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PLANAI\2021-2023 SVP\SPRENDIMAS 2021-12-25 Nr. T2-\"/>
    </mc:Choice>
  </mc:AlternateContent>
  <bookViews>
    <workbookView xWindow="-120" yWindow="-120" windowWidth="24120" windowHeight="9720"/>
  </bookViews>
  <sheets>
    <sheet name="5 programa" sheetId="4" r:id="rId1"/>
    <sheet name="Aiškinamoji lentelė " sheetId="3" state="hidden" r:id="rId2"/>
  </sheets>
  <definedNames>
    <definedName name="_xlnm.Print_Area" localSheetId="0">'5 programa'!$A$1:$M$165</definedName>
    <definedName name="_xlnm.Print_Area" localSheetId="1">'Aiškinamoji lentelė '!$A$1:$Q$168</definedName>
    <definedName name="_xlnm.Print_Titles" localSheetId="0">'5 programa'!$8:$10</definedName>
    <definedName name="_xlnm.Print_Titles" localSheetId="1">'Aiškinamoji lentelė '!$7:$9</definedName>
  </definedNames>
  <calcPr calcId="162913"/>
</workbook>
</file>

<file path=xl/calcChain.xml><?xml version="1.0" encoding="utf-8"?>
<calcChain xmlns="http://schemas.openxmlformats.org/spreadsheetml/2006/main">
  <c r="G126" i="4" l="1"/>
  <c r="H125" i="4"/>
  <c r="G125" i="4"/>
  <c r="I70" i="4"/>
  <c r="H70" i="4"/>
  <c r="G70" i="4"/>
  <c r="H69" i="4"/>
  <c r="G69" i="4"/>
  <c r="I87" i="4"/>
  <c r="H87" i="4"/>
  <c r="G85" i="4"/>
  <c r="L83" i="3" l="1"/>
  <c r="K83" i="3"/>
  <c r="J81" i="3"/>
  <c r="L51" i="3" l="1"/>
  <c r="H35" i="4"/>
  <c r="H49" i="4" s="1"/>
  <c r="H64" i="4" l="1"/>
  <c r="G57" i="4" l="1"/>
  <c r="I137" i="4" l="1"/>
  <c r="H137" i="4"/>
  <c r="G127" i="4"/>
  <c r="G122" i="4"/>
  <c r="I115" i="4"/>
  <c r="I122" i="4" s="1"/>
  <c r="H115" i="4"/>
  <c r="H122" i="4" s="1"/>
  <c r="G115" i="4"/>
  <c r="H114" i="4"/>
  <c r="I114" i="4"/>
  <c r="G114" i="4"/>
  <c r="H102" i="4"/>
  <c r="I102" i="4"/>
  <c r="G102" i="4"/>
  <c r="G101" i="4"/>
  <c r="H68" i="4"/>
  <c r="I68" i="4"/>
  <c r="G68" i="4"/>
  <c r="I49" i="4"/>
  <c r="G49" i="4"/>
  <c r="G137" i="4" l="1"/>
  <c r="H32" i="4"/>
  <c r="I32" i="4"/>
  <c r="G32" i="4"/>
  <c r="G147" i="4" l="1"/>
  <c r="I161" i="4" l="1"/>
  <c r="H161" i="4"/>
  <c r="G161" i="4"/>
  <c r="I160" i="4"/>
  <c r="H160" i="4"/>
  <c r="G160" i="4"/>
  <c r="I159" i="4"/>
  <c r="H159" i="4"/>
  <c r="G159" i="4"/>
  <c r="I157" i="4"/>
  <c r="H157" i="4"/>
  <c r="G157" i="4"/>
  <c r="I156" i="4"/>
  <c r="G156" i="4"/>
  <c r="I155" i="4"/>
  <c r="H155" i="4"/>
  <c r="G155" i="4"/>
  <c r="I154" i="4"/>
  <c r="H154" i="4"/>
  <c r="G154" i="4"/>
  <c r="I153" i="4"/>
  <c r="H153" i="4"/>
  <c r="I152" i="4"/>
  <c r="H152" i="4"/>
  <c r="G152" i="4"/>
  <c r="I151" i="4"/>
  <c r="H151" i="4"/>
  <c r="G151" i="4"/>
  <c r="I150" i="4"/>
  <c r="H150" i="4"/>
  <c r="G150" i="4"/>
  <c r="I149" i="4"/>
  <c r="H149" i="4"/>
  <c r="G149" i="4"/>
  <c r="I147" i="4"/>
  <c r="H135" i="4"/>
  <c r="I148" i="4"/>
  <c r="G133" i="4"/>
  <c r="H105" i="4"/>
  <c r="G153" i="4"/>
  <c r="G64" i="4"/>
  <c r="I50" i="4"/>
  <c r="H44" i="4"/>
  <c r="G44" i="4"/>
  <c r="G41" i="4"/>
  <c r="I33" i="4"/>
  <c r="H33" i="4"/>
  <c r="H158" i="4" l="1"/>
  <c r="H148" i="4"/>
  <c r="G138" i="4"/>
  <c r="G50" i="4"/>
  <c r="G158" i="4"/>
  <c r="H147" i="4"/>
  <c r="I138" i="4"/>
  <c r="H138" i="4"/>
  <c r="I146" i="4"/>
  <c r="I145" i="4" s="1"/>
  <c r="I123" i="4"/>
  <c r="I158" i="4"/>
  <c r="H123" i="4"/>
  <c r="G148" i="4"/>
  <c r="G33" i="4"/>
  <c r="H50" i="4"/>
  <c r="J101" i="3"/>
  <c r="J100" i="3"/>
  <c r="J105" i="3" l="1"/>
  <c r="H146" i="4"/>
  <c r="G123" i="4"/>
  <c r="G139" i="4" s="1"/>
  <c r="G140" i="4" s="1"/>
  <c r="I162" i="4"/>
  <c r="I139" i="4"/>
  <c r="I140" i="4" s="1"/>
  <c r="G146" i="4"/>
  <c r="G145" i="4" s="1"/>
  <c r="G162" i="4" s="1"/>
  <c r="H139" i="4"/>
  <c r="H140" i="4" s="1"/>
  <c r="H156" i="4" l="1"/>
  <c r="H145" i="4" s="1"/>
  <c r="H162" i="4" s="1"/>
  <c r="K140" i="3"/>
  <c r="K45" i="3" l="1"/>
  <c r="K51" i="3" s="1"/>
  <c r="I142" i="3" l="1"/>
  <c r="L142" i="3"/>
  <c r="K142" i="3"/>
  <c r="J137" i="3" l="1"/>
  <c r="J142" i="3" s="1"/>
  <c r="K108" i="3"/>
  <c r="K67" i="3"/>
  <c r="K153" i="3" s="1"/>
  <c r="J67" i="3"/>
  <c r="J57" i="3" l="1"/>
  <c r="J47" i="3"/>
  <c r="J45" i="3"/>
  <c r="J41" i="3"/>
  <c r="J51" i="3" s="1"/>
  <c r="J161" i="3" l="1"/>
  <c r="J33" i="3"/>
  <c r="J34" i="3" s="1"/>
  <c r="J71" i="3"/>
  <c r="J129" i="3"/>
  <c r="L71" i="3" l="1"/>
  <c r="K71" i="3"/>
  <c r="I51" i="3"/>
  <c r="L105" i="3" l="1"/>
  <c r="K105" i="3"/>
  <c r="L160" i="3" l="1"/>
  <c r="L161" i="3"/>
  <c r="L162" i="3"/>
  <c r="L164" i="3"/>
  <c r="L165" i="3"/>
  <c r="L166" i="3"/>
  <c r="L129" i="3"/>
  <c r="L152" i="3"/>
  <c r="L163" i="3" l="1"/>
  <c r="K120" i="3"/>
  <c r="L120" i="3"/>
  <c r="I120" i="3"/>
  <c r="J120" i="3"/>
  <c r="I159" i="3" l="1"/>
  <c r="J159" i="3"/>
  <c r="K159" i="3"/>
  <c r="L159" i="3"/>
  <c r="L156" i="3"/>
  <c r="K160" i="3"/>
  <c r="J160" i="3"/>
  <c r="J156" i="3"/>
  <c r="J152" i="3"/>
  <c r="I161" i="3"/>
  <c r="I160" i="3"/>
  <c r="I156" i="3"/>
  <c r="I59" i="3"/>
  <c r="I71" i="3" s="1"/>
  <c r="K166" i="3" l="1"/>
  <c r="J166" i="3"/>
  <c r="I166" i="3"/>
  <c r="K165" i="3"/>
  <c r="J165" i="3"/>
  <c r="I165" i="3"/>
  <c r="K164" i="3"/>
  <c r="J164" i="3"/>
  <c r="I164" i="3"/>
  <c r="K162" i="3"/>
  <c r="J162" i="3"/>
  <c r="I162" i="3"/>
  <c r="L158" i="3"/>
  <c r="K158" i="3"/>
  <c r="J158" i="3"/>
  <c r="L157" i="3"/>
  <c r="K157" i="3"/>
  <c r="J157" i="3"/>
  <c r="K156" i="3"/>
  <c r="L155" i="3"/>
  <c r="K155" i="3"/>
  <c r="J155" i="3"/>
  <c r="L154" i="3"/>
  <c r="K154" i="3"/>
  <c r="J154" i="3"/>
  <c r="L153" i="3"/>
  <c r="J153" i="3"/>
  <c r="K152" i="3"/>
  <c r="L143" i="3"/>
  <c r="K143" i="3"/>
  <c r="J143" i="3"/>
  <c r="I143" i="3"/>
  <c r="K129" i="3"/>
  <c r="I129" i="3"/>
  <c r="I95" i="3"/>
  <c r="I158" i="3" s="1"/>
  <c r="I93" i="3"/>
  <c r="I91" i="3"/>
  <c r="I155" i="3" s="1"/>
  <c r="I89" i="3"/>
  <c r="L52" i="3"/>
  <c r="K52" i="3"/>
  <c r="J52" i="3"/>
  <c r="I52" i="3"/>
  <c r="L33" i="3"/>
  <c r="L34" i="3" s="1"/>
  <c r="K33" i="3"/>
  <c r="I20" i="3"/>
  <c r="I153" i="3" s="1"/>
  <c r="I15" i="3"/>
  <c r="I154" i="3" s="1"/>
  <c r="I152" i="3" l="1"/>
  <c r="I105" i="3"/>
  <c r="I130" i="3" s="1"/>
  <c r="J163" i="3"/>
  <c r="L130" i="3"/>
  <c r="K130" i="3"/>
  <c r="J130" i="3"/>
  <c r="K163" i="3"/>
  <c r="K151" i="3"/>
  <c r="I163" i="3"/>
  <c r="L151" i="3"/>
  <c r="J151" i="3"/>
  <c r="I157" i="3"/>
  <c r="I151" i="3" s="1"/>
  <c r="I150" i="3" s="1"/>
  <c r="I167" i="3" s="1"/>
  <c r="I33" i="3"/>
  <c r="I34" i="3" s="1"/>
  <c r="K34" i="3"/>
  <c r="L144" i="3" l="1"/>
  <c r="L145" i="3" s="1"/>
  <c r="J144" i="3"/>
  <c r="J145" i="3" s="1"/>
  <c r="K144" i="3"/>
  <c r="K145" i="3" s="1"/>
  <c r="I144" i="3"/>
  <c r="K161" i="3" l="1"/>
  <c r="K150" i="3" s="1"/>
  <c r="K167" i="3" s="1"/>
  <c r="L150" i="3"/>
  <c r="L167" i="3" s="1"/>
  <c r="I145" i="3"/>
  <c r="J150" i="3" s="1"/>
  <c r="J167" i="3" s="1"/>
</calcChain>
</file>

<file path=xl/comments1.xml><?xml version="1.0" encoding="utf-8"?>
<comments xmlns="http://schemas.openxmlformats.org/spreadsheetml/2006/main">
  <authors>
    <author>Audra Cepiene</author>
    <author>Inga Mikalauskienė</author>
  </authors>
  <commentList>
    <comment ref="J25" authorId="0" shapeId="0">
      <text>
        <r>
          <rPr>
            <sz val="9"/>
            <color indexed="81"/>
            <rFont val="Tahoma"/>
            <family val="2"/>
            <charset val="186"/>
          </rPr>
          <t>Pagal pasirašytas sutartis vykdomos atliekų tvarkymo švietimo priemonės:
1) Plakatų kūrimas, leidyba, eksploatavimas; 2) Edukacinio ekologinio ugdymo pamokos mokiniams;
3) viešinimo paslaugos per žiniasklaidos atstovus;
4) tušinukų gamyba;
5) pirkinių maišelių gamyba;
6) radiio žaidimai, viktorinos.</t>
        </r>
      </text>
    </comment>
    <comment ref="E28" authorId="0" shapeId="0">
      <text>
        <r>
          <rPr>
            <b/>
            <sz val="9"/>
            <color indexed="81"/>
            <rFont val="Tahoma"/>
            <family val="2"/>
            <charset val="186"/>
          </rPr>
          <t>P (KSP) 2.1.3.17</t>
        </r>
        <r>
          <rPr>
            <sz val="9"/>
            <color indexed="81"/>
            <rFont val="Tahoma"/>
            <family val="2"/>
            <charset val="186"/>
          </rPr>
          <t xml:space="preserve"> Įrengti požemines ir pusiau požemines komunalinių atliekų ir antrinių žaliavų surinkimo konteinerių aikšteles
</t>
        </r>
      </text>
    </comment>
    <comment ref="D37" authorId="0" shapeId="0">
      <text>
        <r>
          <rPr>
            <sz val="9"/>
            <color indexed="81"/>
            <rFont val="Tahoma"/>
            <family val="2"/>
            <charset val="186"/>
          </rPr>
          <t>Pagal taryboje patvirtintą aplinkos monitoringo programą 2017-2021 m.</t>
        </r>
      </text>
    </comment>
    <comment ref="E37" authorId="0" shapeId="0">
      <text>
        <r>
          <rPr>
            <b/>
            <sz val="9"/>
            <color indexed="81"/>
            <rFont val="Tahoma"/>
            <family val="2"/>
            <charset val="186"/>
          </rPr>
          <t>P(KSP) 2.3.3.1.</t>
        </r>
        <r>
          <rPr>
            <sz val="9"/>
            <color indexed="81"/>
            <rFont val="Tahoma"/>
            <family val="2"/>
            <charset val="186"/>
          </rPr>
          <t xml:space="preserve"> Vykdyti prevencines priemones, siekiant neviršyti leistinų oro taršos kietosiomis dalelėmis (KD10) normatyvų,
</t>
        </r>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E39" authorId="0" shapeId="0">
      <text>
        <r>
          <rPr>
            <b/>
            <sz val="9"/>
            <color indexed="81"/>
            <rFont val="Tahoma"/>
            <family val="2"/>
            <charset val="186"/>
          </rPr>
          <t xml:space="preserve">P(KSP) 2.3.3.2. </t>
        </r>
        <r>
          <rPr>
            <sz val="9"/>
            <color indexed="81"/>
            <rFont val="Tahoma"/>
            <family val="2"/>
            <charset val="186"/>
          </rPr>
          <t xml:space="preserve">Vykdyti visuomenės aplinkosauginį švietimą 
</t>
        </r>
      </text>
    </comment>
    <comment ref="E42" authorId="0" shapeId="0">
      <text>
        <r>
          <rPr>
            <b/>
            <sz val="9"/>
            <color indexed="81"/>
            <rFont val="Tahoma"/>
            <family val="2"/>
            <charset val="186"/>
          </rPr>
          <t xml:space="preserve">P1, 1.1. </t>
        </r>
        <r>
          <rPr>
            <sz val="9"/>
            <color indexed="81"/>
            <rFont val="Tahoma"/>
            <family val="2"/>
            <charset val="186"/>
          </rPr>
          <t>Aplinkos oro kokybės valdymo plano parengimas ir oro kokybės mieste užtikrinimo priemonių įgyvendinimas</t>
        </r>
      </text>
    </comment>
    <comment ref="E46"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E55" authorId="0" shapeId="0">
      <text>
        <r>
          <rPr>
            <sz val="9"/>
            <color indexed="81"/>
            <rFont val="Tahoma"/>
            <family val="2"/>
            <charset val="186"/>
          </rPr>
          <t>P(KSP) 2.3.1.4.
Išvalyti užterštus ir rekultivuoti apleistus vandens telkinius, vykdyti jų stebėseną</t>
        </r>
      </text>
    </comment>
    <comment ref="E57" authorId="0" shapeId="0">
      <text>
        <r>
          <rPr>
            <sz val="9"/>
            <color indexed="81"/>
            <rFont val="Tahoma"/>
            <family val="2"/>
            <charset val="186"/>
          </rPr>
          <t xml:space="preserve">KEPS 4.5.1. Išvalyti Danės upę, pastatyti ir išplėtoti mažus uostelius. </t>
        </r>
      </text>
    </comment>
    <comment ref="E59" authorId="0" shapeId="0">
      <text>
        <r>
          <rPr>
            <sz val="9"/>
            <color indexed="81"/>
            <rFont val="Tahoma"/>
            <family val="2"/>
            <charset val="186"/>
          </rPr>
          <t xml:space="preserve">KEPS 4.5.1. Išvalyti Danės upę, pastatyti ir išplėtoti mažus uostelius. </t>
        </r>
      </text>
    </comment>
    <comment ref="D63" authorId="0" shapeId="0">
      <text>
        <r>
          <rPr>
            <sz val="9"/>
            <color indexed="81"/>
            <rFont val="Tahoma"/>
            <family val="2"/>
            <charset val="186"/>
          </rPr>
          <t>2019-2020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E64" authorId="0" shapeId="0">
      <text>
        <r>
          <rPr>
            <sz val="9"/>
            <color indexed="81"/>
            <rFont val="Tahoma"/>
            <family val="2"/>
            <charset val="186"/>
          </rPr>
          <t>P(KSP) 2.3.1.4.
Išvalyti užterštus ir rekultivuoti apleistus vandens telkinius, vykdyti jų stebėseną</t>
        </r>
      </text>
    </comment>
    <comment ref="E78"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80" authorId="0" shapeId="0">
      <text>
        <r>
          <rPr>
            <sz val="9"/>
            <color indexed="81"/>
            <rFont val="Tahoma"/>
            <family val="2"/>
            <charset val="186"/>
          </rPr>
          <t xml:space="preserve">KEPS 3.1.13. Vystyti viešųjų erdvių gerinimo programas ir lokalius urbanistinės struktūros atgaivinimo projektus  </t>
        </r>
      </text>
    </comment>
    <comment ref="E81"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82" authorId="0"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t>
        </r>
      </text>
    </comment>
    <comment ref="E83"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E85" authorId="1"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
</t>
        </r>
      </text>
    </comment>
    <comment ref="E86"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E88"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90" authorId="0" shapeId="0">
      <text>
        <r>
          <rPr>
            <sz val="9"/>
            <color indexed="81"/>
            <rFont val="Tahoma"/>
            <family val="2"/>
            <charset val="186"/>
          </rPr>
          <t xml:space="preserve">KEPS 3.1.13. Vystyti viešųjų erdvių gerinimo programas ir lokalius urbanistinės struktūros atgaivinimo projektus  </t>
        </r>
      </text>
    </comment>
    <comment ref="E91"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92"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93" authorId="0" shapeId="0">
      <text>
        <r>
          <rPr>
            <sz val="9"/>
            <color indexed="81"/>
            <rFont val="Tahoma"/>
            <family val="2"/>
            <charset val="186"/>
          </rPr>
          <t xml:space="preserve">KEPS 3.1.13. Vystyti viešųjų erdvių gerinimo programas ir lokalius urbanistinės struktūros atgaivinimo projektus  </t>
        </r>
      </text>
    </comment>
    <comment ref="E94"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97"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J97" authorId="0" shapeId="0">
      <text>
        <r>
          <rPr>
            <sz val="9"/>
            <color indexed="81"/>
            <rFont val="Tahoma"/>
            <family val="2"/>
            <charset val="186"/>
          </rPr>
          <t>II-etapo teritorijos sutvarkymo darbai planuojami 2022 m.</t>
        </r>
      </text>
    </comment>
    <comment ref="J100" authorId="1" shapeId="0">
      <text>
        <r>
          <rPr>
            <sz val="9"/>
            <color indexed="81"/>
            <rFont val="Tahoma"/>
            <family val="2"/>
            <charset val="186"/>
          </rPr>
          <t xml:space="preserve">II etapo darbai nenupirkti, siūloma vėlinti
</t>
        </r>
      </text>
    </comment>
    <comment ref="E103" authorId="0" shapeId="0">
      <text>
        <r>
          <rPr>
            <sz val="9"/>
            <color indexed="81"/>
            <rFont val="Tahoma"/>
            <family val="2"/>
            <charset val="186"/>
          </rPr>
          <t xml:space="preserve">P6. Klaipėdos miesto ekonominės plėtros strategija ir įgyvendinimo veiksmų planas iki 2030 metų, 4.5.3. Gerinti dviračių infrastruktūrą „EuroVelo“ pajūrio trasose, kad atitiktų „EuroVelo“ reikalavimus
</t>
        </r>
      </text>
    </comment>
    <comment ref="E105"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D111" authorId="1" shapeId="0">
      <text>
        <r>
          <rPr>
            <sz val="9"/>
            <color indexed="81"/>
            <rFont val="Tahoma"/>
            <family val="2"/>
            <charset val="186"/>
          </rPr>
          <t xml:space="preserve">Senas pavadinimas - Pėsčiųjų ir dviračių tilto tarp Tauralaukio ir Žolynų kvartalo įrengimas. Siekiant plėtoti darnaus judumo principus ir pagerinti  susisiekimą su naujai statoma mokykla  miesto planavimo dokumentuose numatytas dviračių ir pėsčiųjų tiltas per Danę. Pirmame etape planuojamas architektūrinis konkursas. </t>
        </r>
      </text>
    </comment>
    <comment ref="E117"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131"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E13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1.3.2. priemonė</t>
        </r>
      </text>
    </comment>
  </commentList>
</comments>
</file>

<file path=xl/comments2.xml><?xml version="1.0" encoding="utf-8"?>
<comments xmlns="http://schemas.openxmlformats.org/spreadsheetml/2006/main">
  <authors>
    <author>Audra Cepiene</author>
    <author>Inga Mikalauskienė</author>
  </authors>
  <commentList>
    <comment ref="M24" authorId="0" shapeId="0">
      <text>
        <r>
          <rPr>
            <sz val="9"/>
            <color indexed="81"/>
            <rFont val="Tahoma"/>
            <family val="2"/>
            <charset val="186"/>
          </rPr>
          <t>Pagal pasirašytas sutartis vykdomos atliekų tvarkymo švietimo priemonės:
1) Plakatų kūrimas, leidyba, eksploatavimas; 2) Edukacinio ekologinio ugdymo pamokos mokiniams;
3) viešinimo paslaugos per žiniasklaidos atstovus;
4) tušinukų gamyba;
5) pirkinių maišelių gamyba;
6) radiio žaidimai, viktorinos.</t>
        </r>
      </text>
    </comment>
    <comment ref="F27" authorId="0" shapeId="0">
      <text>
        <r>
          <rPr>
            <b/>
            <sz val="9"/>
            <color indexed="81"/>
            <rFont val="Tahoma"/>
            <family val="2"/>
            <charset val="186"/>
          </rPr>
          <t>P (KSP) 2.1.3.17</t>
        </r>
        <r>
          <rPr>
            <sz val="9"/>
            <color indexed="81"/>
            <rFont val="Tahoma"/>
            <family val="2"/>
            <charset val="186"/>
          </rPr>
          <t xml:space="preserve"> Įrengti požemines ir pusiau požemines komunalinių atliekų ir antrinių žaliavų surinkimo konteinerių aikšteles
</t>
        </r>
      </text>
    </comment>
    <comment ref="E37" authorId="0" shapeId="0">
      <text>
        <r>
          <rPr>
            <sz val="9"/>
            <color indexed="81"/>
            <rFont val="Tahoma"/>
            <family val="2"/>
            <charset val="186"/>
          </rPr>
          <t>Pagal taryboje patvirtintą aplinkos monitoringo programą 2017-2021 m.</t>
        </r>
      </text>
    </comment>
    <comment ref="F37" authorId="0" shapeId="0">
      <text>
        <r>
          <rPr>
            <b/>
            <sz val="9"/>
            <color indexed="81"/>
            <rFont val="Tahoma"/>
            <family val="2"/>
            <charset val="186"/>
          </rPr>
          <t>P(KSP) 2.3.3.1.</t>
        </r>
        <r>
          <rPr>
            <sz val="9"/>
            <color indexed="81"/>
            <rFont val="Tahoma"/>
            <family val="2"/>
            <charset val="186"/>
          </rPr>
          <t xml:space="preserve"> Vykdyti prevencines priemones, siekiant neviršyti leistinų oro taršos kietosiomis dalelėmis (KD10) normatyvų,
</t>
        </r>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F39" authorId="0" shapeId="0">
      <text>
        <r>
          <rPr>
            <b/>
            <sz val="9"/>
            <color indexed="81"/>
            <rFont val="Tahoma"/>
            <family val="2"/>
            <charset val="186"/>
          </rPr>
          <t xml:space="preserve">P(KSP) 2.3.3.2. </t>
        </r>
        <r>
          <rPr>
            <sz val="9"/>
            <color indexed="81"/>
            <rFont val="Tahoma"/>
            <family val="2"/>
            <charset val="186"/>
          </rPr>
          <t xml:space="preserve">Vykdyti visuomenės aplinkosauginį švietimą 
</t>
        </r>
      </text>
    </comment>
    <comment ref="F42" authorId="0" shapeId="0">
      <text>
        <r>
          <rPr>
            <sz val="9"/>
            <color indexed="81"/>
            <rFont val="Tahoma"/>
            <family val="2"/>
            <charset val="186"/>
          </rPr>
          <t>P1, 1.1. Aplinkos oro kokybės valdymo plano parengimas ir oro kokybės mieste užtikrinimo priemonių įgyvendinimas</t>
        </r>
      </text>
    </comment>
    <comment ref="F48"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F55" authorId="0" shapeId="0">
      <text>
        <r>
          <rPr>
            <sz val="9"/>
            <color indexed="81"/>
            <rFont val="Tahoma"/>
            <family val="2"/>
            <charset val="186"/>
          </rPr>
          <t>P(KSP) 2.3.1.4.
Išvalyti užterštus ir rekultivuoti apleistus vandens telkinius, vykdyti jų stebėseną</t>
        </r>
      </text>
    </comment>
    <comment ref="F57" authorId="0" shapeId="0">
      <text>
        <r>
          <rPr>
            <sz val="9"/>
            <color indexed="81"/>
            <rFont val="Tahoma"/>
            <family val="2"/>
            <charset val="186"/>
          </rPr>
          <t xml:space="preserve">KEPS 4.5.1. Išvalyti Danės upę, pastatyti ir išplėtoti mažus uostelius. </t>
        </r>
      </text>
    </comment>
    <comment ref="F59" authorId="0" shapeId="0">
      <text>
        <r>
          <rPr>
            <sz val="9"/>
            <color indexed="81"/>
            <rFont val="Tahoma"/>
            <family val="2"/>
            <charset val="186"/>
          </rPr>
          <t xml:space="preserve">KEPS 4.5.1. Išvalyti Danės upę, pastatyti ir išplėtoti mažus uostelius. </t>
        </r>
      </text>
    </comment>
    <comment ref="N59" authorId="0" shapeId="0">
      <text>
        <r>
          <rPr>
            <sz val="9"/>
            <color indexed="81"/>
            <rFont val="Tahoma"/>
            <family val="2"/>
            <charset val="186"/>
          </rPr>
          <t>Rengiama sutartis dėl Danės upės senvagės išvalymo. Vykdytojas – Klaipėdos universiteto Botanikos sodas</t>
        </r>
      </text>
    </comment>
    <comment ref="N65" authorId="0" shapeId="0">
      <text>
        <r>
          <rPr>
            <b/>
            <sz val="9"/>
            <color indexed="81"/>
            <rFont val="Tahoma"/>
            <family val="2"/>
            <charset val="186"/>
          </rPr>
          <t>Žardės mažojo telkinio sutvarkymo darbai, 190 tūkst. eur</t>
        </r>
        <r>
          <rPr>
            <sz val="9"/>
            <color indexed="81"/>
            <rFont val="Tahoma"/>
            <family val="2"/>
            <charset val="186"/>
          </rPr>
          <t xml:space="preserve">
Pagal parengtą projektą vandens telkinį (mažasis Žardės tvenkinys),  esantį parke tarp Statybininkų prospekto ir Smiltelės gatvės   numatoma išvalyti – iškirsti menkaverčių krūmų sąžalynus,  suformuoti tvenkinio dugną, krantus ir sutvarkyti gerbūvį. Atnaujinti želdinius apie telkinį.
Šiuo metu vandens telkinys yra visas apžėlęs menkaverčiais krūmais, ten gyvena asocialūs asmenys, pastoviai šiukšlinamas. Kadangi jis yra prie pagrindinių parko dviračių/pėsčiųjų takų, būtina sutvarkyti dėl saugumo.
</t>
        </r>
      </text>
    </comment>
    <comment ref="E66" authorId="0" shapeId="0">
      <text>
        <r>
          <rPr>
            <sz val="9"/>
            <color indexed="81"/>
            <rFont val="Tahoma"/>
            <family val="2"/>
            <charset val="186"/>
          </rPr>
          <t>2019-2020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F67" authorId="0" shapeId="0">
      <text>
        <r>
          <rPr>
            <sz val="9"/>
            <color indexed="81"/>
            <rFont val="Tahoma"/>
            <family val="2"/>
            <charset val="186"/>
          </rPr>
          <t>P(KSP) 2.3.1.4.
Išvalyti užterštus ir rekultivuoti apleistus vandens telkinius, vykdyti jų stebėseną</t>
        </r>
      </text>
    </comment>
    <comment ref="F73"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75" authorId="0" shapeId="0">
      <text>
        <r>
          <rPr>
            <sz val="9"/>
            <color indexed="81"/>
            <rFont val="Tahoma"/>
            <family val="2"/>
            <charset val="186"/>
          </rPr>
          <t xml:space="preserve">KEPS 3.1.13. Vystyti viešųjų erdvių gerinimo programas ir lokalius urbanistinės struktūros atgaivinimo projektus  </t>
        </r>
      </text>
    </comment>
    <comment ref="H75" authorId="0" shapeId="0">
      <text>
        <r>
          <rPr>
            <sz val="9"/>
            <color indexed="81"/>
            <rFont val="Tahoma"/>
            <family val="2"/>
            <charset val="186"/>
          </rPr>
          <t xml:space="preserve">Laivų krovos AB „Klaipėdos Smeltė“, pagal 2013-04-26 partnerystės sutartį Nr. J9-470 pervedė 2016 m. - 22 734 Eur. Pagal sutartį toliau kasmet pervedinės  po 22 tūkst eur (nuo 2017 iki 2025 m.) </t>
        </r>
      </text>
    </comment>
    <comment ref="F76"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77" authorId="0"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t>
        </r>
      </text>
    </comment>
    <comment ref="F7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M79" authorId="0" shapeId="0">
      <text>
        <r>
          <rPr>
            <sz val="9"/>
            <color indexed="81"/>
            <rFont val="Tahoma"/>
            <family val="2"/>
            <charset val="186"/>
          </rPr>
          <t>Tvarkomos senos, pavienės tuopos prie daugiabučių gyvenamųjų namų, švietimo įstaigų teritorijose (vaikų lopšeliuose darželiuose, mokyklose)</t>
        </r>
      </text>
    </comment>
    <comment ref="F81" authorId="1"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
</t>
        </r>
      </text>
    </comment>
    <comment ref="F8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F84"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F86" authorId="0" shapeId="0">
      <text>
        <r>
          <rPr>
            <sz val="9"/>
            <color indexed="81"/>
            <rFont val="Tahoma"/>
            <family val="2"/>
            <charset val="186"/>
          </rPr>
          <t xml:space="preserve">KEPS 3.1.13. Vystyti viešųjų erdvių gerinimo programas ir lokalius urbanistinės struktūros atgaivinimo projektus  </t>
        </r>
      </text>
    </comment>
    <comment ref="F87"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89"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F90" authorId="0" shapeId="0">
      <text>
        <r>
          <rPr>
            <sz val="9"/>
            <color indexed="81"/>
            <rFont val="Tahoma"/>
            <family val="2"/>
            <charset val="186"/>
          </rPr>
          <t xml:space="preserve">KEPS 3.1.13. Vystyti viešųjų erdvių gerinimo programas ir lokalius urbanistinės struktūros atgaivinimo projektus  </t>
        </r>
      </text>
    </comment>
    <comment ref="F9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96"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M96" authorId="0" shapeId="0">
      <text>
        <r>
          <rPr>
            <sz val="9"/>
            <color indexed="81"/>
            <rFont val="Tahoma"/>
            <family val="2"/>
            <charset val="186"/>
          </rPr>
          <t>II-etapo teritorijos sutvarkymo darbai planuojami 2022 m.</t>
        </r>
      </text>
    </comment>
    <comment ref="M99" authorId="1" shapeId="0">
      <text>
        <r>
          <rPr>
            <sz val="9"/>
            <color indexed="81"/>
            <rFont val="Tahoma"/>
            <family val="2"/>
            <charset val="186"/>
          </rPr>
          <t xml:space="preserve">II etapo darbai nenupirkti, siūloma vėlinti
</t>
        </r>
      </text>
    </comment>
    <comment ref="F102"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103" authorId="0" shapeId="0">
      <text>
        <r>
          <rPr>
            <b/>
            <sz val="9"/>
            <color indexed="81"/>
            <rFont val="Tahoma"/>
            <family val="2"/>
            <charset val="186"/>
          </rPr>
          <t>P(KSP) 2.3.1.1.</t>
        </r>
        <r>
          <rPr>
            <sz val="9"/>
            <color indexed="81"/>
            <rFont val="Tahoma"/>
            <family val="2"/>
            <charset val="186"/>
          </rPr>
          <t xml:space="preserve">
Planuoti ir įrengti apsauginius ir rekreacinius želdynus</t>
        </r>
      </text>
    </comment>
    <comment ref="F106" authorId="0" shapeId="0">
      <text>
        <r>
          <rPr>
            <sz val="9"/>
            <color indexed="81"/>
            <rFont val="Tahoma"/>
            <family val="2"/>
            <charset val="186"/>
          </rPr>
          <t xml:space="preserve">P6. Klaipėdos miesto ekonominės plėtros strategija ir įgyvendinimo veiksmų planas iki 2030 metų, 4.5.3. Gerinti dviračių infrastruktūrą „EuroVelo“ pajūrio trasose, kad atitiktų „EuroVelo“ reikalavimus
</t>
        </r>
      </text>
    </comment>
    <comment ref="F108"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117" authorId="1" shapeId="0">
      <text>
        <r>
          <rPr>
            <sz val="9"/>
            <color indexed="81"/>
            <rFont val="Tahoma"/>
            <family val="2"/>
            <charset val="186"/>
          </rPr>
          <t xml:space="preserve">Senas pavadinimas - Pėsčiųjų ir dviračių tilto tarp Tauralaukio ir Žolynų kvartalo įrengimas. Siekiant plėtoti darnaus judumo principus ir pagerinti  susisiekimą su naujai statoma mokykla  miesto planavimo dokumentuose numatytas dviračių ir pėsčiųjų tiltas per Danę. Pirmame etape planuojamas architektūrinis konkursas. </t>
        </r>
      </text>
    </comment>
    <comment ref="F122"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F133"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N137" authorId="0" shapeId="0">
      <text>
        <r>
          <rPr>
            <sz val="9"/>
            <color indexed="81"/>
            <rFont val="Tahoma"/>
            <family val="2"/>
            <charset val="186"/>
          </rPr>
          <t xml:space="preserve">KMST 2019-02-21 sprendimu Nr. T2-42 savivaldybės prisidėjimas 7,5 proc. </t>
        </r>
      </text>
    </comment>
    <comment ref="F13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1.3.2. priemonė</t>
        </r>
      </text>
    </comment>
  </commentList>
</comments>
</file>

<file path=xl/sharedStrings.xml><?xml version="1.0" encoding="utf-8"?>
<sst xmlns="http://schemas.openxmlformats.org/spreadsheetml/2006/main" count="806" uniqueCount="246">
  <si>
    <t>APLINKOS APSAUGOS PROGRAMOS (NR. 05)</t>
  </si>
  <si>
    <t xml:space="preserve"> TIKSLŲ, UŽDAVINIŲ, PRIEMONIŲ, PRIEMONIŲ IŠLAIDŲ IR PRODUKTO KRITERIJŲ SUVESTINĖ</t>
  </si>
  <si>
    <t>Veiklos plano tikslo kodas</t>
  </si>
  <si>
    <t>Uždavinio kodas</t>
  </si>
  <si>
    <t>Priemonės kodas</t>
  </si>
  <si>
    <t>Papriemonės kodas</t>
  </si>
  <si>
    <t>Pavadinimas</t>
  </si>
  <si>
    <t>Priemonės požymis</t>
  </si>
  <si>
    <t>Finansavimo šaltinis</t>
  </si>
  <si>
    <t>Strateginis tikslas 02. Kurti mieste patrauklią, švarią ir saugią gyvenamąją aplinką</t>
  </si>
  <si>
    <t>05 Aplinkos apsaugos programa</t>
  </si>
  <si>
    <t>01</t>
  </si>
  <si>
    <t>Siekti subalansuotos ir kokybiškos aplinkos Klaipėdos mieste</t>
  </si>
  <si>
    <t>Tobulinti atliekų tvarkymo sistemą</t>
  </si>
  <si>
    <t>Komunalinių atliekų tvarkymo organizavimas:</t>
  </si>
  <si>
    <t>05</t>
  </si>
  <si>
    <t>Komunalinių atliekų surinkimas ir tvarkymas</t>
  </si>
  <si>
    <t>SB(VR)</t>
  </si>
  <si>
    <t>SB(VRL)</t>
  </si>
  <si>
    <t>Komunalinių atliekų surinkimas ir tvarkymas Lėbartų kapinėse</t>
  </si>
  <si>
    <t>Iš viso:</t>
  </si>
  <si>
    <t>02</t>
  </si>
  <si>
    <t>Atliekų, kurių turėtojo nustatyti neįmanoma arba kuris nebeegzistuoja, tvarkymas:</t>
  </si>
  <si>
    <t>SB(AA)</t>
  </si>
  <si>
    <t>Savavališkai užterštų teritorijų sutvarkymas</t>
  </si>
  <si>
    <t>Išvežta padangų, t</t>
  </si>
  <si>
    <t>Pavojingų atliekų šalinimas</t>
  </si>
  <si>
    <t>SB(AAL)</t>
  </si>
  <si>
    <t>03</t>
  </si>
  <si>
    <t xml:space="preserve">Visuomenės švietimo atliekų tvarkymo klausimais vykdymas </t>
  </si>
  <si>
    <t>04</t>
  </si>
  <si>
    <t>I</t>
  </si>
  <si>
    <t>SB</t>
  </si>
  <si>
    <t>Iš viso uždaviniui:</t>
  </si>
  <si>
    <t xml:space="preserve">Vykdyti gamtinės aplinkos stebėsenos ir gyventojų ekologinio švietimo priemones </t>
  </si>
  <si>
    <t>Klaipėdos miesto savivaldybės aplinkos monitoringo vykdymas</t>
  </si>
  <si>
    <t>Parengta ataskaitų, vnt.</t>
  </si>
  <si>
    <t>Visuomenės ekologinis švietimas</t>
  </si>
  <si>
    <t xml:space="preserve">Prižiūrėti, saugoti ir gausinti miesto poilsio zonų gamtinę aplinką </t>
  </si>
  <si>
    <t>Sanitarinis vandens telkinių valymas</t>
  </si>
  <si>
    <t>Helofitų (nendrių, švendrių) šalinimas iš vandens telkinių</t>
  </si>
  <si>
    <t>Miesto želdynų ir želdinių tvarkymas ir kūrimas:</t>
  </si>
  <si>
    <t>Naujų ir esamų želdynų tvarkymas ir kūrimas</t>
  </si>
  <si>
    <t>Pajūrio juostos priežiūra ir apsauga:</t>
  </si>
  <si>
    <t>SB(VB)</t>
  </si>
  <si>
    <t>Iš viso tikslui:</t>
  </si>
  <si>
    <t xml:space="preserve">Iš viso  programai: </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</si>
  <si>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</si>
  <si>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</si>
  <si>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</si>
  <si>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</si>
  <si>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</si>
  <si>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Vietinių rinkliavų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</si>
  <si>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</si>
  <si>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Savivaldybės aplinkos apsaugos rėmimo specialiosios programos lėšų likutis </t>
    </r>
    <r>
      <rPr>
        <b/>
        <sz val="10"/>
        <rFont val="Times New Roman"/>
        <family val="1"/>
        <charset val="186"/>
      </rPr>
      <t>SB(AAL)</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</si>
  <si>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</si>
  <si>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</si>
  <si>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</si>
  <si>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Kitos lėšos </t>
    </r>
    <r>
      <rPr>
        <b/>
        <sz val="10"/>
        <rFont val="Times New Roman"/>
        <family val="1"/>
        <charset val="186"/>
      </rPr>
      <t>Kt</t>
    </r>
  </si>
  <si>
    <t>IŠ VISO:</t>
  </si>
  <si>
    <t>tūkst. Eur</t>
  </si>
  <si>
    <t xml:space="preserve">Sąjūdžio parko reprezentacinės dalies ir prieigų sutvarkymas </t>
  </si>
  <si>
    <t>Miesto vandens telkinių priežiūra:</t>
  </si>
  <si>
    <t>Medinių laiptų ir takų, vedančių per apsauginį kopagūbrį, remontas</t>
  </si>
  <si>
    <t>Gamtinės aplinkos stebėsenos ir ekologinio švietimo vykdymas:</t>
  </si>
  <si>
    <t>Įsigyta valymo mašinų, vnt.</t>
  </si>
  <si>
    <t>Pakeista Bendrojo plano (kraštovaizdžio dalies) sprendinių, proc.</t>
  </si>
  <si>
    <t>Priimta į sąvartyną atliekų, tūkst. t</t>
  </si>
  <si>
    <t>Valoma vandens telkinių, vnt.</t>
  </si>
  <si>
    <t>Parengtas techninis projektas, vnt.</t>
  </si>
  <si>
    <t>Kt</t>
  </si>
  <si>
    <t>Dviračių ir pėsčiųjų tako nuo Paryžiaus Komunos g. iki Jono kalnelio tiltelio įrengimas</t>
  </si>
  <si>
    <t>Mažinti aplinkos taršą vykdant infrastruktūros plėtros priemones</t>
  </si>
  <si>
    <t>Sakurų parko įrengimas teritorijoje tarp Žvejų rūmų, Taikos pr., Naikupės g. ir įvažiuojamojo kelio į Žvejų rūmus</t>
  </si>
  <si>
    <t>SB(L)</t>
  </si>
  <si>
    <t>SB(ES)</t>
  </si>
  <si>
    <t>Sutvirtinta kopagūbrio, pinant tvoreles iš žabų, m.</t>
  </si>
  <si>
    <t>2020-ieji metai</t>
  </si>
  <si>
    <t>Atlikta parko (1,1 ha) įrengimo darbų. Užbaigtumas, proc.</t>
  </si>
  <si>
    <t>Detalus (instrumentinis) medžio būklės vertinimas</t>
  </si>
  <si>
    <t>Ištirtų medžių kiekis, vnt.</t>
  </si>
  <si>
    <t>SB(ŽPL)</t>
  </si>
  <si>
    <t>Pėsčiųjų ir dviračių takų Minijos g. nuo Baltijos pr., Pilies g., Naujojoje Uosto g. įrengimas</t>
  </si>
  <si>
    <t>Dviračių ir pėsčiųjų takų  plėtra:</t>
  </si>
  <si>
    <t xml:space="preserve">Oro taršos kietosiomis dalelėmis mažinimas, atnaujinant gatvių priežiūros ir valymo technologijas </t>
  </si>
  <si>
    <t xml:space="preserve">Ąžuolyno giraitės sutvarkymas, gerinant gamtinę aplinką ir skatinant aktyvų laisvalaikį ir lankytojų srautus  </t>
  </si>
  <si>
    <t xml:space="preserve">Atlikta viešosios erdvės (86 027 m²)  sutvarkymo darbų. Užbaigtumas, proc. </t>
  </si>
  <si>
    <t>06</t>
  </si>
  <si>
    <t>Nutiesta dviračių tako (1,539 km). Užbaigtumas, proc.</t>
  </si>
  <si>
    <t>Pakeista medinių takų ir laiptų, tūkst. kv. m</t>
  </si>
  <si>
    <t>Planas</t>
  </si>
  <si>
    <t>Įrengta pusiau požeminių konteinerių aikštelių, vnt.</t>
  </si>
  <si>
    <t>Įrengta požeminių konteinerių aikštelių, vnt.</t>
  </si>
  <si>
    <t>Komunalinių atliekų tvarkymo infrastruktūros plėtra Klaipėdos miesto, Skuodo ir Kretingos rajonų bei Neringos savivaldybėse</t>
  </si>
  <si>
    <t>SB(ESL)</t>
  </si>
  <si>
    <t>Įrengta informacinių stendų prie atliekų surinkimo konteinerių aikštelių, vnt.</t>
  </si>
  <si>
    <t>Sutvarkyta želdinių prie dviračių takų, vnt.</t>
  </si>
  <si>
    <t>Iškirsta tuopų ir keičiama naujais želdiniais, vnt.</t>
  </si>
  <si>
    <r>
      <t xml:space="preserve">Savivaldybės biudžeto apyvartos lėšos ES finansinės paramos programų laikinam lėšų stygiui dengti </t>
    </r>
    <r>
      <rPr>
        <b/>
        <sz val="10"/>
        <rFont val="Times New Roman"/>
        <family val="1"/>
        <charset val="186"/>
      </rPr>
      <t>SB(ESA)</t>
    </r>
  </si>
  <si>
    <t>2,6</t>
  </si>
  <si>
    <t>Išvežta statybinių, biologiškai skaidžių šiukšlių, t</t>
  </si>
  <si>
    <t>Surinkta pavojingų atliekų, t</t>
  </si>
  <si>
    <t>Įgyvendinta atliekų tvarkymo švietimo priemonių, vnt.</t>
  </si>
  <si>
    <t xml:space="preserve">Vandens telkinių dugno valymas ir aplinkos apželdinimas </t>
  </si>
  <si>
    <t>Parengta ataskaita, vnt.</t>
  </si>
  <si>
    <t>Parengtas aplinkos oro kokybės valdymo priemonių planas, vnt.</t>
  </si>
  <si>
    <t>1</t>
  </si>
  <si>
    <t>Klaipėdos miesto bendrojo plano kraštovaizdžio dalies keitimas ir Melnragės parko įrengimas</t>
  </si>
  <si>
    <t>Malūno parko teritorijos sutvarkymas, gerinant gamtinę aplinką ir skatinant lankytojų srautus (I etapas)</t>
  </si>
  <si>
    <t>Smeltalės upės valymo poveikio aplinkai vertinimo atrankos rengimas</t>
  </si>
  <si>
    <r>
      <t xml:space="preserve">Savivaldybės tikslinės lėšos, skirtos aplinkos apsaugai </t>
    </r>
    <r>
      <rPr>
        <b/>
        <sz val="10"/>
        <rFont val="Times New Roman"/>
        <family val="1"/>
        <charset val="186"/>
      </rPr>
      <t>SB(AA)</t>
    </r>
  </si>
  <si>
    <t xml:space="preserve">Atlikta I etapo teritorijos sutvarkymo darbų. Užbaigtumas, proc. </t>
  </si>
  <si>
    <t>Projekto „Aplinkos pritaikymo ir aplinkosauginių priemonių įgyvendinimas Baltijos jūros paplūdimių zonoje“ įgyvendinimas</t>
  </si>
  <si>
    <t>Atnaujinta želdinių mieste, vnt.</t>
  </si>
  <si>
    <t>4</t>
  </si>
  <si>
    <t>60</t>
  </si>
  <si>
    <t>4,4</t>
  </si>
  <si>
    <t>Atlikta Danės upės senvagės sutvarkymo darbų. Užbaigtumas, proc.</t>
  </si>
  <si>
    <t>Atlikta Kretingos g. telkinio sutvarkymo darbų (2020 m. parengtas aprašas). Užbaigtumas, proc.</t>
  </si>
  <si>
    <t>Sutvirtinta kopagūbrio šakų klojiniais, tūkst. kv. m.</t>
  </si>
  <si>
    <t>Parengta krantotvarkos programa, vnt.</t>
  </si>
  <si>
    <t xml:space="preserve">Atlikta rangos darbų. Užbaigtumas, proc. </t>
  </si>
  <si>
    <t>Aplinkos taršos infrastruktūros priemonių įgyvendinimas:</t>
  </si>
  <si>
    <t>P1</t>
  </si>
  <si>
    <t>PI</t>
  </si>
  <si>
    <t xml:space="preserve">Atlikti parko įrengimo darbai. Užbaigtumas, proc. </t>
  </si>
  <si>
    <t>P6</t>
  </si>
  <si>
    <t>1,4</t>
  </si>
  <si>
    <t>Sutvarkytas Žardės mažasis telkinys, vnt.</t>
  </si>
  <si>
    <t>Parengtas Danės upės valymo darbų projektas (2023 m. darbų pradžia), vnt.</t>
  </si>
  <si>
    <t xml:space="preserve"> Projektų skyrius</t>
  </si>
  <si>
    <t xml:space="preserve"> Miesto tvarkymo skyrius </t>
  </si>
  <si>
    <t xml:space="preserve">Miesto tvarkymo skyrius </t>
  </si>
  <si>
    <t xml:space="preserve">Miesto tvarkymo skyrius 
</t>
  </si>
  <si>
    <t xml:space="preserve">Statybos ir infrastruktūros plėtros skyrius
</t>
  </si>
  <si>
    <t>Statybos ir infrastruktūros plėtros skyrius</t>
  </si>
  <si>
    <t>Ištirta teritorijų, kur rasta dirvožemio tarša Cr (chromu), vnt.</t>
  </si>
  <si>
    <t>Užterštos teritorijos šiaurinėje miesto dalyje ekogeologinių tyrimų atlikimas ir tvarkymo plano įgyvendinimas</t>
  </si>
  <si>
    <t>SB(VBL)</t>
  </si>
  <si>
    <r>
      <t xml:space="preserve">Valstybės biudžeto specialiosios tikslinės dotacijos likučių lėšos </t>
    </r>
    <r>
      <rPr>
        <b/>
        <sz val="10"/>
        <rFont val="Times New Roman"/>
        <family val="1"/>
        <charset val="186"/>
      </rPr>
      <t>SB(VBL)</t>
    </r>
  </si>
  <si>
    <t>P</t>
  </si>
  <si>
    <t>P, P1</t>
  </si>
  <si>
    <t>Išvalyti helofitai iš Žardės ir Draugystės  vandens telkinių bei Danės krantinės ploto, ha</t>
  </si>
  <si>
    <t>Triukšmo mažinimo priemonių geležinkeliuose įrengimas Klaipėdos miesto savivaldybėje (projektą įgyvendina AB „Lietuvos geležinkeliai“)</t>
  </si>
  <si>
    <t xml:space="preserve">Atlikta parko sutvarkymo darbų (BMX aikštelės prieigų sutvarkymas). Užbaigtumas, proc. </t>
  </si>
  <si>
    <t>Aplinkosaugos skyrius</t>
  </si>
  <si>
    <t>Miesto tvarkymo skyrius</t>
  </si>
  <si>
    <t>Vykdytojas</t>
  </si>
  <si>
    <t>Vyr. patarėja                 I. Kubilienė</t>
  </si>
  <si>
    <t>Vyr. patarėja             I. Kubilienė</t>
  </si>
  <si>
    <t>1000</t>
  </si>
  <si>
    <t>07</t>
  </si>
  <si>
    <t>Antrinių žaliavų surinkimo konteinerių įsigyjimas</t>
  </si>
  <si>
    <t>Parengtas planas, vnt.</t>
  </si>
  <si>
    <t>Įsigyta konteinerių, vnt.</t>
  </si>
  <si>
    <t>Klaipėdos miesto savivaldybės atliekų prevencijos ir tvarkymo 2021–2027 m. plano parengimas</t>
  </si>
  <si>
    <t>I,    P6</t>
  </si>
  <si>
    <t>2020 m. asignavimų planas*</t>
  </si>
  <si>
    <t>2021 m. asignavimų projektas</t>
  </si>
  <si>
    <t>2022 m. asignavimų projektas</t>
  </si>
  <si>
    <t>2023 m. asignavimų projektas</t>
  </si>
  <si>
    <t>Produkto kriterijus</t>
  </si>
  <si>
    <r>
      <t xml:space="preserve">2020-2023 M. KLAIPĖDOS MIESTO SAVIVALDYBĖS </t>
    </r>
    <r>
      <rPr>
        <b/>
        <sz val="11"/>
        <rFont val="Times New Roman"/>
        <family val="1"/>
        <charset val="186"/>
      </rPr>
      <t xml:space="preserve">        </t>
    </r>
  </si>
  <si>
    <t>2021-ieji metai</t>
  </si>
  <si>
    <t>2022-ieji metai</t>
  </si>
  <si>
    <t>2023-ieji metai</t>
  </si>
  <si>
    <t>Apsauginės paskirties želdynų ir želdinių įrengimo labiausiai taršos veikiamose teritorijose veiksmų plano  2020-2023 m. įgyvendinimas, proc.</t>
  </si>
  <si>
    <t>2020 m.  asignavimų planas*</t>
  </si>
  <si>
    <t>3,5</t>
  </si>
  <si>
    <t>Parengta užterštų teritorijų tvarkymo planų, vnt.</t>
  </si>
  <si>
    <t>Klaipėdos miesto savivaldybės aplinkos monitoringo 2022–2026 m. programos parengimas</t>
  </si>
  <si>
    <t>Atlikta inventorizacija. Užbaigtumas, proc.</t>
  </si>
  <si>
    <t>Parengta programa, vnt.</t>
  </si>
  <si>
    <t>Smeltalės upės valymo darbai</t>
  </si>
  <si>
    <t xml:space="preserve">Dviračių ir pėsčiųjų tako Danės upės slėnio teritorijoje nuo Klaipėdos g. tilto iki miesto ribos įrengimas </t>
  </si>
  <si>
    <t>Dviračių ir pėsčiųjų takų bei jungčių Smiltynėje iki Naujosios perkėlos įrengimas</t>
  </si>
  <si>
    <t>Atlikta techninio projekto korektūra, vnt.</t>
  </si>
  <si>
    <t xml:space="preserve">Atlikta įrengimo darbų. Užbaigtumas, proc. </t>
  </si>
  <si>
    <t>1,1</t>
  </si>
  <si>
    <t>4,5</t>
  </si>
  <si>
    <t>Sutvarkyta teritorijų, vnt.</t>
  </si>
  <si>
    <t>Šikšnosparnių inkilų pagaminimas ir iškėlimas</t>
  </si>
  <si>
    <t>Želdynų ir želdinių inventorizavimas ir  jų geoduomenų bazės tikslinimas ir papildymas</t>
  </si>
  <si>
    <t>Pakabinta inkilų šikšnosparniams, vnt.</t>
  </si>
  <si>
    <t>5,5</t>
  </si>
  <si>
    <t>Atlikti Danės upės valymo darbai. Užbaigtumas, proc.</t>
  </si>
  <si>
    <t>Projektų skyrius</t>
  </si>
  <si>
    <t xml:space="preserve">Atlikta II etapo teritorijos sutvarkymo darbų. Užbaigtumas, proc. </t>
  </si>
  <si>
    <t>Nutiesta dviračių tako. Užbaigtumas, proc.</t>
  </si>
  <si>
    <t>Dviračių ir pėsčiųjų tilto per Danės upę, jungiančio naująją mokyklą šiaurinėje miesto dalyje su Tauralaukio kvartalu,  statyba</t>
  </si>
  <si>
    <t>Architektūrinio konkurso organizavimas, vnt.</t>
  </si>
  <si>
    <t>Parengtas techninis darbų projektas, vnt.</t>
  </si>
  <si>
    <t>Poveikio aplinkai vertinimas, vnt.</t>
  </si>
  <si>
    <t>100</t>
  </si>
  <si>
    <t>Urbanistikos ir architektūros skyrius</t>
  </si>
  <si>
    <t>Architektūrinių konkursų (su prizais ) organizavimas, vnt.</t>
  </si>
  <si>
    <t>Detaliojo plano keitimas, vnt.</t>
  </si>
  <si>
    <t>Techninio darbo projekto parengimas, vnt.</t>
  </si>
  <si>
    <t xml:space="preserve">* Pagal Klaipėdos miesto savivaldybės tarybos 2020-10-29 sprendimą T2-231
</t>
  </si>
  <si>
    <t>08</t>
  </si>
  <si>
    <t xml:space="preserve">Automatinių oro matavimo stotelių tinklo sukūrimas </t>
  </si>
  <si>
    <t>ES</t>
  </si>
  <si>
    <t>Įsigyta organinių junginių kiekio stebėjimo stotelės, vnt.</t>
  </si>
  <si>
    <t>Įsigyta kietųjų dalelių kiekio stebėjimo stotelių, vnt.</t>
  </si>
  <si>
    <t>Danės upės valymo poveikio aplinkai vertinimo atrankos rengimas</t>
  </si>
  <si>
    <t>Įgyvendinta aplinkosauginių švietimo priemonių siekiant gauti mėlynąją vėliavą paplūdimiams, oro kokybės gerinimo ir kt. klausimais,  vnt.</t>
  </si>
  <si>
    <t>Lietaus nuotekų tinklų įrengimas Turistų gatvėje</t>
  </si>
  <si>
    <t xml:space="preserve">Atlikta upės valymo darbų. Užbaigtumas, proc. </t>
  </si>
  <si>
    <r>
      <t xml:space="preserve">Europos Sąjungos finansinės paramos lėšos, kurios įtrauktos į Savivaldybės biudžetą </t>
    </r>
    <r>
      <rPr>
        <b/>
        <sz val="10"/>
        <rFont val="Times New Roman"/>
        <family val="1"/>
        <charset val="186"/>
      </rPr>
      <t>SB(ES)</t>
    </r>
  </si>
  <si>
    <r>
      <t xml:space="preserve">Vietinių rinkliavų likučio lėšos </t>
    </r>
    <r>
      <rPr>
        <b/>
        <sz val="10"/>
        <rFont val="Times New Roman"/>
        <family val="1"/>
        <charset val="186"/>
      </rPr>
      <t>SB(VRL)</t>
    </r>
  </si>
  <si>
    <r>
      <t xml:space="preserve">Programų lėšų likučių lėšos </t>
    </r>
    <r>
      <rPr>
        <b/>
        <sz val="10"/>
        <rFont val="Times New Roman"/>
        <family val="1"/>
        <charset val="186"/>
      </rPr>
      <t>SB(L)</t>
    </r>
  </si>
  <si>
    <r>
      <t xml:space="preserve">Europos Sąjungos finansinės paramos lėšų likučio metų pradžioje lėšos </t>
    </r>
    <r>
      <rPr>
        <b/>
        <sz val="10"/>
        <rFont val="Times New Roman"/>
        <family val="1"/>
        <charset val="186"/>
      </rPr>
      <t>SB(ESL)</t>
    </r>
  </si>
  <si>
    <t>30</t>
  </si>
  <si>
    <t>LRVB</t>
  </si>
  <si>
    <t>09</t>
  </si>
  <si>
    <t>Girulių miško vertingųjų savybių nustatymo tyrimo atlikimas</t>
  </si>
  <si>
    <t>2021 m. asignavimų planas</t>
  </si>
  <si>
    <t xml:space="preserve">Klaipėdos miesto savivaldybės aplinkos apsaugos programos (Nr. 05) aprašymo     </t>
  </si>
  <si>
    <t>priedas</t>
  </si>
  <si>
    <t>SB(VR)'</t>
  </si>
  <si>
    <t>SB(VRL)'</t>
  </si>
  <si>
    <t>SB(AA)'</t>
  </si>
  <si>
    <t>SB(AAL)'</t>
  </si>
  <si>
    <t>ES'</t>
  </si>
  <si>
    <t>SB'</t>
  </si>
  <si>
    <t>Kt'</t>
  </si>
  <si>
    <t>SB(ES)'</t>
  </si>
  <si>
    <t>SB(L)'</t>
  </si>
  <si>
    <t>SB(VB)'</t>
  </si>
  <si>
    <t>SB(VBL)'</t>
  </si>
  <si>
    <t>SB(ESL)'</t>
  </si>
  <si>
    <t>LRVB'</t>
  </si>
  <si>
    <r>
      <t xml:space="preserve">2021–2023 M. KLAIPĖDOS MIESTO SAVIVALDYBĖS </t>
    </r>
    <r>
      <rPr>
        <b/>
        <sz val="11"/>
        <rFont val="Times New Roman"/>
        <family val="1"/>
        <charset val="186"/>
      </rPr>
      <t xml:space="preserve">        </t>
    </r>
  </si>
  <si>
    <t>2023 m.</t>
  </si>
  <si>
    <t>2021 m.</t>
  </si>
  <si>
    <t>2022 m.</t>
  </si>
  <si>
    <t>Klaipėdos miesto savivaldybės atliekų prevencijos ir tvarkymo 2021–2027 metų plano parengimas</t>
  </si>
  <si>
    <t>Įgyvendinta aplinkosauginių švietimo priemonių siekiant gauti mėlynąją vėliavą paplūdimiams, oro kokybės gerinimo ir kt. klausimais, vnt.</t>
  </si>
  <si>
    <t>Klaipėdos miesto savivaldybės aplinkos monitoringo 2022–2026 metų programos parengimas</t>
  </si>
  <si>
    <t>Pašalinti helofitai iš Žardės ir Draugystės  vandens telkinių bei Danės krantinės ploto, ha</t>
  </si>
  <si>
    <t>Apsauginės paskirties želdynų ir želdinių įrengimo labiausiai taršos veikiamose teritorijose veiksmų plano 2020–2023 m. įgyvendinimas, proc.</t>
  </si>
  <si>
    <t>Sutvirtinta kopagūbrio šakų klojiniais, tūkst. kv. m</t>
  </si>
  <si>
    <r>
      <t xml:space="preserve">Europos Sąjungos finansinės paramos lėšos, kurios įtrauktos į savivaldybės biudžetą </t>
    </r>
    <r>
      <rPr>
        <b/>
        <sz val="10"/>
        <rFont val="Times New Roman"/>
        <family val="1"/>
        <charset val="186"/>
      </rPr>
      <t>SB(ES)</t>
    </r>
  </si>
  <si>
    <t>Želdynų projektavimas</t>
  </si>
  <si>
    <t>Aiškinamojo rašto 3 priedas</t>
  </si>
  <si>
    <t>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</si>
</sst>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General"/>
  </numFmts>
  <fonts count="23" x14ac:knownFonts="1">
    <font>
      <sz val="11"/>
      <color theme="1"/>
      <name val="Calibri"/>
      <family val="2"/>
      <charset val="186"/>
      <scheme val="minor"/>
    </font>
    <font>
      <sz val="10"/>
      <name val="Times New Roman"/>
      <family val="1"/>
      <charset val="186"/>
    </font>
    <font>
      <b/>
      <sz val="10"/>
      <name val="Times New Roman"/>
      <family val="1"/>
      <charset val="186"/>
    </font>
    <font>
      <sz val="10"/>
      <name val="Arial"/>
      <family val="2"/>
      <charset val="186"/>
    </font>
    <font>
      <b/>
      <sz val="10"/>
      <name val="Times New Roman"/>
      <family val="1"/>
      <charset val="204"/>
    </font>
    <font>
      <sz val="10"/>
      <name val="Times New Roman"/>
      <family val="1"/>
      <charset val="204"/>
    </font>
    <font>
      <b/>
      <sz val="10"/>
      <name val="Times New Roman"/>
      <family val="1"/>
    </font>
    <font>
      <sz val="10"/>
      <name val="Times New Roman"/>
      <family val="1"/>
    </font>
    <font>
      <sz val="9"/>
      <color indexed="81"/>
      <name val="Tahoma"/>
      <family val="2"/>
      <charset val="186"/>
    </font>
    <font>
      <b/>
      <sz val="9"/>
      <color indexed="81"/>
      <name val="Tahoma"/>
      <family val="2"/>
      <charset val="186"/>
    </font>
    <font>
      <sz val="11"/>
      <name val="Calibri"/>
      <family val="2"/>
      <charset val="186"/>
      <scheme val="minor"/>
    </font>
    <font>
      <sz val="10"/>
      <name val="Calibri"/>
      <family val="2"/>
      <charset val="186"/>
      <scheme val="minor"/>
    </font>
    <font>
      <i/>
      <sz val="10"/>
      <name val="Times New Roman"/>
      <family val="1"/>
      <charset val="186"/>
    </font>
    <font>
      <sz val="12"/>
      <name val="Times New Roman"/>
      <family val="1"/>
      <charset val="186"/>
    </font>
    <font>
      <b/>
      <sz val="12"/>
      <name val="Times New Roman"/>
      <family val="1"/>
      <charset val="186"/>
    </font>
    <font>
      <sz val="11"/>
      <color rgb="FF000000"/>
      <name val="Calibri"/>
      <family val="2"/>
      <charset val="186"/>
    </font>
    <font>
      <sz val="11"/>
      <name val="Times New Roman"/>
      <family val="1"/>
      <charset val="186"/>
    </font>
    <font>
      <b/>
      <sz val="9"/>
      <name val="Times New Roman"/>
      <family val="1"/>
      <charset val="186"/>
    </font>
    <font>
      <b/>
      <sz val="10"/>
      <name val="Calibri"/>
      <family val="2"/>
      <charset val="186"/>
      <scheme val="minor"/>
    </font>
    <font>
      <b/>
      <sz val="11"/>
      <name val="Times New Roman"/>
      <family val="1"/>
      <charset val="186"/>
    </font>
    <font>
      <strike/>
      <sz val="10"/>
      <name val="Times New Roman"/>
      <family val="1"/>
      <charset val="186"/>
    </font>
    <font>
      <b/>
      <sz val="9"/>
      <name val="Calibri"/>
      <family val="2"/>
      <charset val="186"/>
      <scheme val="minor"/>
    </font>
    <font>
      <sz val="10"/>
      <color theme="0"/>
      <name val="Times New Roman"/>
      <family val="1"/>
      <charset val="186"/>
    </font>
  </fonts>
  <fills count="11">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rgb="FFDBDBDB"/>
      </patternFill>
    </fill>
    <fill>
      <patternFill patternType="solid">
        <fgColor rgb="FFFFFFFF"/>
        <bgColor indexed="64"/>
      </patternFill>
    </fill>
  </fills>
  <borders count="11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medium">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hair">
        <color indexed="64"/>
      </top>
      <bottom/>
      <diagonal/>
    </border>
    <border>
      <left/>
      <right/>
      <top/>
      <bottom style="hair">
        <color indexed="64"/>
      </bottom>
      <diagonal/>
    </border>
    <border>
      <left style="medium">
        <color indexed="64"/>
      </left>
      <right style="thin">
        <color indexed="64"/>
      </right>
      <top style="hair">
        <color indexed="64"/>
      </top>
      <bottom/>
      <diagonal/>
    </border>
    <border>
      <left/>
      <right style="thin">
        <color indexed="64"/>
      </right>
      <top style="thin">
        <color indexed="64"/>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s>
  <cellStyleXfs count="3">
    <xf numFmtId="0" fontId="0" fillId="0" borderId="0"/>
    <xf numFmtId="0" fontId="3" fillId="0" borderId="0"/>
    <xf numFmtId="165" fontId="15" fillId="0" borderId="0" applyBorder="0" applyProtection="0"/>
  </cellStyleXfs>
  <cellXfs count="1200">
    <xf numFmtId="0" fontId="0" fillId="0" borderId="0" xfId="0"/>
    <xf numFmtId="3" fontId="1" fillId="0" borderId="0" xfId="0" applyNumberFormat="1" applyFont="1" applyAlignment="1">
      <alignment vertical="top"/>
    </xf>
    <xf numFmtId="3" fontId="2" fillId="0" borderId="0" xfId="0" applyNumberFormat="1" applyFont="1" applyAlignment="1">
      <alignment vertical="top"/>
    </xf>
    <xf numFmtId="3" fontId="3" fillId="0" borderId="0" xfId="0" applyNumberFormat="1" applyFont="1" applyBorder="1"/>
    <xf numFmtId="3" fontId="2" fillId="4" borderId="11" xfId="0" applyNumberFormat="1" applyFont="1" applyFill="1" applyBorder="1" applyAlignment="1">
      <alignment vertical="top"/>
    </xf>
    <xf numFmtId="3" fontId="2" fillId="5" borderId="12" xfId="0" applyNumberFormat="1" applyFont="1" applyFill="1" applyBorder="1" applyAlignment="1">
      <alignment vertical="top"/>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vertical="top"/>
    </xf>
    <xf numFmtId="3" fontId="2" fillId="4" borderId="59" xfId="0" applyNumberFormat="1" applyFont="1" applyFill="1" applyBorder="1" applyAlignment="1">
      <alignment horizontal="center" vertical="top"/>
    </xf>
    <xf numFmtId="3" fontId="2" fillId="5" borderId="60" xfId="0" applyNumberFormat="1" applyFont="1" applyFill="1" applyBorder="1" applyAlignment="1">
      <alignment horizontal="center" vertical="top"/>
    </xf>
    <xf numFmtId="3" fontId="2" fillId="6" borderId="48" xfId="0" applyNumberFormat="1" applyFont="1" applyFill="1" applyBorder="1" applyAlignment="1">
      <alignment vertical="top" wrapText="1"/>
    </xf>
    <xf numFmtId="0" fontId="1" fillId="0" borderId="0" xfId="0" applyFont="1" applyBorder="1" applyAlignment="1">
      <alignment vertical="top"/>
    </xf>
    <xf numFmtId="3" fontId="2" fillId="4" borderId="64"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2" fillId="0" borderId="49" xfId="0" applyNumberFormat="1" applyFont="1" applyBorder="1" applyAlignment="1">
      <alignment horizontal="center" vertical="top"/>
    </xf>
    <xf numFmtId="3" fontId="2" fillId="0" borderId="49"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wrapText="1"/>
    </xf>
    <xf numFmtId="3" fontId="2" fillId="6" borderId="48" xfId="0" applyNumberFormat="1" applyFont="1" applyFill="1" applyBorder="1" applyAlignment="1">
      <alignment horizontal="center" vertical="top" wrapText="1"/>
    </xf>
    <xf numFmtId="3" fontId="2" fillId="6" borderId="48" xfId="0" applyNumberFormat="1" applyFont="1" applyFill="1" applyBorder="1" applyAlignment="1">
      <alignment horizontal="left" vertical="top" wrapText="1"/>
    </xf>
    <xf numFmtId="3" fontId="2" fillId="3" borderId="59" xfId="0" applyNumberFormat="1" applyFont="1" applyFill="1" applyBorder="1" applyAlignment="1">
      <alignment horizontal="center" vertical="top"/>
    </xf>
    <xf numFmtId="3" fontId="1" fillId="7" borderId="0" xfId="0" applyNumberFormat="1" applyFont="1" applyFill="1" applyBorder="1" applyAlignment="1">
      <alignment vertical="top"/>
    </xf>
    <xf numFmtId="3" fontId="2" fillId="0" borderId="0" xfId="0" applyNumberFormat="1" applyFont="1" applyFill="1" applyBorder="1" applyAlignment="1">
      <alignment horizontal="center" vertical="top" wrapText="1"/>
    </xf>
    <xf numFmtId="3" fontId="1" fillId="0" borderId="0" xfId="0" applyNumberFormat="1" applyFont="1" applyFill="1" applyAlignment="1">
      <alignment vertical="top"/>
    </xf>
    <xf numFmtId="3" fontId="4" fillId="0" borderId="36" xfId="0" applyNumberFormat="1" applyFont="1" applyBorder="1" applyAlignment="1">
      <alignment vertical="top" wrapText="1"/>
    </xf>
    <xf numFmtId="164" fontId="1" fillId="6" borderId="0" xfId="0" applyNumberFormat="1" applyFont="1" applyFill="1" applyBorder="1" applyAlignment="1">
      <alignment horizontal="center" vertical="top"/>
    </xf>
    <xf numFmtId="164" fontId="1" fillId="6" borderId="14" xfId="0" applyNumberFormat="1" applyFont="1" applyFill="1" applyBorder="1" applyAlignment="1">
      <alignment horizontal="center" vertical="top"/>
    </xf>
    <xf numFmtId="164" fontId="2" fillId="3" borderId="34" xfId="0" applyNumberFormat="1" applyFont="1" applyFill="1" applyBorder="1" applyAlignment="1">
      <alignment horizontal="center" vertical="top" wrapText="1"/>
    </xf>
    <xf numFmtId="164" fontId="2" fillId="8" borderId="45" xfId="0" applyNumberFormat="1" applyFont="1" applyFill="1" applyBorder="1" applyAlignment="1">
      <alignment horizontal="center" vertical="top" wrapText="1"/>
    </xf>
    <xf numFmtId="3" fontId="1" fillId="6" borderId="40" xfId="0" applyNumberFormat="1" applyFont="1" applyFill="1" applyBorder="1" applyAlignment="1">
      <alignment vertical="top" wrapText="1"/>
    </xf>
    <xf numFmtId="164" fontId="2" fillId="8" borderId="34" xfId="0" applyNumberFormat="1" applyFont="1" applyFill="1" applyBorder="1" applyAlignment="1">
      <alignment horizontal="center" vertical="top" wrapText="1"/>
    </xf>
    <xf numFmtId="164" fontId="1" fillId="0" borderId="34" xfId="0" applyNumberFormat="1" applyFont="1" applyBorder="1" applyAlignment="1">
      <alignment horizontal="center" vertical="top" wrapText="1"/>
    </xf>
    <xf numFmtId="164" fontId="1" fillId="8" borderId="34" xfId="0" applyNumberFormat="1" applyFont="1" applyFill="1" applyBorder="1" applyAlignment="1">
      <alignment horizontal="center" vertical="top" wrapText="1"/>
    </xf>
    <xf numFmtId="164" fontId="1" fillId="6" borderId="58" xfId="0" applyNumberFormat="1" applyFont="1" applyFill="1" applyBorder="1" applyAlignment="1">
      <alignment horizontal="center" vertical="top"/>
    </xf>
    <xf numFmtId="3" fontId="1" fillId="6" borderId="13" xfId="0" applyNumberFormat="1" applyFont="1" applyFill="1" applyBorder="1" applyAlignment="1">
      <alignment vertical="top" wrapText="1"/>
    </xf>
    <xf numFmtId="0" fontId="1" fillId="0" borderId="30" xfId="0" applyFont="1" applyBorder="1" applyAlignment="1">
      <alignment horizontal="center" vertical="center" textRotation="90"/>
    </xf>
    <xf numFmtId="164" fontId="1" fillId="6" borderId="16" xfId="0" applyNumberFormat="1" applyFont="1" applyFill="1" applyBorder="1" applyAlignment="1">
      <alignment horizontal="center" vertical="top" wrapText="1"/>
    </xf>
    <xf numFmtId="3" fontId="7" fillId="6" borderId="16" xfId="0" applyNumberFormat="1" applyFont="1" applyFill="1" applyBorder="1" applyAlignment="1">
      <alignment horizontal="center" vertical="top"/>
    </xf>
    <xf numFmtId="3" fontId="1" fillId="6" borderId="50" xfId="0" applyNumberFormat="1" applyFont="1" applyFill="1" applyBorder="1" applyAlignment="1">
      <alignment horizontal="center" vertical="top" wrapText="1"/>
    </xf>
    <xf numFmtId="3" fontId="2" fillId="6" borderId="56" xfId="0" applyNumberFormat="1" applyFont="1" applyFill="1" applyBorder="1" applyAlignment="1">
      <alignment horizontal="center" vertical="top" wrapText="1"/>
    </xf>
    <xf numFmtId="49" fontId="2" fillId="6" borderId="40" xfId="0" applyNumberFormat="1" applyFont="1" applyFill="1" applyBorder="1" applyAlignment="1">
      <alignment horizontal="center" vertical="top"/>
    </xf>
    <xf numFmtId="3" fontId="2" fillId="6" borderId="4" xfId="0" applyNumberFormat="1" applyFont="1" applyFill="1" applyBorder="1" applyAlignment="1">
      <alignment vertical="top" wrapText="1"/>
    </xf>
    <xf numFmtId="49" fontId="2" fillId="6" borderId="49" xfId="0" applyNumberFormat="1" applyFont="1" applyFill="1" applyBorder="1" applyAlignment="1">
      <alignment horizontal="center" vertical="top"/>
    </xf>
    <xf numFmtId="49" fontId="2" fillId="4" borderId="23" xfId="0" applyNumberFormat="1" applyFont="1" applyFill="1" applyBorder="1" applyAlignment="1">
      <alignment horizontal="center" vertical="top"/>
    </xf>
    <xf numFmtId="164" fontId="2" fillId="8" borderId="26" xfId="0" applyNumberFormat="1" applyFont="1" applyFill="1" applyBorder="1" applyAlignment="1">
      <alignment horizontal="center" vertical="top"/>
    </xf>
    <xf numFmtId="0" fontId="1" fillId="7" borderId="0" xfId="0" applyFont="1" applyFill="1" applyAlignment="1">
      <alignment vertical="top"/>
    </xf>
    <xf numFmtId="0" fontId="1" fillId="0" borderId="0" xfId="0" applyFont="1" applyFill="1" applyAlignment="1">
      <alignment vertical="top"/>
    </xf>
    <xf numFmtId="3" fontId="1" fillId="6" borderId="66" xfId="0" applyNumberFormat="1" applyFont="1" applyFill="1" applyBorder="1" applyAlignment="1">
      <alignment vertical="top" wrapText="1"/>
    </xf>
    <xf numFmtId="3" fontId="1" fillId="0" borderId="0" xfId="0" applyNumberFormat="1" applyFont="1" applyAlignment="1">
      <alignment horizontal="center" vertical="top"/>
    </xf>
    <xf numFmtId="49" fontId="2" fillId="8" borderId="25" xfId="0" applyNumberFormat="1" applyFont="1" applyFill="1" applyBorder="1" applyAlignment="1">
      <alignment horizontal="center" vertical="top"/>
    </xf>
    <xf numFmtId="3" fontId="2" fillId="8" borderId="25" xfId="0" applyNumberFormat="1" applyFont="1" applyFill="1" applyBorder="1" applyAlignment="1">
      <alignment horizontal="center" vertical="top"/>
    </xf>
    <xf numFmtId="49" fontId="2" fillId="6" borderId="18" xfId="0" applyNumberFormat="1" applyFont="1" applyFill="1" applyBorder="1" applyAlignment="1">
      <alignment horizontal="center" vertical="top"/>
    </xf>
    <xf numFmtId="3" fontId="1" fillId="6" borderId="18" xfId="0" applyNumberFormat="1" applyFont="1" applyFill="1" applyBorder="1" applyAlignment="1">
      <alignment vertical="top" wrapText="1"/>
    </xf>
    <xf numFmtId="3" fontId="2" fillId="8" borderId="12" xfId="0" applyNumberFormat="1" applyFont="1" applyFill="1" applyBorder="1" applyAlignment="1">
      <alignment vertical="top"/>
    </xf>
    <xf numFmtId="3" fontId="2" fillId="8" borderId="3" xfId="0" applyNumberFormat="1" applyFont="1" applyFill="1" applyBorder="1" applyAlignment="1">
      <alignment horizontal="center" vertical="top" wrapText="1"/>
    </xf>
    <xf numFmtId="49" fontId="1" fillId="6" borderId="56" xfId="0" applyNumberFormat="1" applyFont="1" applyFill="1" applyBorder="1" applyAlignment="1">
      <alignment horizontal="center" vertical="top"/>
    </xf>
    <xf numFmtId="164" fontId="2" fillId="4" borderId="11" xfId="0" applyNumberFormat="1" applyFont="1" applyFill="1" applyBorder="1" applyAlignment="1">
      <alignment horizontal="center" vertical="top"/>
    </xf>
    <xf numFmtId="164" fontId="2" fillId="5" borderId="13" xfId="0" applyNumberFormat="1" applyFont="1" applyFill="1" applyBorder="1" applyAlignment="1">
      <alignment horizontal="center" vertical="top"/>
    </xf>
    <xf numFmtId="164" fontId="1" fillId="0" borderId="0" xfId="0" applyNumberFormat="1" applyFont="1" applyBorder="1" applyAlignment="1">
      <alignment vertical="top"/>
    </xf>
    <xf numFmtId="164" fontId="2" fillId="8" borderId="12" xfId="0" applyNumberFormat="1" applyFont="1" applyFill="1" applyBorder="1" applyAlignment="1">
      <alignment horizontal="center" vertical="top"/>
    </xf>
    <xf numFmtId="3" fontId="7" fillId="6" borderId="67" xfId="0" applyNumberFormat="1" applyFont="1" applyFill="1" applyBorder="1" applyAlignment="1">
      <alignment horizontal="center" vertical="top"/>
    </xf>
    <xf numFmtId="0" fontId="1" fillId="0" borderId="0" xfId="0" applyFont="1" applyAlignment="1">
      <alignment vertical="top"/>
    </xf>
    <xf numFmtId="164" fontId="2" fillId="6" borderId="13" xfId="0" applyNumberFormat="1" applyFont="1" applyFill="1" applyBorder="1" applyAlignment="1">
      <alignment horizontal="center" vertical="top"/>
    </xf>
    <xf numFmtId="49" fontId="2" fillId="6" borderId="56" xfId="0" applyNumberFormat="1" applyFont="1" applyFill="1" applyBorder="1" applyAlignment="1">
      <alignment horizontal="center" vertical="top"/>
    </xf>
    <xf numFmtId="3" fontId="2" fillId="6" borderId="13" xfId="0" applyNumberFormat="1" applyFont="1" applyFill="1" applyBorder="1" applyAlignment="1">
      <alignment horizontal="center" vertical="top"/>
    </xf>
    <xf numFmtId="3" fontId="1" fillId="0" borderId="0" xfId="0" applyNumberFormat="1" applyFont="1" applyBorder="1" applyAlignment="1">
      <alignment vertical="top"/>
    </xf>
    <xf numFmtId="3" fontId="1" fillId="6" borderId="41" xfId="0" applyNumberFormat="1" applyFont="1" applyFill="1" applyBorder="1" applyAlignment="1">
      <alignment vertical="top" wrapText="1"/>
    </xf>
    <xf numFmtId="49" fontId="1" fillId="6" borderId="13" xfId="0" applyNumberFormat="1" applyFont="1" applyFill="1" applyBorder="1" applyAlignment="1">
      <alignment horizontal="center" vertical="top"/>
    </xf>
    <xf numFmtId="3" fontId="2" fillId="8" borderId="28" xfId="0" applyNumberFormat="1" applyFont="1" applyFill="1" applyBorder="1" applyAlignment="1">
      <alignment horizontal="center" vertical="top"/>
    </xf>
    <xf numFmtId="3" fontId="1" fillId="0" borderId="50" xfId="0" applyNumberFormat="1" applyFont="1" applyFill="1" applyBorder="1" applyAlignment="1">
      <alignment horizontal="center" vertical="top"/>
    </xf>
    <xf numFmtId="3" fontId="1" fillId="6" borderId="14" xfId="1" applyNumberFormat="1" applyFont="1" applyFill="1" applyBorder="1" applyAlignment="1">
      <alignment horizontal="center" vertical="top"/>
    </xf>
    <xf numFmtId="164" fontId="11" fillId="0" borderId="0" xfId="0" applyNumberFormat="1" applyFont="1"/>
    <xf numFmtId="0" fontId="11" fillId="0" borderId="0" xfId="0" applyFont="1"/>
    <xf numFmtId="0" fontId="1" fillId="6" borderId="67" xfId="0" applyFont="1" applyFill="1" applyBorder="1" applyAlignment="1">
      <alignment horizontal="center" vertical="top" wrapText="1"/>
    </xf>
    <xf numFmtId="0" fontId="1" fillId="6" borderId="16" xfId="0" applyFont="1" applyFill="1" applyBorder="1" applyAlignment="1">
      <alignment horizontal="center" vertical="top" wrapText="1"/>
    </xf>
    <xf numFmtId="0" fontId="1" fillId="6" borderId="50" xfId="0" applyFont="1" applyFill="1" applyBorder="1" applyAlignment="1">
      <alignment horizontal="center" vertical="top" wrapText="1"/>
    </xf>
    <xf numFmtId="49" fontId="2" fillId="6" borderId="13" xfId="0" applyNumberFormat="1" applyFont="1" applyFill="1" applyBorder="1" applyAlignment="1">
      <alignment horizontal="center" vertical="top"/>
    </xf>
    <xf numFmtId="3" fontId="1" fillId="6" borderId="34" xfId="0" applyNumberFormat="1" applyFont="1" applyFill="1" applyBorder="1" applyAlignment="1">
      <alignment horizontal="center" vertical="top"/>
    </xf>
    <xf numFmtId="3" fontId="1" fillId="0" borderId="67" xfId="0" applyNumberFormat="1" applyFont="1" applyFill="1" applyBorder="1" applyAlignment="1">
      <alignment horizontal="center" vertical="top"/>
    </xf>
    <xf numFmtId="3" fontId="1" fillId="0" borderId="50" xfId="0" applyNumberFormat="1" applyFont="1" applyBorder="1" applyAlignment="1">
      <alignment horizontal="center" vertical="top"/>
    </xf>
    <xf numFmtId="3" fontId="1" fillId="0" borderId="47" xfId="0" applyNumberFormat="1" applyFont="1" applyFill="1" applyBorder="1" applyAlignment="1">
      <alignment horizontal="center" vertical="top"/>
    </xf>
    <xf numFmtId="3" fontId="2" fillId="0" borderId="47" xfId="0" applyNumberFormat="1" applyFont="1" applyFill="1" applyBorder="1" applyAlignment="1">
      <alignment horizontal="center" vertical="top"/>
    </xf>
    <xf numFmtId="164" fontId="2" fillId="3" borderId="47"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xf>
    <xf numFmtId="3" fontId="2" fillId="6" borderId="36" xfId="0" applyNumberFormat="1" applyFont="1" applyFill="1" applyBorder="1" applyAlignment="1">
      <alignment horizontal="center" vertical="top" wrapText="1"/>
    </xf>
    <xf numFmtId="164" fontId="1" fillId="0" borderId="0" xfId="0" applyNumberFormat="1" applyFont="1" applyFill="1" applyAlignment="1">
      <alignment vertical="top"/>
    </xf>
    <xf numFmtId="3" fontId="1" fillId="6" borderId="56" xfId="0" applyNumberFormat="1" applyFont="1" applyFill="1" applyBorder="1" applyAlignment="1">
      <alignment vertical="top" wrapText="1"/>
    </xf>
    <xf numFmtId="3" fontId="2" fillId="6" borderId="7"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3" fontId="1" fillId="0" borderId="0" xfId="0" applyNumberFormat="1" applyFont="1" applyFill="1" applyAlignment="1">
      <alignment horizontal="center" vertical="top"/>
    </xf>
    <xf numFmtId="3" fontId="5" fillId="6" borderId="12" xfId="0" applyNumberFormat="1" applyFont="1" applyFill="1" applyBorder="1" applyAlignment="1">
      <alignment vertical="top" wrapText="1"/>
    </xf>
    <xf numFmtId="3" fontId="2" fillId="6" borderId="3" xfId="0" applyNumberFormat="1" applyFont="1" applyFill="1" applyBorder="1" applyAlignment="1">
      <alignment horizontal="center" vertical="top" wrapText="1"/>
    </xf>
    <xf numFmtId="3" fontId="1" fillId="6" borderId="67" xfId="0" applyNumberFormat="1" applyFont="1" applyFill="1" applyBorder="1" applyAlignment="1">
      <alignment horizontal="center" vertical="top" wrapText="1"/>
    </xf>
    <xf numFmtId="3" fontId="1" fillId="0" borderId="67" xfId="0" applyNumberFormat="1" applyFont="1" applyBorder="1" applyAlignment="1">
      <alignment horizontal="center" vertical="top" wrapText="1"/>
    </xf>
    <xf numFmtId="3" fontId="1" fillId="6" borderId="78" xfId="0" applyNumberFormat="1" applyFont="1" applyFill="1" applyBorder="1" applyAlignment="1">
      <alignment horizontal="center" vertical="top" wrapText="1"/>
    </xf>
    <xf numFmtId="3" fontId="7" fillId="6" borderId="50" xfId="0" applyNumberFormat="1" applyFont="1" applyFill="1" applyBorder="1" applyAlignment="1">
      <alignment horizontal="center" vertical="top"/>
    </xf>
    <xf numFmtId="3" fontId="2" fillId="6" borderId="50"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textRotation="90" wrapText="1"/>
    </xf>
    <xf numFmtId="3" fontId="1" fillId="6" borderId="18" xfId="0" applyNumberFormat="1" applyFont="1" applyFill="1" applyBorder="1" applyAlignment="1">
      <alignment horizontal="center" vertical="top" textRotation="90" wrapText="1"/>
    </xf>
    <xf numFmtId="3" fontId="2" fillId="6" borderId="49" xfId="0" applyNumberFormat="1" applyFont="1" applyFill="1" applyBorder="1" applyAlignment="1">
      <alignment horizontal="center" vertical="top"/>
    </xf>
    <xf numFmtId="164" fontId="1" fillId="6" borderId="13" xfId="0" applyNumberFormat="1" applyFont="1" applyFill="1" applyBorder="1" applyAlignment="1">
      <alignment horizontal="center" vertical="center" textRotation="90" wrapText="1"/>
    </xf>
    <xf numFmtId="3" fontId="2" fillId="0" borderId="49" xfId="0" applyNumberFormat="1" applyFont="1" applyFill="1" applyBorder="1" applyAlignment="1">
      <alignment horizontal="center" vertical="top" wrapText="1"/>
    </xf>
    <xf numFmtId="0" fontId="11" fillId="6" borderId="42" xfId="0" applyFont="1" applyFill="1" applyBorder="1" applyAlignment="1">
      <alignment horizontal="center" vertical="center" wrapText="1"/>
    </xf>
    <xf numFmtId="3" fontId="1" fillId="6" borderId="46" xfId="0" applyNumberFormat="1" applyFont="1" applyFill="1" applyBorder="1" applyAlignment="1">
      <alignment horizontal="center" vertical="top" wrapText="1"/>
    </xf>
    <xf numFmtId="3" fontId="11" fillId="6" borderId="56" xfId="0" applyNumberFormat="1" applyFont="1" applyFill="1" applyBorder="1" applyAlignment="1">
      <alignment horizontal="center" vertical="center" textRotation="90" wrapText="1"/>
    </xf>
    <xf numFmtId="3" fontId="1" fillId="6" borderId="67" xfId="1" applyNumberFormat="1" applyFont="1" applyFill="1" applyBorder="1" applyAlignment="1">
      <alignment horizontal="center" vertical="top"/>
    </xf>
    <xf numFmtId="3" fontId="2" fillId="6" borderId="40" xfId="0" applyNumberFormat="1" applyFont="1" applyFill="1" applyBorder="1" applyAlignment="1">
      <alignment horizontal="center" vertical="top"/>
    </xf>
    <xf numFmtId="0" fontId="2" fillId="6" borderId="13" xfId="0" applyFont="1" applyFill="1" applyBorder="1" applyAlignment="1">
      <alignment horizontal="center" vertical="center" wrapText="1"/>
    </xf>
    <xf numFmtId="3" fontId="17" fillId="6" borderId="40" xfId="0" applyNumberFormat="1" applyFont="1" applyFill="1" applyBorder="1" applyAlignment="1">
      <alignment horizontal="center" vertical="top" wrapText="1"/>
    </xf>
    <xf numFmtId="3" fontId="2" fillId="4" borderId="14" xfId="0" applyNumberFormat="1" applyFont="1" applyFill="1" applyBorder="1" applyAlignment="1">
      <alignment vertical="top"/>
    </xf>
    <xf numFmtId="3" fontId="2" fillId="8" borderId="55" xfId="0" applyNumberFormat="1" applyFont="1" applyFill="1" applyBorder="1" applyAlignment="1">
      <alignment vertical="top"/>
    </xf>
    <xf numFmtId="3" fontId="1" fillId="6" borderId="66"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wrapText="1"/>
    </xf>
    <xf numFmtId="3" fontId="2" fillId="4" borderId="2" xfId="0" applyNumberFormat="1" applyFont="1" applyFill="1" applyBorder="1" applyAlignment="1">
      <alignment horizontal="center" vertical="top"/>
    </xf>
    <xf numFmtId="3" fontId="1" fillId="6" borderId="54"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3" fontId="1" fillId="6" borderId="73" xfId="0" applyNumberFormat="1" applyFont="1" applyFill="1" applyBorder="1" applyAlignment="1">
      <alignment horizontal="center" vertical="center" wrapText="1"/>
    </xf>
    <xf numFmtId="3" fontId="1" fillId="6" borderId="15" xfId="0" applyNumberFormat="1" applyFont="1" applyFill="1" applyBorder="1" applyAlignment="1">
      <alignment horizontal="center" vertical="center" wrapText="1"/>
    </xf>
    <xf numFmtId="3" fontId="1" fillId="6" borderId="22" xfId="0" applyNumberFormat="1" applyFont="1" applyFill="1" applyBorder="1" applyAlignment="1">
      <alignment horizontal="center" vertical="top" wrapText="1"/>
    </xf>
    <xf numFmtId="3" fontId="1" fillId="6" borderId="73" xfId="0" applyNumberFormat="1" applyFont="1" applyFill="1" applyBorder="1" applyAlignment="1">
      <alignment horizontal="center" vertical="top" wrapText="1"/>
    </xf>
    <xf numFmtId="3" fontId="1" fillId="6" borderId="80" xfId="0" applyNumberFormat="1" applyFont="1" applyFill="1" applyBorder="1" applyAlignment="1">
      <alignment horizontal="center" vertical="top"/>
    </xf>
    <xf numFmtId="3" fontId="1" fillId="6" borderId="6" xfId="0" applyNumberFormat="1" applyFont="1" applyFill="1" applyBorder="1" applyAlignment="1">
      <alignment horizontal="left" vertical="top" wrapText="1"/>
    </xf>
    <xf numFmtId="3" fontId="1" fillId="6" borderId="57" xfId="0" applyNumberFormat="1" applyFont="1" applyFill="1" applyBorder="1" applyAlignment="1">
      <alignment horizontal="left" vertical="top" wrapText="1"/>
    </xf>
    <xf numFmtId="3" fontId="1" fillId="6" borderId="15" xfId="0" applyNumberFormat="1" applyFont="1" applyFill="1" applyBorder="1" applyAlignment="1">
      <alignment horizontal="center" vertical="top" wrapText="1"/>
    </xf>
    <xf numFmtId="0" fontId="1" fillId="6" borderId="81" xfId="0" applyFont="1" applyFill="1" applyBorder="1" applyAlignment="1">
      <alignment horizontal="center" vertical="top" wrapText="1"/>
    </xf>
    <xf numFmtId="0" fontId="1" fillId="6" borderId="57" xfId="0" applyFont="1" applyFill="1" applyBorder="1" applyAlignment="1">
      <alignment horizontal="center" vertical="top" wrapText="1"/>
    </xf>
    <xf numFmtId="0" fontId="1" fillId="0" borderId="0" xfId="0" applyNumberFormat="1" applyFont="1" applyAlignment="1">
      <alignment vertical="top"/>
    </xf>
    <xf numFmtId="0" fontId="1" fillId="0" borderId="0" xfId="0" applyFont="1" applyAlignment="1">
      <alignment horizontal="center" vertical="top"/>
    </xf>
    <xf numFmtId="0" fontId="16" fillId="0" borderId="0" xfId="0" applyFont="1" applyAlignment="1">
      <alignment horizontal="center" vertical="top" wrapText="1"/>
    </xf>
    <xf numFmtId="3" fontId="11" fillId="6" borderId="37" xfId="0" applyNumberFormat="1" applyFont="1" applyFill="1" applyBorder="1" applyAlignment="1">
      <alignment horizontal="center" vertical="top" wrapText="1"/>
    </xf>
    <xf numFmtId="0" fontId="11" fillId="6" borderId="37" xfId="0" applyFont="1" applyFill="1" applyBorder="1" applyAlignment="1">
      <alignment horizontal="center" vertical="center" wrapText="1"/>
    </xf>
    <xf numFmtId="0" fontId="1" fillId="6" borderId="74" xfId="0" applyFont="1" applyFill="1" applyBorder="1" applyAlignment="1">
      <alignment horizontal="center" vertical="center" wrapText="1"/>
    </xf>
    <xf numFmtId="0" fontId="11" fillId="0" borderId="0" xfId="0" applyFont="1" applyAlignment="1">
      <alignment horizontal="center"/>
    </xf>
    <xf numFmtId="3" fontId="2" fillId="6" borderId="13" xfId="0" applyNumberFormat="1" applyFont="1" applyFill="1" applyBorder="1" applyAlignment="1">
      <alignment horizontal="center" vertical="center" wrapText="1"/>
    </xf>
    <xf numFmtId="3" fontId="1" fillId="6" borderId="49" xfId="0" applyNumberFormat="1" applyFont="1" applyFill="1" applyBorder="1" applyAlignment="1">
      <alignment horizontal="center" vertical="center" wrapText="1"/>
    </xf>
    <xf numFmtId="3" fontId="1" fillId="6" borderId="10" xfId="0" applyNumberFormat="1" applyFont="1" applyFill="1" applyBorder="1" applyAlignment="1">
      <alignment horizontal="center" vertical="center"/>
    </xf>
    <xf numFmtId="3" fontId="1" fillId="6" borderId="46"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NumberFormat="1" applyFont="1" applyFill="1" applyAlignment="1">
      <alignment vertical="top"/>
    </xf>
    <xf numFmtId="0" fontId="1" fillId="0" borderId="0" xfId="0" applyFont="1" applyFill="1" applyAlignment="1">
      <alignment horizontal="center" vertical="top"/>
    </xf>
    <xf numFmtId="164" fontId="1" fillId="6" borderId="16" xfId="0" applyNumberFormat="1" applyFont="1" applyFill="1" applyBorder="1" applyAlignment="1">
      <alignment horizontal="center" vertical="top"/>
    </xf>
    <xf numFmtId="164" fontId="1" fillId="6" borderId="41" xfId="0" applyNumberFormat="1" applyFont="1" applyFill="1" applyBorder="1" applyAlignment="1">
      <alignment horizontal="center" vertical="top"/>
    </xf>
    <xf numFmtId="3" fontId="2" fillId="4" borderId="23"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1" fillId="6" borderId="56" xfId="0" applyNumberFormat="1" applyFont="1" applyFill="1" applyBorder="1" applyAlignment="1">
      <alignment horizontal="center" vertical="top" wrapText="1"/>
    </xf>
    <xf numFmtId="49" fontId="2" fillId="6" borderId="13" xfId="0" applyNumberFormat="1" applyFont="1" applyFill="1" applyBorder="1" applyAlignment="1">
      <alignment vertical="top"/>
    </xf>
    <xf numFmtId="3" fontId="1" fillId="0" borderId="42" xfId="0" applyNumberFormat="1" applyFont="1" applyBorder="1" applyAlignment="1">
      <alignment horizontal="center" wrapText="1"/>
    </xf>
    <xf numFmtId="49" fontId="2" fillId="6" borderId="38" xfId="0" applyNumberFormat="1" applyFont="1" applyFill="1" applyBorder="1" applyAlignment="1">
      <alignment vertical="top"/>
    </xf>
    <xf numFmtId="49" fontId="2" fillId="4" borderId="11" xfId="0" applyNumberFormat="1" applyFont="1" applyFill="1" applyBorder="1" applyAlignment="1">
      <alignment vertical="top"/>
    </xf>
    <xf numFmtId="49" fontId="2" fillId="5" borderId="12" xfId="0" applyNumberFormat="1" applyFont="1" applyFill="1" applyBorder="1" applyAlignment="1">
      <alignment vertical="top"/>
    </xf>
    <xf numFmtId="49" fontId="2" fillId="8" borderId="13" xfId="0" applyNumberFormat="1" applyFont="1" applyFill="1" applyBorder="1" applyAlignment="1">
      <alignment vertical="top"/>
    </xf>
    <xf numFmtId="49" fontId="2" fillId="8" borderId="12" xfId="0" applyNumberFormat="1" applyFont="1" applyFill="1" applyBorder="1" applyAlignment="1">
      <alignment vertical="top"/>
    </xf>
    <xf numFmtId="3" fontId="2" fillId="6" borderId="38" xfId="0" applyNumberFormat="1" applyFont="1" applyFill="1" applyBorder="1" applyAlignment="1">
      <alignment horizontal="left" vertical="top" wrapText="1"/>
    </xf>
    <xf numFmtId="3" fontId="5" fillId="0" borderId="20" xfId="0" applyNumberFormat="1" applyFont="1" applyBorder="1" applyAlignment="1">
      <alignment horizontal="center" vertical="top" wrapText="1"/>
    </xf>
    <xf numFmtId="3" fontId="1" fillId="6" borderId="78" xfId="0" applyNumberFormat="1" applyFont="1" applyFill="1" applyBorder="1" applyAlignment="1">
      <alignment horizontal="center" vertical="top"/>
    </xf>
    <xf numFmtId="3" fontId="1" fillId="6" borderId="84" xfId="0" applyNumberFormat="1" applyFont="1" applyFill="1" applyBorder="1" applyAlignment="1">
      <alignment horizontal="center" vertical="top"/>
    </xf>
    <xf numFmtId="3" fontId="5" fillId="6" borderId="36" xfId="0" applyNumberFormat="1" applyFont="1" applyFill="1" applyBorder="1" applyAlignment="1">
      <alignment vertical="top" wrapText="1"/>
    </xf>
    <xf numFmtId="3" fontId="1" fillId="6" borderId="14" xfId="0" applyNumberFormat="1" applyFont="1" applyFill="1" applyBorder="1" applyAlignment="1">
      <alignment vertical="top" wrapText="1"/>
    </xf>
    <xf numFmtId="0" fontId="16" fillId="0" borderId="0" xfId="0" applyFont="1" applyFill="1" applyBorder="1" applyAlignment="1">
      <alignment horizontal="left" vertical="top" wrapText="1"/>
    </xf>
    <xf numFmtId="0" fontId="16" fillId="6" borderId="0" xfId="0" applyFont="1" applyFill="1" applyAlignment="1">
      <alignment vertical="top" wrapText="1"/>
    </xf>
    <xf numFmtId="3" fontId="1" fillId="6" borderId="51" xfId="0" applyNumberFormat="1" applyFont="1" applyFill="1" applyBorder="1" applyAlignment="1">
      <alignment horizontal="left" vertical="top" wrapText="1"/>
    </xf>
    <xf numFmtId="164" fontId="1" fillId="6" borderId="31" xfId="0" applyNumberFormat="1" applyFont="1" applyFill="1" applyBorder="1" applyAlignment="1">
      <alignment horizontal="center" vertical="top"/>
    </xf>
    <xf numFmtId="164" fontId="1" fillId="6" borderId="69" xfId="0" applyNumberFormat="1" applyFont="1" applyFill="1" applyBorder="1" applyAlignment="1">
      <alignment horizontal="center" vertical="top"/>
    </xf>
    <xf numFmtId="164" fontId="2" fillId="6" borderId="9" xfId="0" applyNumberFormat="1" applyFont="1" applyFill="1" applyBorder="1" applyAlignment="1">
      <alignment horizontal="center" vertical="top"/>
    </xf>
    <xf numFmtId="0" fontId="11" fillId="0" borderId="0" xfId="0" applyFont="1" applyFill="1" applyBorder="1" applyAlignment="1">
      <alignment horizontal="left" vertical="top" wrapText="1"/>
    </xf>
    <xf numFmtId="3" fontId="1" fillId="0" borderId="1" xfId="0" applyNumberFormat="1" applyFont="1" applyBorder="1" applyAlignment="1">
      <alignment horizontal="center" vertical="top"/>
    </xf>
    <xf numFmtId="3" fontId="1" fillId="6" borderId="79" xfId="0" applyNumberFormat="1" applyFont="1" applyFill="1" applyBorder="1" applyAlignment="1">
      <alignment horizontal="left" vertical="top" wrapText="1"/>
    </xf>
    <xf numFmtId="3" fontId="1" fillId="6" borderId="79" xfId="0" applyNumberFormat="1" applyFont="1" applyFill="1" applyBorder="1" applyAlignment="1">
      <alignment vertical="top" wrapText="1"/>
    </xf>
    <xf numFmtId="3" fontId="1" fillId="7" borderId="14" xfId="0" applyNumberFormat="1" applyFont="1" applyFill="1" applyBorder="1" applyAlignment="1">
      <alignment horizontal="left" vertical="top" wrapText="1"/>
    </xf>
    <xf numFmtId="0" fontId="1" fillId="6" borderId="41" xfId="0" applyFont="1" applyFill="1" applyBorder="1" applyAlignment="1">
      <alignment horizontal="left" vertical="top" wrapText="1"/>
    </xf>
    <xf numFmtId="3" fontId="1" fillId="6" borderId="57"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1" fillId="6" borderId="34" xfId="0" applyFont="1" applyFill="1" applyBorder="1" applyAlignment="1">
      <alignment vertical="top" wrapText="1"/>
    </xf>
    <xf numFmtId="3" fontId="1" fillId="6" borderId="67" xfId="0" applyNumberFormat="1" applyFont="1" applyFill="1" applyBorder="1" applyAlignment="1">
      <alignment vertical="top" wrapText="1"/>
    </xf>
    <xf numFmtId="3" fontId="1" fillId="6" borderId="47" xfId="0" applyNumberFormat="1" applyFont="1" applyFill="1" applyBorder="1" applyAlignment="1">
      <alignment vertical="top" wrapText="1"/>
    </xf>
    <xf numFmtId="0" fontId="1" fillId="0" borderId="72" xfId="0" applyFont="1" applyBorder="1" applyAlignment="1">
      <alignment horizontal="center" vertical="center" textRotation="90"/>
    </xf>
    <xf numFmtId="3" fontId="1" fillId="6" borderId="58"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1" fillId="0" borderId="58" xfId="0" applyNumberFormat="1" applyFont="1" applyFill="1" applyBorder="1" applyAlignment="1">
      <alignment horizontal="center" vertical="top"/>
    </xf>
    <xf numFmtId="164" fontId="1" fillId="0" borderId="69" xfId="0" applyNumberFormat="1" applyFont="1" applyFill="1" applyBorder="1" applyAlignment="1">
      <alignment horizontal="center" vertical="top"/>
    </xf>
    <xf numFmtId="164" fontId="1" fillId="6" borderId="91" xfId="0" applyNumberFormat="1" applyFont="1" applyFill="1" applyBorder="1" applyAlignment="1">
      <alignment horizontal="center" vertical="top"/>
    </xf>
    <xf numFmtId="164" fontId="1" fillId="6" borderId="92" xfId="0" applyNumberFormat="1" applyFont="1" applyFill="1" applyBorder="1" applyAlignment="1">
      <alignment horizontal="center" vertical="top"/>
    </xf>
    <xf numFmtId="164" fontId="7" fillId="6" borderId="69" xfId="0" applyNumberFormat="1" applyFont="1" applyFill="1" applyBorder="1" applyAlignment="1">
      <alignment horizontal="center" vertical="top"/>
    </xf>
    <xf numFmtId="164" fontId="7" fillId="6" borderId="58" xfId="0" applyNumberFormat="1" applyFont="1" applyFill="1" applyBorder="1" applyAlignment="1">
      <alignment horizontal="center" vertical="top"/>
    </xf>
    <xf numFmtId="3" fontId="1" fillId="6" borderId="32" xfId="0" applyNumberFormat="1" applyFont="1" applyFill="1" applyBorder="1" applyAlignment="1">
      <alignment horizontal="center" vertical="top"/>
    </xf>
    <xf numFmtId="164" fontId="1" fillId="6" borderId="17" xfId="0" applyNumberFormat="1" applyFont="1" applyFill="1" applyBorder="1" applyAlignment="1">
      <alignment horizontal="center" vertical="top"/>
    </xf>
    <xf numFmtId="164" fontId="1" fillId="6" borderId="93" xfId="0" applyNumberFormat="1" applyFont="1" applyFill="1" applyBorder="1" applyAlignment="1">
      <alignment horizontal="center" vertical="top"/>
    </xf>
    <xf numFmtId="164" fontId="1" fillId="6" borderId="86" xfId="0" applyNumberFormat="1" applyFont="1" applyFill="1" applyBorder="1" applyAlignment="1">
      <alignment horizontal="center" vertical="top"/>
    </xf>
    <xf numFmtId="164" fontId="7" fillId="6" borderId="17" xfId="0" applyNumberFormat="1" applyFont="1" applyFill="1" applyBorder="1" applyAlignment="1">
      <alignment horizontal="center" vertical="top"/>
    </xf>
    <xf numFmtId="164" fontId="7" fillId="6" borderId="35" xfId="0" applyNumberFormat="1" applyFont="1" applyFill="1" applyBorder="1" applyAlignment="1">
      <alignment horizontal="center" vertical="top"/>
    </xf>
    <xf numFmtId="164" fontId="2" fillId="8" borderId="23" xfId="0" applyNumberFormat="1" applyFont="1" applyFill="1" applyBorder="1" applyAlignment="1">
      <alignment horizontal="center" vertical="top"/>
    </xf>
    <xf numFmtId="3" fontId="1" fillId="6" borderId="33"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164" fontId="1" fillId="0" borderId="36" xfId="0" applyNumberFormat="1" applyFont="1" applyFill="1" applyBorder="1" applyAlignment="1">
      <alignment horizontal="center" vertical="top"/>
    </xf>
    <xf numFmtId="164" fontId="1" fillId="0" borderId="38" xfId="0" applyNumberFormat="1" applyFont="1" applyFill="1" applyBorder="1" applyAlignment="1">
      <alignment horizontal="center" vertical="top"/>
    </xf>
    <xf numFmtId="164" fontId="1" fillId="6" borderId="12" xfId="0" applyNumberFormat="1" applyFont="1" applyFill="1" applyBorder="1" applyAlignment="1">
      <alignment horizontal="center" vertical="top"/>
    </xf>
    <xf numFmtId="164" fontId="1" fillId="6" borderId="82" xfId="0" applyNumberFormat="1" applyFont="1" applyFill="1" applyBorder="1" applyAlignment="1">
      <alignment horizontal="center" vertical="top"/>
    </xf>
    <xf numFmtId="164" fontId="1" fillId="6" borderId="83" xfId="0" applyNumberFormat="1" applyFont="1" applyFill="1" applyBorder="1" applyAlignment="1">
      <alignment horizontal="center" vertical="top"/>
    </xf>
    <xf numFmtId="164" fontId="7" fillId="6" borderId="36" xfId="0" applyNumberFormat="1" applyFont="1" applyFill="1" applyBorder="1" applyAlignment="1">
      <alignment horizontal="center" vertical="top"/>
    </xf>
    <xf numFmtId="164" fontId="2" fillId="8" borderId="24" xfId="0" applyNumberFormat="1" applyFont="1" applyFill="1" applyBorder="1" applyAlignment="1">
      <alignment horizontal="center" vertical="top"/>
    </xf>
    <xf numFmtId="3" fontId="1" fillId="6" borderId="19" xfId="0" applyNumberFormat="1" applyFont="1" applyFill="1" applyBorder="1" applyAlignment="1">
      <alignment horizontal="center" vertical="top"/>
    </xf>
    <xf numFmtId="164" fontId="1" fillId="0" borderId="51" xfId="0" applyNumberFormat="1" applyFont="1" applyFill="1" applyBorder="1" applyAlignment="1">
      <alignment horizontal="center" vertical="top"/>
    </xf>
    <xf numFmtId="164" fontId="1" fillId="0" borderId="68" xfId="0" applyNumberFormat="1" applyFont="1" applyFill="1" applyBorder="1" applyAlignment="1">
      <alignment horizontal="center" vertical="top"/>
    </xf>
    <xf numFmtId="164" fontId="1" fillId="6" borderId="55" xfId="0" applyNumberFormat="1" applyFont="1" applyFill="1" applyBorder="1" applyAlignment="1">
      <alignment horizontal="center" vertical="top"/>
    </xf>
    <xf numFmtId="164" fontId="1" fillId="6" borderId="95" xfId="0" applyNumberFormat="1" applyFont="1" applyFill="1" applyBorder="1" applyAlignment="1">
      <alignment horizontal="center" vertical="top"/>
    </xf>
    <xf numFmtId="164" fontId="1" fillId="6" borderId="96" xfId="0" applyNumberFormat="1" applyFont="1" applyFill="1" applyBorder="1" applyAlignment="1">
      <alignment horizontal="center" vertical="top"/>
    </xf>
    <xf numFmtId="164" fontId="7" fillId="6" borderId="51" xfId="0" applyNumberFormat="1" applyFont="1" applyFill="1" applyBorder="1" applyAlignment="1">
      <alignment horizontal="center" vertical="top"/>
    </xf>
    <xf numFmtId="164" fontId="2" fillId="8" borderId="87" xfId="0" applyNumberFormat="1" applyFont="1" applyFill="1" applyBorder="1" applyAlignment="1">
      <alignment horizontal="center" vertical="top"/>
    </xf>
    <xf numFmtId="3" fontId="1" fillId="7" borderId="22" xfId="0" applyNumberFormat="1" applyFont="1" applyFill="1" applyBorder="1" applyAlignment="1">
      <alignment horizontal="center" vertical="top"/>
    </xf>
    <xf numFmtId="49" fontId="1" fillId="7" borderId="73" xfId="0" applyNumberFormat="1" applyFont="1" applyFill="1" applyBorder="1" applyAlignment="1">
      <alignment horizontal="center" vertical="top"/>
    </xf>
    <xf numFmtId="49" fontId="1" fillId="7" borderId="15" xfId="0" applyNumberFormat="1" applyFont="1" applyFill="1" applyBorder="1" applyAlignment="1">
      <alignment horizontal="center" vertical="top"/>
    </xf>
    <xf numFmtId="3" fontId="1" fillId="6" borderId="73" xfId="0" applyNumberFormat="1" applyFont="1" applyFill="1" applyBorder="1" applyAlignment="1">
      <alignment horizontal="center" vertical="top"/>
    </xf>
    <xf numFmtId="49" fontId="1" fillId="6" borderId="80" xfId="0" applyNumberFormat="1" applyFont="1" applyFill="1" applyBorder="1" applyAlignment="1">
      <alignment horizontal="center" vertical="top" wrapText="1"/>
    </xf>
    <xf numFmtId="49" fontId="1" fillId="6" borderId="15" xfId="0" applyNumberFormat="1" applyFont="1" applyFill="1" applyBorder="1" applyAlignment="1">
      <alignment horizontal="center" vertical="top"/>
    </xf>
    <xf numFmtId="49" fontId="1" fillId="6" borderId="57" xfId="0" applyNumberFormat="1" applyFont="1" applyFill="1" applyBorder="1" applyAlignment="1">
      <alignment horizontal="center" vertical="top"/>
    </xf>
    <xf numFmtId="3" fontId="1" fillId="0" borderId="15" xfId="0" applyNumberFormat="1" applyFont="1" applyFill="1" applyBorder="1" applyAlignment="1">
      <alignment horizontal="center" vertical="top" wrapText="1"/>
    </xf>
    <xf numFmtId="3" fontId="1" fillId="7" borderId="15" xfId="0" applyNumberFormat="1" applyFont="1" applyFill="1" applyBorder="1" applyAlignment="1">
      <alignment horizontal="center" vertical="top" wrapText="1"/>
    </xf>
    <xf numFmtId="3" fontId="1" fillId="6" borderId="57" xfId="0" applyNumberFormat="1" applyFont="1" applyFill="1" applyBorder="1" applyAlignment="1">
      <alignment horizontal="center" vertical="top"/>
    </xf>
    <xf numFmtId="49" fontId="1" fillId="6" borderId="73" xfId="0" applyNumberFormat="1" applyFont="1" applyFill="1" applyBorder="1" applyAlignment="1">
      <alignment horizontal="center" vertical="top"/>
    </xf>
    <xf numFmtId="3" fontId="1" fillId="7" borderId="32" xfId="0" applyNumberFormat="1" applyFont="1" applyFill="1" applyBorder="1" applyAlignment="1">
      <alignment horizontal="center" vertical="top"/>
    </xf>
    <xf numFmtId="3" fontId="1" fillId="6" borderId="35" xfId="0" applyNumberFormat="1" applyFont="1" applyFill="1" applyBorder="1" applyAlignment="1">
      <alignment horizontal="center" vertical="top"/>
    </xf>
    <xf numFmtId="3" fontId="1" fillId="7" borderId="33" xfId="0" applyNumberFormat="1" applyFont="1" applyFill="1" applyBorder="1" applyAlignment="1">
      <alignment horizontal="center" vertical="top"/>
    </xf>
    <xf numFmtId="49" fontId="1" fillId="7" borderId="38" xfId="0" applyNumberFormat="1" applyFont="1" applyFill="1" applyBorder="1" applyAlignment="1">
      <alignment horizontal="center" vertical="top"/>
    </xf>
    <xf numFmtId="49" fontId="1" fillId="7" borderId="12" xfId="0" applyNumberFormat="1" applyFont="1" applyFill="1" applyBorder="1" applyAlignment="1">
      <alignment horizontal="center" vertical="top"/>
    </xf>
    <xf numFmtId="3" fontId="1" fillId="6" borderId="38" xfId="0" applyNumberFormat="1" applyFont="1" applyFill="1" applyBorder="1" applyAlignment="1">
      <alignment horizontal="center" vertical="top"/>
    </xf>
    <xf numFmtId="49" fontId="1" fillId="6" borderId="97" xfId="0" applyNumberFormat="1" applyFont="1" applyFill="1" applyBorder="1" applyAlignment="1">
      <alignment horizontal="center" vertical="top" wrapText="1"/>
    </xf>
    <xf numFmtId="3" fontId="1" fillId="6" borderId="97" xfId="0" applyNumberFormat="1" applyFont="1" applyFill="1" applyBorder="1" applyAlignment="1">
      <alignment horizontal="center" vertical="top"/>
    </xf>
    <xf numFmtId="49" fontId="1" fillId="6" borderId="36" xfId="0" applyNumberFormat="1" applyFont="1" applyFill="1" applyBorder="1" applyAlignment="1">
      <alignment horizontal="center" vertical="top"/>
    </xf>
    <xf numFmtId="3" fontId="1" fillId="7" borderId="12"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xf>
    <xf numFmtId="3" fontId="1" fillId="6" borderId="12" xfId="0" applyNumberFormat="1" applyFont="1" applyFill="1" applyBorder="1" applyAlignment="1">
      <alignment horizontal="center" vertical="top" wrapText="1"/>
    </xf>
    <xf numFmtId="49" fontId="1" fillId="6" borderId="38" xfId="0" applyNumberFormat="1" applyFont="1" applyFill="1" applyBorder="1" applyAlignment="1">
      <alignment horizontal="center" vertical="top"/>
    </xf>
    <xf numFmtId="3" fontId="2" fillId="5" borderId="36" xfId="0" applyNumberFormat="1" applyFont="1" applyFill="1" applyBorder="1" applyAlignment="1">
      <alignment horizontal="center" vertical="top"/>
    </xf>
    <xf numFmtId="3" fontId="2" fillId="4" borderId="35" xfId="0" applyNumberFormat="1" applyFont="1" applyFill="1" applyBorder="1" applyAlignment="1">
      <alignment horizontal="center" vertical="top"/>
    </xf>
    <xf numFmtId="3" fontId="2" fillId="4" borderId="33" xfId="0" applyNumberFormat="1" applyFont="1" applyFill="1" applyBorder="1" applyAlignment="1">
      <alignment horizontal="center" vertical="top" wrapText="1"/>
    </xf>
    <xf numFmtId="3" fontId="1" fillId="5" borderId="89" xfId="0" applyNumberFormat="1" applyFont="1" applyFill="1" applyBorder="1" applyAlignment="1">
      <alignment horizontal="center" vertical="top" wrapText="1"/>
    </xf>
    <xf numFmtId="3" fontId="1" fillId="5" borderId="60"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xf>
    <xf numFmtId="164" fontId="1" fillId="6" borderId="21" xfId="0" applyNumberFormat="1" applyFont="1" applyFill="1" applyBorder="1" applyAlignment="1">
      <alignment horizontal="center" vertical="top"/>
    </xf>
    <xf numFmtId="164" fontId="1" fillId="6" borderId="99"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164" fontId="1" fillId="6" borderId="33" xfId="0" applyNumberFormat="1" applyFont="1" applyFill="1" applyBorder="1" applyAlignment="1">
      <alignment horizontal="center" vertical="top"/>
    </xf>
    <xf numFmtId="3" fontId="1" fillId="0" borderId="100" xfId="0" applyNumberFormat="1" applyFont="1" applyFill="1" applyBorder="1" applyAlignment="1">
      <alignment horizontal="center" vertical="top" wrapText="1"/>
    </xf>
    <xf numFmtId="3" fontId="1" fillId="6" borderId="51" xfId="0" applyNumberFormat="1" applyFont="1" applyFill="1" applyBorder="1" applyAlignment="1">
      <alignment horizontal="center" vertical="top" wrapText="1"/>
    </xf>
    <xf numFmtId="3" fontId="1" fillId="6" borderId="68" xfId="0" applyNumberFormat="1" applyFont="1" applyFill="1" applyBorder="1" applyAlignment="1">
      <alignment horizontal="center" vertical="center" wrapText="1"/>
    </xf>
    <xf numFmtId="3" fontId="1" fillId="6" borderId="19" xfId="0" applyNumberFormat="1" applyFont="1" applyFill="1" applyBorder="1" applyAlignment="1">
      <alignment horizontal="center" vertical="top" wrapText="1"/>
    </xf>
    <xf numFmtId="3" fontId="1" fillId="0" borderId="48"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center" wrapText="1"/>
    </xf>
    <xf numFmtId="3" fontId="1" fillId="6" borderId="33" xfId="0" applyNumberFormat="1" applyFont="1" applyFill="1" applyBorder="1" applyAlignment="1">
      <alignment horizontal="center" vertical="top" wrapText="1"/>
    </xf>
    <xf numFmtId="164" fontId="2" fillId="8" borderId="30" xfId="0" applyNumberFormat="1" applyFont="1" applyFill="1" applyBorder="1" applyAlignment="1">
      <alignment horizontal="center" vertical="top"/>
    </xf>
    <xf numFmtId="164" fontId="2" fillId="5" borderId="64" xfId="0" applyNumberFormat="1" applyFont="1" applyFill="1" applyBorder="1" applyAlignment="1">
      <alignment horizontal="center" vertical="center"/>
    </xf>
    <xf numFmtId="164" fontId="2" fillId="5" borderId="89" xfId="0" applyNumberFormat="1" applyFont="1" applyFill="1" applyBorder="1" applyAlignment="1">
      <alignment horizontal="center" vertical="center"/>
    </xf>
    <xf numFmtId="164" fontId="2" fillId="8" borderId="101" xfId="0" applyNumberFormat="1" applyFont="1" applyFill="1" applyBorder="1" applyAlignment="1">
      <alignment horizontal="center" vertical="top"/>
    </xf>
    <xf numFmtId="164" fontId="2" fillId="5" borderId="65" xfId="0" applyNumberFormat="1" applyFont="1" applyFill="1" applyBorder="1" applyAlignment="1">
      <alignment horizontal="center" vertical="center"/>
    </xf>
    <xf numFmtId="3" fontId="1" fillId="6" borderId="16" xfId="0" applyNumberFormat="1" applyFont="1" applyFill="1" applyBorder="1" applyAlignment="1">
      <alignment vertical="top" wrapText="1"/>
    </xf>
    <xf numFmtId="3" fontId="1" fillId="6" borderId="55" xfId="0" applyNumberFormat="1" applyFont="1" applyFill="1" applyBorder="1" applyAlignment="1">
      <alignment horizontal="center" vertical="top" wrapText="1"/>
    </xf>
    <xf numFmtId="3" fontId="2" fillId="6" borderId="27" xfId="0" applyNumberFormat="1" applyFont="1" applyFill="1" applyBorder="1" applyAlignment="1">
      <alignment horizontal="right" vertical="top"/>
    </xf>
    <xf numFmtId="3" fontId="11" fillId="6" borderId="26" xfId="0" applyNumberFormat="1" applyFont="1" applyFill="1" applyBorder="1" applyAlignment="1">
      <alignment vertical="top" wrapText="1"/>
    </xf>
    <xf numFmtId="49" fontId="1" fillId="6" borderId="90" xfId="0" applyNumberFormat="1" applyFont="1" applyFill="1" applyBorder="1" applyAlignment="1">
      <alignment horizontal="center" vertical="top" textRotation="91" wrapText="1"/>
    </xf>
    <xf numFmtId="49" fontId="1" fillId="6" borderId="72" xfId="0" applyNumberFormat="1" applyFont="1" applyFill="1" applyBorder="1" applyAlignment="1">
      <alignment horizontal="center" vertical="top" textRotation="91" wrapText="1"/>
    </xf>
    <xf numFmtId="49" fontId="1" fillId="6" borderId="53" xfId="0" applyNumberFormat="1" applyFont="1" applyFill="1" applyBorder="1" applyAlignment="1">
      <alignment horizontal="center" vertical="top" textRotation="91" wrapText="1"/>
    </xf>
    <xf numFmtId="164" fontId="2" fillId="8" borderId="72" xfId="0" applyNumberFormat="1" applyFont="1" applyFill="1" applyBorder="1" applyAlignment="1">
      <alignment horizontal="center" vertical="top"/>
    </xf>
    <xf numFmtId="164" fontId="2" fillId="5" borderId="60" xfId="0" applyNumberFormat="1" applyFont="1" applyFill="1" applyBorder="1" applyAlignment="1">
      <alignment horizontal="center" vertical="center"/>
    </xf>
    <xf numFmtId="164" fontId="2" fillId="5" borderId="98" xfId="0" applyNumberFormat="1" applyFont="1" applyFill="1" applyBorder="1" applyAlignment="1">
      <alignment horizontal="center" vertical="center"/>
    </xf>
    <xf numFmtId="3" fontId="2" fillId="6" borderId="101" xfId="0" applyNumberFormat="1" applyFont="1" applyFill="1" applyBorder="1" applyAlignment="1">
      <alignment horizontal="center" vertical="top"/>
    </xf>
    <xf numFmtId="0" fontId="11" fillId="6" borderId="101" xfId="0" applyFont="1" applyFill="1" applyBorder="1" applyAlignment="1"/>
    <xf numFmtId="0" fontId="11" fillId="6" borderId="101" xfId="0" applyFont="1" applyFill="1" applyBorder="1" applyAlignment="1">
      <alignment horizontal="center"/>
    </xf>
    <xf numFmtId="3" fontId="2" fillId="6" borderId="30" xfId="0" applyNumberFormat="1" applyFont="1" applyFill="1" applyBorder="1" applyAlignment="1">
      <alignment horizontal="right" vertical="top"/>
    </xf>
    <xf numFmtId="49" fontId="1" fillId="6" borderId="24" xfId="0" applyNumberFormat="1" applyFont="1" applyFill="1" applyBorder="1" applyAlignment="1">
      <alignment horizontal="center" vertical="top" textRotation="91" wrapText="1"/>
    </xf>
    <xf numFmtId="49" fontId="1" fillId="6" borderId="27" xfId="0" applyNumberFormat="1" applyFont="1" applyFill="1" applyBorder="1" applyAlignment="1">
      <alignment horizontal="center" vertical="top" textRotation="91" wrapText="1"/>
    </xf>
    <xf numFmtId="3" fontId="12" fillId="6" borderId="101" xfId="0" applyNumberFormat="1" applyFont="1" applyFill="1" applyBorder="1" applyAlignment="1">
      <alignment vertical="top" wrapText="1"/>
    </xf>
    <xf numFmtId="3" fontId="11" fillId="6" borderId="30" xfId="0" applyNumberFormat="1" applyFont="1" applyFill="1" applyBorder="1" applyAlignment="1">
      <alignment horizontal="center" vertical="top" wrapText="1"/>
    </xf>
    <xf numFmtId="3" fontId="1" fillId="6" borderId="72" xfId="0" applyNumberFormat="1" applyFont="1" applyFill="1" applyBorder="1" applyAlignment="1">
      <alignment horizontal="center" vertical="top" textRotation="90" wrapText="1"/>
    </xf>
    <xf numFmtId="3" fontId="2" fillId="8" borderId="38" xfId="0" applyNumberFormat="1" applyFont="1" applyFill="1" applyBorder="1" applyAlignment="1">
      <alignment horizontal="center" vertical="top"/>
    </xf>
    <xf numFmtId="3" fontId="1" fillId="0" borderId="6" xfId="0" applyNumberFormat="1" applyFont="1" applyFill="1" applyBorder="1" applyAlignment="1">
      <alignment vertical="top" wrapText="1"/>
    </xf>
    <xf numFmtId="49" fontId="1" fillId="6" borderId="73" xfId="0" applyNumberFormat="1" applyFont="1" applyFill="1" applyBorder="1" applyAlignment="1">
      <alignment horizontal="center" vertical="top" wrapText="1"/>
    </xf>
    <xf numFmtId="49" fontId="1" fillId="6" borderId="57" xfId="0" applyNumberFormat="1" applyFont="1" applyFill="1" applyBorder="1" applyAlignment="1">
      <alignment horizontal="center" vertical="top" wrapText="1"/>
    </xf>
    <xf numFmtId="3" fontId="1" fillId="6" borderId="102" xfId="0" applyNumberFormat="1" applyFont="1" applyFill="1" applyBorder="1" applyAlignment="1">
      <alignment horizontal="center" vertical="top"/>
    </xf>
    <xf numFmtId="3" fontId="1" fillId="6" borderId="103" xfId="0" applyNumberFormat="1" applyFont="1" applyFill="1" applyBorder="1" applyAlignment="1">
      <alignment horizontal="center" vertical="top"/>
    </xf>
    <xf numFmtId="3" fontId="1" fillId="6" borderId="15" xfId="0" applyNumberFormat="1" applyFont="1" applyFill="1" applyBorder="1" applyAlignment="1">
      <alignment horizontal="center" vertical="top"/>
    </xf>
    <xf numFmtId="3" fontId="1" fillId="0" borderId="48" xfId="0" applyNumberFormat="1" applyFont="1" applyFill="1" applyBorder="1" applyAlignment="1">
      <alignment vertical="top" wrapText="1"/>
    </xf>
    <xf numFmtId="49" fontId="1" fillId="6" borderId="38" xfId="0" applyNumberFormat="1" applyFont="1" applyFill="1" applyBorder="1" applyAlignment="1">
      <alignment horizontal="center" vertical="top" wrapText="1"/>
    </xf>
    <xf numFmtId="49" fontId="1" fillId="6" borderId="36" xfId="0" applyNumberFormat="1" applyFont="1" applyFill="1" applyBorder="1" applyAlignment="1">
      <alignment horizontal="center" vertical="top" wrapText="1"/>
    </xf>
    <xf numFmtId="3" fontId="1" fillId="6" borderId="82" xfId="0" applyNumberFormat="1" applyFont="1" applyFill="1" applyBorder="1" applyAlignment="1">
      <alignment horizontal="center" vertical="top"/>
    </xf>
    <xf numFmtId="3" fontId="1" fillId="6" borderId="83" xfId="0" applyNumberFormat="1" applyFont="1" applyFill="1" applyBorder="1" applyAlignment="1">
      <alignment horizontal="center" vertical="top"/>
    </xf>
    <xf numFmtId="3" fontId="1" fillId="6" borderId="105"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49" fontId="1" fillId="6" borderId="87" xfId="0" applyNumberFormat="1" applyFont="1" applyFill="1" applyBorder="1" applyAlignment="1">
      <alignment horizontal="center" vertical="top" textRotation="91" wrapText="1"/>
    </xf>
    <xf numFmtId="3" fontId="2" fillId="6" borderId="72" xfId="0" applyNumberFormat="1" applyFont="1" applyFill="1" applyBorder="1" applyAlignment="1">
      <alignment horizontal="center" vertical="top"/>
    </xf>
    <xf numFmtId="164" fontId="1" fillId="6" borderId="69" xfId="1" applyNumberFormat="1" applyFont="1" applyFill="1" applyBorder="1" applyAlignment="1">
      <alignment horizontal="center" vertical="top"/>
    </xf>
    <xf numFmtId="164" fontId="1" fillId="6" borderId="17" xfId="1" applyNumberFormat="1" applyFont="1" applyFill="1" applyBorder="1" applyAlignment="1">
      <alignment horizontal="center" vertical="top"/>
    </xf>
    <xf numFmtId="164" fontId="1" fillId="6" borderId="38" xfId="1" applyNumberFormat="1" applyFont="1" applyFill="1" applyBorder="1" applyAlignment="1">
      <alignment horizontal="center" vertical="top"/>
    </xf>
    <xf numFmtId="164" fontId="1" fillId="6" borderId="100" xfId="0" applyNumberFormat="1" applyFont="1" applyFill="1" applyBorder="1" applyAlignment="1">
      <alignment horizontal="center" vertical="top"/>
    </xf>
    <xf numFmtId="164" fontId="1" fillId="6" borderId="68" xfId="1" applyNumberFormat="1" applyFont="1" applyFill="1" applyBorder="1" applyAlignment="1">
      <alignment horizontal="center" vertical="top"/>
    </xf>
    <xf numFmtId="164" fontId="1" fillId="6" borderId="56" xfId="0" applyNumberFormat="1" applyFont="1" applyFill="1" applyBorder="1" applyAlignment="1">
      <alignment horizontal="center" vertical="top"/>
    </xf>
    <xf numFmtId="49" fontId="2" fillId="6" borderId="52" xfId="0" applyNumberFormat="1" applyFont="1" applyFill="1" applyBorder="1" applyAlignment="1">
      <alignment horizontal="left" vertical="top" wrapText="1"/>
    </xf>
    <xf numFmtId="3" fontId="7" fillId="6" borderId="101" xfId="0" applyNumberFormat="1" applyFont="1" applyFill="1" applyBorder="1" applyAlignment="1">
      <alignment horizontal="left" vertical="top" wrapText="1"/>
    </xf>
    <xf numFmtId="49" fontId="2" fillId="6" borderId="55" xfId="0" applyNumberFormat="1" applyFont="1" applyFill="1" applyBorder="1" applyAlignment="1">
      <alignment horizontal="left" vertical="top" wrapText="1"/>
    </xf>
    <xf numFmtId="49" fontId="2" fillId="6" borderId="55" xfId="0" applyNumberFormat="1" applyFont="1" applyFill="1" applyBorder="1" applyAlignment="1">
      <alignment horizontal="center" vertical="top"/>
    </xf>
    <xf numFmtId="49" fontId="2" fillId="6" borderId="68" xfId="0" applyNumberFormat="1" applyFont="1" applyFill="1" applyBorder="1" applyAlignment="1">
      <alignment horizontal="center" vertical="top"/>
    </xf>
    <xf numFmtId="49" fontId="2" fillId="6" borderId="51" xfId="0" applyNumberFormat="1" applyFont="1" applyFill="1" applyBorder="1" applyAlignment="1">
      <alignment horizontal="center" vertical="top"/>
    </xf>
    <xf numFmtId="3" fontId="1" fillId="6" borderId="101" xfId="0" applyNumberFormat="1" applyFont="1" applyFill="1" applyBorder="1" applyAlignment="1">
      <alignment horizontal="center" vertical="center" textRotation="90" wrapText="1"/>
    </xf>
    <xf numFmtId="3" fontId="3" fillId="6" borderId="30" xfId="0" applyNumberFormat="1" applyFont="1" applyFill="1" applyBorder="1" applyAlignment="1">
      <alignment horizontal="center" vertical="top" wrapText="1"/>
    </xf>
    <xf numFmtId="3" fontId="1" fillId="6" borderId="106" xfId="0" applyNumberFormat="1" applyFont="1" applyFill="1" applyBorder="1" applyAlignment="1">
      <alignment horizontal="left" vertical="top" wrapText="1"/>
    </xf>
    <xf numFmtId="164" fontId="2" fillId="6" borderId="106" xfId="0" applyNumberFormat="1" applyFont="1" applyFill="1" applyBorder="1" applyAlignment="1">
      <alignment horizontal="center" vertical="top"/>
    </xf>
    <xf numFmtId="164" fontId="2" fillId="6" borderId="51" xfId="0" applyNumberFormat="1" applyFont="1" applyFill="1" applyBorder="1" applyAlignment="1">
      <alignment horizontal="center" vertical="top"/>
    </xf>
    <xf numFmtId="164" fontId="2" fillId="8" borderId="27" xfId="0" applyNumberFormat="1" applyFont="1" applyFill="1" applyBorder="1" applyAlignment="1">
      <alignment horizontal="center" vertical="top"/>
    </xf>
    <xf numFmtId="164" fontId="2" fillId="8" borderId="94" xfId="0" applyNumberFormat="1" applyFont="1" applyFill="1" applyBorder="1" applyAlignment="1">
      <alignment horizontal="center" vertical="top"/>
    </xf>
    <xf numFmtId="164" fontId="2" fillId="6" borderId="41" xfId="0" applyNumberFormat="1" applyFont="1" applyFill="1" applyBorder="1" applyAlignment="1">
      <alignment horizontal="center" vertical="top"/>
    </xf>
    <xf numFmtId="164" fontId="2" fillId="6" borderId="5" xfId="0" applyNumberFormat="1" applyFont="1" applyFill="1" applyBorder="1" applyAlignment="1">
      <alignment horizontal="center" vertical="top"/>
    </xf>
    <xf numFmtId="164" fontId="1" fillId="6" borderId="40"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164" fontId="2" fillId="6" borderId="3" xfId="0" applyNumberFormat="1" applyFont="1" applyFill="1" applyBorder="1" applyAlignment="1">
      <alignment horizontal="center" vertical="top"/>
    </xf>
    <xf numFmtId="164" fontId="2" fillId="6" borderId="36" xfId="0" applyNumberFormat="1" applyFont="1" applyFill="1" applyBorder="1" applyAlignment="1">
      <alignment horizontal="center" vertical="top"/>
    </xf>
    <xf numFmtId="164" fontId="2" fillId="6" borderId="99" xfId="0" applyNumberFormat="1" applyFont="1" applyFill="1" applyBorder="1" applyAlignment="1">
      <alignment horizontal="center" vertical="top"/>
    </xf>
    <xf numFmtId="3" fontId="1" fillId="6" borderId="3" xfId="0" applyNumberFormat="1" applyFont="1" applyFill="1" applyBorder="1" applyAlignment="1">
      <alignment horizontal="left" vertical="top" wrapText="1"/>
    </xf>
    <xf numFmtId="3" fontId="1" fillId="0" borderId="10" xfId="0" applyNumberFormat="1" applyFont="1" applyFill="1" applyBorder="1" applyAlignment="1">
      <alignment horizontal="center" vertical="top"/>
    </xf>
    <xf numFmtId="3" fontId="1" fillId="0" borderId="15" xfId="0" applyNumberFormat="1" applyFont="1" applyBorder="1" applyAlignment="1">
      <alignment horizontal="center" vertical="top"/>
    </xf>
    <xf numFmtId="0" fontId="1" fillId="10" borderId="73" xfId="0" applyFont="1" applyFill="1" applyBorder="1" applyAlignment="1">
      <alignment horizontal="center" vertical="top"/>
    </xf>
    <xf numFmtId="0" fontId="1" fillId="10" borderId="80" xfId="0" applyFont="1" applyFill="1" applyBorder="1" applyAlignment="1">
      <alignment horizontal="center" vertical="top"/>
    </xf>
    <xf numFmtId="0" fontId="1" fillId="6" borderId="57" xfId="0" applyFont="1" applyFill="1" applyBorder="1" applyAlignment="1">
      <alignment horizontal="center" vertical="top"/>
    </xf>
    <xf numFmtId="0" fontId="1" fillId="6" borderId="107" xfId="0" applyFont="1" applyFill="1" applyBorder="1" applyAlignment="1">
      <alignment horizontal="center" vertical="top" wrapText="1"/>
    </xf>
    <xf numFmtId="0" fontId="1" fillId="6" borderId="15" xfId="0" applyFont="1" applyFill="1" applyBorder="1" applyAlignment="1">
      <alignment horizontal="center" vertical="top" wrapText="1"/>
    </xf>
    <xf numFmtId="3" fontId="1" fillId="0" borderId="15" xfId="0" applyNumberFormat="1" applyFont="1" applyBorder="1" applyAlignment="1">
      <alignment vertical="top"/>
    </xf>
    <xf numFmtId="3" fontId="1" fillId="0" borderId="48" xfId="0" applyNumberFormat="1" applyFont="1" applyFill="1" applyBorder="1" applyAlignment="1">
      <alignment horizontal="center" vertical="top"/>
    </xf>
    <xf numFmtId="3" fontId="1" fillId="0" borderId="12" xfId="0" applyNumberFormat="1" applyFont="1" applyBorder="1" applyAlignment="1">
      <alignment horizontal="center" vertical="top"/>
    </xf>
    <xf numFmtId="0" fontId="1" fillId="10" borderId="38" xfId="0" applyFont="1" applyFill="1" applyBorder="1" applyAlignment="1">
      <alignment horizontal="center" vertical="top"/>
    </xf>
    <xf numFmtId="0" fontId="1" fillId="10" borderId="97" xfId="0" applyFont="1" applyFill="1" applyBorder="1" applyAlignment="1">
      <alignment horizontal="center" vertical="top"/>
    </xf>
    <xf numFmtId="0" fontId="1" fillId="6" borderId="36" xfId="0" applyFont="1" applyFill="1" applyBorder="1" applyAlignment="1">
      <alignment horizontal="center" vertical="top"/>
    </xf>
    <xf numFmtId="0" fontId="1" fillId="6" borderId="108" xfId="0" applyFont="1" applyFill="1" applyBorder="1" applyAlignment="1">
      <alignment horizontal="center" vertical="top" wrapText="1"/>
    </xf>
    <xf numFmtId="0" fontId="1" fillId="6" borderId="12" xfId="0" applyFont="1" applyFill="1" applyBorder="1" applyAlignment="1">
      <alignment horizontal="center" vertical="top" wrapText="1"/>
    </xf>
    <xf numFmtId="3" fontId="1" fillId="0" borderId="12" xfId="0" applyNumberFormat="1" applyFont="1" applyBorder="1" applyAlignment="1">
      <alignment vertical="top"/>
    </xf>
    <xf numFmtId="49" fontId="1" fillId="6" borderId="94" xfId="0" applyNumberFormat="1" applyFont="1" applyFill="1" applyBorder="1" applyAlignment="1">
      <alignment horizontal="center" vertical="top" textRotation="91" wrapText="1"/>
    </xf>
    <xf numFmtId="3" fontId="1" fillId="0" borderId="100" xfId="0" applyNumberFormat="1" applyFont="1" applyFill="1" applyBorder="1" applyAlignment="1">
      <alignment horizontal="center" vertical="top"/>
    </xf>
    <xf numFmtId="49" fontId="1" fillId="6" borderId="68" xfId="0" applyNumberFormat="1" applyFont="1" applyFill="1" applyBorder="1" applyAlignment="1">
      <alignment horizontal="center" vertical="top" wrapText="1"/>
    </xf>
    <xf numFmtId="3" fontId="1" fillId="0" borderId="100" xfId="0" applyNumberFormat="1" applyFont="1" applyFill="1" applyBorder="1" applyAlignment="1">
      <alignment vertical="top" wrapText="1"/>
    </xf>
    <xf numFmtId="0" fontId="1" fillId="6" borderId="88" xfId="0" applyFont="1" applyFill="1" applyBorder="1" applyAlignment="1">
      <alignment horizontal="left" vertical="top" wrapText="1"/>
    </xf>
    <xf numFmtId="0" fontId="1" fillId="6" borderId="50" xfId="0" applyFont="1" applyFill="1" applyBorder="1" applyAlignment="1">
      <alignment horizontal="left" vertical="top" wrapText="1"/>
    </xf>
    <xf numFmtId="0" fontId="1" fillId="6" borderId="85" xfId="0" applyFont="1" applyFill="1" applyBorder="1" applyAlignment="1">
      <alignment horizontal="left" vertical="top" wrapText="1"/>
    </xf>
    <xf numFmtId="3" fontId="1" fillId="0" borderId="47" xfId="0" applyNumberFormat="1" applyFont="1" applyFill="1" applyBorder="1" applyAlignment="1">
      <alignment horizontal="left" wrapText="1"/>
    </xf>
    <xf numFmtId="3" fontId="1" fillId="0" borderId="47" xfId="0" applyNumberFormat="1" applyFont="1" applyFill="1" applyBorder="1" applyAlignment="1">
      <alignment vertical="top" wrapText="1"/>
    </xf>
    <xf numFmtId="3" fontId="1" fillId="6" borderId="51" xfId="0" applyNumberFormat="1" applyFont="1" applyFill="1" applyBorder="1" applyAlignment="1">
      <alignment horizontal="center" vertical="top"/>
    </xf>
    <xf numFmtId="0" fontId="12" fillId="6" borderId="50" xfId="1" applyFont="1" applyFill="1" applyBorder="1" applyAlignment="1">
      <alignment vertical="top" wrapText="1"/>
    </xf>
    <xf numFmtId="3" fontId="1" fillId="0" borderId="16" xfId="0" applyNumberFormat="1" applyFont="1" applyBorder="1" applyAlignment="1">
      <alignment vertical="top"/>
    </xf>
    <xf numFmtId="0" fontId="1" fillId="6" borderId="39" xfId="1" applyFont="1" applyFill="1" applyBorder="1" applyAlignment="1">
      <alignment vertical="top" wrapText="1"/>
    </xf>
    <xf numFmtId="164" fontId="2" fillId="6" borderId="54" xfId="0" applyNumberFormat="1" applyFont="1" applyFill="1" applyBorder="1" applyAlignment="1">
      <alignment horizontal="center" vertical="top"/>
    </xf>
    <xf numFmtId="164" fontId="2" fillId="6" borderId="37" xfId="0" applyNumberFormat="1" applyFont="1" applyFill="1" applyBorder="1" applyAlignment="1">
      <alignment horizontal="center" vertical="top"/>
    </xf>
    <xf numFmtId="0" fontId="1" fillId="6" borderId="102" xfId="0" applyFont="1" applyFill="1" applyBorder="1" applyAlignment="1">
      <alignment horizontal="center" vertical="top" wrapText="1"/>
    </xf>
    <xf numFmtId="0" fontId="1" fillId="6" borderId="73" xfId="0" applyFont="1" applyFill="1" applyBorder="1" applyAlignment="1">
      <alignment horizontal="center" vertical="top" wrapText="1"/>
    </xf>
    <xf numFmtId="164" fontId="1" fillId="6" borderId="15" xfId="0" applyNumberFormat="1" applyFont="1" applyFill="1" applyBorder="1" applyAlignment="1">
      <alignment horizontal="center" vertical="top" wrapText="1"/>
    </xf>
    <xf numFmtId="164" fontId="1" fillId="6" borderId="57" xfId="0" applyNumberFormat="1" applyFont="1" applyFill="1" applyBorder="1" applyAlignment="1">
      <alignment horizontal="center" vertical="top" wrapText="1"/>
    </xf>
    <xf numFmtId="3" fontId="1" fillId="0" borderId="10" xfId="0" applyNumberFormat="1" applyFont="1" applyFill="1" applyBorder="1" applyAlignment="1">
      <alignment horizontal="left" vertical="top" wrapText="1"/>
    </xf>
    <xf numFmtId="3" fontId="1" fillId="0" borderId="47" xfId="0" applyNumberFormat="1" applyFont="1" applyFill="1" applyBorder="1" applyAlignment="1">
      <alignment horizontal="left" vertical="top" wrapText="1"/>
    </xf>
    <xf numFmtId="3" fontId="1" fillId="6" borderId="7" xfId="0" applyNumberFormat="1" applyFont="1" applyFill="1" applyBorder="1" applyAlignment="1">
      <alignment horizontal="left" vertical="top" wrapText="1"/>
    </xf>
    <xf numFmtId="164" fontId="2" fillId="6" borderId="100" xfId="0" applyNumberFormat="1" applyFont="1" applyFill="1" applyBorder="1" applyAlignment="1">
      <alignment horizontal="center" vertical="top"/>
    </xf>
    <xf numFmtId="164" fontId="2" fillId="6" borderId="48" xfId="0" applyNumberFormat="1" applyFont="1" applyFill="1" applyBorder="1" applyAlignment="1">
      <alignment horizontal="center" vertical="top"/>
    </xf>
    <xf numFmtId="3" fontId="1" fillId="0" borderId="100" xfId="0" applyNumberFormat="1" applyFont="1" applyFill="1" applyBorder="1" applyAlignment="1">
      <alignment horizontal="left" vertical="top" wrapText="1"/>
    </xf>
    <xf numFmtId="3" fontId="1" fillId="0" borderId="48" xfId="0" applyNumberFormat="1" applyFont="1" applyFill="1" applyBorder="1" applyAlignment="1">
      <alignment horizontal="left" vertical="top" wrapText="1"/>
    </xf>
    <xf numFmtId="164" fontId="1" fillId="6" borderId="12"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wrapText="1"/>
    </xf>
    <xf numFmtId="0" fontId="1" fillId="6" borderId="38" xfId="0" applyFont="1" applyFill="1" applyBorder="1" applyAlignment="1">
      <alignment horizontal="center" vertical="top" wrapText="1"/>
    </xf>
    <xf numFmtId="0" fontId="1" fillId="6" borderId="82" xfId="0" applyFont="1" applyFill="1" applyBorder="1" applyAlignment="1">
      <alignment horizontal="center" vertical="top" wrapText="1"/>
    </xf>
    <xf numFmtId="0" fontId="1" fillId="6" borderId="83" xfId="0" applyFont="1" applyFill="1" applyBorder="1" applyAlignment="1">
      <alignment horizontal="center" vertical="top" wrapText="1"/>
    </xf>
    <xf numFmtId="0" fontId="1" fillId="6" borderId="36" xfId="0" applyFont="1" applyFill="1" applyBorder="1" applyAlignment="1">
      <alignment horizontal="center" vertical="top" wrapText="1"/>
    </xf>
    <xf numFmtId="0" fontId="1" fillId="0" borderId="41" xfId="0" applyFont="1" applyBorder="1" applyAlignment="1">
      <alignment vertical="top" wrapText="1"/>
    </xf>
    <xf numFmtId="49" fontId="1" fillId="6" borderId="23" xfId="0" applyNumberFormat="1" applyFont="1" applyFill="1" applyBorder="1" applyAlignment="1">
      <alignment horizontal="center" vertical="top" textRotation="91" wrapText="1"/>
    </xf>
    <xf numFmtId="49" fontId="1" fillId="7" borderId="57" xfId="0" applyNumberFormat="1" applyFont="1" applyFill="1" applyBorder="1" applyAlignment="1">
      <alignment horizontal="center" vertical="top" wrapText="1"/>
    </xf>
    <xf numFmtId="49" fontId="1" fillId="7" borderId="15" xfId="0" applyNumberFormat="1" applyFont="1" applyFill="1" applyBorder="1" applyAlignment="1">
      <alignment horizontal="center" vertical="top" wrapText="1"/>
    </xf>
    <xf numFmtId="3" fontId="1" fillId="6" borderId="15" xfId="0" applyNumberFormat="1" applyFont="1" applyFill="1" applyBorder="1" applyAlignment="1">
      <alignment vertical="top" wrapText="1"/>
    </xf>
    <xf numFmtId="165" fontId="1" fillId="9" borderId="57" xfId="2" applyFont="1" applyFill="1" applyBorder="1" applyAlignment="1">
      <alignment horizontal="left" vertical="top" wrapText="1"/>
    </xf>
    <xf numFmtId="164" fontId="1" fillId="6" borderId="15" xfId="0" applyNumberFormat="1" applyFont="1" applyFill="1" applyBorder="1" applyAlignment="1">
      <alignment horizontal="center" vertical="top"/>
    </xf>
    <xf numFmtId="164" fontId="1" fillId="6" borderId="57" xfId="0" applyNumberFormat="1" applyFont="1" applyFill="1" applyBorder="1" applyAlignment="1">
      <alignment horizontal="center" vertical="top"/>
    </xf>
    <xf numFmtId="164" fontId="2" fillId="3" borderId="62" xfId="0" applyNumberFormat="1" applyFont="1" applyFill="1" applyBorder="1" applyAlignment="1">
      <alignment horizontal="center" vertical="top"/>
    </xf>
    <xf numFmtId="164" fontId="2" fillId="4" borderId="61" xfId="0" applyNumberFormat="1" applyFont="1" applyFill="1" applyBorder="1" applyAlignment="1">
      <alignment vertical="top"/>
    </xf>
    <xf numFmtId="164" fontId="2" fillId="4" borderId="62" xfId="0" applyNumberFormat="1" applyFont="1" applyFill="1" applyBorder="1" applyAlignment="1">
      <alignment vertical="top"/>
    </xf>
    <xf numFmtId="164" fontId="2" fillId="3" borderId="61" xfId="0" applyNumberFormat="1" applyFont="1" applyFill="1" applyBorder="1" applyAlignment="1">
      <alignment vertical="top"/>
    </xf>
    <xf numFmtId="164" fontId="2" fillId="3" borderId="62" xfId="0" applyNumberFormat="1" applyFont="1" applyFill="1" applyBorder="1" applyAlignment="1">
      <alignment vertical="top"/>
    </xf>
    <xf numFmtId="164" fontId="2" fillId="5" borderId="27" xfId="0" applyNumberFormat="1" applyFont="1" applyFill="1" applyBorder="1" applyAlignment="1">
      <alignment horizontal="center" vertical="top"/>
    </xf>
    <xf numFmtId="164" fontId="2" fillId="4" borderId="62" xfId="0" applyNumberFormat="1" applyFont="1" applyFill="1" applyBorder="1" applyAlignment="1">
      <alignment horizontal="center" vertical="top"/>
    </xf>
    <xf numFmtId="164" fontId="2" fillId="5" borderId="23" xfId="0" applyNumberFormat="1" applyFont="1" applyFill="1" applyBorder="1" applyAlignment="1">
      <alignment horizontal="center" vertical="top"/>
    </xf>
    <xf numFmtId="164" fontId="2" fillId="4" borderId="59" xfId="0" applyNumberFormat="1" applyFont="1" applyFill="1" applyBorder="1" applyAlignment="1">
      <alignment horizontal="center" vertical="top"/>
    </xf>
    <xf numFmtId="164" fontId="2" fillId="3" borderId="59" xfId="0" applyNumberFormat="1" applyFont="1" applyFill="1" applyBorder="1" applyAlignment="1">
      <alignment horizontal="center" vertical="top"/>
    </xf>
    <xf numFmtId="164" fontId="2" fillId="5" borderId="24" xfId="0" applyNumberFormat="1" applyFont="1" applyFill="1" applyBorder="1" applyAlignment="1">
      <alignment horizontal="center" vertical="top"/>
    </xf>
    <xf numFmtId="164" fontId="2" fillId="4" borderId="60" xfId="0" applyNumberFormat="1" applyFont="1" applyFill="1" applyBorder="1" applyAlignment="1">
      <alignment horizontal="center" vertical="top"/>
    </xf>
    <xf numFmtId="164" fontId="2" fillId="3" borderId="60" xfId="0" applyNumberFormat="1" applyFont="1" applyFill="1" applyBorder="1" applyAlignment="1">
      <alignment horizontal="center" vertical="top"/>
    </xf>
    <xf numFmtId="164" fontId="2" fillId="5" borderId="61" xfId="0" applyNumberFormat="1" applyFont="1" applyFill="1" applyBorder="1" applyAlignment="1">
      <alignment horizontal="center" vertical="center"/>
    </xf>
    <xf numFmtId="49" fontId="1" fillId="7" borderId="12" xfId="0" applyNumberFormat="1" applyFont="1" applyFill="1" applyBorder="1" applyAlignment="1">
      <alignment horizontal="center" vertical="top" wrapText="1"/>
    </xf>
    <xf numFmtId="49" fontId="1" fillId="7" borderId="36" xfId="0" applyNumberFormat="1" applyFont="1" applyFill="1" applyBorder="1" applyAlignment="1">
      <alignment horizontal="center" vertical="top" wrapText="1"/>
    </xf>
    <xf numFmtId="49" fontId="1" fillId="7" borderId="40" xfId="0" applyNumberFormat="1" applyFont="1" applyFill="1" applyBorder="1" applyAlignment="1">
      <alignment horizontal="center" vertical="top"/>
    </xf>
    <xf numFmtId="3" fontId="1" fillId="0" borderId="67" xfId="0" applyNumberFormat="1" applyFont="1" applyBorder="1" applyAlignment="1">
      <alignment horizontal="center" vertical="top"/>
    </xf>
    <xf numFmtId="164" fontId="1" fillId="0" borderId="35" xfId="0" applyNumberFormat="1" applyFont="1" applyFill="1" applyBorder="1" applyAlignment="1">
      <alignment horizontal="center" vertical="top"/>
    </xf>
    <xf numFmtId="164" fontId="1" fillId="0" borderId="17" xfId="0" applyNumberFormat="1" applyFont="1" applyFill="1" applyBorder="1" applyAlignment="1">
      <alignment horizontal="center" vertical="top"/>
    </xf>
    <xf numFmtId="49" fontId="1" fillId="6" borderId="111" xfId="0" applyNumberFormat="1" applyFont="1" applyFill="1" applyBorder="1" applyAlignment="1">
      <alignment horizontal="center" vertical="top"/>
    </xf>
    <xf numFmtId="49" fontId="1" fillId="6" borderId="82" xfId="0" applyNumberFormat="1" applyFont="1" applyFill="1" applyBorder="1" applyAlignment="1">
      <alignment horizontal="center" vertical="top"/>
    </xf>
    <xf numFmtId="3" fontId="1" fillId="6" borderId="39" xfId="0" applyNumberFormat="1" applyFont="1" applyFill="1" applyBorder="1" applyAlignment="1">
      <alignment vertical="top" wrapText="1"/>
    </xf>
    <xf numFmtId="3" fontId="1" fillId="6" borderId="108" xfId="0" applyNumberFormat="1" applyFont="1" applyFill="1" applyBorder="1" applyAlignment="1">
      <alignment horizontal="center" vertical="top" wrapText="1"/>
    </xf>
    <xf numFmtId="3" fontId="1" fillId="6" borderId="74" xfId="0" applyNumberFormat="1" applyFont="1" applyFill="1" applyBorder="1" applyAlignment="1">
      <alignment horizontal="center" vertical="top" wrapText="1"/>
    </xf>
    <xf numFmtId="3" fontId="1" fillId="6" borderId="85" xfId="0" applyNumberFormat="1" applyFont="1" applyFill="1" applyBorder="1" applyAlignment="1">
      <alignment vertical="top" wrapText="1"/>
    </xf>
    <xf numFmtId="3" fontId="1" fillId="6" borderId="97" xfId="0" applyNumberFormat="1" applyFont="1" applyFill="1" applyBorder="1" applyAlignment="1">
      <alignment horizontal="center" vertical="top" wrapText="1"/>
    </xf>
    <xf numFmtId="3" fontId="1" fillId="6" borderId="80" xfId="0" applyNumberFormat="1" applyFont="1" applyFill="1" applyBorder="1" applyAlignment="1">
      <alignment horizontal="center" vertical="top" wrapText="1"/>
    </xf>
    <xf numFmtId="3" fontId="2" fillId="8" borderId="13" xfId="0" applyNumberFormat="1" applyFont="1" applyFill="1" applyBorder="1" applyAlignment="1">
      <alignment horizontal="center" vertical="top"/>
    </xf>
    <xf numFmtId="164" fontId="1" fillId="6" borderId="13" xfId="0" applyNumberFormat="1" applyFont="1" applyFill="1" applyBorder="1" applyAlignment="1">
      <alignment horizontal="center" vertical="top"/>
    </xf>
    <xf numFmtId="3" fontId="1" fillId="6" borderId="33" xfId="0" applyNumberFormat="1" applyFont="1" applyFill="1" applyBorder="1" applyAlignment="1">
      <alignment horizontal="left" vertical="top" wrapText="1"/>
    </xf>
    <xf numFmtId="0" fontId="18" fillId="6" borderId="18" xfId="0" applyFont="1" applyFill="1" applyBorder="1" applyAlignment="1">
      <alignment horizontal="center" vertical="top" wrapText="1"/>
    </xf>
    <xf numFmtId="164" fontId="1" fillId="6" borderId="18" xfId="0" applyNumberFormat="1" applyFont="1" applyFill="1" applyBorder="1" applyAlignment="1">
      <alignment horizontal="center" vertical="top"/>
    </xf>
    <xf numFmtId="3" fontId="1" fillId="6" borderId="31" xfId="0" applyNumberFormat="1" applyFont="1" applyFill="1" applyBorder="1" applyAlignment="1">
      <alignment vertical="top" wrapText="1"/>
    </xf>
    <xf numFmtId="3" fontId="1" fillId="6" borderId="32" xfId="0" applyNumberFormat="1" applyFont="1" applyFill="1" applyBorder="1" applyAlignment="1">
      <alignment horizontal="center" vertical="top" wrapText="1"/>
    </xf>
    <xf numFmtId="0" fontId="1" fillId="0" borderId="33" xfId="0" applyFont="1" applyFill="1" applyBorder="1" applyAlignment="1">
      <alignment vertical="top" wrapText="1"/>
    </xf>
    <xf numFmtId="49" fontId="2" fillId="6" borderId="33" xfId="0" applyNumberFormat="1" applyFont="1" applyFill="1" applyBorder="1" applyAlignment="1">
      <alignment horizontal="center" vertical="top" wrapText="1"/>
    </xf>
    <xf numFmtId="3" fontId="11" fillId="6" borderId="38" xfId="0" applyNumberFormat="1" applyFont="1" applyFill="1" applyBorder="1" applyAlignment="1">
      <alignment horizontal="center" vertical="center" textRotation="90" wrapText="1"/>
    </xf>
    <xf numFmtId="3" fontId="1" fillId="6" borderId="34" xfId="0" applyNumberFormat="1" applyFont="1" applyFill="1" applyBorder="1" applyAlignment="1">
      <alignment horizontal="center" vertical="top" wrapText="1"/>
    </xf>
    <xf numFmtId="3" fontId="1" fillId="6" borderId="22" xfId="0" applyNumberFormat="1" applyFont="1" applyFill="1" applyBorder="1" applyAlignment="1">
      <alignment horizontal="center" vertical="top"/>
    </xf>
    <xf numFmtId="3" fontId="2" fillId="8" borderId="13" xfId="0" applyNumberFormat="1" applyFont="1" applyFill="1" applyBorder="1" applyAlignment="1">
      <alignment horizontal="center" vertical="top" wrapText="1"/>
    </xf>
    <xf numFmtId="164" fontId="1" fillId="6" borderId="19" xfId="0" applyNumberFormat="1" applyFont="1" applyFill="1" applyBorder="1" applyAlignment="1">
      <alignment horizontal="center" vertical="top"/>
    </xf>
    <xf numFmtId="3" fontId="1" fillId="6" borderId="18" xfId="0" applyNumberFormat="1" applyFont="1" applyFill="1" applyBorder="1" applyAlignment="1">
      <alignment horizontal="left" vertical="top" wrapText="1"/>
    </xf>
    <xf numFmtId="49" fontId="2" fillId="6" borderId="33" xfId="0" applyNumberFormat="1" applyFont="1" applyFill="1" applyBorder="1" applyAlignment="1">
      <alignment horizontal="center" vertical="top"/>
    </xf>
    <xf numFmtId="3" fontId="1" fillId="6" borderId="43" xfId="0" applyNumberFormat="1" applyFont="1" applyFill="1" applyBorder="1" applyAlignment="1">
      <alignment horizontal="center" vertical="top" wrapText="1"/>
    </xf>
    <xf numFmtId="3" fontId="1" fillId="6" borderId="110" xfId="0" applyNumberFormat="1" applyFont="1" applyFill="1" applyBorder="1" applyAlignment="1">
      <alignment horizontal="center" vertical="top" wrapText="1"/>
    </xf>
    <xf numFmtId="3" fontId="1" fillId="6" borderId="22" xfId="0" applyNumberFormat="1" applyFont="1" applyFill="1" applyBorder="1" applyAlignment="1">
      <alignment horizontal="left" vertical="top" wrapText="1"/>
    </xf>
    <xf numFmtId="164" fontId="1" fillId="6" borderId="43" xfId="0" applyNumberFormat="1" applyFont="1" applyFill="1" applyBorder="1" applyAlignment="1">
      <alignment horizontal="center" vertical="top"/>
    </xf>
    <xf numFmtId="3" fontId="1" fillId="6" borderId="39" xfId="0" applyNumberFormat="1" applyFont="1" applyFill="1" applyBorder="1" applyAlignment="1">
      <alignment vertical="top"/>
    </xf>
    <xf numFmtId="3" fontId="1" fillId="6" borderId="108" xfId="0" applyNumberFormat="1" applyFont="1" applyFill="1" applyBorder="1" applyAlignment="1">
      <alignment horizontal="center" vertical="top"/>
    </xf>
    <xf numFmtId="3" fontId="1" fillId="6" borderId="107" xfId="0" applyNumberFormat="1" applyFont="1" applyFill="1" applyBorder="1" applyAlignment="1">
      <alignment horizontal="center" vertical="top"/>
    </xf>
    <xf numFmtId="0" fontId="17" fillId="0" borderId="47" xfId="0" applyFont="1" applyBorder="1" applyAlignment="1">
      <alignment horizontal="center" vertical="center" wrapText="1"/>
    </xf>
    <xf numFmtId="49" fontId="1" fillId="7" borderId="66" xfId="0" applyNumberFormat="1" applyFont="1" applyFill="1" applyBorder="1" applyAlignment="1">
      <alignment horizontal="center" vertical="top"/>
    </xf>
    <xf numFmtId="49" fontId="1" fillId="6" borderId="76" xfId="0" applyNumberFormat="1" applyFont="1" applyFill="1" applyBorder="1" applyAlignment="1">
      <alignment horizontal="center" vertical="top" wrapText="1"/>
    </xf>
    <xf numFmtId="3" fontId="1" fillId="6" borderId="76" xfId="0" applyNumberFormat="1" applyFont="1" applyFill="1" applyBorder="1" applyAlignment="1">
      <alignment horizontal="center" vertical="top"/>
    </xf>
    <xf numFmtId="49" fontId="1" fillId="6" borderId="14" xfId="0" applyNumberFormat="1" applyFont="1" applyFill="1" applyBorder="1" applyAlignment="1">
      <alignment horizontal="center" vertical="top"/>
    </xf>
    <xf numFmtId="3" fontId="1" fillId="7" borderId="11" xfId="0" applyNumberFormat="1" applyFont="1" applyFill="1" applyBorder="1" applyAlignment="1">
      <alignment horizontal="center" vertical="top" wrapText="1"/>
    </xf>
    <xf numFmtId="49" fontId="1" fillId="6" borderId="17" xfId="0" applyNumberFormat="1" applyFont="1" applyFill="1" applyBorder="1" applyAlignment="1">
      <alignment horizontal="center" vertical="top"/>
    </xf>
    <xf numFmtId="3" fontId="1" fillId="6" borderId="68" xfId="0" applyNumberFormat="1" applyFont="1" applyFill="1" applyBorder="1" applyAlignment="1">
      <alignment horizontal="center" vertical="top" wrapText="1"/>
    </xf>
    <xf numFmtId="3" fontId="1" fillId="6" borderId="55" xfId="0" applyNumberFormat="1" applyFont="1" applyFill="1" applyBorder="1" applyAlignment="1">
      <alignment horizontal="center" vertical="center" wrapText="1"/>
    </xf>
    <xf numFmtId="164" fontId="1" fillId="6" borderId="108" xfId="0" applyNumberFormat="1" applyFont="1" applyFill="1" applyBorder="1" applyAlignment="1">
      <alignment horizontal="center" vertical="top"/>
    </xf>
    <xf numFmtId="3" fontId="1" fillId="6" borderId="39" xfId="0" applyNumberFormat="1" applyFont="1" applyFill="1" applyBorder="1" applyAlignment="1">
      <alignment horizontal="center" vertical="top"/>
    </xf>
    <xf numFmtId="164" fontId="1" fillId="6" borderId="74" xfId="0" applyNumberFormat="1" applyFont="1" applyFill="1" applyBorder="1" applyAlignment="1">
      <alignment horizontal="center" vertical="top"/>
    </xf>
    <xf numFmtId="3" fontId="1" fillId="6" borderId="85" xfId="0" applyNumberFormat="1" applyFont="1" applyFill="1" applyBorder="1" applyAlignment="1">
      <alignment horizontal="center" vertical="top"/>
    </xf>
    <xf numFmtId="164" fontId="1" fillId="6" borderId="113" xfId="0" applyNumberFormat="1" applyFont="1" applyFill="1" applyBorder="1" applyAlignment="1">
      <alignment horizontal="center" vertical="top"/>
    </xf>
    <xf numFmtId="164" fontId="1" fillId="6" borderId="97" xfId="0" applyNumberFormat="1" applyFont="1" applyFill="1" applyBorder="1" applyAlignment="1">
      <alignment horizontal="center" vertical="top"/>
    </xf>
    <xf numFmtId="164" fontId="1" fillId="6" borderId="105" xfId="0" applyNumberFormat="1" applyFont="1" applyFill="1" applyBorder="1" applyAlignment="1">
      <alignment horizontal="center" vertical="top"/>
    </xf>
    <xf numFmtId="164" fontId="1" fillId="6" borderId="114" xfId="0" applyNumberFormat="1" applyFont="1" applyFill="1" applyBorder="1" applyAlignment="1">
      <alignment horizontal="center" vertical="top"/>
    </xf>
    <xf numFmtId="3" fontId="11" fillId="6" borderId="71" xfId="0" applyNumberFormat="1" applyFont="1" applyFill="1" applyBorder="1" applyAlignment="1">
      <alignment horizontal="center" vertical="top" wrapText="1"/>
    </xf>
    <xf numFmtId="164" fontId="1" fillId="6" borderId="112" xfId="0" applyNumberFormat="1" applyFont="1" applyFill="1" applyBorder="1" applyAlignment="1">
      <alignment horizontal="center" vertical="top"/>
    </xf>
    <xf numFmtId="3" fontId="1" fillId="6" borderId="88" xfId="0" applyNumberFormat="1" applyFont="1" applyFill="1" applyBorder="1" applyAlignment="1">
      <alignment horizontal="center" vertical="top"/>
    </xf>
    <xf numFmtId="3" fontId="1" fillId="6" borderId="11" xfId="0" applyNumberFormat="1" applyFont="1" applyFill="1" applyBorder="1" applyAlignment="1">
      <alignment horizontal="center" vertical="top" wrapText="1"/>
    </xf>
    <xf numFmtId="0" fontId="18" fillId="6" borderId="33" xfId="0" applyFont="1" applyFill="1" applyBorder="1" applyAlignment="1">
      <alignment horizontal="center" vertical="top" wrapText="1"/>
    </xf>
    <xf numFmtId="3" fontId="12" fillId="6" borderId="45" xfId="0" applyNumberFormat="1" applyFont="1" applyFill="1" applyBorder="1" applyAlignment="1">
      <alignment horizontal="left" wrapText="1"/>
    </xf>
    <xf numFmtId="49" fontId="1" fillId="6" borderId="30" xfId="0" applyNumberFormat="1" applyFont="1" applyFill="1" applyBorder="1" applyAlignment="1">
      <alignment horizontal="center" vertical="top" textRotation="91" wrapText="1"/>
    </xf>
    <xf numFmtId="164" fontId="1" fillId="6" borderId="20" xfId="0" applyNumberFormat="1" applyFont="1" applyFill="1" applyBorder="1" applyAlignment="1">
      <alignment horizontal="center" vertical="top"/>
    </xf>
    <xf numFmtId="3" fontId="1" fillId="6" borderId="104" xfId="0" applyNumberFormat="1" applyFont="1" applyFill="1" applyBorder="1" applyAlignment="1">
      <alignment horizontal="center" vertical="top"/>
    </xf>
    <xf numFmtId="3" fontId="1" fillId="6" borderId="39" xfId="0" applyNumberFormat="1" applyFont="1" applyFill="1" applyBorder="1" applyAlignment="1">
      <alignment horizontal="center" vertical="top" wrapText="1"/>
    </xf>
    <xf numFmtId="164" fontId="1" fillId="6" borderId="75" xfId="0" applyNumberFormat="1" applyFont="1" applyFill="1" applyBorder="1" applyAlignment="1">
      <alignment horizontal="center" vertical="top"/>
    </xf>
    <xf numFmtId="3" fontId="1" fillId="6" borderId="109" xfId="0" applyNumberFormat="1" applyFont="1" applyFill="1" applyBorder="1" applyAlignment="1">
      <alignment horizontal="center" vertical="top"/>
    </xf>
    <xf numFmtId="164" fontId="1" fillId="6" borderId="102" xfId="0" applyNumberFormat="1" applyFont="1" applyFill="1" applyBorder="1" applyAlignment="1">
      <alignment horizontal="center" vertical="top"/>
    </xf>
    <xf numFmtId="3" fontId="1" fillId="6" borderId="88" xfId="0" applyNumberFormat="1" applyFont="1" applyFill="1" applyBorder="1" applyAlignment="1">
      <alignment horizontal="center" vertical="top" wrapText="1"/>
    </xf>
    <xf numFmtId="164" fontId="1" fillId="6" borderId="115" xfId="0" applyNumberFormat="1" applyFont="1" applyFill="1" applyBorder="1" applyAlignment="1">
      <alignment horizontal="center" vertical="top"/>
    </xf>
    <xf numFmtId="3" fontId="1" fillId="6" borderId="55" xfId="0" applyNumberFormat="1" applyFont="1" applyFill="1" applyBorder="1" applyAlignment="1">
      <alignment horizontal="center" vertical="top"/>
    </xf>
    <xf numFmtId="3" fontId="1" fillId="0" borderId="96" xfId="0" applyNumberFormat="1" applyFont="1" applyBorder="1" applyAlignment="1">
      <alignment vertical="top"/>
    </xf>
    <xf numFmtId="3" fontId="1" fillId="6" borderId="71" xfId="0" applyNumberFormat="1" applyFont="1" applyFill="1" applyBorder="1" applyAlignment="1">
      <alignment horizontal="center" vertical="top"/>
    </xf>
    <xf numFmtId="164" fontId="1" fillId="6" borderId="71" xfId="0" applyNumberFormat="1" applyFont="1" applyFill="1" applyBorder="1" applyAlignment="1">
      <alignment horizontal="center" vertical="top"/>
    </xf>
    <xf numFmtId="3" fontId="1" fillId="6" borderId="84" xfId="0" applyNumberFormat="1" applyFont="1" applyFill="1" applyBorder="1" applyAlignment="1">
      <alignment horizontal="center" vertical="top" wrapText="1"/>
    </xf>
    <xf numFmtId="3" fontId="1" fillId="0" borderId="55" xfId="0" applyNumberFormat="1" applyFont="1" applyBorder="1" applyAlignment="1">
      <alignment vertical="top"/>
    </xf>
    <xf numFmtId="3" fontId="1" fillId="6" borderId="68" xfId="0" applyNumberFormat="1" applyFont="1" applyFill="1" applyBorder="1" applyAlignment="1">
      <alignment horizontal="center" vertical="top"/>
    </xf>
    <xf numFmtId="0" fontId="1" fillId="10" borderId="68" xfId="0" applyFont="1" applyFill="1" applyBorder="1" applyAlignment="1">
      <alignment horizontal="center" vertical="top"/>
    </xf>
    <xf numFmtId="0" fontId="1" fillId="10" borderId="104" xfId="0" applyFont="1" applyFill="1" applyBorder="1" applyAlignment="1">
      <alignment horizontal="center" vertical="top"/>
    </xf>
    <xf numFmtId="0" fontId="1" fillId="6" borderId="68" xfId="0" applyFont="1" applyFill="1" applyBorder="1" applyAlignment="1">
      <alignment horizontal="center" vertical="top" wrapText="1"/>
    </xf>
    <xf numFmtId="0" fontId="1" fillId="6" borderId="95" xfId="0" applyFont="1" applyFill="1" applyBorder="1" applyAlignment="1">
      <alignment horizontal="center" vertical="top" wrapText="1"/>
    </xf>
    <xf numFmtId="0" fontId="1" fillId="6" borderId="86" xfId="0" applyFont="1" applyFill="1" applyBorder="1" applyAlignment="1">
      <alignment horizontal="center" vertical="top" wrapText="1"/>
    </xf>
    <xf numFmtId="0" fontId="1" fillId="6" borderId="35" xfId="0" applyFont="1" applyFill="1" applyBorder="1" applyAlignment="1">
      <alignment horizontal="center" vertical="top" wrapText="1"/>
    </xf>
    <xf numFmtId="3" fontId="1" fillId="6" borderId="110" xfId="0" applyNumberFormat="1" applyFont="1" applyFill="1" applyBorder="1" applyAlignment="1">
      <alignment horizontal="center" vertical="top"/>
    </xf>
    <xf numFmtId="49" fontId="1" fillId="7" borderId="55" xfId="0" applyNumberFormat="1" applyFont="1" applyFill="1" applyBorder="1" applyAlignment="1">
      <alignment horizontal="center" vertical="top" wrapText="1"/>
    </xf>
    <xf numFmtId="3" fontId="1" fillId="6" borderId="112" xfId="0" applyNumberFormat="1" applyFont="1" applyFill="1" applyBorder="1" applyAlignment="1">
      <alignment horizontal="center" vertical="top"/>
    </xf>
    <xf numFmtId="3" fontId="1" fillId="6" borderId="114" xfId="0" applyNumberFormat="1" applyFont="1" applyFill="1" applyBorder="1" applyAlignment="1">
      <alignment horizontal="center" vertical="top"/>
    </xf>
    <xf numFmtId="3" fontId="1" fillId="6" borderId="39" xfId="0" applyNumberFormat="1" applyFont="1" applyFill="1" applyBorder="1" applyAlignment="1">
      <alignment horizontal="left" vertical="top" wrapText="1"/>
    </xf>
    <xf numFmtId="3" fontId="1" fillId="0" borderId="112" xfId="0" applyNumberFormat="1" applyFont="1" applyFill="1" applyBorder="1" applyAlignment="1">
      <alignment horizontal="center" vertical="top" wrapText="1"/>
    </xf>
    <xf numFmtId="3" fontId="1" fillId="0" borderId="108" xfId="0" applyNumberFormat="1" applyFont="1" applyFill="1" applyBorder="1" applyAlignment="1">
      <alignment horizontal="center" vertical="top" wrapText="1"/>
    </xf>
    <xf numFmtId="0" fontId="1" fillId="0" borderId="35" xfId="0" applyFont="1" applyBorder="1" applyAlignment="1">
      <alignment vertical="top"/>
    </xf>
    <xf numFmtId="0" fontId="1" fillId="0" borderId="37" xfId="0" applyFont="1" applyBorder="1" applyAlignment="1">
      <alignment vertical="top"/>
    </xf>
    <xf numFmtId="3" fontId="1" fillId="6" borderId="83" xfId="0" applyNumberFormat="1" applyFont="1" applyFill="1" applyBorder="1" applyAlignment="1">
      <alignment horizontal="center" vertical="top" wrapText="1"/>
    </xf>
    <xf numFmtId="3" fontId="1" fillId="6" borderId="71" xfId="0" applyNumberFormat="1" applyFont="1" applyFill="1" applyBorder="1" applyAlignment="1">
      <alignment horizontal="center" vertical="top" wrapText="1"/>
    </xf>
    <xf numFmtId="3" fontId="1" fillId="6" borderId="93" xfId="0" applyNumberFormat="1" applyFont="1" applyFill="1" applyBorder="1" applyAlignment="1">
      <alignment horizontal="center" vertical="top" wrapText="1"/>
    </xf>
    <xf numFmtId="3" fontId="1" fillId="6" borderId="82" xfId="0" applyNumberFormat="1" applyFont="1" applyFill="1" applyBorder="1" applyAlignment="1">
      <alignment horizontal="center" vertical="top" wrapText="1"/>
    </xf>
    <xf numFmtId="3" fontId="1" fillId="6" borderId="75" xfId="0" applyNumberFormat="1" applyFont="1" applyFill="1" applyBorder="1" applyAlignment="1">
      <alignment horizontal="center" vertical="top" wrapText="1"/>
    </xf>
    <xf numFmtId="164" fontId="2" fillId="8" borderId="90" xfId="0" applyNumberFormat="1" applyFont="1" applyFill="1" applyBorder="1" applyAlignment="1">
      <alignment horizontal="center" vertical="top"/>
    </xf>
    <xf numFmtId="3" fontId="1" fillId="6" borderId="105" xfId="0" applyNumberFormat="1" applyFont="1" applyFill="1" applyBorder="1" applyAlignment="1">
      <alignment horizontal="center" vertical="top" wrapText="1"/>
    </xf>
    <xf numFmtId="49" fontId="2" fillId="6" borderId="38" xfId="0" applyNumberFormat="1" applyFont="1" applyFill="1" applyBorder="1" applyAlignment="1">
      <alignment horizontal="center" vertical="top" wrapText="1"/>
    </xf>
    <xf numFmtId="49" fontId="1" fillId="6" borderId="12" xfId="0" applyNumberFormat="1" applyFont="1" applyFill="1" applyBorder="1" applyAlignment="1">
      <alignment horizontal="center" vertical="top" wrapText="1"/>
    </xf>
    <xf numFmtId="49" fontId="1" fillId="6" borderId="15" xfId="0" applyNumberFormat="1" applyFont="1" applyFill="1" applyBorder="1" applyAlignment="1">
      <alignment horizontal="center" vertical="top" wrapText="1"/>
    </xf>
    <xf numFmtId="0" fontId="1" fillId="6" borderId="39" xfId="0" applyFont="1" applyFill="1" applyBorder="1" applyAlignment="1">
      <alignment vertical="top" wrapText="1"/>
    </xf>
    <xf numFmtId="49" fontId="1" fillId="6" borderId="108" xfId="0" applyNumberFormat="1" applyFont="1" applyFill="1" applyBorder="1" applyAlignment="1">
      <alignment horizontal="center" vertical="top" wrapText="1"/>
    </xf>
    <xf numFmtId="49" fontId="1" fillId="6" borderId="75" xfId="0" applyNumberFormat="1" applyFont="1" applyFill="1" applyBorder="1" applyAlignment="1">
      <alignment horizontal="center" vertical="top" wrapText="1"/>
    </xf>
    <xf numFmtId="3" fontId="11" fillId="6" borderId="45" xfId="0" applyNumberFormat="1" applyFont="1" applyFill="1" applyBorder="1" applyAlignment="1">
      <alignment vertical="top" wrapText="1"/>
    </xf>
    <xf numFmtId="49" fontId="2" fillId="6" borderId="36"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0" fontId="1" fillId="6" borderId="55" xfId="0" applyFont="1" applyFill="1" applyBorder="1" applyAlignment="1">
      <alignment horizontal="center" vertical="top" wrapText="1"/>
    </xf>
    <xf numFmtId="3" fontId="2" fillId="8" borderId="45" xfId="0" applyNumberFormat="1" applyFont="1" applyFill="1" applyBorder="1" applyAlignment="1">
      <alignment horizontal="center" vertical="top"/>
    </xf>
    <xf numFmtId="49" fontId="2" fillId="8" borderId="13" xfId="0" applyNumberFormat="1" applyFont="1" applyFill="1" applyBorder="1" applyAlignment="1">
      <alignment horizontal="center" vertical="top"/>
    </xf>
    <xf numFmtId="0" fontId="2" fillId="6" borderId="38" xfId="0" applyFont="1" applyFill="1" applyBorder="1" applyAlignment="1">
      <alignment vertical="center" wrapText="1"/>
    </xf>
    <xf numFmtId="0" fontId="2" fillId="6" borderId="36" xfId="0" applyFont="1" applyFill="1" applyBorder="1" applyAlignment="1">
      <alignment vertical="center" wrapText="1"/>
    </xf>
    <xf numFmtId="1" fontId="1" fillId="6" borderId="74" xfId="0" applyNumberFormat="1" applyFont="1" applyFill="1" applyBorder="1" applyAlignment="1">
      <alignment horizontal="center" vertical="top" wrapText="1"/>
    </xf>
    <xf numFmtId="1" fontId="1" fillId="6" borderId="115" xfId="0" applyNumberFormat="1" applyFont="1" applyFill="1" applyBorder="1" applyAlignment="1">
      <alignment horizontal="center" vertical="top" wrapText="1"/>
    </xf>
    <xf numFmtId="0" fontId="1" fillId="6" borderId="85" xfId="0" applyFont="1" applyFill="1" applyBorder="1" applyAlignment="1">
      <alignment horizontal="center" vertical="top" wrapText="1"/>
    </xf>
    <xf numFmtId="1" fontId="1" fillId="6" borderId="37" xfId="0" applyNumberFormat="1" applyFont="1" applyFill="1" applyBorder="1" applyAlignment="1">
      <alignment horizontal="center" vertical="top" wrapText="1"/>
    </xf>
    <xf numFmtId="164" fontId="1" fillId="6" borderId="39" xfId="0" applyNumberFormat="1" applyFont="1" applyFill="1" applyBorder="1" applyAlignment="1">
      <alignment horizontal="left" vertical="top" wrapText="1"/>
    </xf>
    <xf numFmtId="164" fontId="1" fillId="6" borderId="88" xfId="0" applyNumberFormat="1" applyFont="1" applyFill="1" applyBorder="1" applyAlignment="1">
      <alignment horizontal="left" vertical="top" wrapText="1"/>
    </xf>
    <xf numFmtId="164" fontId="1" fillId="6" borderId="85" xfId="0" applyNumberFormat="1" applyFont="1" applyFill="1" applyBorder="1" applyAlignment="1">
      <alignment horizontal="left" vertical="top" wrapText="1"/>
    </xf>
    <xf numFmtId="3" fontId="1" fillId="0" borderId="11"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164" fontId="1" fillId="6" borderId="38" xfId="0" applyNumberFormat="1" applyFont="1" applyFill="1" applyBorder="1" applyAlignment="1">
      <alignment horizontal="center" vertical="top"/>
    </xf>
    <xf numFmtId="164" fontId="1" fillId="0" borderId="0" xfId="0" applyNumberFormat="1" applyFont="1" applyAlignment="1">
      <alignment vertical="top"/>
    </xf>
    <xf numFmtId="3" fontId="1" fillId="6" borderId="35" xfId="0" applyNumberFormat="1" applyFont="1" applyFill="1" applyBorder="1" applyAlignment="1">
      <alignment horizontal="center" vertical="top" wrapText="1"/>
    </xf>
    <xf numFmtId="3" fontId="1" fillId="6" borderId="112" xfId="0" applyNumberFormat="1" applyFont="1" applyFill="1" applyBorder="1" applyAlignment="1">
      <alignment horizontal="center" vertical="top" wrapText="1"/>
    </xf>
    <xf numFmtId="49" fontId="1" fillId="6" borderId="33" xfId="0" applyNumberFormat="1" applyFont="1" applyFill="1" applyBorder="1" applyAlignment="1">
      <alignment horizontal="center" vertical="top" wrapText="1"/>
    </xf>
    <xf numFmtId="49" fontId="1" fillId="6" borderId="43"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0" fontId="1" fillId="0" borderId="67" xfId="0" applyFont="1" applyFill="1" applyBorder="1" applyAlignment="1">
      <alignment horizontal="center" vertical="top" wrapText="1"/>
    </xf>
    <xf numFmtId="3" fontId="1" fillId="6" borderId="15" xfId="0" applyNumberFormat="1" applyFont="1" applyFill="1" applyBorder="1" applyAlignment="1">
      <alignment horizontal="left" vertical="top" wrapText="1"/>
    </xf>
    <xf numFmtId="3" fontId="1" fillId="6" borderId="76" xfId="0" applyNumberFormat="1" applyFont="1" applyFill="1" applyBorder="1" applyAlignment="1">
      <alignment horizontal="center" vertical="top" wrapText="1"/>
    </xf>
    <xf numFmtId="3" fontId="1" fillId="6" borderId="113" xfId="0" applyNumberFormat="1" applyFont="1" applyFill="1" applyBorder="1" applyAlignment="1">
      <alignment horizontal="center" vertical="top" wrapText="1"/>
    </xf>
    <xf numFmtId="0" fontId="20" fillId="6" borderId="110" xfId="0" applyFont="1" applyFill="1" applyBorder="1" applyAlignment="1">
      <alignment horizontal="center" vertical="top" wrapText="1"/>
    </xf>
    <xf numFmtId="164" fontId="1" fillId="6" borderId="16" xfId="0" applyNumberFormat="1" applyFont="1" applyFill="1" applyBorder="1" applyAlignment="1">
      <alignment horizontal="left" vertical="top" wrapText="1"/>
    </xf>
    <xf numFmtId="1" fontId="1" fillId="6" borderId="55" xfId="0" applyNumberFormat="1" applyFont="1" applyFill="1" applyBorder="1" applyAlignment="1">
      <alignment horizontal="center" vertical="top" wrapText="1"/>
    </xf>
    <xf numFmtId="1" fontId="1" fillId="6" borderId="15" xfId="0" applyNumberFormat="1" applyFont="1" applyFill="1" applyBorder="1" applyAlignment="1">
      <alignment horizontal="center" vertical="top" wrapText="1"/>
    </xf>
    <xf numFmtId="1" fontId="1" fillId="6" borderId="114" xfId="0" applyNumberFormat="1" applyFont="1" applyFill="1" applyBorder="1" applyAlignment="1">
      <alignment horizontal="center" vertical="top" wrapText="1"/>
    </xf>
    <xf numFmtId="49" fontId="2" fillId="6" borderId="38" xfId="0" applyNumberFormat="1" applyFont="1" applyFill="1" applyBorder="1" applyAlignment="1">
      <alignment horizontal="center" vertical="top"/>
    </xf>
    <xf numFmtId="49" fontId="2" fillId="6" borderId="36" xfId="0" applyNumberFormat="1" applyFont="1" applyFill="1" applyBorder="1" applyAlignment="1">
      <alignment horizontal="center" vertical="top"/>
    </xf>
    <xf numFmtId="3" fontId="1" fillId="6" borderId="37" xfId="0" applyNumberFormat="1" applyFont="1" applyFill="1" applyBorder="1" applyAlignment="1">
      <alignment horizontal="center" vertical="top" wrapText="1"/>
    </xf>
    <xf numFmtId="3" fontId="1" fillId="5" borderId="61"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3" fontId="1" fillId="6" borderId="16" xfId="0" applyNumberFormat="1" applyFont="1" applyFill="1" applyBorder="1" applyAlignment="1">
      <alignment horizontal="left" vertical="top" wrapText="1"/>
    </xf>
    <xf numFmtId="3" fontId="1" fillId="6" borderId="50" xfId="0" applyNumberFormat="1" applyFont="1" applyFill="1" applyBorder="1" applyAlignment="1">
      <alignment horizontal="left" vertical="top" wrapText="1"/>
    </xf>
    <xf numFmtId="3" fontId="2" fillId="6" borderId="38"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center" textRotation="90" wrapText="1"/>
    </xf>
    <xf numFmtId="3" fontId="1" fillId="6" borderId="56" xfId="0" applyNumberFormat="1" applyFont="1" applyFill="1" applyBorder="1" applyAlignment="1">
      <alignment horizontal="center" vertical="center" textRotation="90" wrapText="1"/>
    </xf>
    <xf numFmtId="0" fontId="1" fillId="6" borderId="78" xfId="0" applyFont="1" applyFill="1" applyBorder="1" applyAlignment="1">
      <alignmen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1" fillId="6" borderId="13" xfId="0" applyNumberFormat="1" applyFont="1" applyFill="1" applyBorder="1" applyAlignment="1">
      <alignment horizontal="left" vertical="top" wrapText="1"/>
    </xf>
    <xf numFmtId="3" fontId="11" fillId="6" borderId="13" xfId="0" applyNumberFormat="1" applyFont="1" applyFill="1" applyBorder="1" applyAlignment="1">
      <alignment horizontal="center" vertical="center" textRotation="90" wrapText="1"/>
    </xf>
    <xf numFmtId="3" fontId="1" fillId="6" borderId="36" xfId="0" applyNumberFormat="1"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3" fontId="1" fillId="6" borderId="38" xfId="0" applyNumberFormat="1" applyFont="1" applyFill="1" applyBorder="1" applyAlignment="1">
      <alignment vertical="top" wrapText="1"/>
    </xf>
    <xf numFmtId="0" fontId="1" fillId="6" borderId="67" xfId="0" applyFont="1" applyFill="1" applyBorder="1" applyAlignment="1">
      <alignment horizontal="left" vertical="top" wrapText="1"/>
    </xf>
    <xf numFmtId="3" fontId="1" fillId="6" borderId="67"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0" fontId="1" fillId="6" borderId="16" xfId="0" applyFont="1" applyFill="1" applyBorder="1" applyAlignment="1">
      <alignment vertical="top" wrapText="1"/>
    </xf>
    <xf numFmtId="0" fontId="1" fillId="6" borderId="13" xfId="0" applyFont="1" applyFill="1" applyBorder="1" applyAlignment="1">
      <alignment horizontal="left" vertical="top" wrapText="1"/>
    </xf>
    <xf numFmtId="0" fontId="11" fillId="6" borderId="16" xfId="0" applyFont="1" applyFill="1" applyBorder="1" applyAlignment="1">
      <alignment vertical="top" wrapText="1"/>
    </xf>
    <xf numFmtId="0" fontId="1" fillId="6" borderId="67" xfId="0" applyFont="1" applyFill="1" applyBorder="1" applyAlignment="1">
      <alignment vertical="top" wrapText="1"/>
    </xf>
    <xf numFmtId="3" fontId="1" fillId="6" borderId="16"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164" fontId="1" fillId="6" borderId="35"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3" fontId="2" fillId="6" borderId="40"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1" fillId="6" borderId="66" xfId="0" applyNumberFormat="1" applyFont="1" applyFill="1" applyBorder="1" applyAlignment="1">
      <alignment horizontal="left" vertical="top" wrapText="1"/>
    </xf>
    <xf numFmtId="3" fontId="1" fillId="6" borderId="14" xfId="0" applyNumberFormat="1" applyFont="1" applyFill="1" applyBorder="1" applyAlignment="1">
      <alignment horizontal="left" vertical="top" wrapText="1"/>
    </xf>
    <xf numFmtId="3" fontId="4" fillId="6" borderId="13" xfId="0" applyNumberFormat="1" applyFont="1" applyFill="1" applyBorder="1" applyAlignment="1">
      <alignment horizontal="center" vertical="top" wrapText="1"/>
    </xf>
    <xf numFmtId="3" fontId="11" fillId="6" borderId="42" xfId="0" applyNumberFormat="1" applyFont="1" applyFill="1" applyBorder="1" applyAlignment="1">
      <alignment horizontal="center" vertical="top" wrapText="1"/>
    </xf>
    <xf numFmtId="3" fontId="1" fillId="6" borderId="41" xfId="0" applyNumberFormat="1" applyFont="1" applyFill="1" applyBorder="1" applyAlignment="1">
      <alignment horizontal="left" vertical="top" wrapText="1"/>
    </xf>
    <xf numFmtId="0" fontId="10" fillId="0" borderId="0" xfId="0" applyFont="1" applyFill="1" applyAlignment="1">
      <alignment vertical="top"/>
    </xf>
    <xf numFmtId="49" fontId="1" fillId="7" borderId="11"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49" fontId="1" fillId="6" borderId="35" xfId="0" applyNumberFormat="1" applyFont="1" applyFill="1" applyBorder="1" applyAlignment="1">
      <alignment horizontal="center" vertical="top"/>
    </xf>
    <xf numFmtId="164" fontId="7" fillId="6" borderId="68" xfId="0" applyNumberFormat="1" applyFont="1" applyFill="1" applyBorder="1" applyAlignment="1">
      <alignment horizontal="center" vertical="top"/>
    </xf>
    <xf numFmtId="3" fontId="20" fillId="6" borderId="50" xfId="0" applyNumberFormat="1" applyFont="1" applyFill="1" applyBorder="1" applyAlignment="1">
      <alignment vertical="top" wrapText="1"/>
    </xf>
    <xf numFmtId="0" fontId="2" fillId="6" borderId="40" xfId="0" applyFont="1" applyFill="1" applyBorder="1" applyAlignment="1">
      <alignment horizontal="center" vertical="center" wrapText="1"/>
    </xf>
    <xf numFmtId="0" fontId="2" fillId="6" borderId="56" xfId="0" applyFont="1" applyFill="1" applyBorder="1" applyAlignment="1">
      <alignment horizontal="center" vertical="center" wrapText="1"/>
    </xf>
    <xf numFmtId="49" fontId="1" fillId="6" borderId="51" xfId="0" applyNumberFormat="1" applyFont="1" applyFill="1" applyBorder="1" applyAlignment="1">
      <alignment horizontal="center" vertical="top" wrapText="1"/>
    </xf>
    <xf numFmtId="164" fontId="1" fillId="6" borderId="76" xfId="0" applyNumberFormat="1" applyFont="1" applyFill="1" applyBorder="1" applyAlignment="1">
      <alignment horizontal="center" vertical="top"/>
    </xf>
    <xf numFmtId="49" fontId="1" fillId="6" borderId="112" xfId="0" applyNumberFormat="1" applyFont="1" applyFill="1" applyBorder="1" applyAlignment="1">
      <alignment horizontal="center" vertical="top" wrapText="1"/>
    </xf>
    <xf numFmtId="0" fontId="11" fillId="6" borderId="12" xfId="0" applyFont="1" applyFill="1" applyBorder="1" applyAlignment="1">
      <alignment horizontal="center" vertical="center" textRotation="90" wrapText="1"/>
    </xf>
    <xf numFmtId="0" fontId="11" fillId="6" borderId="36" xfId="0" applyFont="1" applyFill="1" applyBorder="1" applyAlignment="1">
      <alignment horizontal="center" vertical="center" textRotation="90" wrapText="1"/>
    </xf>
    <xf numFmtId="49" fontId="1" fillId="6" borderId="55" xfId="0" applyNumberFormat="1" applyFont="1" applyFill="1" applyBorder="1" applyAlignment="1">
      <alignment horizontal="center" vertical="top" wrapText="1"/>
    </xf>
    <xf numFmtId="49" fontId="1" fillId="6" borderId="19" xfId="0" applyNumberFormat="1" applyFont="1" applyFill="1" applyBorder="1" applyAlignment="1">
      <alignment horizontal="center" vertical="top" wrapText="1"/>
    </xf>
    <xf numFmtId="0" fontId="11" fillId="6" borderId="72" xfId="0" applyFont="1" applyFill="1" applyBorder="1" applyAlignment="1">
      <alignment horizontal="center"/>
    </xf>
    <xf numFmtId="3" fontId="1" fillId="0" borderId="55" xfId="0" applyNumberFormat="1" applyFont="1" applyBorder="1" applyAlignment="1">
      <alignment horizontal="center" vertical="top"/>
    </xf>
    <xf numFmtId="0" fontId="11" fillId="6" borderId="13" xfId="0" applyFont="1" applyFill="1" applyBorder="1" applyAlignment="1">
      <alignment horizontal="center" vertical="center" textRotation="90" wrapText="1"/>
    </xf>
    <xf numFmtId="0" fontId="11" fillId="6" borderId="45" xfId="0" applyFont="1" applyFill="1" applyBorder="1" applyAlignment="1">
      <alignment vertical="top"/>
    </xf>
    <xf numFmtId="164" fontId="1" fillId="6" borderId="39" xfId="0" applyNumberFormat="1" applyFont="1" applyFill="1" applyBorder="1" applyAlignment="1">
      <alignment vertical="top" wrapText="1"/>
    </xf>
    <xf numFmtId="0" fontId="11" fillId="6" borderId="24" xfId="0" applyFont="1" applyFill="1" applyBorder="1" applyAlignment="1">
      <alignment vertical="top"/>
    </xf>
    <xf numFmtId="0" fontId="11" fillId="6" borderId="72" xfId="0" applyFont="1" applyFill="1" applyBorder="1" applyAlignment="1"/>
    <xf numFmtId="0" fontId="11" fillId="6" borderId="45" xfId="0" applyFont="1" applyFill="1" applyBorder="1" applyAlignment="1"/>
    <xf numFmtId="0" fontId="11" fillId="6" borderId="46" xfId="0" applyFont="1" applyFill="1" applyBorder="1" applyAlignment="1">
      <alignment horizontal="center" vertical="top" wrapText="1"/>
    </xf>
    <xf numFmtId="164" fontId="1" fillId="6" borderId="55" xfId="0" applyNumberFormat="1" applyFont="1" applyFill="1" applyBorder="1" applyAlignment="1">
      <alignment horizontal="center" vertical="top" wrapText="1"/>
    </xf>
    <xf numFmtId="164" fontId="1" fillId="6" borderId="51" xfId="0" applyNumberFormat="1" applyFont="1" applyFill="1" applyBorder="1" applyAlignment="1">
      <alignment horizontal="center" vertical="top" wrapText="1"/>
    </xf>
    <xf numFmtId="0" fontId="11" fillId="6" borderId="101" xfId="0" applyFont="1" applyFill="1" applyBorder="1" applyAlignment="1">
      <alignment vertical="top"/>
    </xf>
    <xf numFmtId="0" fontId="11" fillId="6" borderId="1" xfId="0" applyFont="1" applyFill="1" applyBorder="1" applyAlignment="1">
      <alignment horizontal="center"/>
    </xf>
    <xf numFmtId="0" fontId="11" fillId="6" borderId="30" xfId="0" applyFont="1" applyFill="1" applyBorder="1" applyAlignment="1">
      <alignment vertical="top"/>
    </xf>
    <xf numFmtId="0" fontId="11" fillId="6" borderId="26" xfId="0" applyFont="1" applyFill="1" applyBorder="1" applyAlignment="1"/>
    <xf numFmtId="49" fontId="1" fillId="7" borderId="51" xfId="0" applyNumberFormat="1" applyFont="1" applyFill="1" applyBorder="1" applyAlignment="1">
      <alignment horizontal="center" vertical="top" wrapText="1"/>
    </xf>
    <xf numFmtId="0" fontId="11" fillId="6" borderId="57" xfId="0" applyFont="1" applyFill="1" applyBorder="1" applyAlignment="1">
      <alignment vertical="top" wrapText="1"/>
    </xf>
    <xf numFmtId="1" fontId="1" fillId="6" borderId="112" xfId="0" applyNumberFormat="1" applyFont="1" applyFill="1" applyBorder="1" applyAlignment="1">
      <alignment horizontal="center" vertical="top" wrapText="1"/>
    </xf>
    <xf numFmtId="0" fontId="11" fillId="0" borderId="0" xfId="0" applyFont="1" applyAlignment="1">
      <alignment horizontal="left" vertical="top" wrapText="1"/>
    </xf>
    <xf numFmtId="0" fontId="11" fillId="0" borderId="0" xfId="0" applyFont="1" applyAlignment="1">
      <alignment horizontal="center" vertical="top" wrapText="1"/>
    </xf>
    <xf numFmtId="4" fontId="11" fillId="0" borderId="0" xfId="0" applyNumberFormat="1" applyFont="1" applyAlignment="1">
      <alignment horizontal="left" vertical="top" wrapText="1"/>
    </xf>
    <xf numFmtId="164" fontId="11" fillId="0" borderId="0" xfId="0" applyNumberFormat="1" applyFont="1" applyAlignment="1">
      <alignment horizontal="left" vertical="top" wrapText="1"/>
    </xf>
    <xf numFmtId="49" fontId="1" fillId="6" borderId="29" xfId="0" applyNumberFormat="1" applyFont="1" applyFill="1" applyBorder="1" applyAlignment="1">
      <alignment horizontal="center" vertical="top" textRotation="91" wrapText="1"/>
    </xf>
    <xf numFmtId="3" fontId="1" fillId="0" borderId="14" xfId="0" applyNumberFormat="1" applyFont="1" applyBorder="1" applyAlignment="1">
      <alignment vertical="top"/>
    </xf>
    <xf numFmtId="3" fontId="2" fillId="5" borderId="3" xfId="0" applyNumberFormat="1" applyFont="1" applyFill="1" applyBorder="1" applyAlignment="1">
      <alignment horizontal="center" vertical="top"/>
    </xf>
    <xf numFmtId="3" fontId="2" fillId="8" borderId="106" xfId="0" applyNumberFormat="1" applyFont="1" applyFill="1" applyBorder="1" applyAlignment="1">
      <alignment horizontal="center" vertical="top"/>
    </xf>
    <xf numFmtId="3" fontId="3" fillId="0" borderId="14" xfId="0" applyNumberFormat="1" applyFont="1" applyBorder="1"/>
    <xf numFmtId="49" fontId="2" fillId="6" borderId="38" xfId="0" applyNumberFormat="1" applyFont="1" applyFill="1" applyBorder="1" applyAlignment="1">
      <alignment horizontal="center" vertical="top"/>
    </xf>
    <xf numFmtId="0" fontId="1" fillId="6" borderId="38" xfId="0" applyFont="1" applyFill="1" applyBorder="1" applyAlignment="1">
      <alignment vertical="top" wrapText="1"/>
    </xf>
    <xf numFmtId="0" fontId="11" fillId="6" borderId="20" xfId="0" applyFont="1" applyFill="1" applyBorder="1" applyAlignment="1">
      <alignment vertical="top"/>
    </xf>
    <xf numFmtId="3" fontId="2" fillId="8" borderId="67"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43"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xf>
    <xf numFmtId="164" fontId="7" fillId="6" borderId="38" xfId="0" applyNumberFormat="1" applyFont="1" applyFill="1" applyBorder="1" applyAlignment="1">
      <alignment horizontal="center" vertical="top"/>
    </xf>
    <xf numFmtId="3" fontId="1" fillId="6" borderId="12" xfId="0" applyNumberFormat="1" applyFont="1" applyFill="1" applyBorder="1" applyAlignment="1">
      <alignment vertical="top"/>
    </xf>
    <xf numFmtId="3" fontId="1" fillId="6" borderId="0" xfId="0" applyNumberFormat="1" applyFont="1" applyFill="1" applyBorder="1" applyAlignment="1">
      <alignment vertical="top"/>
    </xf>
    <xf numFmtId="164" fontId="1" fillId="6" borderId="38"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49" fontId="2" fillId="6" borderId="36" xfId="0" applyNumberFormat="1" applyFont="1" applyFill="1" applyBorder="1" applyAlignment="1">
      <alignment horizontal="center" vertical="top"/>
    </xf>
    <xf numFmtId="3" fontId="1" fillId="6" borderId="42" xfId="0" applyNumberFormat="1" applyFont="1" applyFill="1" applyBorder="1" applyAlignment="1">
      <alignment horizontal="center" vertical="top" wrapText="1"/>
    </xf>
    <xf numFmtId="49"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3" fontId="1" fillId="6" borderId="38" xfId="0" applyNumberFormat="1" applyFont="1" applyFill="1" applyBorder="1" applyAlignment="1">
      <alignment vertical="top" wrapText="1"/>
    </xf>
    <xf numFmtId="3" fontId="1" fillId="6" borderId="13" xfId="0" applyNumberFormat="1" applyFont="1" applyFill="1" applyBorder="1" applyAlignment="1">
      <alignment horizontal="left" vertical="top" wrapText="1"/>
    </xf>
    <xf numFmtId="3" fontId="4" fillId="6" borderId="13" xfId="0" applyNumberFormat="1" applyFont="1" applyFill="1" applyBorder="1" applyAlignment="1">
      <alignment horizontal="center" vertical="top" wrapText="1"/>
    </xf>
    <xf numFmtId="3" fontId="1" fillId="6" borderId="36" xfId="0" applyNumberFormat="1" applyFont="1" applyFill="1" applyBorder="1" applyAlignment="1">
      <alignment vertical="top" wrapText="1"/>
    </xf>
    <xf numFmtId="3" fontId="1" fillId="6" borderId="20"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3" fontId="1" fillId="6" borderId="67" xfId="0" applyNumberFormat="1" applyFont="1" applyFill="1" applyBorder="1" applyAlignment="1">
      <alignment horizontal="left" vertical="top" wrapText="1"/>
    </xf>
    <xf numFmtId="3" fontId="1" fillId="6" borderId="50" xfId="0" applyNumberFormat="1" applyFont="1" applyFill="1" applyBorder="1" applyAlignment="1">
      <alignment horizontal="left" vertical="top" wrapText="1"/>
    </xf>
    <xf numFmtId="3" fontId="1" fillId="6" borderId="36" xfId="0" applyNumberFormat="1" applyFont="1" applyFill="1" applyBorder="1" applyAlignment="1">
      <alignment horizontal="left" vertical="top" wrapText="1"/>
    </xf>
    <xf numFmtId="3" fontId="2" fillId="6" borderId="40"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1" fillId="5" borderId="61"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0" fontId="10" fillId="6" borderId="12" xfId="0" applyFont="1" applyFill="1" applyBorder="1" applyAlignment="1">
      <alignment vertical="top" wrapText="1"/>
    </xf>
    <xf numFmtId="0" fontId="1" fillId="6" borderId="67" xfId="0" applyFont="1" applyFill="1" applyBorder="1" applyAlignment="1">
      <alignment vertical="top" wrapText="1"/>
    </xf>
    <xf numFmtId="0" fontId="1" fillId="6" borderId="16" xfId="0" applyFont="1" applyFill="1" applyBorder="1" applyAlignment="1">
      <alignment vertical="top" wrapText="1"/>
    </xf>
    <xf numFmtId="3" fontId="1" fillId="6" borderId="16"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164" fontId="1" fillId="6" borderId="35" xfId="0" applyNumberFormat="1" applyFont="1" applyFill="1" applyBorder="1" applyAlignment="1">
      <alignment horizontal="center" vertical="top"/>
    </xf>
    <xf numFmtId="0" fontId="1" fillId="6" borderId="67" xfId="0" applyFont="1" applyFill="1" applyBorder="1" applyAlignment="1">
      <alignment horizontal="left" vertical="top" wrapText="1"/>
    </xf>
    <xf numFmtId="0" fontId="11" fillId="6" borderId="13" xfId="0" applyFont="1" applyFill="1" applyBorder="1" applyAlignment="1">
      <alignment horizontal="center" vertical="center" textRotation="90" wrapText="1"/>
    </xf>
    <xf numFmtId="0" fontId="1" fillId="6" borderId="13" xfId="0" applyFont="1" applyFill="1" applyBorder="1" applyAlignment="1">
      <alignment horizontal="left" vertical="top" wrapText="1"/>
    </xf>
    <xf numFmtId="3" fontId="1" fillId="6" borderId="16" xfId="0" applyNumberFormat="1" applyFont="1" applyFill="1" applyBorder="1" applyAlignment="1">
      <alignment horizontal="left" vertical="top" wrapText="1"/>
    </xf>
    <xf numFmtId="3" fontId="1" fillId="6" borderId="13"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3" fontId="1" fillId="6" borderId="67" xfId="0" applyNumberFormat="1" applyFont="1" applyFill="1" applyBorder="1" applyAlignment="1">
      <alignment horizontal="center" vertical="top"/>
    </xf>
    <xf numFmtId="3" fontId="2" fillId="8" borderId="12" xfId="0" applyNumberFormat="1" applyFont="1" applyFill="1" applyBorder="1" applyAlignment="1">
      <alignment horizontal="center" vertical="top" wrapText="1"/>
    </xf>
    <xf numFmtId="3" fontId="11" fillId="6" borderId="13" xfId="0" applyNumberFormat="1" applyFont="1" applyFill="1" applyBorder="1" applyAlignment="1">
      <alignment horizontal="center" vertical="center" textRotation="90" wrapText="1"/>
    </xf>
    <xf numFmtId="3" fontId="1" fillId="6" borderId="38"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56" xfId="0" applyNumberFormat="1" applyFont="1" applyFill="1" applyBorder="1" applyAlignment="1">
      <alignment horizontal="center" vertical="center" textRotation="90" wrapText="1"/>
    </xf>
    <xf numFmtId="0" fontId="1" fillId="6" borderId="78" xfId="0" applyFont="1" applyFill="1" applyBorder="1" applyAlignment="1">
      <alignmen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1" fillId="6" borderId="67" xfId="0" applyNumberFormat="1" applyFont="1" applyFill="1" applyBorder="1" applyAlignment="1">
      <alignment horizontal="left" vertical="top" wrapText="1"/>
    </xf>
    <xf numFmtId="3" fontId="2" fillId="6" borderId="38"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1" fillId="6" borderId="40" xfId="0" applyNumberFormat="1" applyFont="1" applyFill="1" applyBorder="1" applyAlignment="1">
      <alignment horizontal="left" vertical="top" wrapText="1"/>
    </xf>
    <xf numFmtId="3" fontId="1" fillId="6" borderId="13" xfId="0" applyNumberFormat="1" applyFont="1" applyFill="1" applyBorder="1" applyAlignment="1">
      <alignment horizontal="left" vertical="top" wrapText="1"/>
    </xf>
    <xf numFmtId="3" fontId="2" fillId="6" borderId="3" xfId="0" applyNumberFormat="1" applyFont="1" applyFill="1" applyBorder="1" applyAlignment="1">
      <alignment horizontal="left" vertical="top" wrapText="1"/>
    </xf>
    <xf numFmtId="164" fontId="1" fillId="6" borderId="38"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164" fontId="1" fillId="6" borderId="35" xfId="0" applyNumberFormat="1" applyFont="1" applyFill="1" applyBorder="1" applyAlignment="1">
      <alignment horizontal="center" vertical="top"/>
    </xf>
    <xf numFmtId="0" fontId="1" fillId="6" borderId="84" xfId="0" applyFont="1" applyFill="1" applyBorder="1" applyAlignment="1">
      <alignment horizontal="left" vertical="top" wrapText="1"/>
    </xf>
    <xf numFmtId="3" fontId="2" fillId="5" borderId="12"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164" fontId="1" fillId="6" borderId="34" xfId="0" applyNumberFormat="1" applyFont="1" applyFill="1" applyBorder="1" applyAlignment="1">
      <alignment horizontal="center" vertical="top" wrapText="1"/>
    </xf>
    <xf numFmtId="164" fontId="2" fillId="4" borderId="98" xfId="0" applyNumberFormat="1" applyFont="1" applyFill="1" applyBorder="1" applyAlignment="1">
      <alignment horizontal="center" vertical="top"/>
    </xf>
    <xf numFmtId="164" fontId="2" fillId="3" borderId="98" xfId="0" applyNumberFormat="1" applyFont="1" applyFill="1" applyBorder="1" applyAlignment="1">
      <alignment horizontal="center" vertical="top"/>
    </xf>
    <xf numFmtId="49" fontId="1" fillId="6" borderId="104" xfId="0" applyNumberFormat="1" applyFont="1" applyFill="1" applyBorder="1" applyAlignment="1">
      <alignment horizontal="center" vertical="top" wrapText="1"/>
    </xf>
    <xf numFmtId="49" fontId="1" fillId="6" borderId="91" xfId="0" applyNumberFormat="1" applyFont="1" applyFill="1" applyBorder="1" applyAlignment="1">
      <alignment horizontal="center" vertical="top"/>
    </xf>
    <xf numFmtId="49" fontId="1" fillId="6" borderId="51" xfId="0" applyNumberFormat="1" applyFont="1" applyFill="1" applyBorder="1" applyAlignment="1">
      <alignment horizontal="center" vertical="top"/>
    </xf>
    <xf numFmtId="3" fontId="1" fillId="0" borderId="110" xfId="0" applyNumberFormat="1" applyFont="1" applyFill="1" applyBorder="1" applyAlignment="1">
      <alignment horizontal="center" vertical="top" wrapText="1"/>
    </xf>
    <xf numFmtId="3" fontId="1" fillId="0" borderId="55" xfId="0" applyNumberFormat="1" applyFont="1" applyFill="1" applyBorder="1" applyAlignment="1">
      <alignment horizontal="center" vertical="top" wrapText="1"/>
    </xf>
    <xf numFmtId="3" fontId="1" fillId="7" borderId="55" xfId="0" applyNumberFormat="1" applyFont="1" applyFill="1" applyBorder="1" applyAlignment="1">
      <alignment horizontal="center" vertical="top" wrapText="1"/>
    </xf>
    <xf numFmtId="3" fontId="1" fillId="5" borderId="98" xfId="0" applyNumberFormat="1" applyFont="1" applyFill="1" applyBorder="1" applyAlignment="1">
      <alignment horizontal="center" vertical="top" wrapText="1"/>
    </xf>
    <xf numFmtId="3" fontId="1" fillId="6" borderId="88" xfId="0" applyNumberFormat="1" applyFont="1" applyFill="1" applyBorder="1" applyAlignment="1">
      <alignment horizontal="left" vertical="top" wrapText="1"/>
    </xf>
    <xf numFmtId="3" fontId="1" fillId="6" borderId="88" xfId="0" applyNumberFormat="1" applyFont="1" applyFill="1" applyBorder="1" applyAlignment="1">
      <alignment vertical="top" wrapText="1"/>
    </xf>
    <xf numFmtId="3" fontId="1" fillId="7" borderId="16" xfId="0" applyNumberFormat="1" applyFont="1" applyFill="1" applyBorder="1" applyAlignment="1">
      <alignment horizontal="left" vertical="top" wrapText="1"/>
    </xf>
    <xf numFmtId="3" fontId="11" fillId="6" borderId="28" xfId="0" applyNumberFormat="1" applyFont="1" applyFill="1" applyBorder="1" applyAlignment="1">
      <alignment vertical="top" wrapText="1"/>
    </xf>
    <xf numFmtId="3" fontId="1" fillId="5" borderId="63" xfId="0" applyNumberFormat="1" applyFont="1" applyFill="1" applyBorder="1" applyAlignment="1">
      <alignment horizontal="center" vertical="top" wrapText="1"/>
    </xf>
    <xf numFmtId="3" fontId="1" fillId="6" borderId="34" xfId="0" applyNumberFormat="1" applyFont="1" applyFill="1" applyBorder="1" applyAlignment="1">
      <alignment vertical="top" wrapText="1"/>
    </xf>
    <xf numFmtId="3" fontId="1" fillId="6" borderId="50" xfId="0" applyNumberFormat="1" applyFont="1" applyFill="1" applyBorder="1" applyAlignment="1">
      <alignment vertical="top" wrapText="1"/>
    </xf>
    <xf numFmtId="3" fontId="1" fillId="0" borderId="75" xfId="0" applyNumberFormat="1" applyFont="1" applyFill="1" applyBorder="1" applyAlignment="1">
      <alignment horizontal="center" vertical="top" wrapText="1"/>
    </xf>
    <xf numFmtId="3" fontId="2" fillId="6" borderId="13" xfId="0" applyNumberFormat="1" applyFont="1" applyFill="1" applyBorder="1" applyAlignment="1">
      <alignment vertical="top" wrapText="1"/>
    </xf>
    <xf numFmtId="0" fontId="18" fillId="6" borderId="56" xfId="0" applyFont="1" applyFill="1" applyBorder="1" applyAlignment="1">
      <alignment vertical="top" wrapText="1"/>
    </xf>
    <xf numFmtId="3" fontId="1" fillId="6" borderId="56" xfId="0" applyNumberFormat="1" applyFont="1" applyFill="1" applyBorder="1" applyAlignment="1">
      <alignment vertical="top" textRotation="90" wrapText="1"/>
    </xf>
    <xf numFmtId="164" fontId="1" fillId="6" borderId="50" xfId="0" applyNumberFormat="1" applyFont="1" applyFill="1" applyBorder="1" applyAlignment="1">
      <alignment horizontal="left" vertical="top" wrapText="1"/>
    </xf>
    <xf numFmtId="1" fontId="1" fillId="6" borderId="20" xfId="0" applyNumberFormat="1" applyFont="1" applyFill="1" applyBorder="1" applyAlignment="1">
      <alignment horizontal="center" vertical="top" wrapText="1"/>
    </xf>
    <xf numFmtId="3" fontId="1" fillId="0" borderId="16" xfId="0" applyNumberFormat="1" applyFont="1" applyBorder="1" applyAlignment="1">
      <alignment horizontal="center" vertical="top"/>
    </xf>
    <xf numFmtId="3" fontId="1" fillId="6" borderId="0" xfId="0" applyNumberFormat="1" applyFont="1" applyFill="1" applyBorder="1" applyAlignment="1">
      <alignment horizontal="center" vertical="top"/>
    </xf>
    <xf numFmtId="3" fontId="1" fillId="6" borderId="11" xfId="0" applyNumberFormat="1" applyFont="1" applyFill="1" applyBorder="1" applyAlignment="1">
      <alignment horizontal="center" vertical="top"/>
    </xf>
    <xf numFmtId="3" fontId="1" fillId="6" borderId="69" xfId="0" applyNumberFormat="1" applyFont="1" applyFill="1" applyBorder="1" applyAlignment="1">
      <alignment horizontal="center" vertical="top"/>
    </xf>
    <xf numFmtId="164" fontId="1" fillId="6" borderId="2" xfId="0" applyNumberFormat="1" applyFont="1" applyFill="1" applyBorder="1" applyAlignment="1">
      <alignment horizontal="center" vertical="top"/>
    </xf>
    <xf numFmtId="164" fontId="1" fillId="6" borderId="3" xfId="0" applyNumberFormat="1" applyFont="1" applyFill="1" applyBorder="1" applyAlignment="1">
      <alignment horizontal="center" vertical="top"/>
    </xf>
    <xf numFmtId="164" fontId="1" fillId="6" borderId="70" xfId="0" applyNumberFormat="1" applyFont="1" applyFill="1" applyBorder="1" applyAlignment="1">
      <alignment horizontal="center" vertical="top"/>
    </xf>
    <xf numFmtId="3" fontId="1" fillId="6" borderId="7" xfId="0" applyNumberFormat="1" applyFont="1" applyFill="1" applyBorder="1" applyAlignment="1">
      <alignment vertical="top" wrapText="1"/>
    </xf>
    <xf numFmtId="164" fontId="1" fillId="6" borderId="54" xfId="0" applyNumberFormat="1" applyFont="1" applyFill="1" applyBorder="1" applyAlignment="1">
      <alignment horizontal="center" vertical="top"/>
    </xf>
    <xf numFmtId="164" fontId="1" fillId="6" borderId="4" xfId="0" applyNumberFormat="1" applyFont="1" applyFill="1" applyBorder="1" applyAlignment="1">
      <alignment horizontal="center" vertical="top"/>
    </xf>
    <xf numFmtId="164" fontId="1" fillId="6" borderId="5" xfId="0" applyNumberFormat="1" applyFont="1" applyFill="1" applyBorder="1" applyAlignment="1">
      <alignment horizontal="center" vertical="top"/>
    </xf>
    <xf numFmtId="164" fontId="1" fillId="6" borderId="106" xfId="0" applyNumberFormat="1" applyFont="1" applyFill="1" applyBorder="1" applyAlignment="1">
      <alignment horizontal="center" vertical="top"/>
    </xf>
    <xf numFmtId="3" fontId="2" fillId="8" borderId="55" xfId="0" applyNumberFormat="1" applyFont="1" applyFill="1" applyBorder="1" applyAlignment="1">
      <alignment horizontal="center" vertical="top"/>
    </xf>
    <xf numFmtId="3" fontId="1" fillId="6" borderId="13" xfId="0" applyNumberFormat="1" applyFont="1" applyFill="1" applyBorder="1" applyAlignment="1">
      <alignment horizontal="center" vertical="center" wrapText="1"/>
    </xf>
    <xf numFmtId="3" fontId="1" fillId="6" borderId="17" xfId="0" applyNumberFormat="1" applyFont="1" applyFill="1" applyBorder="1" applyAlignment="1">
      <alignment horizontal="center" vertical="top" wrapText="1"/>
    </xf>
    <xf numFmtId="3" fontId="1" fillId="6" borderId="4" xfId="0" applyNumberFormat="1" applyFont="1" applyFill="1" applyBorder="1" applyAlignment="1">
      <alignment horizontal="center" vertical="center" wrapText="1"/>
    </xf>
    <xf numFmtId="3" fontId="2" fillId="0" borderId="3" xfId="0" applyNumberFormat="1" applyFont="1" applyFill="1" applyBorder="1" applyAlignment="1">
      <alignment horizontal="left" vertical="top" wrapText="1"/>
    </xf>
    <xf numFmtId="3" fontId="2" fillId="6" borderId="4" xfId="0" applyNumberFormat="1" applyFont="1" applyFill="1" applyBorder="1" applyAlignment="1">
      <alignment horizontal="center" vertical="top"/>
    </xf>
    <xf numFmtId="164" fontId="22" fillId="6" borderId="12" xfId="0" applyNumberFormat="1" applyFont="1" applyFill="1" applyBorder="1" applyAlignment="1">
      <alignment horizontal="center" vertical="top"/>
    </xf>
    <xf numFmtId="164" fontId="22" fillId="6" borderId="55" xfId="0" applyNumberFormat="1" applyFont="1" applyFill="1" applyBorder="1" applyAlignment="1">
      <alignment horizontal="center" vertical="top"/>
    </xf>
    <xf numFmtId="164" fontId="22" fillId="6" borderId="0" xfId="0" applyNumberFormat="1" applyFont="1" applyFill="1" applyBorder="1" applyAlignment="1">
      <alignment horizontal="center" vertical="top"/>
    </xf>
    <xf numFmtId="3" fontId="22" fillId="0" borderId="67" xfId="0" applyNumberFormat="1" applyFont="1" applyFill="1" applyBorder="1" applyAlignment="1">
      <alignment horizontal="center" vertical="top"/>
    </xf>
    <xf numFmtId="164" fontId="22" fillId="6" borderId="38" xfId="0" applyNumberFormat="1" applyFont="1" applyFill="1" applyBorder="1" applyAlignment="1">
      <alignment horizontal="center" vertical="top"/>
    </xf>
    <xf numFmtId="164" fontId="22" fillId="6" borderId="68" xfId="0" applyNumberFormat="1" applyFont="1" applyFill="1" applyBorder="1" applyAlignment="1">
      <alignment horizontal="center" vertical="top"/>
    </xf>
    <xf numFmtId="164" fontId="22" fillId="6" borderId="69" xfId="0" applyNumberFormat="1" applyFont="1" applyFill="1" applyBorder="1" applyAlignment="1">
      <alignment horizontal="center" vertical="top"/>
    </xf>
    <xf numFmtId="3" fontId="22" fillId="6" borderId="78" xfId="0" applyNumberFormat="1" applyFont="1" applyFill="1" applyBorder="1" applyAlignment="1">
      <alignment horizontal="center" vertical="top"/>
    </xf>
    <xf numFmtId="164" fontId="22" fillId="6" borderId="82" xfId="0" applyNumberFormat="1" applyFont="1" applyFill="1" applyBorder="1" applyAlignment="1">
      <alignment horizontal="center" vertical="top"/>
    </xf>
    <xf numFmtId="164" fontId="22" fillId="6" borderId="95" xfId="0" applyNumberFormat="1" applyFont="1" applyFill="1" applyBorder="1" applyAlignment="1">
      <alignment horizontal="center" vertical="top"/>
    </xf>
    <xf numFmtId="164" fontId="22" fillId="6" borderId="91" xfId="0" applyNumberFormat="1" applyFont="1" applyFill="1" applyBorder="1" applyAlignment="1">
      <alignment horizontal="center" vertical="top"/>
    </xf>
    <xf numFmtId="3" fontId="22" fillId="6" borderId="84" xfId="0" applyNumberFormat="1" applyFont="1" applyFill="1" applyBorder="1" applyAlignment="1">
      <alignment horizontal="center" vertical="top"/>
    </xf>
    <xf numFmtId="164" fontId="22" fillId="6" borderId="83" xfId="0" applyNumberFormat="1" applyFont="1" applyFill="1" applyBorder="1" applyAlignment="1">
      <alignment horizontal="center" vertical="top"/>
    </xf>
    <xf numFmtId="164" fontId="22" fillId="6" borderId="96" xfId="0" applyNumberFormat="1" applyFont="1" applyFill="1" applyBorder="1" applyAlignment="1">
      <alignment horizontal="center" vertical="top"/>
    </xf>
    <xf numFmtId="164" fontId="22" fillId="6" borderId="92" xfId="0" applyNumberFormat="1" applyFont="1" applyFill="1" applyBorder="1" applyAlignment="1">
      <alignment horizontal="center" vertical="top"/>
    </xf>
    <xf numFmtId="3" fontId="22" fillId="6" borderId="16" xfId="0" applyNumberFormat="1" applyFont="1" applyFill="1" applyBorder="1" applyAlignment="1">
      <alignment horizontal="center" vertical="top"/>
    </xf>
    <xf numFmtId="3" fontId="22" fillId="6" borderId="50" xfId="0" applyNumberFormat="1" applyFont="1" applyFill="1" applyBorder="1" applyAlignment="1">
      <alignment horizontal="center" vertical="top"/>
    </xf>
    <xf numFmtId="164" fontId="22" fillId="6" borderId="36" xfId="0" applyNumberFormat="1" applyFont="1" applyFill="1" applyBorder="1" applyAlignment="1">
      <alignment horizontal="center" vertical="top"/>
    </xf>
    <xf numFmtId="164" fontId="22" fillId="6" borderId="51" xfId="0" applyNumberFormat="1" applyFont="1" applyFill="1" applyBorder="1" applyAlignment="1">
      <alignment horizontal="center" vertical="top"/>
    </xf>
    <xf numFmtId="164" fontId="22" fillId="6" borderId="58" xfId="0" applyNumberFormat="1" applyFont="1" applyFill="1" applyBorder="1" applyAlignment="1">
      <alignment horizontal="center" vertical="top"/>
    </xf>
    <xf numFmtId="3" fontId="22" fillId="6" borderId="16" xfId="0" applyNumberFormat="1" applyFont="1" applyFill="1" applyBorder="1" applyAlignment="1">
      <alignment horizontal="center" vertical="top" wrapText="1"/>
    </xf>
    <xf numFmtId="3" fontId="22" fillId="6" borderId="67" xfId="0" applyNumberFormat="1" applyFont="1" applyFill="1" applyBorder="1" applyAlignment="1">
      <alignment horizontal="center" vertical="top"/>
    </xf>
    <xf numFmtId="164" fontId="22" fillId="6" borderId="17" xfId="0" applyNumberFormat="1" applyFont="1" applyFill="1" applyBorder="1" applyAlignment="1">
      <alignment horizontal="center" vertical="top"/>
    </xf>
    <xf numFmtId="164" fontId="22" fillId="6" borderId="20" xfId="0" applyNumberFormat="1" applyFont="1" applyFill="1" applyBorder="1" applyAlignment="1">
      <alignment horizontal="center" vertical="top"/>
    </xf>
    <xf numFmtId="3" fontId="22" fillId="0" borderId="50" xfId="0" applyNumberFormat="1" applyFont="1" applyFill="1" applyBorder="1" applyAlignment="1">
      <alignment horizontal="center" vertical="top"/>
    </xf>
    <xf numFmtId="3" fontId="22" fillId="6" borderId="34" xfId="0" applyNumberFormat="1" applyFont="1" applyFill="1" applyBorder="1" applyAlignment="1">
      <alignment horizontal="center" vertical="top"/>
    </xf>
    <xf numFmtId="164" fontId="22" fillId="6" borderId="33" xfId="0" applyNumberFormat="1" applyFont="1" applyFill="1" applyBorder="1" applyAlignment="1">
      <alignment horizontal="center" vertical="top"/>
    </xf>
    <xf numFmtId="164" fontId="22" fillId="6" borderId="21" xfId="0" applyNumberFormat="1" applyFont="1" applyFill="1" applyBorder="1" applyAlignment="1">
      <alignment horizontal="center" vertical="top"/>
    </xf>
    <xf numFmtId="164" fontId="22" fillId="6" borderId="18" xfId="0" applyNumberFormat="1" applyFont="1" applyFill="1" applyBorder="1" applyAlignment="1">
      <alignment horizontal="center" vertical="top"/>
    </xf>
    <xf numFmtId="164" fontId="22" fillId="6" borderId="40" xfId="0" applyNumberFormat="1" applyFont="1" applyFill="1" applyBorder="1" applyAlignment="1">
      <alignment horizontal="center" vertical="top"/>
    </xf>
    <xf numFmtId="164" fontId="22" fillId="6" borderId="56" xfId="0" applyNumberFormat="1" applyFont="1" applyFill="1" applyBorder="1" applyAlignment="1">
      <alignment horizontal="center" vertical="top"/>
    </xf>
    <xf numFmtId="164" fontId="22" fillId="6" borderId="37" xfId="0" applyNumberFormat="1" applyFont="1" applyFill="1" applyBorder="1" applyAlignment="1">
      <alignment horizontal="center" vertical="top"/>
    </xf>
    <xf numFmtId="164" fontId="22" fillId="6" borderId="13" xfId="0" applyNumberFormat="1" applyFont="1" applyFill="1" applyBorder="1" applyAlignment="1">
      <alignment horizontal="center" vertical="top"/>
    </xf>
    <xf numFmtId="3" fontId="22" fillId="6" borderId="67" xfId="0" applyNumberFormat="1" applyFont="1" applyFill="1" applyBorder="1" applyAlignment="1">
      <alignment horizontal="center" vertical="top" wrapText="1"/>
    </xf>
    <xf numFmtId="3" fontId="22" fillId="6" borderId="50" xfId="0" applyNumberFormat="1" applyFont="1" applyFill="1" applyBorder="1" applyAlignment="1">
      <alignment horizontal="center" vertical="top" wrapText="1"/>
    </xf>
    <xf numFmtId="164" fontId="22" fillId="6" borderId="75" xfId="0" applyNumberFormat="1" applyFont="1" applyFill="1" applyBorder="1" applyAlignment="1">
      <alignment horizontal="center" vertical="top"/>
    </xf>
    <xf numFmtId="164" fontId="22" fillId="6" borderId="71" xfId="0" applyNumberFormat="1" applyFont="1" applyFill="1" applyBorder="1" applyAlignment="1">
      <alignment horizontal="center" vertical="top"/>
    </xf>
    <xf numFmtId="3" fontId="22" fillId="6" borderId="84" xfId="0" applyNumberFormat="1" applyFont="1" applyFill="1" applyBorder="1" applyAlignment="1">
      <alignment horizontal="center" vertical="top" wrapText="1"/>
    </xf>
    <xf numFmtId="3" fontId="22" fillId="6" borderId="34" xfId="0" applyNumberFormat="1" applyFont="1" applyFill="1" applyBorder="1" applyAlignment="1">
      <alignment horizontal="center" vertical="top" wrapText="1"/>
    </xf>
    <xf numFmtId="164" fontId="22" fillId="6" borderId="42" xfId="0" applyNumberFormat="1" applyFont="1" applyFill="1" applyBorder="1" applyAlignment="1">
      <alignment horizontal="center" vertical="top"/>
    </xf>
    <xf numFmtId="164" fontId="22" fillId="6" borderId="11" xfId="0" applyNumberFormat="1" applyFont="1" applyFill="1" applyBorder="1" applyAlignment="1">
      <alignment horizontal="center" vertical="top"/>
    </xf>
    <xf numFmtId="3" fontId="22" fillId="6" borderId="67" xfId="1" applyNumberFormat="1" applyFont="1" applyFill="1" applyBorder="1" applyAlignment="1">
      <alignment horizontal="center" vertical="top"/>
    </xf>
    <xf numFmtId="164" fontId="22" fillId="6" borderId="68" xfId="1" applyNumberFormat="1" applyFont="1" applyFill="1" applyBorder="1" applyAlignment="1">
      <alignment horizontal="center" vertical="top"/>
    </xf>
    <xf numFmtId="164" fontId="22" fillId="6" borderId="69" xfId="1" applyNumberFormat="1" applyFont="1" applyFill="1" applyBorder="1" applyAlignment="1">
      <alignment horizontal="center" vertical="top"/>
    </xf>
    <xf numFmtId="3" fontId="22" fillId="6" borderId="16" xfId="1" applyNumberFormat="1" applyFont="1" applyFill="1" applyBorder="1" applyAlignment="1">
      <alignment horizontal="center" vertical="top"/>
    </xf>
    <xf numFmtId="3" fontId="22" fillId="6" borderId="16" xfId="0" applyNumberFormat="1" applyFont="1" applyFill="1" applyBorder="1" applyAlignment="1">
      <alignment vertical="top"/>
    </xf>
    <xf numFmtId="3" fontId="22" fillId="6" borderId="50" xfId="0" applyNumberFormat="1" applyFont="1" applyFill="1" applyBorder="1" applyAlignment="1">
      <alignment vertical="top"/>
    </xf>
    <xf numFmtId="164" fontId="22" fillId="6" borderId="35" xfId="0" applyNumberFormat="1" applyFont="1" applyFill="1" applyBorder="1" applyAlignment="1">
      <alignment horizontal="center" vertical="top"/>
    </xf>
    <xf numFmtId="0" fontId="22" fillId="6" borderId="67" xfId="0" applyFont="1" applyFill="1" applyBorder="1" applyAlignment="1">
      <alignment horizontal="center" vertical="top" wrapText="1"/>
    </xf>
    <xf numFmtId="0" fontId="22" fillId="6" borderId="16" xfId="0" applyFont="1" applyFill="1" applyBorder="1" applyAlignment="1">
      <alignment horizontal="center" vertical="top" wrapText="1"/>
    </xf>
    <xf numFmtId="0" fontId="22" fillId="6" borderId="50" xfId="0" applyFont="1" applyFill="1" applyBorder="1" applyAlignment="1">
      <alignment horizontal="center" vertical="top" wrapText="1"/>
    </xf>
    <xf numFmtId="164" fontId="22" fillId="6" borderId="16" xfId="0" applyNumberFormat="1" applyFont="1" applyFill="1" applyBorder="1" applyAlignment="1">
      <alignment horizontal="center" vertical="top"/>
    </xf>
    <xf numFmtId="164" fontId="22" fillId="6" borderId="16" xfId="0" applyNumberFormat="1" applyFont="1" applyFill="1" applyBorder="1" applyAlignment="1">
      <alignment horizontal="center" vertical="top" wrapText="1"/>
    </xf>
    <xf numFmtId="0" fontId="22" fillId="6" borderId="36" xfId="0" applyFont="1" applyFill="1" applyBorder="1" applyAlignment="1">
      <alignment horizontal="center" vertical="top"/>
    </xf>
    <xf numFmtId="3" fontId="1" fillId="6" borderId="7" xfId="0" applyNumberFormat="1" applyFont="1" applyFill="1" applyBorder="1" applyAlignment="1">
      <alignment horizontal="center" vertical="top"/>
    </xf>
    <xf numFmtId="164" fontId="22" fillId="6" borderId="50" xfId="0" applyNumberFormat="1" applyFont="1" applyFill="1" applyBorder="1" applyAlignment="1">
      <alignment horizontal="center" vertical="top"/>
    </xf>
    <xf numFmtId="164" fontId="22" fillId="6" borderId="19" xfId="0" applyNumberFormat="1" applyFont="1" applyFill="1" applyBorder="1" applyAlignment="1">
      <alignment horizontal="center" vertical="top"/>
    </xf>
    <xf numFmtId="164" fontId="22" fillId="6" borderId="43" xfId="0" applyNumberFormat="1" applyFont="1" applyFill="1" applyBorder="1" applyAlignment="1">
      <alignment horizontal="center" vertical="top"/>
    </xf>
    <xf numFmtId="164" fontId="2" fillId="6" borderId="55" xfId="0" applyNumberFormat="1" applyFont="1" applyFill="1" applyBorder="1" applyAlignment="1">
      <alignment horizontal="center" vertical="top"/>
    </xf>
    <xf numFmtId="3" fontId="2" fillId="0" borderId="4" xfId="0" applyNumberFormat="1" applyFont="1" applyFill="1" applyBorder="1" applyAlignment="1">
      <alignment horizontal="center" vertical="top" wrapText="1"/>
    </xf>
    <xf numFmtId="0" fontId="11" fillId="6" borderId="54" xfId="0" applyFont="1" applyFill="1" applyBorder="1" applyAlignment="1">
      <alignment horizontal="center" vertical="top" wrapText="1"/>
    </xf>
    <xf numFmtId="3" fontId="2" fillId="0" borderId="7" xfId="0" applyNumberFormat="1" applyFont="1" applyFill="1" applyBorder="1" applyAlignment="1">
      <alignment horizontal="center" vertical="top"/>
    </xf>
    <xf numFmtId="164" fontId="2" fillId="6" borderId="35" xfId="0" applyNumberFormat="1" applyFont="1" applyFill="1" applyBorder="1" applyAlignment="1">
      <alignment horizontal="center" vertical="top"/>
    </xf>
    <xf numFmtId="3" fontId="1" fillId="0" borderId="3" xfId="0" applyNumberFormat="1" applyFont="1" applyFill="1" applyBorder="1" applyAlignment="1">
      <alignment horizontal="left" vertical="top" wrapText="1"/>
    </xf>
    <xf numFmtId="3" fontId="1" fillId="0" borderId="6" xfId="0" applyNumberFormat="1" applyFont="1" applyFill="1" applyBorder="1" applyAlignment="1">
      <alignment horizontal="left" vertical="top" wrapText="1"/>
    </xf>
    <xf numFmtId="3" fontId="2" fillId="6" borderId="56" xfId="0" applyNumberFormat="1" applyFont="1" applyFill="1" applyBorder="1" applyAlignment="1">
      <alignment horizontal="left" vertical="top" wrapText="1"/>
    </xf>
    <xf numFmtId="164" fontId="2" fillId="6" borderId="58" xfId="0" applyNumberFormat="1" applyFont="1" applyFill="1" applyBorder="1" applyAlignment="1">
      <alignment horizontal="center" vertical="top"/>
    </xf>
    <xf numFmtId="164" fontId="2" fillId="6" borderId="70" xfId="0" applyNumberFormat="1" applyFont="1" applyFill="1" applyBorder="1" applyAlignment="1">
      <alignment horizontal="center" vertical="top"/>
    </xf>
    <xf numFmtId="164" fontId="2" fillId="6" borderId="2" xfId="0" applyNumberFormat="1" applyFont="1" applyFill="1" applyBorder="1" applyAlignment="1">
      <alignment horizontal="center" vertical="top"/>
    </xf>
    <xf numFmtId="164" fontId="2" fillId="6" borderId="56" xfId="0" applyNumberFormat="1" applyFont="1" applyFill="1" applyBorder="1" applyAlignment="1">
      <alignment horizontal="center" vertical="top"/>
    </xf>
    <xf numFmtId="3" fontId="22" fillId="0" borderId="67" xfId="0" applyNumberFormat="1" applyFont="1" applyBorder="1" applyAlignment="1">
      <alignment horizontal="center" vertical="top" wrapText="1"/>
    </xf>
    <xf numFmtId="49" fontId="2" fillId="5" borderId="3" xfId="0" applyNumberFormat="1" applyFont="1" applyFill="1" applyBorder="1" applyAlignment="1">
      <alignment horizontal="center" vertical="top" wrapText="1"/>
    </xf>
    <xf numFmtId="49" fontId="2" fillId="8" borderId="106" xfId="0" applyNumberFormat="1" applyFont="1" applyFill="1" applyBorder="1" applyAlignment="1">
      <alignment horizontal="center" vertical="top" wrapText="1"/>
    </xf>
    <xf numFmtId="49" fontId="2" fillId="8" borderId="38" xfId="0" applyNumberFormat="1" applyFont="1" applyFill="1" applyBorder="1" applyAlignment="1">
      <alignment horizontal="center" vertical="top"/>
    </xf>
    <xf numFmtId="49" fontId="1" fillId="7" borderId="112" xfId="0" applyNumberFormat="1" applyFont="1" applyFill="1" applyBorder="1" applyAlignment="1">
      <alignment horizontal="center" vertical="top" wrapText="1"/>
    </xf>
    <xf numFmtId="49" fontId="1" fillId="7" borderId="83" xfId="0" applyNumberFormat="1" applyFont="1" applyFill="1" applyBorder="1" applyAlignment="1">
      <alignment horizontal="center" vertical="top" wrapText="1"/>
    </xf>
    <xf numFmtId="49" fontId="1" fillId="7" borderId="74" xfId="0" applyNumberFormat="1" applyFont="1" applyFill="1" applyBorder="1" applyAlignment="1">
      <alignment horizontal="center" vertical="top" wrapText="1"/>
    </xf>
    <xf numFmtId="164" fontId="2" fillId="6" borderId="6" xfId="0" applyNumberFormat="1" applyFont="1" applyFill="1" applyBorder="1" applyAlignment="1">
      <alignment horizontal="center" vertical="top"/>
    </xf>
    <xf numFmtId="3" fontId="1" fillId="0" borderId="106" xfId="0" applyNumberFormat="1" applyFont="1" applyFill="1" applyBorder="1" applyAlignment="1">
      <alignment horizontal="left" vertical="top" wrapText="1"/>
    </xf>
    <xf numFmtId="49" fontId="1" fillId="7" borderId="108" xfId="0" applyNumberFormat="1" applyFont="1" applyFill="1" applyBorder="1" applyAlignment="1">
      <alignment horizontal="center" vertical="top" wrapText="1"/>
    </xf>
    <xf numFmtId="49" fontId="2" fillId="5" borderId="12" xfId="0" applyNumberFormat="1" applyFont="1" applyFill="1" applyBorder="1" applyAlignment="1">
      <alignment horizontal="center" vertical="top" wrapText="1"/>
    </xf>
    <xf numFmtId="49" fontId="2" fillId="8" borderId="55" xfId="0" applyNumberFormat="1" applyFont="1" applyFill="1" applyBorder="1" applyAlignment="1">
      <alignment horizontal="center" vertical="top" wrapText="1"/>
    </xf>
    <xf numFmtId="164" fontId="2" fillId="6" borderId="50" xfId="0" applyNumberFormat="1" applyFont="1" applyFill="1" applyBorder="1" applyAlignment="1">
      <alignment horizontal="center" vertical="top"/>
    </xf>
    <xf numFmtId="164" fontId="2" fillId="6" borderId="7" xfId="0" applyNumberFormat="1" applyFont="1" applyFill="1" applyBorder="1" applyAlignment="1">
      <alignment horizontal="center" vertical="top"/>
    </xf>
    <xf numFmtId="164" fontId="2" fillId="6" borderId="16" xfId="0" applyNumberFormat="1" applyFont="1" applyFill="1" applyBorder="1" applyAlignment="1">
      <alignment horizontal="center" vertical="top"/>
    </xf>
    <xf numFmtId="164" fontId="2" fillId="6" borderId="42" xfId="0" applyNumberFormat="1" applyFont="1" applyFill="1" applyBorder="1" applyAlignment="1">
      <alignment horizontal="center" vertical="top"/>
    </xf>
    <xf numFmtId="49" fontId="1" fillId="7" borderId="17" xfId="0" applyNumberFormat="1" applyFont="1" applyFill="1" applyBorder="1" applyAlignment="1">
      <alignment horizontal="center" vertical="top" wrapText="1"/>
    </xf>
    <xf numFmtId="49" fontId="1" fillId="6" borderId="11" xfId="0" applyNumberFormat="1" applyFont="1" applyFill="1" applyBorder="1" applyAlignment="1">
      <alignment horizontal="center" vertical="top" wrapText="1"/>
    </xf>
    <xf numFmtId="49" fontId="1" fillId="7" borderId="38" xfId="0" applyNumberFormat="1" applyFont="1" applyFill="1" applyBorder="1" applyAlignment="1">
      <alignment horizontal="center" vertical="top" wrapText="1"/>
    </xf>
    <xf numFmtId="49" fontId="1" fillId="7" borderId="20" xfId="0" applyNumberFormat="1" applyFont="1" applyFill="1" applyBorder="1" applyAlignment="1">
      <alignment horizontal="center" vertical="top" wrapText="1"/>
    </xf>
    <xf numFmtId="164" fontId="22" fillId="6" borderId="15" xfId="0" applyNumberFormat="1" applyFont="1" applyFill="1" applyBorder="1" applyAlignment="1">
      <alignment horizontal="center" vertical="top"/>
    </xf>
    <xf numFmtId="3" fontId="1" fillId="6" borderId="12" xfId="0" applyNumberFormat="1" applyFont="1" applyFill="1" applyBorder="1" applyAlignment="1">
      <alignment vertical="top" wrapText="1"/>
    </xf>
    <xf numFmtId="3" fontId="1" fillId="6" borderId="42" xfId="0" applyNumberFormat="1" applyFont="1" applyFill="1" applyBorder="1" applyAlignment="1">
      <alignment horizontal="center" vertical="top" wrapText="1"/>
    </xf>
    <xf numFmtId="0" fontId="1" fillId="6" borderId="16" xfId="1" applyFont="1" applyFill="1" applyBorder="1" applyAlignment="1">
      <alignment vertical="top" wrapText="1"/>
    </xf>
    <xf numFmtId="3" fontId="22" fillId="6" borderId="67" xfId="0" applyNumberFormat="1" applyFont="1" applyFill="1" applyBorder="1" applyAlignment="1">
      <alignment horizontal="center" vertical="top"/>
    </xf>
    <xf numFmtId="3" fontId="22" fillId="6" borderId="50" xfId="0" applyNumberFormat="1" applyFont="1" applyFill="1" applyBorder="1" applyAlignment="1">
      <alignment horizontal="center" vertical="top"/>
    </xf>
    <xf numFmtId="164" fontId="22" fillId="6" borderId="38" xfId="0" applyNumberFormat="1" applyFont="1" applyFill="1" applyBorder="1" applyAlignment="1">
      <alignment horizontal="center" vertical="top"/>
    </xf>
    <xf numFmtId="164" fontId="22" fillId="6" borderId="36" xfId="0" applyNumberFormat="1" applyFont="1" applyFill="1" applyBorder="1" applyAlignment="1">
      <alignment horizontal="center" vertical="top"/>
    </xf>
    <xf numFmtId="164" fontId="22" fillId="6" borderId="20" xfId="0" applyNumberFormat="1" applyFont="1" applyFill="1" applyBorder="1" applyAlignment="1">
      <alignment horizontal="center" vertical="top"/>
    </xf>
    <xf numFmtId="164" fontId="22" fillId="6" borderId="37" xfId="0" applyNumberFormat="1" applyFont="1" applyFill="1" applyBorder="1" applyAlignment="1">
      <alignment horizontal="center" vertical="top"/>
    </xf>
    <xf numFmtId="3" fontId="2" fillId="6" borderId="38" xfId="0" applyNumberFormat="1" applyFont="1" applyFill="1" applyBorder="1" applyAlignment="1">
      <alignment horizontal="center" vertical="top" wrapText="1"/>
    </xf>
    <xf numFmtId="164" fontId="1" fillId="6" borderId="11" xfId="0" applyNumberFormat="1" applyFont="1" applyFill="1" applyBorder="1" applyAlignment="1">
      <alignment horizontal="center" vertical="top"/>
    </xf>
    <xf numFmtId="3" fontId="2" fillId="6" borderId="40"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4" fillId="6" borderId="42" xfId="0" applyNumberFormat="1" applyFont="1" applyFill="1" applyBorder="1" applyAlignment="1">
      <alignment vertical="top" wrapText="1"/>
    </xf>
    <xf numFmtId="0" fontId="11" fillId="0" borderId="58" xfId="0" applyFont="1" applyBorder="1" applyAlignment="1">
      <alignment horizontal="center"/>
    </xf>
    <xf numFmtId="0" fontId="11" fillId="0" borderId="58" xfId="0" applyFont="1" applyBorder="1"/>
    <xf numFmtId="164" fontId="11" fillId="0" borderId="58" xfId="0" applyNumberFormat="1" applyFont="1" applyBorder="1"/>
    <xf numFmtId="0" fontId="2" fillId="6" borderId="40" xfId="0" applyFont="1" applyFill="1" applyBorder="1" applyAlignment="1">
      <alignment horizontal="center" vertical="top" wrapText="1"/>
    </xf>
    <xf numFmtId="3" fontId="1" fillId="6" borderId="83" xfId="0" applyNumberFormat="1" applyFont="1" applyFill="1" applyBorder="1" applyAlignment="1">
      <alignment vertical="top" wrapText="1"/>
    </xf>
    <xf numFmtId="3" fontId="22" fillId="0" borderId="85" xfId="0" applyNumberFormat="1" applyFont="1" applyBorder="1" applyAlignment="1">
      <alignment horizontal="center" vertical="top"/>
    </xf>
    <xf numFmtId="3" fontId="22" fillId="0" borderId="78" xfId="0" applyNumberFormat="1" applyFont="1" applyBorder="1" applyAlignment="1">
      <alignment horizontal="center" vertical="top"/>
    </xf>
    <xf numFmtId="164" fontId="22" fillId="0" borderId="113" xfId="0" applyNumberFormat="1" applyFont="1" applyFill="1" applyBorder="1" applyAlignment="1">
      <alignment horizontal="center" vertical="top"/>
    </xf>
    <xf numFmtId="164" fontId="22" fillId="0" borderId="76" xfId="0" applyNumberFormat="1" applyFont="1" applyFill="1" applyBorder="1" applyAlignment="1">
      <alignment horizontal="center" vertical="top"/>
    </xf>
    <xf numFmtId="164" fontId="22" fillId="0" borderId="105" xfId="0" applyNumberFormat="1" applyFont="1" applyFill="1" applyBorder="1" applyAlignment="1">
      <alignment horizontal="center" vertical="top"/>
    </xf>
    <xf numFmtId="164" fontId="22" fillId="0" borderId="82" xfId="0" applyNumberFormat="1" applyFont="1" applyFill="1" applyBorder="1" applyAlignment="1">
      <alignment horizontal="center" vertical="top"/>
    </xf>
    <xf numFmtId="164" fontId="22" fillId="0" borderId="114" xfId="0" applyNumberFormat="1" applyFont="1" applyFill="1" applyBorder="1" applyAlignment="1">
      <alignment horizontal="center" vertical="top"/>
    </xf>
    <xf numFmtId="164" fontId="22" fillId="0" borderId="115" xfId="0" applyNumberFormat="1" applyFont="1" applyFill="1" applyBorder="1" applyAlignment="1">
      <alignment horizontal="center" vertical="top"/>
    </xf>
    <xf numFmtId="3" fontId="1" fillId="6" borderId="85" xfId="0" applyNumberFormat="1" applyFont="1" applyFill="1" applyBorder="1" applyAlignment="1">
      <alignment horizontal="left" vertical="top" wrapText="1"/>
    </xf>
    <xf numFmtId="3" fontId="1" fillId="6" borderId="78" xfId="0" applyNumberFormat="1" applyFont="1" applyFill="1" applyBorder="1" applyAlignment="1">
      <alignment horizontal="left" vertical="top" wrapText="1"/>
    </xf>
    <xf numFmtId="49" fontId="1" fillId="7" borderId="113" xfId="0" applyNumberFormat="1" applyFont="1" applyFill="1" applyBorder="1" applyAlignment="1">
      <alignment horizontal="center" vertical="top"/>
    </xf>
    <xf numFmtId="49" fontId="1" fillId="7" borderId="76" xfId="0" applyNumberFormat="1" applyFont="1" applyFill="1" applyBorder="1" applyAlignment="1">
      <alignment horizontal="center" vertical="top"/>
    </xf>
    <xf numFmtId="49" fontId="1" fillId="7" borderId="97" xfId="0" applyNumberFormat="1" applyFont="1" applyFill="1" applyBorder="1" applyAlignment="1">
      <alignment horizontal="center" vertical="top"/>
    </xf>
    <xf numFmtId="49" fontId="1" fillId="7" borderId="114" xfId="0" applyNumberFormat="1" applyFont="1" applyFill="1" applyBorder="1" applyAlignment="1">
      <alignment horizontal="center" vertical="top"/>
    </xf>
    <xf numFmtId="3" fontId="2" fillId="6" borderId="42" xfId="0" applyNumberFormat="1" applyFont="1" applyFill="1" applyBorder="1" applyAlignment="1">
      <alignment horizontal="center" vertical="top" wrapText="1"/>
    </xf>
    <xf numFmtId="0" fontId="2" fillId="6" borderId="38" xfId="0" applyFont="1" applyFill="1" applyBorder="1" applyAlignment="1">
      <alignment horizontal="center" vertical="top" wrapText="1"/>
    </xf>
    <xf numFmtId="3" fontId="17" fillId="6" borderId="56" xfId="0" applyNumberFormat="1" applyFont="1" applyFill="1" applyBorder="1" applyAlignment="1">
      <alignment horizontal="center" vertical="top" wrapText="1"/>
    </xf>
    <xf numFmtId="0" fontId="2" fillId="6" borderId="12" xfId="0" applyFont="1" applyFill="1" applyBorder="1" applyAlignment="1">
      <alignment horizontal="center" vertical="top" wrapText="1"/>
    </xf>
    <xf numFmtId="164" fontId="22" fillId="6" borderId="55" xfId="1" applyNumberFormat="1" applyFont="1" applyFill="1" applyBorder="1" applyAlignment="1">
      <alignment horizontal="center" vertical="top"/>
    </xf>
    <xf numFmtId="164" fontId="22" fillId="6" borderId="0" xfId="1" applyNumberFormat="1" applyFont="1" applyFill="1" applyBorder="1" applyAlignment="1">
      <alignment horizontal="center" vertical="top"/>
    </xf>
    <xf numFmtId="164" fontId="1" fillId="6" borderId="11" xfId="1" applyNumberFormat="1" applyFont="1" applyFill="1" applyBorder="1" applyAlignment="1">
      <alignment horizontal="center" vertical="top"/>
    </xf>
    <xf numFmtId="164" fontId="1" fillId="6" borderId="12" xfId="1" applyNumberFormat="1" applyFont="1" applyFill="1" applyBorder="1" applyAlignment="1">
      <alignment horizontal="center" vertical="top"/>
    </xf>
    <xf numFmtId="164" fontId="1" fillId="6" borderId="55" xfId="1" applyNumberFormat="1" applyFont="1" applyFill="1" applyBorder="1" applyAlignment="1">
      <alignment horizontal="center" vertical="top"/>
    </xf>
    <xf numFmtId="164" fontId="1" fillId="6" borderId="0" xfId="1" applyNumberFormat="1" applyFont="1" applyFill="1" applyBorder="1" applyAlignment="1">
      <alignment horizontal="center" vertical="top"/>
    </xf>
    <xf numFmtId="0" fontId="20" fillId="6" borderId="55" xfId="0" applyFont="1" applyFill="1" applyBorder="1" applyAlignment="1">
      <alignment horizontal="center" vertical="top" wrapText="1"/>
    </xf>
    <xf numFmtId="0" fontId="11" fillId="6" borderId="13" xfId="0" applyFont="1" applyFill="1" applyBorder="1" applyAlignment="1">
      <alignment vertical="center" textRotation="90" wrapText="1"/>
    </xf>
    <xf numFmtId="3" fontId="22" fillId="6" borderId="67" xfId="0" applyNumberFormat="1" applyFont="1" applyFill="1" applyBorder="1" applyAlignment="1">
      <alignment horizontal="center" vertical="top"/>
    </xf>
    <xf numFmtId="3" fontId="22" fillId="6" borderId="50" xfId="0" applyNumberFormat="1" applyFont="1" applyFill="1" applyBorder="1" applyAlignment="1">
      <alignment horizontal="center" vertical="top"/>
    </xf>
    <xf numFmtId="164" fontId="22" fillId="6" borderId="38" xfId="0" applyNumberFormat="1" applyFont="1" applyFill="1" applyBorder="1" applyAlignment="1">
      <alignment horizontal="center" vertical="top"/>
    </xf>
    <xf numFmtId="164" fontId="22" fillId="6" borderId="37"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164" fontId="1" fillId="6" borderId="11" xfId="0" applyNumberFormat="1" applyFont="1" applyFill="1" applyBorder="1" applyAlignment="1">
      <alignment vertical="top"/>
    </xf>
    <xf numFmtId="3" fontId="1" fillId="6" borderId="16" xfId="0" applyNumberFormat="1" applyFont="1" applyFill="1" applyBorder="1" applyAlignment="1">
      <alignment vertical="top"/>
    </xf>
    <xf numFmtId="3" fontId="1" fillId="6" borderId="12" xfId="0" applyNumberFormat="1" applyFont="1" applyFill="1" applyBorder="1" applyAlignment="1">
      <alignment vertical="top" wrapText="1"/>
    </xf>
    <xf numFmtId="3" fontId="1" fillId="6" borderId="36" xfId="0" applyNumberFormat="1" applyFont="1" applyFill="1" applyBorder="1" applyAlignment="1">
      <alignment vertical="top" wrapText="1"/>
    </xf>
    <xf numFmtId="164" fontId="22" fillId="6" borderId="20" xfId="0" applyNumberFormat="1" applyFont="1" applyFill="1" applyBorder="1" applyAlignment="1">
      <alignment horizontal="center" vertical="top"/>
    </xf>
    <xf numFmtId="164" fontId="22" fillId="6" borderId="37" xfId="0" applyNumberFormat="1" applyFont="1" applyFill="1" applyBorder="1" applyAlignment="1">
      <alignment horizontal="center" vertical="top"/>
    </xf>
    <xf numFmtId="0" fontId="2" fillId="6" borderId="38" xfId="0" applyFont="1" applyFill="1" applyBorder="1" applyAlignment="1">
      <alignment horizontal="center" vertical="top" wrapText="1"/>
    </xf>
    <xf numFmtId="164" fontId="22" fillId="6" borderId="38" xfId="0" applyNumberFormat="1" applyFont="1" applyFill="1" applyBorder="1" applyAlignment="1">
      <alignment horizontal="center" vertical="top"/>
    </xf>
    <xf numFmtId="164" fontId="1" fillId="6" borderId="38"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3" fontId="1" fillId="0" borderId="74" xfId="0" applyNumberFormat="1" applyFont="1" applyFill="1" applyBorder="1" applyAlignment="1">
      <alignment horizontal="center" vertical="top" wrapText="1"/>
    </xf>
    <xf numFmtId="164" fontId="22" fillId="6" borderId="38" xfId="0" applyNumberFormat="1" applyFont="1" applyFill="1" applyBorder="1" applyAlignment="1">
      <alignment horizontal="center" vertical="top"/>
    </xf>
    <xf numFmtId="164" fontId="22" fillId="6" borderId="36" xfId="0" applyNumberFormat="1" applyFont="1" applyFill="1" applyBorder="1" applyAlignment="1">
      <alignment horizontal="center" vertical="top"/>
    </xf>
    <xf numFmtId="164" fontId="22" fillId="6" borderId="20" xfId="0" applyNumberFormat="1" applyFont="1" applyFill="1" applyBorder="1" applyAlignment="1">
      <alignment horizontal="center" vertical="top"/>
    </xf>
    <xf numFmtId="164" fontId="22" fillId="6" borderId="37" xfId="0" applyNumberFormat="1" applyFont="1" applyFill="1" applyBorder="1" applyAlignment="1">
      <alignment horizontal="center" vertical="top"/>
    </xf>
    <xf numFmtId="164" fontId="1" fillId="6" borderId="38"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3" fontId="1" fillId="6" borderId="37" xfId="0" applyNumberFormat="1" applyFont="1" applyFill="1" applyBorder="1" applyAlignment="1">
      <alignment vertical="top" wrapText="1"/>
    </xf>
    <xf numFmtId="3" fontId="1" fillId="6" borderId="50" xfId="0" applyNumberFormat="1" applyFont="1" applyFill="1" applyBorder="1" applyAlignment="1">
      <alignment vertical="top"/>
    </xf>
    <xf numFmtId="0" fontId="1" fillId="6" borderId="113" xfId="0" applyFont="1" applyFill="1" applyBorder="1" applyAlignment="1">
      <alignment horizontal="center" vertical="top"/>
    </xf>
    <xf numFmtId="0" fontId="1" fillId="6" borderId="82" xfId="0" applyFont="1" applyFill="1" applyBorder="1" applyAlignment="1">
      <alignment horizontal="center" vertical="top"/>
    </xf>
    <xf numFmtId="0" fontId="1" fillId="6" borderId="105" xfId="0" applyFont="1" applyFill="1" applyBorder="1" applyAlignment="1">
      <alignment horizontal="center" vertical="top"/>
    </xf>
    <xf numFmtId="0" fontId="1" fillId="6" borderId="75" xfId="0" applyFont="1" applyFill="1" applyBorder="1" applyAlignment="1">
      <alignment horizontal="center" vertical="top"/>
    </xf>
    <xf numFmtId="3" fontId="1" fillId="6" borderId="12" xfId="0" applyNumberFormat="1" applyFont="1" applyFill="1" applyBorder="1" applyAlignment="1">
      <alignment vertical="top" textRotation="90" wrapText="1"/>
    </xf>
    <xf numFmtId="3" fontId="1" fillId="6" borderId="36" xfId="0" applyNumberFormat="1" applyFont="1" applyFill="1" applyBorder="1" applyAlignment="1">
      <alignment vertical="top" textRotation="90" wrapText="1"/>
    </xf>
    <xf numFmtId="164" fontId="1" fillId="6" borderId="84" xfId="0" applyNumberFormat="1" applyFont="1" applyFill="1" applyBorder="1" applyAlignment="1">
      <alignment horizontal="left" vertical="top" wrapText="1"/>
    </xf>
    <xf numFmtId="1" fontId="1" fillId="6" borderId="86"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1" fontId="1" fillId="6" borderId="95" xfId="0" applyNumberFormat="1" applyFont="1" applyFill="1" applyBorder="1" applyAlignment="1">
      <alignment horizontal="center" vertical="top" wrapText="1"/>
    </xf>
    <xf numFmtId="1" fontId="1" fillId="6" borderId="109" xfId="0" applyNumberFormat="1" applyFont="1" applyFill="1" applyBorder="1" applyAlignment="1">
      <alignment horizontal="center" vertical="top" wrapText="1"/>
    </xf>
    <xf numFmtId="3" fontId="1" fillId="0" borderId="42" xfId="0" applyNumberFormat="1" applyFont="1" applyBorder="1" applyAlignment="1">
      <alignment vertical="top"/>
    </xf>
    <xf numFmtId="3" fontId="1" fillId="0" borderId="11" xfId="0" applyNumberFormat="1" applyFont="1" applyBorder="1" applyAlignment="1">
      <alignment vertical="top"/>
    </xf>
    <xf numFmtId="164" fontId="2" fillId="6" borderId="12" xfId="0" applyNumberFormat="1" applyFont="1" applyFill="1" applyBorder="1" applyAlignment="1">
      <alignment horizontal="center" vertical="top" wrapText="1"/>
    </xf>
    <xf numFmtId="3" fontId="2" fillId="8" borderId="26" xfId="0" applyNumberFormat="1" applyFont="1" applyFill="1" applyBorder="1" applyAlignment="1">
      <alignment horizontal="right" vertical="top" wrapText="1"/>
    </xf>
    <xf numFmtId="3" fontId="2" fillId="8" borderId="1" xfId="0" applyNumberFormat="1" applyFont="1" applyFill="1" applyBorder="1" applyAlignment="1">
      <alignment horizontal="right" vertical="top" wrapText="1"/>
    </xf>
    <xf numFmtId="3" fontId="2" fillId="8" borderId="27" xfId="0" applyNumberFormat="1" applyFont="1" applyFill="1" applyBorder="1" applyAlignment="1">
      <alignment horizontal="right" vertical="top" wrapText="1"/>
    </xf>
    <xf numFmtId="0" fontId="16" fillId="0" borderId="0" xfId="0" applyFont="1" applyFill="1" applyBorder="1" applyAlignment="1">
      <alignment horizontal="left" vertical="top" wrapText="1"/>
    </xf>
    <xf numFmtId="3" fontId="1" fillId="6" borderId="38" xfId="0" applyNumberFormat="1" applyFont="1" applyFill="1" applyBorder="1" applyAlignment="1">
      <alignment horizontal="left" vertical="top" wrapText="1"/>
    </xf>
    <xf numFmtId="3" fontId="1" fillId="6" borderId="12" xfId="0" applyNumberFormat="1" applyFont="1" applyFill="1" applyBorder="1" applyAlignment="1">
      <alignment horizontal="left" vertical="top" wrapText="1"/>
    </xf>
    <xf numFmtId="3" fontId="4" fillId="0" borderId="38" xfId="0" applyNumberFormat="1" applyFont="1" applyBorder="1" applyAlignment="1">
      <alignment horizontal="left" vertical="top" wrapText="1"/>
    </xf>
    <xf numFmtId="3" fontId="4" fillId="0" borderId="12" xfId="0" applyNumberFormat="1" applyFont="1" applyBorder="1" applyAlignment="1">
      <alignment horizontal="left" vertical="top" wrapText="1"/>
    </xf>
    <xf numFmtId="3" fontId="1" fillId="8" borderId="31" xfId="0" applyNumberFormat="1" applyFont="1" applyFill="1" applyBorder="1" applyAlignment="1">
      <alignment horizontal="left" vertical="top" wrapText="1"/>
    </xf>
    <xf numFmtId="3" fontId="1" fillId="8" borderId="21" xfId="0" applyNumberFormat="1" applyFont="1" applyFill="1" applyBorder="1" applyAlignment="1">
      <alignment horizontal="left" vertical="top" wrapText="1"/>
    </xf>
    <xf numFmtId="3" fontId="1" fillId="8" borderId="22" xfId="0" applyNumberFormat="1" applyFont="1" applyFill="1" applyBorder="1" applyAlignment="1">
      <alignment horizontal="left" vertical="top" wrapText="1"/>
    </xf>
    <xf numFmtId="3" fontId="2" fillId="3" borderId="31" xfId="0" applyNumberFormat="1" applyFont="1" applyFill="1" applyBorder="1" applyAlignment="1">
      <alignment horizontal="right" vertical="top" wrapText="1"/>
    </xf>
    <xf numFmtId="3" fontId="2" fillId="3" borderId="21" xfId="0" applyNumberFormat="1" applyFont="1" applyFill="1" applyBorder="1" applyAlignment="1">
      <alignment horizontal="right" vertical="top" wrapText="1"/>
    </xf>
    <xf numFmtId="3" fontId="2" fillId="3" borderId="22" xfId="0" applyNumberFormat="1" applyFont="1" applyFill="1" applyBorder="1" applyAlignment="1">
      <alignment horizontal="right" vertical="top" wrapText="1"/>
    </xf>
    <xf numFmtId="3" fontId="1" fillId="7" borderId="32" xfId="0" applyNumberFormat="1" applyFont="1" applyFill="1" applyBorder="1" applyAlignment="1">
      <alignment horizontal="left" vertical="top" wrapText="1"/>
    </xf>
    <xf numFmtId="3" fontId="1" fillId="7" borderId="33"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3" fontId="1" fillId="0" borderId="32" xfId="0" applyNumberFormat="1" applyFont="1" applyBorder="1" applyAlignment="1">
      <alignment horizontal="left" vertical="top" wrapText="1"/>
    </xf>
    <xf numFmtId="3" fontId="1" fillId="0" borderId="33" xfId="0" applyNumberFormat="1" applyFont="1" applyBorder="1" applyAlignment="1">
      <alignment horizontal="left" vertical="top" wrapText="1"/>
    </xf>
    <xf numFmtId="3" fontId="1" fillId="0" borderId="43" xfId="0" applyNumberFormat="1" applyFont="1" applyBorder="1" applyAlignment="1">
      <alignment horizontal="left" vertical="top" wrapText="1"/>
    </xf>
    <xf numFmtId="3" fontId="1" fillId="0" borderId="31" xfId="0" applyNumberFormat="1" applyFont="1" applyBorder="1" applyAlignment="1">
      <alignment horizontal="left" vertical="top" wrapText="1"/>
    </xf>
    <xf numFmtId="3" fontId="1" fillId="0" borderId="21" xfId="0" applyNumberFormat="1" applyFont="1" applyBorder="1" applyAlignment="1">
      <alignment horizontal="left" vertical="top" wrapText="1"/>
    </xf>
    <xf numFmtId="3" fontId="1" fillId="0" borderId="22" xfId="0" applyNumberFormat="1" applyFont="1" applyBorder="1" applyAlignment="1">
      <alignment horizontal="left" vertical="top" wrapText="1"/>
    </xf>
    <xf numFmtId="164" fontId="1" fillId="8" borderId="31" xfId="0" applyNumberFormat="1" applyFont="1" applyFill="1" applyBorder="1" applyAlignment="1">
      <alignment horizontal="left" vertical="top" wrapText="1"/>
    </xf>
    <xf numFmtId="164" fontId="1" fillId="8" borderId="21" xfId="0" applyNumberFormat="1" applyFont="1" applyFill="1" applyBorder="1" applyAlignment="1">
      <alignment horizontal="left" vertical="top" wrapText="1"/>
    </xf>
    <xf numFmtId="164" fontId="1" fillId="8" borderId="22" xfId="0" applyNumberFormat="1" applyFont="1" applyFill="1" applyBorder="1" applyAlignment="1">
      <alignment horizontal="left" vertical="top" wrapText="1"/>
    </xf>
    <xf numFmtId="3" fontId="2" fillId="0" borderId="64" xfId="0" applyNumberFormat="1" applyFont="1" applyBorder="1" applyAlignment="1">
      <alignment horizontal="center" vertical="center" wrapText="1"/>
    </xf>
    <xf numFmtId="3" fontId="2" fillId="0" borderId="61" xfId="0" applyNumberFormat="1" applyFont="1" applyBorder="1" applyAlignment="1">
      <alignment horizontal="center" vertical="center" wrapText="1"/>
    </xf>
    <xf numFmtId="3" fontId="2" fillId="0" borderId="62" xfId="0" applyNumberFormat="1" applyFont="1" applyBorder="1" applyAlignment="1">
      <alignment horizontal="center" vertical="center" wrapText="1"/>
    </xf>
    <xf numFmtId="3" fontId="2" fillId="3" borderId="8" xfId="0" applyNumberFormat="1" applyFont="1" applyFill="1" applyBorder="1" applyAlignment="1">
      <alignment horizontal="right" vertical="top" wrapText="1"/>
    </xf>
    <xf numFmtId="3" fontId="2" fillId="3" borderId="9" xfId="0" applyNumberFormat="1" applyFont="1" applyFill="1" applyBorder="1" applyAlignment="1">
      <alignment horizontal="right" vertical="top" wrapText="1"/>
    </xf>
    <xf numFmtId="3" fontId="2" fillId="3" borderId="10" xfId="0" applyNumberFormat="1" applyFont="1" applyFill="1" applyBorder="1" applyAlignment="1">
      <alignment horizontal="right" vertical="top" wrapText="1"/>
    </xf>
    <xf numFmtId="3" fontId="2" fillId="6" borderId="3" xfId="0" applyNumberFormat="1" applyFont="1" applyFill="1" applyBorder="1" applyAlignment="1">
      <alignment horizontal="left" vertical="top" wrapText="1"/>
    </xf>
    <xf numFmtId="3" fontId="2" fillId="6" borderId="36" xfId="0" applyNumberFormat="1" applyFont="1" applyFill="1" applyBorder="1" applyAlignment="1">
      <alignment horizontal="left" vertical="top" wrapText="1"/>
    </xf>
    <xf numFmtId="3" fontId="1" fillId="6" borderId="36" xfId="0" applyNumberFormat="1" applyFont="1" applyFill="1" applyBorder="1" applyAlignment="1">
      <alignment horizontal="left" vertical="top" wrapText="1"/>
    </xf>
    <xf numFmtId="3" fontId="2" fillId="6" borderId="12" xfId="0" applyNumberFormat="1" applyFont="1" applyFill="1" applyBorder="1" applyAlignment="1">
      <alignment horizontal="left" vertical="top" wrapText="1"/>
    </xf>
    <xf numFmtId="3" fontId="1" fillId="0" borderId="41" xfId="0" applyNumberFormat="1" applyFont="1" applyBorder="1" applyAlignment="1">
      <alignment horizontal="left" vertical="top" wrapText="1"/>
    </xf>
    <xf numFmtId="3" fontId="1" fillId="0" borderId="58" xfId="0" applyNumberFormat="1" applyFont="1" applyBorder="1" applyAlignment="1">
      <alignment horizontal="left" vertical="top" wrapText="1"/>
    </xf>
    <xf numFmtId="3" fontId="1" fillId="0" borderId="57" xfId="0" applyNumberFormat="1" applyFont="1" applyBorder="1" applyAlignment="1">
      <alignment horizontal="left" vertical="top" wrapText="1"/>
    </xf>
    <xf numFmtId="3" fontId="1" fillId="6" borderId="31" xfId="0" applyNumberFormat="1" applyFont="1" applyFill="1" applyBorder="1" applyAlignment="1">
      <alignment horizontal="left" vertical="top" wrapText="1"/>
    </xf>
    <xf numFmtId="3" fontId="1" fillId="6" borderId="21" xfId="0" applyNumberFormat="1" applyFont="1" applyFill="1" applyBorder="1" applyAlignment="1">
      <alignment horizontal="left" vertical="top" wrapText="1"/>
    </xf>
    <xf numFmtId="3" fontId="1" fillId="6" borderId="22" xfId="0" applyNumberFormat="1" applyFont="1" applyFill="1" applyBorder="1" applyAlignment="1">
      <alignment horizontal="left" vertical="top" wrapText="1"/>
    </xf>
    <xf numFmtId="0" fontId="10" fillId="0" borderId="12" xfId="0" applyFont="1" applyBorder="1" applyAlignment="1">
      <alignment horizontal="left" vertical="top" wrapText="1"/>
    </xf>
    <xf numFmtId="0" fontId="1" fillId="6" borderId="38" xfId="0" applyFont="1" applyFill="1" applyBorder="1" applyAlignment="1">
      <alignment horizontal="left" vertical="top" wrapText="1"/>
    </xf>
    <xf numFmtId="0" fontId="1" fillId="6" borderId="36" xfId="0" applyFont="1" applyFill="1" applyBorder="1" applyAlignment="1">
      <alignment horizontal="left" vertical="top" wrapText="1"/>
    </xf>
    <xf numFmtId="0" fontId="2" fillId="6" borderId="38" xfId="0" applyFont="1" applyFill="1" applyBorder="1" applyAlignment="1">
      <alignment horizontal="center" vertical="top" wrapText="1"/>
    </xf>
    <xf numFmtId="0" fontId="2" fillId="6" borderId="36" xfId="0" applyFont="1" applyFill="1" applyBorder="1" applyAlignment="1">
      <alignment horizontal="center" vertical="top" wrapText="1"/>
    </xf>
    <xf numFmtId="3" fontId="2" fillId="5" borderId="61" xfId="0" applyNumberFormat="1" applyFont="1" applyFill="1" applyBorder="1" applyAlignment="1">
      <alignment horizontal="right" vertical="center"/>
    </xf>
    <xf numFmtId="3" fontId="2" fillId="5" borderId="65" xfId="0" applyNumberFormat="1" applyFont="1" applyFill="1" applyBorder="1" applyAlignment="1">
      <alignment horizontal="right" vertical="top"/>
    </xf>
    <xf numFmtId="3" fontId="2" fillId="5" borderId="61" xfId="0" applyNumberFormat="1" applyFont="1" applyFill="1" applyBorder="1" applyAlignment="1">
      <alignment horizontal="right" vertical="top"/>
    </xf>
    <xf numFmtId="3" fontId="2" fillId="5" borderId="62" xfId="0" applyNumberFormat="1" applyFont="1" applyFill="1" applyBorder="1" applyAlignment="1">
      <alignment horizontal="right" vertical="top"/>
    </xf>
    <xf numFmtId="3" fontId="2" fillId="8" borderId="31" xfId="0" applyNumberFormat="1" applyFont="1" applyFill="1" applyBorder="1" applyAlignment="1">
      <alignment horizontal="right" wrapText="1"/>
    </xf>
    <xf numFmtId="3" fontId="11" fillId="8" borderId="21" xfId="0" applyNumberFormat="1" applyFont="1" applyFill="1" applyBorder="1" applyAlignment="1">
      <alignment horizontal="right" wrapText="1"/>
    </xf>
    <xf numFmtId="3" fontId="11" fillId="8" borderId="22" xfId="0" applyNumberFormat="1" applyFont="1" applyFill="1" applyBorder="1" applyAlignment="1">
      <alignment horizontal="right" wrapText="1"/>
    </xf>
    <xf numFmtId="3" fontId="2" fillId="5" borderId="1" xfId="0" applyNumberFormat="1" applyFont="1" applyFill="1" applyBorder="1" applyAlignment="1">
      <alignment horizontal="left" vertical="top" wrapText="1"/>
    </xf>
    <xf numFmtId="3" fontId="2" fillId="5" borderId="27" xfId="0" applyNumberFormat="1" applyFont="1" applyFill="1" applyBorder="1" applyAlignment="1">
      <alignment horizontal="left" vertical="top" wrapText="1"/>
    </xf>
    <xf numFmtId="0" fontId="10" fillId="6" borderId="12" xfId="0" applyFont="1" applyFill="1" applyBorder="1" applyAlignment="1">
      <alignment horizontal="left" vertical="top" wrapText="1"/>
    </xf>
    <xf numFmtId="0" fontId="10" fillId="6" borderId="36" xfId="0" applyFont="1" applyFill="1" applyBorder="1" applyAlignment="1">
      <alignment horizontal="left" vertical="top" wrapText="1"/>
    </xf>
    <xf numFmtId="3" fontId="1" fillId="5" borderId="61" xfId="0" applyNumberFormat="1" applyFont="1" applyFill="1" applyBorder="1" applyAlignment="1">
      <alignment horizontal="center" vertical="top" wrapText="1"/>
    </xf>
    <xf numFmtId="3" fontId="1" fillId="5" borderId="62" xfId="0" applyNumberFormat="1" applyFont="1" applyFill="1" applyBorder="1" applyAlignment="1">
      <alignment horizontal="center" vertical="top" wrapText="1"/>
    </xf>
    <xf numFmtId="3" fontId="2" fillId="4" borderId="65" xfId="0" applyNumberFormat="1" applyFont="1" applyFill="1" applyBorder="1" applyAlignment="1">
      <alignment horizontal="right" vertical="top"/>
    </xf>
    <xf numFmtId="3" fontId="2" fillId="4" borderId="61" xfId="0" applyNumberFormat="1" applyFont="1" applyFill="1" applyBorder="1" applyAlignment="1">
      <alignment horizontal="right" vertical="top"/>
    </xf>
    <xf numFmtId="3" fontId="2" fillId="4" borderId="62" xfId="0" applyNumberFormat="1" applyFont="1" applyFill="1" applyBorder="1" applyAlignment="1">
      <alignment horizontal="right" vertical="top"/>
    </xf>
    <xf numFmtId="3" fontId="2" fillId="3" borderId="65" xfId="0" applyNumberFormat="1" applyFont="1" applyFill="1" applyBorder="1" applyAlignment="1">
      <alignment horizontal="right" vertical="top"/>
    </xf>
    <xf numFmtId="3" fontId="2" fillId="3" borderId="61" xfId="0" applyNumberFormat="1" applyFont="1" applyFill="1" applyBorder="1" applyAlignment="1">
      <alignment horizontal="right" vertical="top"/>
    </xf>
    <xf numFmtId="3" fontId="2" fillId="3" borderId="62" xfId="0" applyNumberFormat="1" applyFont="1" applyFill="1" applyBorder="1" applyAlignment="1">
      <alignment horizontal="right" vertical="top"/>
    </xf>
    <xf numFmtId="3" fontId="1" fillId="0" borderId="70" xfId="0" applyNumberFormat="1" applyFont="1" applyFill="1" applyBorder="1" applyAlignment="1">
      <alignment horizontal="left" vertical="top" wrapText="1"/>
    </xf>
    <xf numFmtId="0" fontId="11" fillId="0" borderId="70" xfId="0" applyFont="1" applyFill="1" applyBorder="1" applyAlignment="1">
      <alignment horizontal="left" vertical="top" wrapText="1"/>
    </xf>
    <xf numFmtId="3" fontId="2" fillId="0" borderId="1" xfId="0" applyNumberFormat="1" applyFont="1" applyFill="1" applyBorder="1" applyAlignment="1">
      <alignment horizontal="center" vertical="top" wrapText="1"/>
    </xf>
    <xf numFmtId="165" fontId="1" fillId="9" borderId="67" xfId="2" applyFont="1" applyFill="1" applyBorder="1" applyAlignment="1">
      <alignment horizontal="left" vertical="top" wrapText="1"/>
    </xf>
    <xf numFmtId="165" fontId="1" fillId="9" borderId="16" xfId="2" applyFont="1" applyFill="1" applyBorder="1" applyAlignment="1">
      <alignment horizontal="left" vertical="top" wrapText="1"/>
    </xf>
    <xf numFmtId="165" fontId="1" fillId="9" borderId="50" xfId="2" applyFont="1" applyFill="1" applyBorder="1" applyAlignment="1">
      <alignment horizontal="left" vertical="top" wrapText="1"/>
    </xf>
    <xf numFmtId="3" fontId="1" fillId="5" borderId="64" xfId="0" applyNumberFormat="1" applyFont="1" applyFill="1" applyBorder="1" applyAlignment="1">
      <alignment horizontal="center" vertical="top" wrapText="1"/>
    </xf>
    <xf numFmtId="3" fontId="22" fillId="6" borderId="67" xfId="0" applyNumberFormat="1" applyFont="1" applyFill="1" applyBorder="1" applyAlignment="1">
      <alignment horizontal="center" vertical="top"/>
    </xf>
    <xf numFmtId="3" fontId="22" fillId="6" borderId="50" xfId="0" applyNumberFormat="1" applyFont="1" applyFill="1" applyBorder="1" applyAlignment="1">
      <alignment horizontal="center" vertical="top"/>
    </xf>
    <xf numFmtId="164" fontId="22" fillId="6" borderId="68" xfId="0" applyNumberFormat="1" applyFont="1" applyFill="1" applyBorder="1" applyAlignment="1">
      <alignment horizontal="center" vertical="top"/>
    </xf>
    <xf numFmtId="164" fontId="22" fillId="6" borderId="51" xfId="0" applyNumberFormat="1" applyFont="1" applyFill="1" applyBorder="1" applyAlignment="1">
      <alignment horizontal="center" vertical="top"/>
    </xf>
    <xf numFmtId="164" fontId="22" fillId="6" borderId="38" xfId="0" applyNumberFormat="1" applyFont="1" applyFill="1" applyBorder="1" applyAlignment="1">
      <alignment horizontal="center" vertical="top"/>
    </xf>
    <xf numFmtId="164" fontId="22" fillId="6" borderId="36" xfId="0" applyNumberFormat="1" applyFont="1" applyFill="1" applyBorder="1" applyAlignment="1">
      <alignment horizontal="center" vertical="top"/>
    </xf>
    <xf numFmtId="3" fontId="6" fillId="4" borderId="41" xfId="0" applyNumberFormat="1" applyFont="1" applyFill="1" applyBorder="1" applyAlignment="1">
      <alignment horizontal="center" vertical="top"/>
    </xf>
    <xf numFmtId="3" fontId="6" fillId="4" borderId="14" xfId="0" applyNumberFormat="1" applyFont="1" applyFill="1" applyBorder="1" applyAlignment="1">
      <alignment horizontal="center" vertical="top"/>
    </xf>
    <xf numFmtId="3" fontId="6" fillId="5" borderId="36"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8" borderId="51" xfId="0" applyNumberFormat="1" applyFont="1" applyFill="1" applyBorder="1" applyAlignment="1">
      <alignment horizontal="center" vertical="top"/>
    </xf>
    <xf numFmtId="3" fontId="6" fillId="8" borderId="55" xfId="0" applyNumberFormat="1" applyFont="1" applyFill="1" applyBorder="1" applyAlignment="1">
      <alignment horizontal="center" vertical="top"/>
    </xf>
    <xf numFmtId="3" fontId="7" fillId="6" borderId="12" xfId="0" applyNumberFormat="1" applyFont="1" applyFill="1" applyBorder="1" applyAlignment="1">
      <alignment horizontal="left" vertical="top" wrapText="1"/>
    </xf>
    <xf numFmtId="0" fontId="10" fillId="0" borderId="36" xfId="0" applyFont="1" applyBorder="1" applyAlignment="1">
      <alignment horizontal="left" vertical="top" wrapText="1"/>
    </xf>
    <xf numFmtId="3" fontId="1" fillId="6" borderId="13" xfId="0" applyNumberFormat="1" applyFont="1" applyFill="1" applyBorder="1" applyAlignment="1">
      <alignment horizontal="center" vertical="center" textRotation="90" wrapText="1"/>
    </xf>
    <xf numFmtId="3" fontId="1" fillId="6" borderId="56" xfId="0" applyNumberFormat="1" applyFont="1" applyFill="1" applyBorder="1" applyAlignment="1">
      <alignment horizontal="center" vertical="center" textRotation="90" wrapText="1"/>
    </xf>
    <xf numFmtId="0" fontId="1" fillId="6" borderId="78" xfId="0" applyFont="1" applyFill="1" applyBorder="1" applyAlignment="1">
      <alignment vertical="top" wrapText="1"/>
    </xf>
    <xf numFmtId="0" fontId="10" fillId="6" borderId="77" xfId="0" applyFont="1" applyFill="1" applyBorder="1" applyAlignment="1">
      <alignment vertical="top" wrapText="1"/>
    </xf>
    <xf numFmtId="164" fontId="22" fillId="6" borderId="20" xfId="0" applyNumberFormat="1" applyFont="1" applyFill="1" applyBorder="1" applyAlignment="1">
      <alignment horizontal="center" vertical="top"/>
    </xf>
    <xf numFmtId="164" fontId="22" fillId="6" borderId="37" xfId="0" applyNumberFormat="1" applyFont="1" applyFill="1" applyBorder="1" applyAlignment="1">
      <alignment horizontal="center" vertical="top"/>
    </xf>
    <xf numFmtId="3" fontId="6" fillId="4" borderId="31" xfId="0" applyNumberFormat="1" applyFont="1" applyFill="1" applyBorder="1" applyAlignment="1">
      <alignment horizontal="center" vertical="top"/>
    </xf>
    <xf numFmtId="3" fontId="6" fillId="4" borderId="66" xfId="0" applyNumberFormat="1" applyFont="1" applyFill="1" applyBorder="1" applyAlignment="1">
      <alignment horizontal="center" vertical="top"/>
    </xf>
    <xf numFmtId="3" fontId="6" fillId="4" borderId="44" xfId="0" applyNumberFormat="1" applyFont="1" applyFill="1" applyBorder="1" applyAlignment="1">
      <alignment horizontal="center" vertical="top"/>
    </xf>
    <xf numFmtId="3" fontId="6" fillId="5" borderId="33" xfId="0" applyNumberFormat="1" applyFont="1" applyFill="1" applyBorder="1" applyAlignment="1">
      <alignment horizontal="center" vertical="top"/>
    </xf>
    <xf numFmtId="3" fontId="6" fillId="5" borderId="38" xfId="0" applyNumberFormat="1" applyFont="1" applyFill="1" applyBorder="1" applyAlignment="1">
      <alignment horizontal="center" vertical="top"/>
    </xf>
    <xf numFmtId="3" fontId="6" fillId="5" borderId="72" xfId="0" applyNumberFormat="1" applyFont="1" applyFill="1" applyBorder="1" applyAlignment="1">
      <alignment horizontal="center" vertical="top"/>
    </xf>
    <xf numFmtId="3" fontId="6" fillId="8" borderId="36" xfId="0" applyNumberFormat="1" applyFont="1" applyFill="1" applyBorder="1" applyAlignment="1">
      <alignment horizontal="center" vertical="top"/>
    </xf>
    <xf numFmtId="3" fontId="6" fillId="8" borderId="33" xfId="0" applyNumberFormat="1" applyFont="1" applyFill="1" applyBorder="1" applyAlignment="1">
      <alignment horizontal="center" vertical="top"/>
    </xf>
    <xf numFmtId="3" fontId="6" fillId="8" borderId="38" xfId="0" applyNumberFormat="1" applyFont="1" applyFill="1" applyBorder="1" applyAlignment="1">
      <alignment horizontal="center" vertical="top"/>
    </xf>
    <xf numFmtId="3" fontId="6" fillId="8" borderId="72" xfId="0" applyNumberFormat="1" applyFont="1" applyFill="1" applyBorder="1" applyAlignment="1">
      <alignment horizontal="center" vertical="top"/>
    </xf>
    <xf numFmtId="3" fontId="7" fillId="6" borderId="38" xfId="0" applyNumberFormat="1" applyFont="1" applyFill="1" applyBorder="1" applyAlignment="1">
      <alignment horizontal="left" vertical="top" wrapText="1"/>
    </xf>
    <xf numFmtId="0" fontId="11" fillId="6" borderId="36" xfId="0" applyFont="1" applyFill="1" applyBorder="1" applyAlignment="1">
      <alignment vertical="top"/>
    </xf>
    <xf numFmtId="0" fontId="1" fillId="6" borderId="16" xfId="0" applyFont="1" applyFill="1" applyBorder="1" applyAlignment="1">
      <alignment vertical="top" wrapText="1"/>
    </xf>
    <xf numFmtId="0" fontId="10" fillId="6" borderId="16" xfId="0" applyFont="1" applyFill="1" applyBorder="1" applyAlignment="1">
      <alignment vertical="top" wrapText="1"/>
    </xf>
    <xf numFmtId="0" fontId="1" fillId="6" borderId="12" xfId="0" applyFont="1" applyFill="1" applyBorder="1" applyAlignment="1">
      <alignment horizontal="left" vertical="top" wrapText="1"/>
    </xf>
    <xf numFmtId="0" fontId="1" fillId="6" borderId="67" xfId="1" applyFont="1" applyFill="1" applyBorder="1" applyAlignment="1">
      <alignment vertical="top" wrapText="1"/>
    </xf>
    <xf numFmtId="0" fontId="1" fillId="6" borderId="16" xfId="1" applyFont="1" applyFill="1" applyBorder="1" applyAlignment="1">
      <alignment vertical="top" wrapText="1"/>
    </xf>
    <xf numFmtId="0" fontId="11" fillId="6" borderId="16" xfId="0" applyFont="1" applyFill="1" applyBorder="1" applyAlignment="1">
      <alignment vertical="top" wrapText="1"/>
    </xf>
    <xf numFmtId="0" fontId="1" fillId="6" borderId="12" xfId="0" applyFont="1" applyFill="1" applyBorder="1" applyAlignment="1">
      <alignment vertical="top" wrapText="1"/>
    </xf>
    <xf numFmtId="0" fontId="3" fillId="6" borderId="12" xfId="0" applyFont="1" applyFill="1" applyBorder="1" applyAlignment="1">
      <alignment vertical="top" wrapText="1"/>
    </xf>
    <xf numFmtId="0" fontId="3" fillId="6" borderId="36" xfId="0" applyFont="1" applyFill="1" applyBorder="1" applyAlignment="1">
      <alignment vertical="top" wrapText="1"/>
    </xf>
    <xf numFmtId="3" fontId="1" fillId="6" borderId="16" xfId="0" applyNumberFormat="1" applyFont="1" applyFill="1" applyBorder="1" applyAlignment="1">
      <alignment horizontal="left" vertical="top" wrapText="1"/>
    </xf>
    <xf numFmtId="0" fontId="10" fillId="6" borderId="50" xfId="0" applyFont="1" applyFill="1" applyBorder="1" applyAlignment="1">
      <alignment horizontal="left" vertical="top" wrapText="1"/>
    </xf>
    <xf numFmtId="0" fontId="1" fillId="6" borderId="67" xfId="0" applyFont="1" applyFill="1" applyBorder="1" applyAlignment="1">
      <alignment horizontal="left" vertical="top" wrapText="1"/>
    </xf>
    <xf numFmtId="0" fontId="1" fillId="6" borderId="16" xfId="0" applyFont="1" applyFill="1" applyBorder="1" applyAlignment="1">
      <alignment horizontal="left" vertical="top" wrapText="1"/>
    </xf>
    <xf numFmtId="0" fontId="11" fillId="6" borderId="84" xfId="0" applyFont="1" applyFill="1" applyBorder="1" applyAlignment="1">
      <alignment horizontal="left" vertical="top" wrapText="1"/>
    </xf>
    <xf numFmtId="164" fontId="2" fillId="6" borderId="54" xfId="0" applyNumberFormat="1" applyFont="1" applyFill="1" applyBorder="1" applyAlignment="1">
      <alignment horizontal="center" vertical="top" wrapText="1"/>
    </xf>
    <xf numFmtId="0" fontId="10" fillId="6" borderId="42" xfId="0" applyFont="1" applyFill="1" applyBorder="1" applyAlignment="1">
      <alignment horizontal="center" vertical="top" wrapText="1"/>
    </xf>
    <xf numFmtId="3" fontId="1" fillId="6" borderId="38" xfId="0" applyNumberFormat="1" applyFont="1" applyFill="1" applyBorder="1" applyAlignment="1">
      <alignment vertical="top" wrapText="1"/>
    </xf>
    <xf numFmtId="3" fontId="1" fillId="6" borderId="12" xfId="0" applyNumberFormat="1" applyFont="1" applyFill="1" applyBorder="1" applyAlignment="1">
      <alignment vertical="top" wrapText="1"/>
    </xf>
    <xf numFmtId="0" fontId="10" fillId="6" borderId="12" xfId="0" applyFont="1" applyFill="1" applyBorder="1" applyAlignment="1">
      <alignment vertical="top" wrapText="1"/>
    </xf>
    <xf numFmtId="0" fontId="1" fillId="6" borderId="67" xfId="0" applyFont="1" applyFill="1" applyBorder="1" applyAlignment="1">
      <alignment vertical="top" wrapText="1"/>
    </xf>
    <xf numFmtId="0" fontId="1" fillId="6" borderId="78" xfId="0" applyFont="1" applyFill="1" applyBorder="1" applyAlignment="1">
      <alignment horizontal="left" vertical="top" wrapText="1"/>
    </xf>
    <xf numFmtId="0" fontId="1" fillId="6" borderId="84"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36" xfId="0" applyFont="1" applyFill="1" applyBorder="1" applyAlignment="1">
      <alignment horizontal="left" vertical="top" wrapText="1"/>
    </xf>
    <xf numFmtId="3" fontId="2" fillId="5" borderId="62" xfId="0" applyNumberFormat="1" applyFont="1" applyFill="1" applyBorder="1" applyAlignment="1">
      <alignment horizontal="right" vertical="center"/>
    </xf>
    <xf numFmtId="3" fontId="2" fillId="5" borderId="1" xfId="0" applyNumberFormat="1" applyFont="1" applyFill="1" applyBorder="1" applyAlignment="1">
      <alignment horizontal="left" vertical="top"/>
    </xf>
    <xf numFmtId="3" fontId="2" fillId="5" borderId="27" xfId="0" applyNumberFormat="1" applyFont="1" applyFill="1" applyBorder="1" applyAlignment="1">
      <alignment horizontal="left" vertical="top"/>
    </xf>
    <xf numFmtId="3" fontId="1" fillId="6" borderId="67" xfId="0" applyNumberFormat="1" applyFont="1" applyFill="1" applyBorder="1" applyAlignment="1">
      <alignment horizontal="left" vertical="top" wrapText="1"/>
    </xf>
    <xf numFmtId="0" fontId="10" fillId="0" borderId="50" xfId="0" applyFont="1" applyBorder="1" applyAlignment="1">
      <alignment horizontal="left" vertical="top" wrapText="1"/>
    </xf>
    <xf numFmtId="3" fontId="2" fillId="0" borderId="40" xfId="0" applyNumberFormat="1" applyFont="1" applyFill="1" applyBorder="1" applyAlignment="1">
      <alignment horizontal="center" vertical="top" wrapText="1"/>
    </xf>
    <xf numFmtId="3" fontId="2" fillId="0" borderId="13" xfId="0" applyNumberFormat="1" applyFont="1" applyFill="1" applyBorder="1" applyAlignment="1">
      <alignment horizontal="center" vertical="top" wrapText="1"/>
    </xf>
    <xf numFmtId="3" fontId="1" fillId="6" borderId="50" xfId="0" applyNumberFormat="1" applyFont="1" applyFill="1" applyBorder="1" applyAlignment="1">
      <alignment horizontal="left" vertical="top" wrapText="1"/>
    </xf>
    <xf numFmtId="3" fontId="2" fillId="5" borderId="65" xfId="0" applyNumberFormat="1" applyFont="1" applyFill="1" applyBorder="1" applyAlignment="1">
      <alignment horizontal="right" vertical="center"/>
    </xf>
    <xf numFmtId="3" fontId="2" fillId="5" borderId="65" xfId="0" applyNumberFormat="1" applyFont="1" applyFill="1" applyBorder="1" applyAlignment="1">
      <alignment horizontal="left" vertical="top"/>
    </xf>
    <xf numFmtId="3" fontId="2" fillId="5" borderId="61" xfId="0" applyNumberFormat="1" applyFont="1" applyFill="1" applyBorder="1" applyAlignment="1">
      <alignment horizontal="left" vertical="top"/>
    </xf>
    <xf numFmtId="3" fontId="2" fillId="5" borderId="62" xfId="0" applyNumberFormat="1" applyFont="1" applyFill="1" applyBorder="1" applyAlignment="1">
      <alignment horizontal="left" vertical="top"/>
    </xf>
    <xf numFmtId="49" fontId="2" fillId="4" borderId="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2" fillId="0" borderId="38" xfId="0" applyNumberFormat="1" applyFont="1" applyFill="1" applyBorder="1" applyAlignment="1">
      <alignment horizontal="center" vertical="top" wrapText="1"/>
    </xf>
    <xf numFmtId="0" fontId="18" fillId="0" borderId="36" xfId="0" applyFont="1" applyBorder="1" applyAlignment="1">
      <alignment horizontal="center" vertical="top" wrapText="1"/>
    </xf>
    <xf numFmtId="0" fontId="1" fillId="0" borderId="0"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49" fontId="2" fillId="5" borderId="1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3" fontId="5" fillId="6" borderId="82" xfId="0" applyNumberFormat="1" applyFont="1" applyFill="1" applyBorder="1" applyAlignment="1">
      <alignment horizontal="left" vertical="top" wrapText="1"/>
    </xf>
    <xf numFmtId="3" fontId="11" fillId="0" borderId="83" xfId="0" applyNumberFormat="1" applyFont="1" applyBorder="1" applyAlignment="1">
      <alignment horizontal="left" vertical="top" wrapText="1"/>
    </xf>
    <xf numFmtId="3" fontId="1" fillId="6" borderId="36" xfId="0" applyNumberFormat="1" applyFont="1" applyFill="1" applyBorder="1" applyAlignment="1">
      <alignment vertical="top" wrapText="1"/>
    </xf>
    <xf numFmtId="3" fontId="1" fillId="6" borderId="13" xfId="0" applyNumberFormat="1" applyFont="1" applyFill="1" applyBorder="1" applyAlignment="1">
      <alignment horizontal="left" vertical="top" wrapText="1"/>
    </xf>
    <xf numFmtId="3" fontId="14" fillId="0" borderId="0" xfId="0" applyNumberFormat="1" applyFont="1" applyAlignment="1">
      <alignment horizontal="center" vertical="top" wrapText="1"/>
    </xf>
    <xf numFmtId="3" fontId="13" fillId="0" borderId="0" xfId="0" applyNumberFormat="1" applyFont="1" applyAlignment="1">
      <alignment horizontal="center" vertical="top"/>
    </xf>
    <xf numFmtId="3" fontId="1" fillId="0" borderId="1" xfId="0" applyNumberFormat="1" applyFont="1" applyBorder="1" applyAlignment="1">
      <alignment horizontal="right" vertical="top" wrapText="1"/>
    </xf>
    <xf numFmtId="3" fontId="1" fillId="0" borderId="2" xfId="0" applyNumberFormat="1" applyFont="1" applyBorder="1" applyAlignment="1">
      <alignment horizontal="center" vertical="center" textRotation="90" shrinkToFit="1"/>
    </xf>
    <xf numFmtId="3" fontId="1" fillId="0" borderId="11" xfId="0" applyNumberFormat="1" applyFont="1" applyBorder="1" applyAlignment="1">
      <alignment horizontal="center" vertical="center" textRotation="90" shrinkToFit="1"/>
    </xf>
    <xf numFmtId="3" fontId="1" fillId="0" borderId="23" xfId="0" applyNumberFormat="1" applyFont="1" applyBorder="1" applyAlignment="1">
      <alignment horizontal="center" vertical="center" textRotation="90" shrinkToFit="1"/>
    </xf>
    <xf numFmtId="3" fontId="1" fillId="0" borderId="3" xfId="0" applyNumberFormat="1" applyFont="1" applyBorder="1" applyAlignment="1">
      <alignment horizontal="center" vertical="center" textRotation="90" shrinkToFit="1"/>
    </xf>
    <xf numFmtId="3" fontId="1" fillId="0" borderId="12" xfId="0" applyNumberFormat="1" applyFont="1" applyBorder="1" applyAlignment="1">
      <alignment horizontal="center" vertical="center" textRotation="90" shrinkToFit="1"/>
    </xf>
    <xf numFmtId="3" fontId="1" fillId="0" borderId="24"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shrinkToFit="1"/>
    </xf>
    <xf numFmtId="3" fontId="1" fillId="0" borderId="13" xfId="0" applyNumberFormat="1" applyFont="1" applyBorder="1" applyAlignment="1">
      <alignment horizontal="center" vertical="center" shrinkToFit="1"/>
    </xf>
    <xf numFmtId="3" fontId="1" fillId="0" borderId="25" xfId="0" applyNumberFormat="1" applyFont="1" applyBorder="1" applyAlignment="1">
      <alignment horizontal="center" vertical="center" shrinkToFit="1"/>
    </xf>
    <xf numFmtId="0" fontId="16" fillId="0" borderId="0" xfId="0" applyFont="1" applyFill="1" applyAlignment="1">
      <alignment horizontal="center" vertical="top" wrapText="1"/>
    </xf>
    <xf numFmtId="3" fontId="2" fillId="4" borderId="18" xfId="0" applyNumberFormat="1" applyFont="1" applyFill="1" applyBorder="1" applyAlignment="1">
      <alignment horizontal="left" vertical="top"/>
    </xf>
    <xf numFmtId="3" fontId="2" fillId="4" borderId="21" xfId="0" applyNumberFormat="1" applyFont="1" applyFill="1" applyBorder="1" applyAlignment="1">
      <alignment horizontal="left" vertical="top"/>
    </xf>
    <xf numFmtId="3" fontId="2" fillId="5" borderId="56" xfId="0" applyNumberFormat="1" applyFont="1" applyFill="1" applyBorder="1" applyAlignment="1">
      <alignment horizontal="left" vertical="top" wrapText="1"/>
    </xf>
    <xf numFmtId="3" fontId="2" fillId="5" borderId="58" xfId="0" applyNumberFormat="1" applyFont="1" applyFill="1" applyBorder="1" applyAlignment="1">
      <alignment horizontal="left" vertical="top" wrapText="1"/>
    </xf>
    <xf numFmtId="3" fontId="2" fillId="5" borderId="57" xfId="0" applyNumberFormat="1" applyFont="1" applyFill="1" applyBorder="1" applyAlignment="1">
      <alignment horizontal="left" vertical="top" wrapText="1"/>
    </xf>
    <xf numFmtId="0" fontId="1" fillId="0" borderId="42"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0" borderId="6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3" fontId="2" fillId="2" borderId="8" xfId="0" applyNumberFormat="1" applyFont="1" applyFill="1" applyBorder="1" applyAlignment="1">
      <alignment horizontal="left" vertical="top" wrapText="1"/>
    </xf>
    <xf numFmtId="3" fontId="2" fillId="2" borderId="9" xfId="0" applyNumberFormat="1" applyFont="1" applyFill="1" applyBorder="1" applyAlignment="1">
      <alignment horizontal="left" vertical="top" wrapText="1"/>
    </xf>
    <xf numFmtId="3" fontId="2" fillId="2" borderId="10" xfId="0" applyNumberFormat="1" applyFont="1" applyFill="1" applyBorder="1" applyAlignment="1">
      <alignment horizontal="left" vertical="top" wrapText="1"/>
    </xf>
    <xf numFmtId="3" fontId="2" fillId="3" borderId="14" xfId="0" applyNumberFormat="1" applyFont="1" applyFill="1" applyBorder="1" applyAlignment="1">
      <alignment horizontal="left" vertical="top" wrapText="1"/>
    </xf>
    <xf numFmtId="3" fontId="2" fillId="3" borderId="0" xfId="0" applyNumberFormat="1" applyFont="1" applyFill="1" applyBorder="1" applyAlignment="1">
      <alignment horizontal="left" vertical="top" wrapText="1"/>
    </xf>
    <xf numFmtId="3" fontId="2" fillId="3" borderId="15" xfId="0" applyNumberFormat="1" applyFont="1" applyFill="1" applyBorder="1" applyAlignment="1">
      <alignment horizontal="left" vertical="top" wrapText="1"/>
    </xf>
    <xf numFmtId="3" fontId="1" fillId="0" borderId="4" xfId="0" applyNumberFormat="1" applyFont="1" applyBorder="1" applyAlignment="1">
      <alignment horizontal="center" vertical="center" textRotation="90" shrinkToFit="1"/>
    </xf>
    <xf numFmtId="3" fontId="1" fillId="0" borderId="13" xfId="0" applyNumberFormat="1" applyFont="1" applyBorder="1" applyAlignment="1">
      <alignment horizontal="center" vertical="center" textRotation="90" shrinkToFit="1"/>
    </xf>
    <xf numFmtId="3" fontId="1" fillId="0" borderId="25" xfId="0" applyNumberFormat="1" applyFont="1" applyBorder="1" applyAlignment="1">
      <alignment horizontal="center" vertical="center" textRotation="90" shrinkToFit="1"/>
    </xf>
    <xf numFmtId="3" fontId="1" fillId="0" borderId="7" xfId="0" applyNumberFormat="1" applyFont="1" applyBorder="1" applyAlignment="1">
      <alignment horizontal="center" vertical="center" textRotation="90" wrapText="1" shrinkToFit="1"/>
    </xf>
    <xf numFmtId="3" fontId="1" fillId="0" borderId="16" xfId="0" applyNumberFormat="1" applyFont="1" applyBorder="1" applyAlignment="1">
      <alignment horizontal="center" vertical="center" textRotation="90" wrapText="1" shrinkToFit="1"/>
    </xf>
    <xf numFmtId="3" fontId="1" fillId="0" borderId="28" xfId="0" applyNumberFormat="1" applyFont="1" applyBorder="1" applyAlignment="1">
      <alignment horizontal="center" vertical="center" textRotation="90" wrapText="1" shrinkToFit="1"/>
    </xf>
    <xf numFmtId="0" fontId="1" fillId="0" borderId="55" xfId="0" applyFont="1" applyBorder="1" applyAlignment="1">
      <alignment horizontal="center" vertical="center" textRotation="90" wrapText="1"/>
    </xf>
    <xf numFmtId="0" fontId="1" fillId="0" borderId="87" xfId="0" applyFont="1" applyBorder="1" applyAlignment="1">
      <alignment horizontal="center" vertical="center" textRotation="90" wrapText="1"/>
    </xf>
    <xf numFmtId="0" fontId="11" fillId="0" borderId="36" xfId="0" applyFont="1" applyBorder="1" applyAlignment="1">
      <alignment vertical="top" wrapText="1"/>
    </xf>
    <xf numFmtId="3" fontId="1" fillId="0" borderId="20" xfId="0" applyNumberFormat="1" applyFont="1" applyBorder="1" applyAlignment="1">
      <alignment horizontal="center" vertical="top" wrapText="1"/>
    </xf>
    <xf numFmtId="0" fontId="11" fillId="0" borderId="37" xfId="0" applyFont="1" applyBorder="1" applyAlignment="1">
      <alignment horizontal="center" vertical="top" wrapText="1"/>
    </xf>
    <xf numFmtId="3" fontId="1" fillId="6" borderId="66"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0" fontId="16" fillId="6" borderId="0" xfId="0" applyFont="1" applyFill="1" applyAlignment="1">
      <alignment horizontal="right" vertical="top" wrapText="1"/>
    </xf>
    <xf numFmtId="3" fontId="1" fillId="0" borderId="54" xfId="0" applyNumberFormat="1" applyFont="1" applyFill="1" applyBorder="1" applyAlignment="1">
      <alignment horizontal="center" vertical="center" wrapText="1" shrinkToFit="1"/>
    </xf>
    <xf numFmtId="3" fontId="1" fillId="0" borderId="42" xfId="0" applyNumberFormat="1" applyFont="1" applyFill="1" applyBorder="1" applyAlignment="1">
      <alignment horizontal="center" vertical="center" wrapText="1" shrinkToFit="1"/>
    </xf>
    <xf numFmtId="3" fontId="1" fillId="0" borderId="29" xfId="0" applyNumberFormat="1" applyFont="1" applyFill="1" applyBorder="1" applyAlignment="1">
      <alignment horizontal="center" vertical="center" wrapText="1" shrinkToFit="1"/>
    </xf>
    <xf numFmtId="0" fontId="1" fillId="0" borderId="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3" fontId="1" fillId="0" borderId="42" xfId="0" applyNumberFormat="1" applyFont="1" applyBorder="1" applyAlignment="1">
      <alignment horizontal="center" vertical="top" wrapText="1"/>
    </xf>
    <xf numFmtId="3" fontId="1" fillId="6" borderId="14" xfId="0" applyNumberFormat="1" applyFont="1" applyFill="1" applyBorder="1" applyAlignment="1">
      <alignment horizontal="left" vertical="top" wrapText="1"/>
    </xf>
    <xf numFmtId="3" fontId="4" fillId="6" borderId="13" xfId="0" applyNumberFormat="1" applyFont="1" applyFill="1" applyBorder="1" applyAlignment="1">
      <alignment horizontal="center" vertical="top" wrapText="1"/>
    </xf>
    <xf numFmtId="3" fontId="5" fillId="6" borderId="42" xfId="0" applyNumberFormat="1" applyFont="1" applyFill="1" applyBorder="1" applyAlignment="1">
      <alignment horizontal="center" vertical="top" wrapText="1"/>
    </xf>
    <xf numFmtId="3" fontId="11" fillId="6" borderId="42"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3" fontId="5" fillId="0" borderId="54" xfId="0" applyNumberFormat="1" applyFont="1" applyBorder="1" applyAlignment="1">
      <alignment horizontal="center" vertical="center" wrapText="1"/>
    </xf>
    <xf numFmtId="3" fontId="5" fillId="0" borderId="42" xfId="0" applyNumberFormat="1" applyFont="1" applyBorder="1" applyAlignment="1">
      <alignment horizontal="center" vertical="center" wrapText="1"/>
    </xf>
    <xf numFmtId="3" fontId="11" fillId="0" borderId="42" xfId="0" applyNumberFormat="1" applyFont="1" applyBorder="1" applyAlignment="1">
      <alignment horizontal="center" vertical="center" wrapText="1"/>
    </xf>
    <xf numFmtId="3" fontId="1" fillId="0" borderId="37" xfId="0" applyNumberFormat="1" applyFont="1" applyBorder="1" applyAlignment="1">
      <alignment horizontal="center" vertical="top" wrapText="1"/>
    </xf>
    <xf numFmtId="3" fontId="2" fillId="0" borderId="40"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6" borderId="40"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0" fontId="18" fillId="6" borderId="56" xfId="0" applyFont="1" applyFill="1" applyBorder="1" applyAlignment="1">
      <alignment horizontal="center" vertical="top" wrapText="1"/>
    </xf>
    <xf numFmtId="0" fontId="18" fillId="0" borderId="56" xfId="0" applyFont="1" applyBorder="1" applyAlignment="1">
      <alignment horizontal="center" vertical="top" wrapText="1"/>
    </xf>
    <xf numFmtId="0" fontId="1" fillId="6" borderId="42" xfId="0" applyFont="1" applyFill="1" applyBorder="1" applyAlignment="1">
      <alignment horizontal="center" vertical="top" wrapText="1"/>
    </xf>
    <xf numFmtId="0" fontId="1" fillId="6" borderId="37" xfId="0" applyFont="1" applyFill="1" applyBorder="1" applyAlignment="1">
      <alignment horizontal="center" vertical="top" wrapText="1"/>
    </xf>
    <xf numFmtId="49" fontId="1" fillId="6" borderId="20" xfId="0" applyNumberFormat="1" applyFont="1" applyFill="1" applyBorder="1" applyAlignment="1">
      <alignment horizontal="center" vertical="top" wrapText="1"/>
    </xf>
    <xf numFmtId="49" fontId="1" fillId="6" borderId="71" xfId="0" applyNumberFormat="1" applyFont="1" applyFill="1" applyBorder="1" applyAlignment="1">
      <alignment horizontal="center" vertical="top" wrapText="1"/>
    </xf>
    <xf numFmtId="0" fontId="11" fillId="6" borderId="42" xfId="0" applyFont="1" applyFill="1" applyBorder="1" applyAlignment="1">
      <alignment horizontal="center" vertical="top" wrapText="1"/>
    </xf>
    <xf numFmtId="3" fontId="1" fillId="6" borderId="42" xfId="0" applyNumberFormat="1" applyFont="1" applyFill="1" applyBorder="1" applyAlignment="1">
      <alignment horizontal="center" wrapText="1"/>
    </xf>
    <xf numFmtId="3" fontId="1" fillId="6" borderId="75" xfId="0" applyNumberFormat="1" applyFont="1" applyFill="1" applyBorder="1" applyAlignment="1">
      <alignment horizontal="center" vertical="center" wrapText="1"/>
    </xf>
    <xf numFmtId="3" fontId="1" fillId="6" borderId="42" xfId="0" applyNumberFormat="1" applyFont="1" applyFill="1" applyBorder="1" applyAlignment="1">
      <alignment horizontal="center" vertical="center" wrapText="1"/>
    </xf>
    <xf numFmtId="0" fontId="11" fillId="6" borderId="42" xfId="0" applyFont="1" applyFill="1" applyBorder="1" applyAlignment="1">
      <alignment horizontal="center" wrapText="1"/>
    </xf>
    <xf numFmtId="0" fontId="11" fillId="6" borderId="12" xfId="0" applyFont="1" applyFill="1" applyBorder="1" applyAlignment="1">
      <alignment vertical="top"/>
    </xf>
    <xf numFmtId="0" fontId="11" fillId="6" borderId="42" xfId="0" applyFont="1" applyFill="1" applyBorder="1" applyAlignment="1">
      <alignment vertical="top"/>
    </xf>
    <xf numFmtId="49" fontId="2" fillId="6" borderId="68" xfId="0" applyNumberFormat="1" applyFont="1" applyFill="1" applyBorder="1" applyAlignment="1">
      <alignment horizontal="center" vertical="top" wrapText="1"/>
    </xf>
    <xf numFmtId="49" fontId="2" fillId="6" borderId="55" xfId="0" applyNumberFormat="1" applyFont="1" applyFill="1" applyBorder="1" applyAlignment="1">
      <alignment horizontal="center" vertical="top" wrapText="1"/>
    </xf>
    <xf numFmtId="49" fontId="2" fillId="6" borderId="51" xfId="0" applyNumberFormat="1" applyFont="1" applyFill="1" applyBorder="1" applyAlignment="1">
      <alignment horizontal="center" vertical="top" wrapText="1"/>
    </xf>
    <xf numFmtId="0" fontId="1" fillId="6" borderId="40"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56" xfId="0" applyFont="1" applyFill="1" applyBorder="1" applyAlignment="1">
      <alignment horizontal="left" vertical="top" wrapText="1"/>
    </xf>
    <xf numFmtId="49" fontId="1" fillId="6" borderId="20" xfId="0" applyNumberFormat="1" applyFont="1" applyFill="1" applyBorder="1" applyAlignment="1">
      <alignment horizontal="center" vertical="center" wrapText="1"/>
    </xf>
    <xf numFmtId="49" fontId="1" fillId="6" borderId="42" xfId="0" applyNumberFormat="1" applyFont="1" applyFill="1" applyBorder="1" applyAlignment="1">
      <alignment horizontal="center" vertical="center" wrapText="1"/>
    </xf>
    <xf numFmtId="49" fontId="1" fillId="6" borderId="71" xfId="0" applyNumberFormat="1" applyFont="1" applyFill="1" applyBorder="1" applyAlignment="1">
      <alignment horizontal="center" vertical="center" wrapText="1"/>
    </xf>
    <xf numFmtId="3" fontId="1" fillId="6" borderId="12" xfId="0" applyNumberFormat="1" applyFont="1" applyFill="1" applyBorder="1" applyAlignment="1">
      <alignment horizontal="center" vertical="top" wrapText="1"/>
    </xf>
    <xf numFmtId="0" fontId="11" fillId="6" borderId="50" xfId="0" applyFont="1" applyFill="1" applyBorder="1" applyAlignment="1">
      <alignment horizontal="left" vertical="top" wrapText="1"/>
    </xf>
    <xf numFmtId="49" fontId="17" fillId="6" borderId="13" xfId="0" applyNumberFormat="1" applyFont="1" applyFill="1" applyBorder="1" applyAlignment="1">
      <alignment horizontal="center" vertical="top" wrapText="1"/>
    </xf>
    <xf numFmtId="0" fontId="21" fillId="6" borderId="56" xfId="0" applyFont="1" applyFill="1" applyBorder="1" applyAlignment="1">
      <alignment horizontal="center" vertical="top" wrapText="1"/>
    </xf>
    <xf numFmtId="164" fontId="2" fillId="6" borderId="3" xfId="0" applyNumberFormat="1" applyFont="1" applyFill="1" applyBorder="1" applyAlignment="1">
      <alignment horizontal="center" vertical="top" wrapText="1"/>
    </xf>
    <xf numFmtId="0" fontId="10" fillId="6" borderId="12" xfId="0" applyFont="1" applyFill="1" applyBorder="1" applyAlignment="1">
      <alignment horizontal="center" vertical="top" wrapText="1"/>
    </xf>
    <xf numFmtId="3" fontId="1" fillId="0" borderId="42" xfId="0" applyNumberFormat="1" applyFont="1" applyFill="1" applyBorder="1" applyAlignment="1">
      <alignment horizontal="center" vertical="top" wrapText="1"/>
    </xf>
    <xf numFmtId="3" fontId="1" fillId="0" borderId="37" xfId="0" applyNumberFormat="1" applyFont="1" applyFill="1" applyBorder="1" applyAlignment="1">
      <alignment horizontal="center" vertical="top" wrapText="1"/>
    </xf>
    <xf numFmtId="164" fontId="1" fillId="6" borderId="38"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3" fontId="1" fillId="6" borderId="67"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3" fontId="1" fillId="6" borderId="13" xfId="0" applyNumberFormat="1" applyFont="1" applyFill="1" applyBorder="1" applyAlignment="1">
      <alignment horizontal="center" vertical="top" wrapText="1"/>
    </xf>
    <xf numFmtId="3" fontId="18" fillId="6" borderId="13" xfId="0" applyNumberFormat="1" applyFont="1" applyFill="1" applyBorder="1" applyAlignment="1">
      <alignment horizontal="center" vertical="top" wrapText="1"/>
    </xf>
    <xf numFmtId="3" fontId="3" fillId="6" borderId="42" xfId="0" applyNumberFormat="1" applyFont="1" applyFill="1" applyBorder="1" applyAlignment="1">
      <alignment horizontal="center" vertical="top" wrapText="1"/>
    </xf>
    <xf numFmtId="49" fontId="2" fillId="6" borderId="38" xfId="0" applyNumberFormat="1" applyFont="1" applyFill="1" applyBorder="1" applyAlignment="1">
      <alignment horizontal="center" vertical="top"/>
    </xf>
    <xf numFmtId="49" fontId="2" fillId="6" borderId="36" xfId="0" applyNumberFormat="1" applyFont="1" applyFill="1" applyBorder="1" applyAlignment="1">
      <alignment horizontal="center" vertical="top"/>
    </xf>
    <xf numFmtId="164" fontId="1" fillId="6" borderId="20"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wrapText="1"/>
    </xf>
    <xf numFmtId="164" fontId="1" fillId="6" borderId="37" xfId="0" applyNumberFormat="1" applyFont="1" applyFill="1" applyBorder="1" applyAlignment="1">
      <alignment horizontal="center" vertical="top" wrapText="1"/>
    </xf>
    <xf numFmtId="0" fontId="11" fillId="6" borderId="37" xfId="0" applyFont="1" applyFill="1" applyBorder="1" applyAlignment="1">
      <alignment horizontal="center" vertical="top" wrapText="1"/>
    </xf>
    <xf numFmtId="3" fontId="1" fillId="0" borderId="18" xfId="0" applyNumberFormat="1" applyFont="1" applyBorder="1" applyAlignment="1">
      <alignment horizontal="left" vertical="top" wrapText="1"/>
    </xf>
    <xf numFmtId="3" fontId="1" fillId="7" borderId="18" xfId="0" applyNumberFormat="1" applyFont="1" applyFill="1" applyBorder="1" applyAlignment="1">
      <alignment horizontal="left" vertical="top" wrapText="1"/>
    </xf>
    <xf numFmtId="0" fontId="16" fillId="6" borderId="42" xfId="0" applyFont="1" applyFill="1" applyBorder="1" applyAlignment="1">
      <alignment horizontal="center" vertical="top" wrapText="1"/>
    </xf>
    <xf numFmtId="3" fontId="2" fillId="6" borderId="33" xfId="0" applyNumberFormat="1" applyFont="1" applyFill="1" applyBorder="1" applyAlignment="1">
      <alignment horizontal="center" vertical="top" wrapText="1"/>
    </xf>
    <xf numFmtId="3" fontId="2" fillId="6" borderId="38"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1" fillId="6" borderId="40" xfId="0" applyNumberFormat="1" applyFont="1" applyFill="1" applyBorder="1" applyAlignment="1">
      <alignment horizontal="left" vertical="top" wrapText="1"/>
    </xf>
    <xf numFmtId="3" fontId="1" fillId="6" borderId="56" xfId="0" applyNumberFormat="1" applyFont="1" applyFill="1" applyBorder="1" applyAlignment="1">
      <alignment horizontal="left" vertical="top" wrapText="1"/>
    </xf>
    <xf numFmtId="165" fontId="1" fillId="9" borderId="15" xfId="2" applyFont="1" applyFill="1" applyBorder="1" applyAlignment="1">
      <alignment horizontal="left" vertical="top" wrapText="1"/>
    </xf>
    <xf numFmtId="0" fontId="10" fillId="0" borderId="15" xfId="0" applyFont="1" applyBorder="1" applyAlignment="1">
      <alignment horizontal="left" vertical="top" wrapText="1"/>
    </xf>
  </cellXfs>
  <cellStyles count="3">
    <cellStyle name="Excel Built-in Normal" xfId="2"/>
    <cellStyle name="Įprastas" xfId="0" builtinId="0"/>
    <cellStyle name="Įprastas 2" xfId="1"/>
  </cellStyles>
  <dxfs count="0"/>
  <tableStyles count="0" defaultTableStyle="TableStyleMedium2" defaultPivotStyle="PivotStyleLight16"/>
  <colors>
    <mruColors>
      <color rgb="FFFFCCFF"/>
      <color rgb="FFCCFFCC"/>
      <color rgb="FFFF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68"/>
  <sheetViews>
    <sheetView tabSelected="1" topLeftCell="A3" zoomScaleNormal="100" zoomScaleSheetLayoutView="100" workbookViewId="0">
      <selection activeCell="E83" sqref="E83"/>
    </sheetView>
  </sheetViews>
  <sheetFormatPr defaultColWidth="9.1796875" defaultRowHeight="13" x14ac:dyDescent="0.3"/>
  <cols>
    <col min="1" max="1" width="2.81640625" style="72" customWidth="1"/>
    <col min="2" max="2" width="3.1796875" style="72" customWidth="1"/>
    <col min="3" max="3" width="2.81640625" style="72" customWidth="1"/>
    <col min="4" max="4" width="32.1796875" style="72" customWidth="1"/>
    <col min="5" max="5" width="4.26953125" style="137" customWidth="1"/>
    <col min="6" max="6" width="8.54296875" style="72" customWidth="1"/>
    <col min="7" max="7" width="9.7265625" style="72" customWidth="1"/>
    <col min="8" max="8" width="9.26953125" style="72" customWidth="1"/>
    <col min="9" max="9" width="9.54296875" style="72" customWidth="1"/>
    <col min="10" max="10" width="34" style="72" customWidth="1"/>
    <col min="11" max="13" width="4.54296875" style="72" customWidth="1"/>
    <col min="14" max="16384" width="9.1796875" style="72"/>
  </cols>
  <sheetData>
    <row r="1" spans="1:17" s="11" customFormat="1" ht="31.5" customHeight="1" x14ac:dyDescent="0.35">
      <c r="A1" s="61"/>
      <c r="B1" s="61"/>
      <c r="C1" s="61"/>
      <c r="D1" s="61"/>
      <c r="E1" s="142"/>
      <c r="F1" s="132"/>
      <c r="G1" s="165"/>
      <c r="H1" s="165"/>
      <c r="I1" s="165"/>
      <c r="J1" s="917" t="s">
        <v>217</v>
      </c>
      <c r="K1" s="917"/>
      <c r="L1" s="917"/>
      <c r="M1" s="917"/>
    </row>
    <row r="2" spans="1:17" s="11" customFormat="1" ht="15.75" customHeight="1" x14ac:dyDescent="0.35">
      <c r="A2" s="61"/>
      <c r="B2" s="61"/>
      <c r="C2" s="61"/>
      <c r="D2" s="61"/>
      <c r="E2" s="142"/>
      <c r="F2" s="132"/>
      <c r="G2" s="165"/>
      <c r="H2" s="165"/>
      <c r="I2" s="165"/>
      <c r="J2" s="917" t="s">
        <v>218</v>
      </c>
      <c r="K2" s="917"/>
      <c r="L2" s="917"/>
      <c r="M2" s="165"/>
    </row>
    <row r="3" spans="1:17" s="11" customFormat="1" ht="17.25" customHeight="1" x14ac:dyDescent="0.35">
      <c r="A3" s="61"/>
      <c r="B3" s="61"/>
      <c r="C3" s="61"/>
      <c r="D3" s="61"/>
      <c r="E3" s="142"/>
      <c r="F3" s="132"/>
      <c r="G3" s="165"/>
      <c r="H3" s="165"/>
      <c r="I3" s="165"/>
      <c r="J3" s="165"/>
      <c r="K3" s="165"/>
      <c r="L3" s="165"/>
      <c r="M3" s="165"/>
    </row>
    <row r="4" spans="1:17" s="61" customFormat="1" ht="15" customHeight="1" x14ac:dyDescent="0.35">
      <c r="A4" s="1084" t="s">
        <v>232</v>
      </c>
      <c r="B4" s="1084"/>
      <c r="C4" s="1084"/>
      <c r="D4" s="1084"/>
      <c r="E4" s="1084"/>
      <c r="F4" s="1084"/>
      <c r="G4" s="1084"/>
      <c r="H4" s="1084"/>
      <c r="I4" s="1084"/>
      <c r="J4" s="1084"/>
      <c r="K4" s="580"/>
      <c r="L4" s="580"/>
      <c r="M4" s="580"/>
    </row>
    <row r="5" spans="1:17" s="65" customFormat="1" ht="15" x14ac:dyDescent="0.35">
      <c r="A5" s="1072" t="s">
        <v>0</v>
      </c>
      <c r="B5" s="1072"/>
      <c r="C5" s="1072"/>
      <c r="D5" s="1072"/>
      <c r="E5" s="1072"/>
      <c r="F5" s="1072"/>
      <c r="G5" s="1072"/>
      <c r="H5" s="1072"/>
      <c r="I5" s="1072"/>
      <c r="J5" s="1072"/>
      <c r="K5" s="58"/>
      <c r="L5" s="58"/>
      <c r="M5" s="58"/>
    </row>
    <row r="6" spans="1:17" s="65" customFormat="1" ht="15.5" x14ac:dyDescent="0.35">
      <c r="A6" s="1073" t="s">
        <v>1</v>
      </c>
      <c r="B6" s="1073"/>
      <c r="C6" s="1073"/>
      <c r="D6" s="1073"/>
      <c r="E6" s="1073"/>
      <c r="F6" s="1073"/>
      <c r="G6" s="1073"/>
      <c r="H6" s="1073"/>
      <c r="I6" s="1073"/>
      <c r="J6" s="1073"/>
      <c r="K6" s="58"/>
      <c r="L6" s="58"/>
      <c r="M6" s="58"/>
    </row>
    <row r="7" spans="1:17" s="65" customFormat="1" ht="13.5" thickBot="1" x14ac:dyDescent="0.4">
      <c r="A7" s="1"/>
      <c r="B7" s="1"/>
      <c r="C7" s="1"/>
      <c r="D7" s="1"/>
      <c r="E7" s="48"/>
      <c r="F7" s="48"/>
      <c r="G7" s="172"/>
      <c r="H7" s="172"/>
      <c r="I7" s="172"/>
      <c r="K7" s="58"/>
      <c r="L7" s="1074" t="s">
        <v>60</v>
      </c>
      <c r="M7" s="1074"/>
    </row>
    <row r="8" spans="1:17" s="65" customFormat="1" ht="24" customHeight="1" x14ac:dyDescent="0.35">
      <c r="A8" s="1075" t="s">
        <v>2</v>
      </c>
      <c r="B8" s="1078" t="s">
        <v>3</v>
      </c>
      <c r="C8" s="1078" t="s">
        <v>4</v>
      </c>
      <c r="D8" s="1081" t="s">
        <v>6</v>
      </c>
      <c r="E8" s="1105" t="s">
        <v>7</v>
      </c>
      <c r="F8" s="1108" t="s">
        <v>8</v>
      </c>
      <c r="G8" s="1111" t="s">
        <v>216</v>
      </c>
      <c r="H8" s="1064" t="s">
        <v>159</v>
      </c>
      <c r="I8" s="1090" t="s">
        <v>160</v>
      </c>
      <c r="J8" s="1092" t="s">
        <v>161</v>
      </c>
      <c r="K8" s="1093"/>
      <c r="L8" s="1093"/>
      <c r="M8" s="1094"/>
      <c r="N8" s="618"/>
    </row>
    <row r="9" spans="1:17" s="65" customFormat="1" ht="18.75" customHeight="1" x14ac:dyDescent="0.35">
      <c r="A9" s="1076"/>
      <c r="B9" s="1079"/>
      <c r="C9" s="1079"/>
      <c r="D9" s="1082"/>
      <c r="E9" s="1106"/>
      <c r="F9" s="1109"/>
      <c r="G9" s="1111"/>
      <c r="H9" s="1064"/>
      <c r="I9" s="1090"/>
      <c r="J9" s="1095" t="s">
        <v>6</v>
      </c>
      <c r="K9" s="1097" t="s">
        <v>90</v>
      </c>
      <c r="L9" s="1097"/>
      <c r="M9" s="1098"/>
      <c r="N9" s="618"/>
    </row>
    <row r="10" spans="1:17" s="65" customFormat="1" ht="89.25" customHeight="1" thickBot="1" x14ac:dyDescent="0.4">
      <c r="A10" s="1077"/>
      <c r="B10" s="1080"/>
      <c r="C10" s="1080"/>
      <c r="D10" s="1083"/>
      <c r="E10" s="1107"/>
      <c r="F10" s="1110"/>
      <c r="G10" s="1112"/>
      <c r="H10" s="1065"/>
      <c r="I10" s="1091"/>
      <c r="J10" s="1096"/>
      <c r="K10" s="182" t="s">
        <v>234</v>
      </c>
      <c r="L10" s="182" t="s">
        <v>235</v>
      </c>
      <c r="M10" s="35" t="s">
        <v>233</v>
      </c>
      <c r="N10" s="618"/>
    </row>
    <row r="11" spans="1:17" s="3" customFormat="1" ht="13.5" customHeight="1" x14ac:dyDescent="0.25">
      <c r="A11" s="1099" t="s">
        <v>9</v>
      </c>
      <c r="B11" s="1100"/>
      <c r="C11" s="1100"/>
      <c r="D11" s="1100"/>
      <c r="E11" s="1100"/>
      <c r="F11" s="1100"/>
      <c r="G11" s="1100"/>
      <c r="H11" s="1100"/>
      <c r="I11" s="1100"/>
      <c r="J11" s="1100"/>
      <c r="K11" s="1100"/>
      <c r="L11" s="1100"/>
      <c r="M11" s="1101"/>
      <c r="N11" s="621"/>
    </row>
    <row r="12" spans="1:17" s="3" customFormat="1" ht="12.75" customHeight="1" x14ac:dyDescent="0.25">
      <c r="A12" s="1102" t="s">
        <v>10</v>
      </c>
      <c r="B12" s="1103"/>
      <c r="C12" s="1103"/>
      <c r="D12" s="1103"/>
      <c r="E12" s="1103"/>
      <c r="F12" s="1103"/>
      <c r="G12" s="1103"/>
      <c r="H12" s="1103"/>
      <c r="I12" s="1103"/>
      <c r="J12" s="1103"/>
      <c r="K12" s="1103"/>
      <c r="L12" s="1103"/>
      <c r="M12" s="1104"/>
      <c r="N12" s="621"/>
    </row>
    <row r="13" spans="1:17" s="65" customFormat="1" ht="15" customHeight="1" x14ac:dyDescent="0.35">
      <c r="A13" s="241" t="s">
        <v>11</v>
      </c>
      <c r="B13" s="1085" t="s">
        <v>12</v>
      </c>
      <c r="C13" s="1086"/>
      <c r="D13" s="1086"/>
      <c r="E13" s="1086"/>
      <c r="F13" s="1086"/>
      <c r="G13" s="1086"/>
      <c r="H13" s="1086"/>
      <c r="I13" s="1086"/>
      <c r="J13" s="1086"/>
      <c r="K13" s="1086"/>
      <c r="L13" s="1086"/>
      <c r="M13" s="1086"/>
      <c r="N13" s="618"/>
    </row>
    <row r="14" spans="1:17" s="65" customFormat="1" ht="14.25" customHeight="1" x14ac:dyDescent="0.35">
      <c r="A14" s="240" t="s">
        <v>11</v>
      </c>
      <c r="B14" s="239" t="s">
        <v>11</v>
      </c>
      <c r="C14" s="1087" t="s">
        <v>13</v>
      </c>
      <c r="D14" s="1088"/>
      <c r="E14" s="1088"/>
      <c r="F14" s="1088"/>
      <c r="G14" s="1088"/>
      <c r="H14" s="1088"/>
      <c r="I14" s="1088"/>
      <c r="J14" s="1088"/>
      <c r="K14" s="1088"/>
      <c r="L14" s="1088"/>
      <c r="M14" s="1089"/>
      <c r="N14" s="618"/>
    </row>
    <row r="15" spans="1:17" s="65" customFormat="1" ht="15" customHeight="1" x14ac:dyDescent="0.35">
      <c r="A15" s="1057" t="s">
        <v>11</v>
      </c>
      <c r="B15" s="1066" t="s">
        <v>11</v>
      </c>
      <c r="C15" s="1067" t="s">
        <v>11</v>
      </c>
      <c r="D15" s="920" t="s">
        <v>14</v>
      </c>
      <c r="E15" s="652"/>
      <c r="F15" s="161" t="s">
        <v>23</v>
      </c>
      <c r="G15" s="692">
        <v>99.7</v>
      </c>
      <c r="H15" s="689">
        <v>99.7</v>
      </c>
      <c r="I15" s="691">
        <v>99.7</v>
      </c>
      <c r="J15" s="724"/>
      <c r="K15" s="582"/>
      <c r="L15" s="231"/>
      <c r="M15" s="231"/>
      <c r="N15" s="618"/>
      <c r="O15" s="58"/>
      <c r="P15" s="58"/>
      <c r="Q15" s="58"/>
    </row>
    <row r="16" spans="1:17" s="65" customFormat="1" ht="15" customHeight="1" x14ac:dyDescent="0.35">
      <c r="A16" s="1057"/>
      <c r="B16" s="1066"/>
      <c r="C16" s="1067"/>
      <c r="D16" s="921"/>
      <c r="E16" s="652"/>
      <c r="F16" s="721" t="s">
        <v>17</v>
      </c>
      <c r="G16" s="693">
        <v>4880</v>
      </c>
      <c r="H16" s="25">
        <v>4838</v>
      </c>
      <c r="I16" s="319">
        <v>4838</v>
      </c>
      <c r="J16" s="287"/>
      <c r="K16" s="723"/>
      <c r="L16" s="294"/>
      <c r="M16" s="463"/>
      <c r="N16" s="618"/>
      <c r="O16" s="58"/>
      <c r="P16" s="58"/>
      <c r="Q16" s="58"/>
    </row>
    <row r="17" spans="1:17" s="65" customFormat="1" ht="15" customHeight="1" x14ac:dyDescent="0.35">
      <c r="A17" s="1057"/>
      <c r="B17" s="1066"/>
      <c r="C17" s="1067"/>
      <c r="D17" s="292"/>
      <c r="E17" s="652"/>
      <c r="F17" s="97" t="s">
        <v>18</v>
      </c>
      <c r="G17" s="210">
        <v>384.5</v>
      </c>
      <c r="H17" s="202">
        <v>286.3</v>
      </c>
      <c r="I17" s="319"/>
      <c r="J17" s="722"/>
      <c r="K17" s="723"/>
      <c r="L17" s="294"/>
      <c r="M17" s="465"/>
      <c r="N17" s="618"/>
      <c r="O17" s="58"/>
      <c r="P17" s="58"/>
      <c r="Q17" s="58"/>
    </row>
    <row r="18" spans="1:17" s="65" customFormat="1" ht="28.5" customHeight="1" x14ac:dyDescent="0.35">
      <c r="A18" s="1057"/>
      <c r="B18" s="1066"/>
      <c r="C18" s="1067"/>
      <c r="D18" s="848" t="s">
        <v>16</v>
      </c>
      <c r="E18" s="831"/>
      <c r="F18" s="850" t="s">
        <v>219</v>
      </c>
      <c r="G18" s="852">
        <v>4758.2</v>
      </c>
      <c r="H18" s="854">
        <v>4755</v>
      </c>
      <c r="I18" s="856">
        <v>4755</v>
      </c>
      <c r="J18" s="858" t="s">
        <v>67</v>
      </c>
      <c r="K18" s="860" t="s">
        <v>115</v>
      </c>
      <c r="L18" s="861" t="s">
        <v>115</v>
      </c>
      <c r="M18" s="217" t="s">
        <v>115</v>
      </c>
      <c r="N18" s="618"/>
    </row>
    <row r="19" spans="1:17" s="65" customFormat="1" ht="41.25" customHeight="1" x14ac:dyDescent="0.35">
      <c r="A19" s="155"/>
      <c r="B19" s="156"/>
      <c r="C19" s="157"/>
      <c r="D19" s="687" t="s">
        <v>19</v>
      </c>
      <c r="E19" s="237"/>
      <c r="F19" s="849" t="s">
        <v>219</v>
      </c>
      <c r="G19" s="851">
        <v>73</v>
      </c>
      <c r="H19" s="853">
        <v>73</v>
      </c>
      <c r="I19" s="855">
        <v>73</v>
      </c>
      <c r="J19" s="857" t="s">
        <v>67</v>
      </c>
      <c r="K19" s="859" t="s">
        <v>127</v>
      </c>
      <c r="L19" s="230" t="s">
        <v>127</v>
      </c>
      <c r="M19" s="862" t="s">
        <v>127</v>
      </c>
      <c r="N19" s="618"/>
    </row>
    <row r="20" spans="1:17" s="65" customFormat="1" ht="40.5" customHeight="1" x14ac:dyDescent="0.35">
      <c r="A20" s="155"/>
      <c r="B20" s="156"/>
      <c r="C20" s="158"/>
      <c r="D20" s="159" t="s">
        <v>22</v>
      </c>
      <c r="E20" s="651"/>
      <c r="F20" s="742"/>
      <c r="G20" s="743"/>
      <c r="H20" s="744"/>
      <c r="I20" s="745"/>
      <c r="J20" s="180"/>
      <c r="K20" s="469"/>
      <c r="L20" s="231"/>
      <c r="M20" s="218"/>
      <c r="N20" s="618"/>
    </row>
    <row r="21" spans="1:17" s="65" customFormat="1" ht="26.5" customHeight="1" x14ac:dyDescent="0.35">
      <c r="A21" s="1057"/>
      <c r="B21" s="1066"/>
      <c r="C21" s="1067"/>
      <c r="D21" s="1068" t="s">
        <v>24</v>
      </c>
      <c r="E21" s="843"/>
      <c r="F21" s="746" t="s">
        <v>221</v>
      </c>
      <c r="G21" s="747">
        <v>70</v>
      </c>
      <c r="H21" s="748">
        <v>70</v>
      </c>
      <c r="I21" s="749">
        <v>70</v>
      </c>
      <c r="J21" s="708" t="s">
        <v>100</v>
      </c>
      <c r="K21" s="701" t="s">
        <v>150</v>
      </c>
      <c r="L21" s="232" t="s">
        <v>150</v>
      </c>
      <c r="M21" s="219" t="s">
        <v>150</v>
      </c>
      <c r="N21" s="618"/>
    </row>
    <row r="22" spans="1:17" s="65" customFormat="1" ht="16.5" customHeight="1" x14ac:dyDescent="0.35">
      <c r="A22" s="1057"/>
      <c r="B22" s="1066"/>
      <c r="C22" s="1067"/>
      <c r="D22" s="1069"/>
      <c r="E22" s="843"/>
      <c r="F22" s="750" t="s">
        <v>222</v>
      </c>
      <c r="G22" s="751"/>
      <c r="H22" s="752"/>
      <c r="I22" s="753"/>
      <c r="J22" s="709" t="s">
        <v>25</v>
      </c>
      <c r="K22" s="456">
        <v>190</v>
      </c>
      <c r="L22" s="233">
        <v>190</v>
      </c>
      <c r="M22" s="125">
        <v>190</v>
      </c>
      <c r="N22" s="618"/>
    </row>
    <row r="23" spans="1:17" s="65" customFormat="1" ht="16.5" customHeight="1" x14ac:dyDescent="0.35">
      <c r="A23" s="1057"/>
      <c r="B23" s="1066"/>
      <c r="C23" s="1067"/>
      <c r="D23" s="90" t="s">
        <v>26</v>
      </c>
      <c r="E23" s="843"/>
      <c r="F23" s="754" t="s">
        <v>221</v>
      </c>
      <c r="G23" s="739">
        <v>29.7</v>
      </c>
      <c r="H23" s="740">
        <v>29.7</v>
      </c>
      <c r="I23" s="741">
        <v>29.7</v>
      </c>
      <c r="J23" s="668" t="s">
        <v>101</v>
      </c>
      <c r="K23" s="702" t="s">
        <v>168</v>
      </c>
      <c r="L23" s="401" t="s">
        <v>168</v>
      </c>
      <c r="M23" s="220" t="s">
        <v>168</v>
      </c>
      <c r="N23" s="618"/>
    </row>
    <row r="24" spans="1:17" s="65" customFormat="1" ht="16.5" customHeight="1" x14ac:dyDescent="0.35">
      <c r="A24" s="638"/>
      <c r="B24" s="639"/>
      <c r="C24" s="640"/>
      <c r="D24" s="163"/>
      <c r="E24" s="643"/>
      <c r="F24" s="755" t="s">
        <v>222</v>
      </c>
      <c r="G24" s="756"/>
      <c r="H24" s="757"/>
      <c r="I24" s="758"/>
      <c r="J24" s="649"/>
      <c r="K24" s="703"/>
      <c r="L24" s="234"/>
      <c r="M24" s="221"/>
      <c r="N24" s="618"/>
    </row>
    <row r="25" spans="1:17" s="65" customFormat="1" ht="27" customHeight="1" x14ac:dyDescent="0.35">
      <c r="A25" s="1057"/>
      <c r="B25" s="1066"/>
      <c r="C25" s="1067"/>
      <c r="D25" s="1071" t="s">
        <v>29</v>
      </c>
      <c r="E25" s="651"/>
      <c r="F25" s="759" t="s">
        <v>220</v>
      </c>
      <c r="G25" s="739"/>
      <c r="H25" s="740"/>
      <c r="I25" s="741"/>
      <c r="J25" s="480" t="s">
        <v>102</v>
      </c>
      <c r="K25" s="704">
        <v>6</v>
      </c>
      <c r="L25" s="482">
        <v>6</v>
      </c>
      <c r="M25" s="222">
        <v>6</v>
      </c>
      <c r="N25" s="618"/>
    </row>
    <row r="26" spans="1:17" s="65" customFormat="1" ht="24.75" customHeight="1" x14ac:dyDescent="0.35">
      <c r="A26" s="1057"/>
      <c r="B26" s="1066"/>
      <c r="C26" s="1067"/>
      <c r="D26" s="1071"/>
      <c r="E26" s="652"/>
      <c r="F26" s="759" t="s">
        <v>220</v>
      </c>
      <c r="G26" s="739"/>
      <c r="H26" s="740"/>
      <c r="I26" s="741"/>
      <c r="J26" s="668" t="s">
        <v>95</v>
      </c>
      <c r="K26" s="705">
        <v>150</v>
      </c>
      <c r="L26" s="514"/>
      <c r="M26" s="715"/>
      <c r="N26" s="618"/>
    </row>
    <row r="27" spans="1:17" s="65" customFormat="1" ht="11.25" customHeight="1" x14ac:dyDescent="0.35">
      <c r="A27" s="1057"/>
      <c r="B27" s="1066"/>
      <c r="C27" s="1067"/>
      <c r="D27" s="1071"/>
      <c r="E27" s="669"/>
      <c r="F27" s="759" t="s">
        <v>219</v>
      </c>
      <c r="G27" s="739">
        <v>39.1</v>
      </c>
      <c r="H27" s="740">
        <v>10</v>
      </c>
      <c r="I27" s="741">
        <v>10</v>
      </c>
      <c r="J27" s="710"/>
      <c r="K27" s="706"/>
      <c r="L27" s="235"/>
      <c r="M27" s="223"/>
      <c r="N27" s="618"/>
    </row>
    <row r="28" spans="1:17" s="65" customFormat="1" ht="26.25" customHeight="1" x14ac:dyDescent="0.35">
      <c r="A28" s="1057"/>
      <c r="B28" s="1066"/>
      <c r="C28" s="1067"/>
      <c r="D28" s="1035" t="s">
        <v>93</v>
      </c>
      <c r="E28" s="841" t="s">
        <v>140</v>
      </c>
      <c r="F28" s="760" t="s">
        <v>220</v>
      </c>
      <c r="G28" s="743">
        <v>384.5</v>
      </c>
      <c r="H28" s="744">
        <v>286.3</v>
      </c>
      <c r="I28" s="745"/>
      <c r="J28" s="648" t="s">
        <v>91</v>
      </c>
      <c r="K28" s="469">
        <v>170</v>
      </c>
      <c r="L28" s="231">
        <v>73</v>
      </c>
      <c r="M28" s="218"/>
      <c r="N28" s="618"/>
    </row>
    <row r="29" spans="1:17" s="65" customFormat="1" ht="26.25" customHeight="1" x14ac:dyDescent="0.35">
      <c r="A29" s="1057"/>
      <c r="B29" s="1066"/>
      <c r="C29" s="1067"/>
      <c r="D29" s="1070"/>
      <c r="E29" s="865" t="s">
        <v>31</v>
      </c>
      <c r="F29" s="755"/>
      <c r="G29" s="756"/>
      <c r="H29" s="757"/>
      <c r="I29" s="758"/>
      <c r="J29" s="346" t="s">
        <v>92</v>
      </c>
      <c r="K29" s="459"/>
      <c r="L29" s="293"/>
      <c r="M29" s="479"/>
      <c r="N29" s="618"/>
    </row>
    <row r="30" spans="1:17" s="65" customFormat="1" ht="26.25" customHeight="1" x14ac:dyDescent="0.35">
      <c r="A30" s="1057"/>
      <c r="B30" s="1066"/>
      <c r="C30" s="1067"/>
      <c r="D30" s="1036" t="s">
        <v>236</v>
      </c>
      <c r="E30" s="652"/>
      <c r="F30" s="759" t="s">
        <v>219</v>
      </c>
      <c r="G30" s="739">
        <v>9.6999999999999993</v>
      </c>
      <c r="H30" s="740"/>
      <c r="I30" s="741"/>
      <c r="J30" s="262" t="s">
        <v>153</v>
      </c>
      <c r="K30" s="263">
        <v>1</v>
      </c>
      <c r="L30" s="237"/>
      <c r="M30" s="128"/>
      <c r="N30" s="618"/>
    </row>
    <row r="31" spans="1:17" s="65" customFormat="1" ht="14.25" customHeight="1" x14ac:dyDescent="0.35">
      <c r="A31" s="1057"/>
      <c r="B31" s="1066"/>
      <c r="C31" s="1067"/>
      <c r="D31" s="1070"/>
      <c r="E31" s="669"/>
      <c r="F31" s="759"/>
      <c r="G31" s="739"/>
      <c r="H31" s="740"/>
      <c r="I31" s="741"/>
      <c r="J31" s="345"/>
      <c r="K31" s="349"/>
      <c r="L31" s="236"/>
      <c r="M31" s="224"/>
      <c r="N31" s="618"/>
    </row>
    <row r="32" spans="1:17" s="65" customFormat="1" ht="14.25" customHeight="1" thickBot="1" x14ac:dyDescent="0.35">
      <c r="A32" s="148"/>
      <c r="B32" s="149"/>
      <c r="C32" s="50"/>
      <c r="D32" s="273"/>
      <c r="E32" s="274"/>
      <c r="F32" s="502" t="s">
        <v>20</v>
      </c>
      <c r="G32" s="269">
        <f>+G15+G16+G17</f>
        <v>5364.2</v>
      </c>
      <c r="H32" s="269">
        <f>+H15+H16+H17</f>
        <v>5224</v>
      </c>
      <c r="I32" s="269">
        <f>+I15+I16+I17</f>
        <v>4937.7</v>
      </c>
      <c r="J32" s="711"/>
      <c r="K32" s="340"/>
      <c r="L32" s="267"/>
      <c r="M32" s="268"/>
      <c r="N32" s="618"/>
    </row>
    <row r="33" spans="1:17" s="65" customFormat="1" ht="15" customHeight="1" thickBot="1" x14ac:dyDescent="0.4">
      <c r="A33" s="8" t="s">
        <v>11</v>
      </c>
      <c r="B33" s="9" t="s">
        <v>11</v>
      </c>
      <c r="C33" s="1052" t="s">
        <v>33</v>
      </c>
      <c r="D33" s="961"/>
      <c r="E33" s="961"/>
      <c r="F33" s="1044"/>
      <c r="G33" s="271">
        <f>G32</f>
        <v>5364.2</v>
      </c>
      <c r="H33" s="270">
        <f t="shared" ref="H33:I33" si="0">H32</f>
        <v>5224</v>
      </c>
      <c r="I33" s="271">
        <f t="shared" si="0"/>
        <v>4937.7</v>
      </c>
      <c r="J33" s="712"/>
      <c r="K33" s="707"/>
      <c r="L33" s="653"/>
      <c r="M33" s="242"/>
      <c r="N33" s="618"/>
    </row>
    <row r="34" spans="1:17" s="65" customFormat="1" ht="18" customHeight="1" thickBot="1" x14ac:dyDescent="0.4">
      <c r="A34" s="8" t="s">
        <v>11</v>
      </c>
      <c r="B34" s="9" t="s">
        <v>21</v>
      </c>
      <c r="C34" s="1053" t="s">
        <v>34</v>
      </c>
      <c r="D34" s="1054"/>
      <c r="E34" s="1054"/>
      <c r="F34" s="1054"/>
      <c r="G34" s="1054"/>
      <c r="H34" s="1054"/>
      <c r="I34" s="1054"/>
      <c r="J34" s="1054"/>
      <c r="K34" s="1054"/>
      <c r="L34" s="1054"/>
      <c r="M34" s="1055"/>
      <c r="N34" s="618"/>
    </row>
    <row r="35" spans="1:17" s="65" customFormat="1" ht="16.5" customHeight="1" x14ac:dyDescent="0.35">
      <c r="A35" s="1056" t="s">
        <v>11</v>
      </c>
      <c r="B35" s="1058" t="s">
        <v>21</v>
      </c>
      <c r="C35" s="1060" t="s">
        <v>11</v>
      </c>
      <c r="D35" s="946" t="s">
        <v>64</v>
      </c>
      <c r="E35" s="730"/>
      <c r="F35" s="672" t="s">
        <v>23</v>
      </c>
      <c r="G35" s="725">
        <v>105.6</v>
      </c>
      <c r="H35" s="726">
        <f>225+12</f>
        <v>237</v>
      </c>
      <c r="I35" s="727">
        <v>227.2</v>
      </c>
      <c r="J35" s="728"/>
      <c r="K35" s="731"/>
      <c r="L35" s="726"/>
      <c r="M35" s="732"/>
      <c r="N35" s="618"/>
      <c r="O35" s="58"/>
      <c r="P35" s="58"/>
      <c r="Q35" s="58"/>
    </row>
    <row r="36" spans="1:17" s="65" customFormat="1" ht="16.5" customHeight="1" x14ac:dyDescent="0.35">
      <c r="A36" s="1057"/>
      <c r="B36" s="1059"/>
      <c r="C36" s="1061"/>
      <c r="D36" s="947"/>
      <c r="E36" s="202"/>
      <c r="F36" s="662" t="s">
        <v>201</v>
      </c>
      <c r="G36" s="210"/>
      <c r="H36" s="202"/>
      <c r="I36" s="319">
        <v>182.3</v>
      </c>
      <c r="J36" s="262"/>
      <c r="K36" s="202"/>
      <c r="L36" s="202"/>
      <c r="M36" s="319"/>
    </row>
    <row r="37" spans="1:17" s="65" customFormat="1" ht="16.5" customHeight="1" x14ac:dyDescent="0.35">
      <c r="A37" s="1057"/>
      <c r="B37" s="1059"/>
      <c r="C37" s="1061"/>
      <c r="D37" s="919" t="s">
        <v>35</v>
      </c>
      <c r="E37" s="1062" t="s">
        <v>141</v>
      </c>
      <c r="F37" s="760" t="s">
        <v>221</v>
      </c>
      <c r="G37" s="761">
        <v>37.700000000000003</v>
      </c>
      <c r="H37" s="743">
        <v>40</v>
      </c>
      <c r="I37" s="762">
        <v>40</v>
      </c>
      <c r="J37" s="180" t="s">
        <v>36</v>
      </c>
      <c r="K37" s="675">
        <v>6</v>
      </c>
      <c r="L37" s="675">
        <v>4</v>
      </c>
      <c r="M37" s="124">
        <v>4</v>
      </c>
    </row>
    <row r="38" spans="1:17" s="65" customFormat="1" ht="13.5" customHeight="1" x14ac:dyDescent="0.35">
      <c r="A38" s="1057"/>
      <c r="B38" s="1059"/>
      <c r="C38" s="1061"/>
      <c r="D38" s="948"/>
      <c r="E38" s="1063"/>
      <c r="F38" s="763"/>
      <c r="G38" s="739"/>
      <c r="H38" s="739"/>
      <c r="I38" s="741"/>
      <c r="J38" s="585"/>
      <c r="K38" s="676"/>
      <c r="L38" s="676"/>
      <c r="M38" s="177"/>
    </row>
    <row r="39" spans="1:17" s="65" customFormat="1" ht="26.5" customHeight="1" x14ac:dyDescent="0.35">
      <c r="A39" s="114"/>
      <c r="B39" s="655"/>
      <c r="C39" s="657"/>
      <c r="D39" s="29" t="s">
        <v>37</v>
      </c>
      <c r="E39" s="1049" t="s">
        <v>140</v>
      </c>
      <c r="F39" s="742" t="s">
        <v>221</v>
      </c>
      <c r="G39" s="743">
        <v>15.8</v>
      </c>
      <c r="H39" s="743">
        <v>15</v>
      </c>
      <c r="I39" s="745">
        <v>15</v>
      </c>
      <c r="J39" s="1047" t="s">
        <v>237</v>
      </c>
      <c r="K39" s="252">
        <v>10</v>
      </c>
      <c r="L39" s="252">
        <v>10</v>
      </c>
      <c r="M39" s="121">
        <v>10</v>
      </c>
    </row>
    <row r="40" spans="1:17" s="65" customFormat="1" ht="26.5" customHeight="1" x14ac:dyDescent="0.35">
      <c r="A40" s="114"/>
      <c r="B40" s="655"/>
      <c r="C40" s="657"/>
      <c r="D40" s="34"/>
      <c r="E40" s="1050"/>
      <c r="F40" s="754"/>
      <c r="G40" s="739"/>
      <c r="H40" s="739"/>
      <c r="I40" s="741"/>
      <c r="J40" s="1051"/>
      <c r="K40" s="255"/>
      <c r="L40" s="255"/>
      <c r="M40" s="122"/>
    </row>
    <row r="41" spans="1:17" s="65" customFormat="1" ht="28.5" customHeight="1" x14ac:dyDescent="0.35">
      <c r="A41" s="114"/>
      <c r="B41" s="655"/>
      <c r="C41" s="640"/>
      <c r="D41" s="52" t="s">
        <v>79</v>
      </c>
      <c r="E41" s="99"/>
      <c r="F41" s="764" t="s">
        <v>221</v>
      </c>
      <c r="G41" s="765">
        <f>10-5</f>
        <v>5</v>
      </c>
      <c r="H41" s="765">
        <v>10</v>
      </c>
      <c r="I41" s="766">
        <v>10</v>
      </c>
      <c r="J41" s="179" t="s">
        <v>80</v>
      </c>
      <c r="K41" s="253">
        <v>100</v>
      </c>
      <c r="L41" s="253">
        <v>200</v>
      </c>
      <c r="M41" s="123">
        <v>200</v>
      </c>
    </row>
    <row r="42" spans="1:17" s="65" customFormat="1" ht="26.25" customHeight="1" x14ac:dyDescent="0.35">
      <c r="A42" s="638"/>
      <c r="B42" s="655"/>
      <c r="C42" s="657"/>
      <c r="D42" s="918" t="s">
        <v>137</v>
      </c>
      <c r="E42" s="841" t="s">
        <v>123</v>
      </c>
      <c r="F42" s="833" t="s">
        <v>221</v>
      </c>
      <c r="G42" s="747">
        <v>14.6</v>
      </c>
      <c r="H42" s="835"/>
      <c r="I42" s="837"/>
      <c r="J42" s="262" t="s">
        <v>169</v>
      </c>
      <c r="K42" s="406">
        <v>8</v>
      </c>
      <c r="L42" s="406"/>
      <c r="M42" s="407"/>
    </row>
    <row r="43" spans="1:17" s="65" customFormat="1" ht="18.75" customHeight="1" x14ac:dyDescent="0.35">
      <c r="A43" s="638"/>
      <c r="B43" s="655"/>
      <c r="C43" s="657"/>
      <c r="D43" s="948"/>
      <c r="E43" s="717"/>
      <c r="F43" s="834" t="s">
        <v>221</v>
      </c>
      <c r="G43" s="786"/>
      <c r="H43" s="836">
        <v>100</v>
      </c>
      <c r="I43" s="838">
        <v>100</v>
      </c>
      <c r="J43" s="405" t="s">
        <v>180</v>
      </c>
      <c r="K43" s="676"/>
      <c r="L43" s="676">
        <v>1</v>
      </c>
      <c r="M43" s="177">
        <v>1</v>
      </c>
    </row>
    <row r="44" spans="1:17" s="65" customFormat="1" ht="40.5" customHeight="1" x14ac:dyDescent="0.35">
      <c r="A44" s="638"/>
      <c r="B44" s="655"/>
      <c r="C44" s="408"/>
      <c r="D44" s="410" t="s">
        <v>182</v>
      </c>
      <c r="E44" s="411"/>
      <c r="F44" s="755" t="s">
        <v>221</v>
      </c>
      <c r="G44" s="767">
        <f>60-30</f>
        <v>30</v>
      </c>
      <c r="H44" s="765">
        <f>60</f>
        <v>60</v>
      </c>
      <c r="I44" s="766">
        <v>30</v>
      </c>
      <c r="J44" s="713" t="s">
        <v>171</v>
      </c>
      <c r="K44" s="253">
        <v>25</v>
      </c>
      <c r="L44" s="256">
        <v>100</v>
      </c>
      <c r="M44" s="424"/>
    </row>
    <row r="45" spans="1:17" s="65" customFormat="1" ht="39.75" customHeight="1" x14ac:dyDescent="0.35">
      <c r="A45" s="638"/>
      <c r="B45" s="655"/>
      <c r="C45" s="408"/>
      <c r="D45" s="410" t="s">
        <v>238</v>
      </c>
      <c r="E45" s="452"/>
      <c r="F45" s="754" t="s">
        <v>221</v>
      </c>
      <c r="G45" s="765">
        <v>2.5</v>
      </c>
      <c r="H45" s="756"/>
      <c r="I45" s="766"/>
      <c r="J45" s="713" t="s">
        <v>172</v>
      </c>
      <c r="K45" s="253">
        <v>1</v>
      </c>
      <c r="L45" s="256"/>
      <c r="M45" s="123"/>
    </row>
    <row r="46" spans="1:17" s="65" customFormat="1" ht="29.15" customHeight="1" x14ac:dyDescent="0.35">
      <c r="A46" s="638"/>
      <c r="B46" s="655"/>
      <c r="C46" s="408"/>
      <c r="D46" s="918" t="s">
        <v>200</v>
      </c>
      <c r="E46" s="863" t="s">
        <v>123</v>
      </c>
      <c r="F46" s="875" t="s">
        <v>223</v>
      </c>
      <c r="G46" s="877"/>
      <c r="H46" s="877"/>
      <c r="I46" s="768">
        <v>182.3</v>
      </c>
      <c r="J46" s="402" t="s">
        <v>202</v>
      </c>
      <c r="K46" s="425"/>
      <c r="L46" s="403"/>
      <c r="M46" s="404">
        <v>2</v>
      </c>
    </row>
    <row r="47" spans="1:17" s="65" customFormat="1" ht="29.15" customHeight="1" x14ac:dyDescent="0.35">
      <c r="A47" s="638"/>
      <c r="B47" s="655"/>
      <c r="C47" s="408"/>
      <c r="D47" s="948"/>
      <c r="E47" s="865" t="s">
        <v>31</v>
      </c>
      <c r="F47" s="876" t="s">
        <v>221</v>
      </c>
      <c r="G47" s="769"/>
      <c r="H47" s="769"/>
      <c r="I47" s="878">
        <v>32.200000000000003</v>
      </c>
      <c r="J47" s="714" t="s">
        <v>203</v>
      </c>
      <c r="K47" s="251"/>
      <c r="L47" s="676"/>
      <c r="M47" s="646">
        <v>3</v>
      </c>
    </row>
    <row r="48" spans="1:17" s="65" customFormat="1" ht="29.15" customHeight="1" x14ac:dyDescent="0.35">
      <c r="A48" s="638"/>
      <c r="B48" s="655"/>
      <c r="C48" s="408"/>
      <c r="D48" s="642" t="s">
        <v>215</v>
      </c>
      <c r="E48" s="452"/>
      <c r="F48" s="754" t="s">
        <v>221</v>
      </c>
      <c r="G48" s="771"/>
      <c r="H48" s="771">
        <v>12</v>
      </c>
      <c r="I48" s="771"/>
      <c r="J48" s="714" t="s">
        <v>104</v>
      </c>
      <c r="K48" s="263"/>
      <c r="L48" s="237">
        <v>1</v>
      </c>
      <c r="M48" s="647"/>
    </row>
    <row r="49" spans="1:17" s="65" customFormat="1" ht="18" customHeight="1" thickBot="1" x14ac:dyDescent="0.35">
      <c r="A49" s="148"/>
      <c r="B49" s="149"/>
      <c r="C49" s="49"/>
      <c r="D49" s="278"/>
      <c r="E49" s="280"/>
      <c r="F49" s="502" t="s">
        <v>20</v>
      </c>
      <c r="G49" s="260">
        <f>+G35+G36</f>
        <v>105.6</v>
      </c>
      <c r="H49" s="260">
        <f>+H35+H36</f>
        <v>237</v>
      </c>
      <c r="I49" s="260">
        <f>+I35+I36</f>
        <v>409.5</v>
      </c>
      <c r="J49" s="453"/>
      <c r="K49" s="267"/>
      <c r="L49" s="267"/>
      <c r="M49" s="454"/>
    </row>
    <row r="50" spans="1:17" s="65" customFormat="1" ht="17.25" customHeight="1" thickBot="1" x14ac:dyDescent="0.4">
      <c r="A50" s="12" t="s">
        <v>11</v>
      </c>
      <c r="B50" s="9" t="s">
        <v>21</v>
      </c>
      <c r="C50" s="961" t="s">
        <v>33</v>
      </c>
      <c r="D50" s="961"/>
      <c r="E50" s="961"/>
      <c r="F50" s="1044"/>
      <c r="G50" s="261">
        <f t="shared" ref="G50:I50" si="1">G49</f>
        <v>105.6</v>
      </c>
      <c r="H50" s="261">
        <f t="shared" si="1"/>
        <v>237</v>
      </c>
      <c r="I50" s="259">
        <f t="shared" si="1"/>
        <v>409.5</v>
      </c>
      <c r="J50" s="986"/>
      <c r="K50" s="972"/>
      <c r="L50" s="972"/>
      <c r="M50" s="973"/>
    </row>
    <row r="51" spans="1:17" s="65" customFormat="1" ht="16.5" customHeight="1" thickBot="1" x14ac:dyDescent="0.4">
      <c r="A51" s="8" t="s">
        <v>11</v>
      </c>
      <c r="B51" s="9" t="s">
        <v>28</v>
      </c>
      <c r="C51" s="1045" t="s">
        <v>38</v>
      </c>
      <c r="D51" s="1045"/>
      <c r="E51" s="1045"/>
      <c r="F51" s="1045"/>
      <c r="G51" s="1045"/>
      <c r="H51" s="1045"/>
      <c r="I51" s="1045"/>
      <c r="J51" s="1045"/>
      <c r="K51" s="1045"/>
      <c r="L51" s="1045"/>
      <c r="M51" s="1046"/>
    </row>
    <row r="52" spans="1:17" s="65" customFormat="1" ht="17.25" customHeight="1" x14ac:dyDescent="0.35">
      <c r="A52" s="117" t="s">
        <v>11</v>
      </c>
      <c r="B52" s="654" t="s">
        <v>28</v>
      </c>
      <c r="C52" s="620" t="s">
        <v>11</v>
      </c>
      <c r="D52" s="41" t="s">
        <v>62</v>
      </c>
      <c r="E52" s="736"/>
      <c r="F52" s="94" t="s">
        <v>32</v>
      </c>
      <c r="G52" s="726"/>
      <c r="H52" s="726"/>
      <c r="I52" s="729">
        <v>500</v>
      </c>
      <c r="J52" s="727"/>
      <c r="K52" s="725"/>
      <c r="L52" s="726"/>
      <c r="M52" s="729"/>
    </row>
    <row r="53" spans="1:17" s="65" customFormat="1" ht="17.25" customHeight="1" x14ac:dyDescent="0.35">
      <c r="A53" s="114"/>
      <c r="B53" s="655"/>
      <c r="C53" s="733"/>
      <c r="D53" s="716"/>
      <c r="E53" s="255"/>
      <c r="F53" s="661" t="s">
        <v>23</v>
      </c>
      <c r="G53" s="663">
        <v>68.3</v>
      </c>
      <c r="H53" s="202">
        <v>163.5</v>
      </c>
      <c r="I53" s="319">
        <v>233.5</v>
      </c>
      <c r="J53" s="663"/>
      <c r="K53" s="663"/>
      <c r="L53" s="202"/>
      <c r="M53" s="378"/>
      <c r="O53" s="58"/>
      <c r="P53" s="58"/>
      <c r="Q53" s="58"/>
    </row>
    <row r="54" spans="1:17" s="65" customFormat="1" ht="17.25" customHeight="1" x14ac:dyDescent="0.35">
      <c r="A54" s="114"/>
      <c r="B54" s="655"/>
      <c r="C54" s="733"/>
      <c r="D54" s="716"/>
      <c r="E54" s="734"/>
      <c r="F54" s="38" t="s">
        <v>27</v>
      </c>
      <c r="G54" s="664">
        <v>84.7</v>
      </c>
      <c r="H54" s="202"/>
      <c r="I54" s="671"/>
      <c r="J54" s="664"/>
      <c r="K54" s="147"/>
      <c r="L54" s="670"/>
      <c r="M54" s="379"/>
      <c r="O54" s="58"/>
      <c r="P54" s="58"/>
      <c r="Q54" s="58"/>
    </row>
    <row r="55" spans="1:17" s="65" customFormat="1" ht="17.25" customHeight="1" x14ac:dyDescent="0.35">
      <c r="A55" s="114"/>
      <c r="B55" s="655"/>
      <c r="C55" s="281"/>
      <c r="D55" s="641" t="s">
        <v>39</v>
      </c>
      <c r="E55" s="839" t="s">
        <v>140</v>
      </c>
      <c r="F55" s="754" t="s">
        <v>221</v>
      </c>
      <c r="G55" s="739">
        <v>11</v>
      </c>
      <c r="H55" s="743">
        <v>11</v>
      </c>
      <c r="I55" s="741">
        <v>11</v>
      </c>
      <c r="J55" s="668" t="s">
        <v>68</v>
      </c>
      <c r="K55" s="735">
        <v>17</v>
      </c>
      <c r="L55" s="263">
        <v>17</v>
      </c>
      <c r="M55" s="124">
        <v>17</v>
      </c>
    </row>
    <row r="56" spans="1:17" s="65" customFormat="1" ht="15" customHeight="1" x14ac:dyDescent="0.35">
      <c r="A56" s="114"/>
      <c r="B56" s="655"/>
      <c r="C56" s="657"/>
      <c r="D56" s="86"/>
      <c r="E56" s="677"/>
      <c r="F56" s="755"/>
      <c r="G56" s="756"/>
      <c r="H56" s="756"/>
      <c r="I56" s="758"/>
      <c r="J56" s="649"/>
      <c r="K56" s="676"/>
      <c r="L56" s="676"/>
      <c r="M56" s="177"/>
    </row>
    <row r="57" spans="1:17" s="65" customFormat="1" ht="21" customHeight="1" x14ac:dyDescent="0.35">
      <c r="A57" s="114"/>
      <c r="B57" s="655"/>
      <c r="C57" s="657"/>
      <c r="D57" s="918" t="s">
        <v>40</v>
      </c>
      <c r="E57" s="847" t="s">
        <v>126</v>
      </c>
      <c r="F57" s="772" t="s">
        <v>221</v>
      </c>
      <c r="G57" s="743">
        <f>22.5-4</f>
        <v>18.5</v>
      </c>
      <c r="H57" s="743">
        <v>22.5</v>
      </c>
      <c r="I57" s="745">
        <v>22.5</v>
      </c>
      <c r="J57" s="1047" t="s">
        <v>239</v>
      </c>
      <c r="K57" s="342" t="s">
        <v>179</v>
      </c>
      <c r="L57" s="342" t="s">
        <v>184</v>
      </c>
      <c r="M57" s="283" t="s">
        <v>184</v>
      </c>
    </row>
    <row r="58" spans="1:17" s="65" customFormat="1" ht="21" customHeight="1" x14ac:dyDescent="0.35">
      <c r="A58" s="114"/>
      <c r="B58" s="655"/>
      <c r="C58" s="657"/>
      <c r="D58" s="1000"/>
      <c r="E58" s="587"/>
      <c r="F58" s="773"/>
      <c r="G58" s="756"/>
      <c r="H58" s="756"/>
      <c r="I58" s="758"/>
      <c r="J58" s="1048"/>
      <c r="K58" s="290"/>
      <c r="L58" s="290"/>
      <c r="M58" s="284"/>
    </row>
    <row r="59" spans="1:17" s="65" customFormat="1" ht="14.25" customHeight="1" x14ac:dyDescent="0.35">
      <c r="A59" s="114"/>
      <c r="B59" s="655"/>
      <c r="C59" s="657"/>
      <c r="D59" s="918" t="s">
        <v>103</v>
      </c>
      <c r="E59" s="586" t="s">
        <v>126</v>
      </c>
      <c r="F59" s="759" t="s">
        <v>221</v>
      </c>
      <c r="G59" s="739"/>
      <c r="H59" s="747"/>
      <c r="I59" s="774"/>
      <c r="J59" s="1039" t="s">
        <v>129</v>
      </c>
      <c r="K59" s="291"/>
      <c r="L59" s="291"/>
      <c r="M59" s="285"/>
    </row>
    <row r="60" spans="1:17" s="65" customFormat="1" ht="14.25" customHeight="1" x14ac:dyDescent="0.35">
      <c r="A60" s="114"/>
      <c r="B60" s="655"/>
      <c r="C60" s="657"/>
      <c r="D60" s="919"/>
      <c r="E60" s="674"/>
      <c r="F60" s="759" t="s">
        <v>222</v>
      </c>
      <c r="G60" s="739"/>
      <c r="H60" s="739"/>
      <c r="I60" s="778"/>
      <c r="J60" s="1040"/>
      <c r="K60" s="292"/>
      <c r="L60" s="292"/>
      <c r="M60" s="465"/>
    </row>
    <row r="61" spans="1:17" s="65" customFormat="1" ht="14.25" customHeight="1" x14ac:dyDescent="0.35">
      <c r="A61" s="114"/>
      <c r="B61" s="655"/>
      <c r="C61" s="657"/>
      <c r="D61" s="658"/>
      <c r="E61" s="674"/>
      <c r="F61" s="759" t="s">
        <v>224</v>
      </c>
      <c r="G61" s="779"/>
      <c r="H61" s="739"/>
      <c r="I61" s="778">
        <v>400</v>
      </c>
      <c r="J61" s="1039" t="s">
        <v>185</v>
      </c>
      <c r="K61" s="294"/>
      <c r="L61" s="294"/>
      <c r="M61" s="287">
        <v>100</v>
      </c>
    </row>
    <row r="62" spans="1:17" s="65" customFormat="1" ht="14.25" customHeight="1" x14ac:dyDescent="0.35">
      <c r="A62" s="114"/>
      <c r="B62" s="655"/>
      <c r="C62" s="657"/>
      <c r="D62" s="658"/>
      <c r="E62" s="674"/>
      <c r="F62" s="776" t="s">
        <v>221</v>
      </c>
      <c r="G62" s="751"/>
      <c r="H62" s="751"/>
      <c r="I62" s="775">
        <v>100</v>
      </c>
      <c r="J62" s="1040"/>
      <c r="K62" s="292"/>
      <c r="L62" s="292"/>
      <c r="M62" s="465"/>
    </row>
    <row r="63" spans="1:17" s="65" customFormat="1" ht="27.75" customHeight="1" x14ac:dyDescent="0.35">
      <c r="A63" s="114"/>
      <c r="B63" s="655"/>
      <c r="C63" s="657"/>
      <c r="D63" s="415" t="s">
        <v>109</v>
      </c>
      <c r="E63" s="417"/>
      <c r="F63" s="777" t="s">
        <v>221</v>
      </c>
      <c r="G63" s="765"/>
      <c r="H63" s="765"/>
      <c r="I63" s="766"/>
      <c r="J63" s="179" t="s">
        <v>104</v>
      </c>
      <c r="K63" s="198"/>
      <c r="L63" s="198"/>
      <c r="M63" s="419"/>
    </row>
    <row r="64" spans="1:17" s="65" customFormat="1" ht="20.25" customHeight="1" x14ac:dyDescent="0.35">
      <c r="A64" s="114"/>
      <c r="B64" s="655"/>
      <c r="C64" s="657"/>
      <c r="D64" s="1041" t="s">
        <v>173</v>
      </c>
      <c r="E64" s="839" t="s">
        <v>140</v>
      </c>
      <c r="F64" s="772" t="s">
        <v>221</v>
      </c>
      <c r="G64" s="739">
        <f>68.8-30</f>
        <v>38.799999999999997</v>
      </c>
      <c r="H64" s="739">
        <f>100+30</f>
        <v>130</v>
      </c>
      <c r="I64" s="741">
        <v>100</v>
      </c>
      <c r="J64" s="495" t="s">
        <v>191</v>
      </c>
      <c r="K64" s="493"/>
      <c r="L64" s="496" t="s">
        <v>106</v>
      </c>
      <c r="M64" s="494"/>
    </row>
    <row r="65" spans="1:17" s="65" customFormat="1" ht="20.25" customHeight="1" x14ac:dyDescent="0.35">
      <c r="A65" s="114"/>
      <c r="B65" s="655"/>
      <c r="C65" s="408"/>
      <c r="D65" s="1042"/>
      <c r="E65" s="866" t="s">
        <v>31</v>
      </c>
      <c r="F65" s="759" t="s">
        <v>224</v>
      </c>
      <c r="G65" s="739"/>
      <c r="H65" s="739"/>
      <c r="I65" s="778">
        <v>100</v>
      </c>
      <c r="J65" s="660" t="s">
        <v>192</v>
      </c>
      <c r="K65" s="232" t="s">
        <v>106</v>
      </c>
      <c r="L65" s="232"/>
      <c r="M65" s="497"/>
    </row>
    <row r="66" spans="1:17" s="65" customFormat="1" ht="30" customHeight="1" x14ac:dyDescent="0.35">
      <c r="A66" s="114"/>
      <c r="B66" s="655"/>
      <c r="C66" s="408"/>
      <c r="D66" s="1043"/>
      <c r="E66" s="592"/>
      <c r="F66" s="773"/>
      <c r="G66" s="771"/>
      <c r="H66" s="739"/>
      <c r="I66" s="770"/>
      <c r="J66" s="678" t="s">
        <v>207</v>
      </c>
      <c r="K66" s="493"/>
      <c r="L66" s="493" t="s">
        <v>212</v>
      </c>
      <c r="M66" s="497" t="s">
        <v>193</v>
      </c>
    </row>
    <row r="67" spans="1:17" s="65" customFormat="1" ht="31" customHeight="1" x14ac:dyDescent="0.35">
      <c r="A67" s="114"/>
      <c r="B67" s="655"/>
      <c r="C67" s="408"/>
      <c r="D67" s="667" t="s">
        <v>204</v>
      </c>
      <c r="E67" s="591"/>
      <c r="F67" s="777" t="s">
        <v>222</v>
      </c>
      <c r="G67" s="767">
        <v>84.7</v>
      </c>
      <c r="H67" s="767"/>
      <c r="I67" s="767"/>
      <c r="J67" s="179" t="s">
        <v>192</v>
      </c>
      <c r="K67" s="519" t="s">
        <v>106</v>
      </c>
      <c r="L67" s="519"/>
      <c r="M67" s="520"/>
    </row>
    <row r="68" spans="1:17" s="65" customFormat="1" ht="18" customHeight="1" thickBot="1" x14ac:dyDescent="0.35">
      <c r="A68" s="148"/>
      <c r="B68" s="149"/>
      <c r="C68" s="50"/>
      <c r="D68" s="273"/>
      <c r="E68" s="595"/>
      <c r="F68" s="68" t="s">
        <v>20</v>
      </c>
      <c r="G68" s="260">
        <f>+G52+G53+G54</f>
        <v>153</v>
      </c>
      <c r="H68" s="260">
        <f t="shared" ref="H68:I68" si="2">+H52+H53+H54</f>
        <v>163.5</v>
      </c>
      <c r="I68" s="260">
        <f t="shared" si="2"/>
        <v>733.5</v>
      </c>
      <c r="J68" s="498"/>
      <c r="K68" s="267"/>
      <c r="L68" s="267"/>
      <c r="M68" s="454"/>
    </row>
    <row r="69" spans="1:17" s="65" customFormat="1" ht="13.5" customHeight="1" x14ac:dyDescent="0.35">
      <c r="A69" s="117" t="s">
        <v>11</v>
      </c>
      <c r="B69" s="654" t="s">
        <v>28</v>
      </c>
      <c r="C69" s="656" t="s">
        <v>21</v>
      </c>
      <c r="D69" s="737" t="s">
        <v>41</v>
      </c>
      <c r="E69" s="738"/>
      <c r="F69" s="106" t="s">
        <v>32</v>
      </c>
      <c r="G69" s="725">
        <f>753.8+19</f>
        <v>772.8</v>
      </c>
      <c r="H69" s="732">
        <f>311.1+37</f>
        <v>348.1</v>
      </c>
      <c r="I69" s="727"/>
      <c r="J69" s="725"/>
      <c r="K69" s="731"/>
      <c r="L69" s="726"/>
      <c r="M69" s="729"/>
      <c r="O69" s="58"/>
      <c r="P69" s="58"/>
      <c r="Q69" s="58"/>
    </row>
    <row r="70" spans="1:17" s="65" customFormat="1" ht="13.5" customHeight="1" x14ac:dyDescent="0.35">
      <c r="A70" s="114"/>
      <c r="B70" s="655"/>
      <c r="C70" s="657"/>
      <c r="D70" s="210"/>
      <c r="E70" s="64"/>
      <c r="F70" s="661" t="s">
        <v>23</v>
      </c>
      <c r="G70" s="210">
        <f>78.8+8</f>
        <v>86.8</v>
      </c>
      <c r="H70" s="210">
        <f>79.8+13.9</f>
        <v>93.7</v>
      </c>
      <c r="I70" s="25">
        <f>79.8+34.2</f>
        <v>114</v>
      </c>
      <c r="J70" s="146"/>
      <c r="K70" s="25"/>
      <c r="L70" s="202"/>
      <c r="M70" s="319"/>
      <c r="O70" s="58"/>
      <c r="P70" s="58"/>
      <c r="Q70" s="58"/>
    </row>
    <row r="71" spans="1:17" s="65" customFormat="1" ht="13.5" customHeight="1" x14ac:dyDescent="0.35">
      <c r="A71" s="114"/>
      <c r="B71" s="655"/>
      <c r="C71" s="657"/>
      <c r="D71" s="210"/>
      <c r="E71" s="64"/>
      <c r="F71" s="37" t="s">
        <v>75</v>
      </c>
      <c r="G71" s="210">
        <v>521.29999999999995</v>
      </c>
      <c r="H71" s="210"/>
      <c r="I71" s="25"/>
      <c r="J71" s="146"/>
      <c r="K71" s="25"/>
      <c r="L71" s="202"/>
      <c r="M71" s="319"/>
      <c r="O71" s="58"/>
    </row>
    <row r="72" spans="1:17" s="65" customFormat="1" ht="13.5" customHeight="1" x14ac:dyDescent="0.35">
      <c r="A72" s="114"/>
      <c r="B72" s="655"/>
      <c r="C72" s="657"/>
      <c r="D72" s="210"/>
      <c r="E72" s="64"/>
      <c r="F72" s="146" t="s">
        <v>44</v>
      </c>
      <c r="G72" s="210">
        <v>44.7</v>
      </c>
      <c r="H72" s="210"/>
      <c r="I72" s="25"/>
      <c r="J72" s="146"/>
      <c r="K72" s="25"/>
      <c r="L72" s="202"/>
      <c r="M72" s="319"/>
      <c r="O72" s="58"/>
    </row>
    <row r="73" spans="1:17" s="65" customFormat="1" ht="13.5" customHeight="1" x14ac:dyDescent="0.35">
      <c r="A73" s="114"/>
      <c r="B73" s="696"/>
      <c r="C73" s="697"/>
      <c r="D73" s="210"/>
      <c r="E73" s="64"/>
      <c r="F73" s="146" t="s">
        <v>70</v>
      </c>
      <c r="G73" s="210">
        <v>22</v>
      </c>
      <c r="H73" s="210">
        <v>22</v>
      </c>
      <c r="I73" s="25"/>
      <c r="J73" s="146"/>
      <c r="K73" s="25"/>
      <c r="L73" s="202"/>
      <c r="M73" s="319"/>
      <c r="O73" s="58"/>
    </row>
    <row r="74" spans="1:17" s="65" customFormat="1" ht="13.5" customHeight="1" x14ac:dyDescent="0.35">
      <c r="A74" s="114"/>
      <c r="B74" s="655"/>
      <c r="C74" s="657"/>
      <c r="D74" s="210"/>
      <c r="E74" s="64"/>
      <c r="F74" s="37" t="s">
        <v>74</v>
      </c>
      <c r="G74" s="210">
        <v>177.4</v>
      </c>
      <c r="H74" s="210"/>
      <c r="I74" s="25"/>
      <c r="J74" s="146"/>
      <c r="K74" s="25"/>
      <c r="L74" s="202"/>
      <c r="M74" s="319"/>
      <c r="O74" s="58"/>
    </row>
    <row r="75" spans="1:17" s="65" customFormat="1" ht="13.5" customHeight="1" x14ac:dyDescent="0.35">
      <c r="A75" s="114"/>
      <c r="B75" s="696"/>
      <c r="C75" s="697"/>
      <c r="D75" s="210"/>
      <c r="E75" s="64"/>
      <c r="F75" s="74" t="s">
        <v>94</v>
      </c>
      <c r="G75" s="210">
        <v>0.1</v>
      </c>
      <c r="H75" s="210"/>
      <c r="I75" s="25"/>
      <c r="J75" s="146"/>
      <c r="K75" s="25"/>
      <c r="L75" s="202"/>
      <c r="M75" s="319"/>
    </row>
    <row r="76" spans="1:17" s="65" customFormat="1" ht="13.5" customHeight="1" x14ac:dyDescent="0.35">
      <c r="A76" s="114"/>
      <c r="B76" s="696"/>
      <c r="C76" s="697"/>
      <c r="D76" s="210"/>
      <c r="E76" s="64"/>
      <c r="F76" s="74" t="s">
        <v>27</v>
      </c>
      <c r="G76" s="210">
        <v>142.69999999999999</v>
      </c>
      <c r="H76" s="210"/>
      <c r="I76" s="25"/>
      <c r="J76" s="146"/>
      <c r="K76" s="25"/>
      <c r="L76" s="202"/>
      <c r="M76" s="319"/>
    </row>
    <row r="77" spans="1:17" s="65" customFormat="1" ht="13.5" customHeight="1" x14ac:dyDescent="0.35">
      <c r="A77" s="114"/>
      <c r="B77" s="655"/>
      <c r="C77" s="657"/>
      <c r="D77" s="210"/>
      <c r="E77" s="83"/>
      <c r="F77" s="75" t="s">
        <v>138</v>
      </c>
      <c r="G77" s="210">
        <v>0.1</v>
      </c>
      <c r="H77" s="670"/>
      <c r="I77" s="671"/>
      <c r="J77" s="120"/>
      <c r="K77" s="210"/>
      <c r="L77" s="202"/>
      <c r="M77" s="671"/>
    </row>
    <row r="78" spans="1:17" s="65" customFormat="1" ht="17.25" customHeight="1" x14ac:dyDescent="0.35">
      <c r="A78" s="4"/>
      <c r="B78" s="5"/>
      <c r="C78" s="53"/>
      <c r="D78" s="1035" t="s">
        <v>73</v>
      </c>
      <c r="E78" s="107" t="s">
        <v>123</v>
      </c>
      <c r="F78" s="780" t="s">
        <v>224</v>
      </c>
      <c r="G78" s="781">
        <v>478</v>
      </c>
      <c r="H78" s="781">
        <v>311.10000000000002</v>
      </c>
      <c r="I78" s="782"/>
      <c r="J78" s="1038" t="s">
        <v>78</v>
      </c>
      <c r="K78" s="231">
        <v>50</v>
      </c>
      <c r="L78" s="231">
        <v>100</v>
      </c>
      <c r="M78" s="218"/>
    </row>
    <row r="79" spans="1:17" s="65" customFormat="1" ht="17.25" customHeight="1" x14ac:dyDescent="0.35">
      <c r="A79" s="4"/>
      <c r="B79" s="5"/>
      <c r="C79" s="53"/>
      <c r="D79" s="1036"/>
      <c r="E79" s="866" t="s">
        <v>31</v>
      </c>
      <c r="F79" s="783"/>
      <c r="G79" s="867"/>
      <c r="H79" s="867"/>
      <c r="I79" s="868"/>
      <c r="J79" s="1019"/>
      <c r="K79" s="294"/>
      <c r="L79" s="294"/>
      <c r="M79" s="287"/>
    </row>
    <row r="80" spans="1:17" s="65" customFormat="1" ht="17.25" customHeight="1" x14ac:dyDescent="0.35">
      <c r="A80" s="4"/>
      <c r="B80" s="5"/>
      <c r="C80" s="53"/>
      <c r="D80" s="1036"/>
      <c r="E80" s="64" t="s">
        <v>126</v>
      </c>
      <c r="F80" s="783" t="s">
        <v>225</v>
      </c>
      <c r="G80" s="740">
        <v>22</v>
      </c>
      <c r="H80" s="740">
        <v>22</v>
      </c>
      <c r="I80" s="741"/>
      <c r="J80" s="1019"/>
      <c r="K80" s="333"/>
      <c r="L80" s="333"/>
      <c r="M80" s="325"/>
    </row>
    <row r="81" spans="1:13" s="65" customFormat="1" ht="13.5" customHeight="1" x14ac:dyDescent="0.35">
      <c r="A81" s="4"/>
      <c r="B81" s="5"/>
      <c r="C81" s="53"/>
      <c r="D81" s="1037"/>
      <c r="E81" s="652" t="s">
        <v>140</v>
      </c>
      <c r="F81" s="783"/>
      <c r="G81" s="740"/>
      <c r="H81" s="740"/>
      <c r="I81" s="741"/>
      <c r="J81" s="1019"/>
      <c r="K81" s="294"/>
      <c r="L81" s="294"/>
      <c r="M81" s="287"/>
    </row>
    <row r="82" spans="1:13" s="65" customFormat="1" ht="18" customHeight="1" x14ac:dyDescent="0.35">
      <c r="A82" s="114"/>
      <c r="B82" s="655"/>
      <c r="C82" s="657"/>
      <c r="D82" s="918" t="s">
        <v>42</v>
      </c>
      <c r="E82" s="107" t="s">
        <v>123</v>
      </c>
      <c r="F82" s="760" t="s">
        <v>221</v>
      </c>
      <c r="G82" s="744">
        <v>78.8</v>
      </c>
      <c r="H82" s="744">
        <v>79.8</v>
      </c>
      <c r="I82" s="745">
        <v>79.8</v>
      </c>
      <c r="J82" s="665" t="s">
        <v>113</v>
      </c>
      <c r="K82" s="334">
        <v>2133</v>
      </c>
      <c r="L82" s="334">
        <v>2090</v>
      </c>
      <c r="M82" s="326">
        <v>2090</v>
      </c>
    </row>
    <row r="83" spans="1:13" s="65" customFormat="1" ht="18.75" customHeight="1" x14ac:dyDescent="0.35">
      <c r="A83" s="4"/>
      <c r="B83" s="5"/>
      <c r="C83" s="53"/>
      <c r="D83" s="919"/>
      <c r="E83" s="913" t="s">
        <v>245</v>
      </c>
      <c r="F83" s="784" t="s">
        <v>222</v>
      </c>
      <c r="G83" s="739">
        <v>12.4</v>
      </c>
      <c r="H83" s="740"/>
      <c r="I83" s="741"/>
      <c r="J83" s="344" t="s">
        <v>96</v>
      </c>
      <c r="K83" s="335">
        <v>150</v>
      </c>
      <c r="L83" s="335">
        <v>150</v>
      </c>
      <c r="M83" s="327">
        <v>150</v>
      </c>
    </row>
    <row r="84" spans="1:13" s="65" customFormat="1" ht="56.25" customHeight="1" x14ac:dyDescent="0.35">
      <c r="A84" s="110"/>
      <c r="B84" s="5"/>
      <c r="C84" s="111"/>
      <c r="D84" s="644"/>
      <c r="E84" s="718"/>
      <c r="F84" s="785"/>
      <c r="G84" s="756"/>
      <c r="H84" s="757"/>
      <c r="I84" s="758"/>
      <c r="J84" s="345" t="s">
        <v>240</v>
      </c>
      <c r="K84" s="336">
        <v>40</v>
      </c>
      <c r="L84" s="336">
        <v>60</v>
      </c>
      <c r="M84" s="328">
        <v>100</v>
      </c>
    </row>
    <row r="85" spans="1:13" s="65" customFormat="1" ht="28.5" customHeight="1" x14ac:dyDescent="0.35">
      <c r="A85" s="110"/>
      <c r="B85" s="5"/>
      <c r="C85" s="111"/>
      <c r="D85" s="957" t="s">
        <v>243</v>
      </c>
      <c r="E85" s="886" t="s">
        <v>123</v>
      </c>
      <c r="F85" s="787" t="s">
        <v>224</v>
      </c>
      <c r="G85" s="892">
        <f>7+12</f>
        <v>19</v>
      </c>
      <c r="H85" s="892">
        <v>37</v>
      </c>
      <c r="I85" s="894"/>
      <c r="J85" s="510" t="s">
        <v>195</v>
      </c>
      <c r="K85" s="518">
        <v>1</v>
      </c>
      <c r="L85" s="403">
        <v>1</v>
      </c>
      <c r="M85" s="506"/>
    </row>
    <row r="86" spans="1:13" s="65" customFormat="1" ht="16.5" customHeight="1" x14ac:dyDescent="0.35">
      <c r="A86" s="110"/>
      <c r="B86" s="5"/>
      <c r="C86" s="111"/>
      <c r="D86" s="1021"/>
      <c r="E86" s="913" t="s">
        <v>245</v>
      </c>
      <c r="F86" s="788"/>
      <c r="G86" s="779"/>
      <c r="H86" s="739"/>
      <c r="I86" s="778"/>
      <c r="J86" s="511" t="s">
        <v>196</v>
      </c>
      <c r="K86" s="488">
        <v>1</v>
      </c>
      <c r="L86" s="488"/>
      <c r="M86" s="507"/>
    </row>
    <row r="87" spans="1:13" s="65" customFormat="1" ht="18" customHeight="1" x14ac:dyDescent="0.35">
      <c r="A87" s="110"/>
      <c r="B87" s="5"/>
      <c r="C87" s="111"/>
      <c r="D87" s="958"/>
      <c r="E87" s="505"/>
      <c r="F87" s="789" t="s">
        <v>221</v>
      </c>
      <c r="G87" s="758">
        <v>8</v>
      </c>
      <c r="H87" s="893">
        <f>13.9</f>
        <v>13.9</v>
      </c>
      <c r="I87" s="895">
        <f>34.2</f>
        <v>34.200000000000003</v>
      </c>
      <c r="J87" s="512" t="s">
        <v>197</v>
      </c>
      <c r="K87" s="491">
        <v>1</v>
      </c>
      <c r="L87" s="491">
        <v>1</v>
      </c>
      <c r="M87" s="509">
        <v>2</v>
      </c>
    </row>
    <row r="88" spans="1:13" s="65" customFormat="1" ht="27" customHeight="1" x14ac:dyDescent="0.35">
      <c r="A88" s="993"/>
      <c r="B88" s="995"/>
      <c r="C88" s="1013"/>
      <c r="D88" s="1017" t="s">
        <v>107</v>
      </c>
      <c r="E88" s="107" t="s">
        <v>123</v>
      </c>
      <c r="F88" s="754" t="s">
        <v>226</v>
      </c>
      <c r="G88" s="761">
        <v>16.600000000000001</v>
      </c>
      <c r="H88" s="887"/>
      <c r="I88" s="884"/>
      <c r="J88" s="352" t="s">
        <v>66</v>
      </c>
      <c r="K88" s="337">
        <v>100</v>
      </c>
      <c r="L88" s="337"/>
      <c r="M88" s="329"/>
    </row>
    <row r="89" spans="1:13" s="65" customFormat="1" ht="14.25" customHeight="1" x14ac:dyDescent="0.35">
      <c r="A89" s="993"/>
      <c r="B89" s="995"/>
      <c r="C89" s="1013"/>
      <c r="D89" s="999"/>
      <c r="E89" s="866" t="s">
        <v>31</v>
      </c>
      <c r="F89" s="754"/>
      <c r="G89" s="739"/>
      <c r="H89" s="740"/>
      <c r="I89" s="741"/>
      <c r="J89" s="832"/>
      <c r="K89" s="338"/>
      <c r="L89" s="338"/>
      <c r="M89" s="330"/>
    </row>
    <row r="90" spans="1:13" s="65" customFormat="1" ht="13.5" customHeight="1" x14ac:dyDescent="0.35">
      <c r="A90" s="993"/>
      <c r="B90" s="995"/>
      <c r="C90" s="1013"/>
      <c r="D90" s="999"/>
      <c r="E90" s="64" t="s">
        <v>126</v>
      </c>
      <c r="F90" s="754" t="s">
        <v>227</v>
      </c>
      <c r="G90" s="739">
        <v>4</v>
      </c>
      <c r="H90" s="740"/>
      <c r="I90" s="741"/>
      <c r="J90" s="1019" t="s">
        <v>125</v>
      </c>
      <c r="K90" s="338"/>
      <c r="L90" s="338"/>
      <c r="M90" s="330"/>
    </row>
    <row r="91" spans="1:13" s="65" customFormat="1" ht="13.5" customHeight="1" x14ac:dyDescent="0.35">
      <c r="A91" s="1007"/>
      <c r="B91" s="1010"/>
      <c r="C91" s="1014"/>
      <c r="D91" s="1018"/>
      <c r="E91" s="652" t="s">
        <v>140</v>
      </c>
      <c r="F91" s="754"/>
      <c r="G91" s="786"/>
      <c r="H91" s="740"/>
      <c r="I91" s="741"/>
      <c r="J91" s="1020"/>
      <c r="K91" s="338"/>
      <c r="L91" s="338"/>
      <c r="M91" s="330"/>
    </row>
    <row r="92" spans="1:13" s="11" customFormat="1" ht="14.25" customHeight="1" x14ac:dyDescent="0.35">
      <c r="A92" s="1008"/>
      <c r="B92" s="1011"/>
      <c r="C92" s="1015"/>
      <c r="D92" s="957" t="s">
        <v>85</v>
      </c>
      <c r="E92" s="107" t="s">
        <v>123</v>
      </c>
      <c r="F92" s="787" t="s">
        <v>226</v>
      </c>
      <c r="G92" s="739">
        <v>0.1</v>
      </c>
      <c r="H92" s="744"/>
      <c r="I92" s="745"/>
      <c r="J92" s="1022" t="s">
        <v>86</v>
      </c>
      <c r="K92" s="675"/>
      <c r="L92" s="675"/>
      <c r="M92" s="124"/>
    </row>
    <row r="93" spans="1:13" s="11" customFormat="1" ht="14.25" customHeight="1" x14ac:dyDescent="0.35">
      <c r="A93" s="1008"/>
      <c r="B93" s="1011"/>
      <c r="C93" s="1015"/>
      <c r="D93" s="1021"/>
      <c r="E93" s="64" t="s">
        <v>126</v>
      </c>
      <c r="F93" s="788" t="s">
        <v>227</v>
      </c>
      <c r="G93" s="739">
        <v>50.1</v>
      </c>
      <c r="H93" s="740"/>
      <c r="I93" s="741"/>
      <c r="J93" s="1023"/>
      <c r="K93" s="237"/>
      <c r="L93" s="237"/>
      <c r="M93" s="128"/>
    </row>
    <row r="94" spans="1:13" s="11" customFormat="1" ht="14.25" customHeight="1" x14ac:dyDescent="0.35">
      <c r="A94" s="1008"/>
      <c r="B94" s="1011"/>
      <c r="C94" s="1015"/>
      <c r="D94" s="1021"/>
      <c r="E94" s="108" t="s">
        <v>140</v>
      </c>
      <c r="F94" s="788" t="s">
        <v>228</v>
      </c>
      <c r="G94" s="739">
        <v>0.1</v>
      </c>
      <c r="H94" s="740"/>
      <c r="I94" s="741"/>
      <c r="J94" s="1024"/>
      <c r="K94" s="237"/>
      <c r="L94" s="237"/>
      <c r="M94" s="128"/>
    </row>
    <row r="95" spans="1:13" s="11" customFormat="1" ht="14.25" customHeight="1" x14ac:dyDescent="0.35">
      <c r="A95" s="1008"/>
      <c r="B95" s="1011"/>
      <c r="C95" s="1015"/>
      <c r="D95" s="1021"/>
      <c r="E95" s="866" t="s">
        <v>31</v>
      </c>
      <c r="F95" s="788" t="s">
        <v>229</v>
      </c>
      <c r="G95" s="739">
        <v>0.1</v>
      </c>
      <c r="H95" s="740"/>
      <c r="I95" s="741"/>
      <c r="J95" s="1024"/>
      <c r="K95" s="237"/>
      <c r="L95" s="237"/>
      <c r="M95" s="128"/>
    </row>
    <row r="96" spans="1:13" s="11" customFormat="1" ht="14.25" customHeight="1" x14ac:dyDescent="0.35">
      <c r="A96" s="1008"/>
      <c r="B96" s="1011"/>
      <c r="C96" s="1015"/>
      <c r="D96" s="1021"/>
      <c r="E96" s="666"/>
      <c r="F96" s="789" t="s">
        <v>230</v>
      </c>
      <c r="G96" s="739">
        <v>0.1</v>
      </c>
      <c r="H96" s="740"/>
      <c r="I96" s="741"/>
      <c r="J96" s="1024"/>
      <c r="K96" s="517"/>
      <c r="L96" s="237"/>
      <c r="M96" s="128"/>
    </row>
    <row r="97" spans="1:17" s="11" customFormat="1" ht="12.75" customHeight="1" x14ac:dyDescent="0.35">
      <c r="A97" s="1008"/>
      <c r="B97" s="1011"/>
      <c r="C97" s="1015"/>
      <c r="D97" s="918" t="s">
        <v>108</v>
      </c>
      <c r="E97" s="107" t="s">
        <v>126</v>
      </c>
      <c r="F97" s="790" t="s">
        <v>227</v>
      </c>
      <c r="G97" s="761">
        <v>123.3</v>
      </c>
      <c r="H97" s="743"/>
      <c r="I97" s="762"/>
      <c r="J97" s="1030" t="s">
        <v>111</v>
      </c>
      <c r="K97" s="237">
        <v>100</v>
      </c>
      <c r="L97" s="675"/>
      <c r="M97" s="645"/>
    </row>
    <row r="98" spans="1:17" s="11" customFormat="1" ht="14.25" customHeight="1" x14ac:dyDescent="0.35">
      <c r="A98" s="1008"/>
      <c r="B98" s="1011"/>
      <c r="C98" s="1015"/>
      <c r="D98" s="919"/>
      <c r="E98" s="866" t="s">
        <v>31</v>
      </c>
      <c r="F98" s="790" t="s">
        <v>224</v>
      </c>
      <c r="G98" s="741">
        <v>275.8</v>
      </c>
      <c r="H98" s="739"/>
      <c r="I98" s="741"/>
      <c r="J98" s="1031"/>
      <c r="K98" s="237"/>
      <c r="L98" s="237"/>
      <c r="M98" s="128"/>
    </row>
    <row r="99" spans="1:17" s="11" customFormat="1" ht="12" customHeight="1" x14ac:dyDescent="0.35">
      <c r="A99" s="1008"/>
      <c r="B99" s="1011"/>
      <c r="C99" s="1015"/>
      <c r="D99" s="919"/>
      <c r="E99" s="874"/>
      <c r="F99" s="791" t="s">
        <v>226</v>
      </c>
      <c r="G99" s="739">
        <v>504.6</v>
      </c>
      <c r="H99" s="740"/>
      <c r="I99" s="741"/>
      <c r="J99" s="1032"/>
      <c r="K99" s="485"/>
      <c r="L99" s="485"/>
      <c r="M99" s="486"/>
    </row>
    <row r="100" spans="1:17" s="11" customFormat="1" ht="14.25" customHeight="1" x14ac:dyDescent="0.35">
      <c r="A100" s="1008"/>
      <c r="B100" s="1011"/>
      <c r="C100" s="1015"/>
      <c r="D100" s="919"/>
      <c r="E100" s="874"/>
      <c r="F100" s="790" t="s">
        <v>228</v>
      </c>
      <c r="G100" s="739">
        <v>44.6</v>
      </c>
      <c r="H100" s="740"/>
      <c r="I100" s="741"/>
      <c r="J100" s="1031" t="s">
        <v>187</v>
      </c>
      <c r="K100" s="237"/>
      <c r="L100" s="237"/>
      <c r="M100" s="128"/>
    </row>
    <row r="101" spans="1:17" s="11" customFormat="1" ht="14.25" customHeight="1" x14ac:dyDescent="0.35">
      <c r="A101" s="1008"/>
      <c r="B101" s="1011"/>
      <c r="C101" s="1015"/>
      <c r="D101" s="919"/>
      <c r="E101" s="874"/>
      <c r="F101" s="789" t="s">
        <v>222</v>
      </c>
      <c r="G101" s="792">
        <f>127.1-20+23.2</f>
        <v>130.29999999999998</v>
      </c>
      <c r="H101" s="739"/>
      <c r="I101" s="741"/>
      <c r="J101" s="1031"/>
      <c r="K101" s="237"/>
      <c r="L101" s="237"/>
      <c r="M101" s="128"/>
    </row>
    <row r="102" spans="1:17" s="65" customFormat="1" ht="18" customHeight="1" thickBot="1" x14ac:dyDescent="0.4">
      <c r="A102" s="1009"/>
      <c r="B102" s="1012"/>
      <c r="C102" s="1016"/>
      <c r="D102" s="304"/>
      <c r="E102" s="309"/>
      <c r="F102" s="502" t="s">
        <v>20</v>
      </c>
      <c r="G102" s="269">
        <f>+G69+G70+G71+G72+G73+G74+G75+G76+G77</f>
        <v>1767.8999999999999</v>
      </c>
      <c r="H102" s="269">
        <f t="shared" ref="H102:I102" si="3">+H69+H70+H71+H72+H73+H74+H75+H76+H77</f>
        <v>463.8</v>
      </c>
      <c r="I102" s="269">
        <f t="shared" si="3"/>
        <v>114</v>
      </c>
      <c r="J102" s="598"/>
      <c r="K102" s="267"/>
      <c r="L102" s="267"/>
      <c r="M102" s="454"/>
      <c r="O102" s="58"/>
      <c r="P102" s="58"/>
      <c r="Q102" s="58"/>
    </row>
    <row r="103" spans="1:17" s="65" customFormat="1" ht="15.75" customHeight="1" x14ac:dyDescent="0.35">
      <c r="A103" s="16" t="s">
        <v>11</v>
      </c>
      <c r="B103" s="17" t="s">
        <v>28</v>
      </c>
      <c r="C103" s="54" t="s">
        <v>28</v>
      </c>
      <c r="D103" s="946" t="s">
        <v>83</v>
      </c>
      <c r="E103" s="1033" t="s">
        <v>156</v>
      </c>
      <c r="F103" s="793" t="s">
        <v>32</v>
      </c>
      <c r="G103" s="726">
        <v>5</v>
      </c>
      <c r="H103" s="732">
        <v>162.6</v>
      </c>
      <c r="I103" s="729">
        <v>530</v>
      </c>
      <c r="J103" s="361"/>
      <c r="K103" s="323"/>
      <c r="L103" s="323"/>
      <c r="M103" s="126"/>
      <c r="P103" s="58"/>
      <c r="Q103" s="58"/>
    </row>
    <row r="104" spans="1:17" s="65" customFormat="1" ht="10.5" customHeight="1" x14ac:dyDescent="0.35">
      <c r="A104" s="679"/>
      <c r="B104" s="680"/>
      <c r="C104" s="673"/>
      <c r="D104" s="971"/>
      <c r="E104" s="1034"/>
      <c r="F104" s="96"/>
      <c r="G104" s="321"/>
      <c r="H104" s="313"/>
      <c r="I104" s="354"/>
      <c r="J104" s="649"/>
      <c r="K104" s="650"/>
      <c r="L104" s="650"/>
      <c r="M104" s="127"/>
    </row>
    <row r="105" spans="1:17" s="11" customFormat="1" ht="18" customHeight="1" x14ac:dyDescent="0.35">
      <c r="A105" s="56"/>
      <c r="B105" s="57"/>
      <c r="C105" s="59"/>
      <c r="D105" s="1025" t="s">
        <v>82</v>
      </c>
      <c r="E105" s="842" t="s">
        <v>140</v>
      </c>
      <c r="F105" s="790" t="s">
        <v>224</v>
      </c>
      <c r="G105" s="768"/>
      <c r="H105" s="743">
        <f>50+12</f>
        <v>62</v>
      </c>
      <c r="I105" s="762">
        <v>380</v>
      </c>
      <c r="J105" s="599" t="s">
        <v>69</v>
      </c>
      <c r="K105" s="237"/>
      <c r="L105" s="237">
        <v>1</v>
      </c>
      <c r="M105" s="128"/>
    </row>
    <row r="106" spans="1:17" s="11" customFormat="1" ht="18.75" customHeight="1" x14ac:dyDescent="0.35">
      <c r="A106" s="56"/>
      <c r="B106" s="57"/>
      <c r="C106" s="59"/>
      <c r="D106" s="1026"/>
      <c r="E106" s="101"/>
      <c r="F106" s="790"/>
      <c r="G106" s="740"/>
      <c r="H106" s="739"/>
      <c r="I106" s="778"/>
      <c r="J106" s="1028" t="s">
        <v>188</v>
      </c>
      <c r="K106" s="488"/>
      <c r="L106" s="488"/>
      <c r="M106" s="489">
        <v>20</v>
      </c>
    </row>
    <row r="107" spans="1:17" s="11" customFormat="1" ht="11.25" customHeight="1" x14ac:dyDescent="0.35">
      <c r="A107" s="56"/>
      <c r="B107" s="57"/>
      <c r="C107" s="59"/>
      <c r="D107" s="1027"/>
      <c r="E107" s="101"/>
      <c r="F107" s="794"/>
      <c r="G107" s="756"/>
      <c r="H107" s="756"/>
      <c r="I107" s="770"/>
      <c r="J107" s="1029"/>
      <c r="K107" s="676"/>
      <c r="L107" s="676"/>
      <c r="M107" s="177"/>
    </row>
    <row r="108" spans="1:17" s="65" customFormat="1" ht="21" customHeight="1" x14ac:dyDescent="0.35">
      <c r="A108" s="114"/>
      <c r="B108" s="655"/>
      <c r="C108" s="420"/>
      <c r="D108" s="918" t="s">
        <v>174</v>
      </c>
      <c r="E108" s="863"/>
      <c r="F108" s="987" t="s">
        <v>224</v>
      </c>
      <c r="G108" s="989"/>
      <c r="H108" s="991">
        <v>30.6</v>
      </c>
      <c r="I108" s="1005">
        <v>100</v>
      </c>
      <c r="J108" s="428" t="s">
        <v>176</v>
      </c>
      <c r="K108" s="403"/>
      <c r="L108" s="403"/>
      <c r="M108" s="404">
        <v>1</v>
      </c>
    </row>
    <row r="109" spans="1:17" s="65" customFormat="1" ht="21" customHeight="1" x14ac:dyDescent="0.35">
      <c r="A109" s="114"/>
      <c r="B109" s="655"/>
      <c r="C109" s="420"/>
      <c r="D109" s="948"/>
      <c r="E109" s="830"/>
      <c r="F109" s="988"/>
      <c r="G109" s="990"/>
      <c r="H109" s="992"/>
      <c r="I109" s="1006"/>
      <c r="J109" s="262" t="s">
        <v>177</v>
      </c>
      <c r="K109" s="676"/>
      <c r="L109" s="676"/>
      <c r="M109" s="646"/>
    </row>
    <row r="110" spans="1:17" s="65" customFormat="1" ht="42.75" customHeight="1" x14ac:dyDescent="0.35">
      <c r="A110" s="114"/>
      <c r="B110" s="655"/>
      <c r="C110" s="420"/>
      <c r="D110" s="422" t="s">
        <v>175</v>
      </c>
      <c r="E110" s="863"/>
      <c r="F110" s="764" t="s">
        <v>224</v>
      </c>
      <c r="G110" s="795">
        <v>5</v>
      </c>
      <c r="H110" s="765">
        <v>45</v>
      </c>
      <c r="I110" s="796"/>
      <c r="J110" s="426" t="s">
        <v>69</v>
      </c>
      <c r="K110" s="256"/>
      <c r="L110" s="256">
        <v>1</v>
      </c>
      <c r="M110" s="424"/>
    </row>
    <row r="111" spans="1:17" s="65" customFormat="1" ht="27" customHeight="1" x14ac:dyDescent="0.35">
      <c r="A111" s="114"/>
      <c r="B111" s="655"/>
      <c r="C111" s="420"/>
      <c r="D111" s="918" t="s">
        <v>189</v>
      </c>
      <c r="E111" s="842"/>
      <c r="F111" s="760" t="s">
        <v>224</v>
      </c>
      <c r="G111" s="743"/>
      <c r="H111" s="743">
        <v>25</v>
      </c>
      <c r="I111" s="762">
        <v>50</v>
      </c>
      <c r="J111" s="480" t="s">
        <v>190</v>
      </c>
      <c r="K111" s="675"/>
      <c r="L111" s="403">
        <v>1</v>
      </c>
      <c r="M111" s="404"/>
    </row>
    <row r="112" spans="1:17" s="65" customFormat="1" ht="18" customHeight="1" x14ac:dyDescent="0.35">
      <c r="A112" s="114"/>
      <c r="B112" s="655"/>
      <c r="C112" s="420"/>
      <c r="D112" s="919"/>
      <c r="E112" s="237"/>
      <c r="F112" s="754"/>
      <c r="G112" s="741"/>
      <c r="H112" s="739"/>
      <c r="I112" s="778"/>
      <c r="J112" s="524" t="s">
        <v>69</v>
      </c>
      <c r="K112" s="406"/>
      <c r="L112" s="237"/>
      <c r="M112" s="486">
        <v>0.5</v>
      </c>
    </row>
    <row r="113" spans="1:14" s="65" customFormat="1" ht="18" customHeight="1" x14ac:dyDescent="0.35">
      <c r="A113" s="114"/>
      <c r="B113" s="655"/>
      <c r="C113" s="420"/>
      <c r="D113" s="948"/>
      <c r="E113" s="669"/>
      <c r="F113" s="755"/>
      <c r="G113" s="756"/>
      <c r="H113" s="756"/>
      <c r="I113" s="770"/>
      <c r="J113" s="405" t="s">
        <v>177</v>
      </c>
      <c r="K113" s="676"/>
      <c r="L113" s="491"/>
      <c r="M113" s="177"/>
    </row>
    <row r="114" spans="1:14" s="65" customFormat="1" ht="18" customHeight="1" thickBot="1" x14ac:dyDescent="0.35">
      <c r="A114" s="148"/>
      <c r="B114" s="149"/>
      <c r="C114" s="50"/>
      <c r="D114" s="601"/>
      <c r="E114" s="595"/>
      <c r="F114" s="502" t="s">
        <v>20</v>
      </c>
      <c r="G114" s="260">
        <f>+G103</f>
        <v>5</v>
      </c>
      <c r="H114" s="260">
        <f t="shared" ref="H114:I114" si="4">+H103</f>
        <v>162.6</v>
      </c>
      <c r="I114" s="260">
        <f t="shared" si="4"/>
        <v>530</v>
      </c>
      <c r="J114" s="602"/>
      <c r="K114" s="276"/>
      <c r="L114" s="267"/>
      <c r="M114" s="617"/>
    </row>
    <row r="115" spans="1:14" s="65" customFormat="1" ht="17.25" customHeight="1" x14ac:dyDescent="0.35">
      <c r="A115" s="16" t="s">
        <v>11</v>
      </c>
      <c r="B115" s="17" t="s">
        <v>28</v>
      </c>
      <c r="C115" s="54" t="s">
        <v>30</v>
      </c>
      <c r="D115" s="688" t="s">
        <v>43</v>
      </c>
      <c r="E115" s="312"/>
      <c r="F115" s="93" t="s">
        <v>23</v>
      </c>
      <c r="G115" s="725">
        <f>30+33.6</f>
        <v>63.6</v>
      </c>
      <c r="H115" s="726">
        <f>30+14.4</f>
        <v>44.4</v>
      </c>
      <c r="I115" s="729">
        <f>30+12.6</f>
        <v>42.6</v>
      </c>
      <c r="J115" s="806"/>
      <c r="K115" s="807"/>
      <c r="L115" s="312"/>
      <c r="M115" s="806"/>
      <c r="N115" s="618"/>
    </row>
    <row r="116" spans="1:14" s="65" customFormat="1" ht="17.25" customHeight="1" x14ac:dyDescent="0.35">
      <c r="A116" s="683"/>
      <c r="B116" s="684"/>
      <c r="C116" s="685"/>
      <c r="D116" s="804"/>
      <c r="E116" s="321"/>
      <c r="F116" s="37" t="s">
        <v>213</v>
      </c>
      <c r="G116" s="694">
        <v>30</v>
      </c>
      <c r="H116" s="690">
        <v>25</v>
      </c>
      <c r="I116" s="25">
        <v>20</v>
      </c>
      <c r="J116" s="801"/>
      <c r="K116" s="801"/>
      <c r="L116" s="805"/>
      <c r="M116" s="808"/>
      <c r="N116" s="618"/>
    </row>
    <row r="117" spans="1:14" s="65" customFormat="1" ht="28.5" customHeight="1" x14ac:dyDescent="0.35">
      <c r="A117" s="683"/>
      <c r="B117" s="684"/>
      <c r="C117" s="685"/>
      <c r="D117" s="686" t="s">
        <v>63</v>
      </c>
      <c r="E117" s="841" t="s">
        <v>140</v>
      </c>
      <c r="F117" s="809" t="s">
        <v>221</v>
      </c>
      <c r="G117" s="744">
        <v>30</v>
      </c>
      <c r="H117" s="743">
        <v>30</v>
      </c>
      <c r="I117" s="745">
        <v>30</v>
      </c>
      <c r="J117" s="681" t="s">
        <v>89</v>
      </c>
      <c r="K117" s="289" t="s">
        <v>178</v>
      </c>
      <c r="L117" s="289" t="s">
        <v>178</v>
      </c>
      <c r="M117" s="283" t="s">
        <v>178</v>
      </c>
    </row>
    <row r="118" spans="1:14" s="65" customFormat="1" ht="26.25" customHeight="1" x14ac:dyDescent="0.35">
      <c r="A118" s="993"/>
      <c r="B118" s="995"/>
      <c r="C118" s="997"/>
      <c r="D118" s="918" t="s">
        <v>112</v>
      </c>
      <c r="E118" s="1001"/>
      <c r="F118" s="760" t="s">
        <v>221</v>
      </c>
      <c r="G118" s="744">
        <v>33.6</v>
      </c>
      <c r="H118" s="743">
        <v>14.4</v>
      </c>
      <c r="I118" s="745">
        <v>12.6</v>
      </c>
      <c r="J118" s="659" t="s">
        <v>76</v>
      </c>
      <c r="K118" s="368">
        <v>2300</v>
      </c>
      <c r="L118" s="368">
        <v>1000</v>
      </c>
      <c r="M118" s="356">
        <v>1000</v>
      </c>
    </row>
    <row r="119" spans="1:14" s="65" customFormat="1" ht="14.25" customHeight="1" x14ac:dyDescent="0.35">
      <c r="A119" s="994"/>
      <c r="B119" s="996"/>
      <c r="C119" s="998"/>
      <c r="D119" s="999"/>
      <c r="E119" s="1001"/>
      <c r="F119" s="754" t="s">
        <v>231</v>
      </c>
      <c r="G119" s="740">
        <v>30</v>
      </c>
      <c r="H119" s="739">
        <v>25</v>
      </c>
      <c r="I119" s="741">
        <v>20</v>
      </c>
      <c r="J119" s="1003" t="s">
        <v>241</v>
      </c>
      <c r="K119" s="369">
        <v>8.3000000000000007</v>
      </c>
      <c r="L119" s="369">
        <v>6</v>
      </c>
      <c r="M119" s="355">
        <v>6</v>
      </c>
    </row>
    <row r="120" spans="1:14" s="65" customFormat="1" ht="13.5" customHeight="1" x14ac:dyDescent="0.35">
      <c r="A120" s="994"/>
      <c r="B120" s="996"/>
      <c r="C120" s="998"/>
      <c r="D120" s="999"/>
      <c r="E120" s="1001"/>
      <c r="F120" s="754"/>
      <c r="G120" s="740"/>
      <c r="H120" s="739"/>
      <c r="I120" s="741"/>
      <c r="J120" s="1004"/>
      <c r="K120" s="474"/>
      <c r="L120" s="370"/>
      <c r="M120" s="129"/>
    </row>
    <row r="121" spans="1:14" s="65" customFormat="1" ht="16.5" customHeight="1" x14ac:dyDescent="0.35">
      <c r="A121" s="994"/>
      <c r="B121" s="996"/>
      <c r="C121" s="998"/>
      <c r="D121" s="1000"/>
      <c r="E121" s="1002"/>
      <c r="F121" s="755"/>
      <c r="G121" s="757"/>
      <c r="H121" s="756"/>
      <c r="I121" s="758"/>
      <c r="J121" s="372" t="s">
        <v>120</v>
      </c>
      <c r="K121" s="475"/>
      <c r="L121" s="371">
        <v>1</v>
      </c>
      <c r="M121" s="130"/>
    </row>
    <row r="122" spans="1:14" s="65" customFormat="1" ht="18" customHeight="1" thickBot="1" x14ac:dyDescent="0.35">
      <c r="A122" s="148"/>
      <c r="B122" s="149"/>
      <c r="C122" s="50"/>
      <c r="D122" s="601"/>
      <c r="E122" s="607"/>
      <c r="F122" s="68" t="s">
        <v>20</v>
      </c>
      <c r="G122" s="214">
        <f>+G115+G116</f>
        <v>93.6</v>
      </c>
      <c r="H122" s="214">
        <f t="shared" ref="H122:I122" si="5">+H115+H116</f>
        <v>69.400000000000006</v>
      </c>
      <c r="I122" s="214">
        <f t="shared" si="5"/>
        <v>62.6</v>
      </c>
      <c r="J122" s="609"/>
      <c r="K122" s="373"/>
      <c r="L122" s="276"/>
      <c r="M122" s="268"/>
    </row>
    <row r="123" spans="1:14" s="65" customFormat="1" ht="15" customHeight="1" thickBot="1" x14ac:dyDescent="0.4">
      <c r="A123" s="12" t="s">
        <v>11</v>
      </c>
      <c r="B123" s="9" t="s">
        <v>28</v>
      </c>
      <c r="C123" s="961" t="s">
        <v>33</v>
      </c>
      <c r="D123" s="961"/>
      <c r="E123" s="961"/>
      <c r="F123" s="961"/>
      <c r="G123" s="270">
        <f>G122+G114+G102+G68</f>
        <v>2019.4999999999998</v>
      </c>
      <c r="H123" s="393">
        <f>H122+H114+H102+H68</f>
        <v>859.3</v>
      </c>
      <c r="I123" s="259">
        <f>I122+I114+I102+I68</f>
        <v>1440.1</v>
      </c>
      <c r="J123" s="986"/>
      <c r="K123" s="972"/>
      <c r="L123" s="972"/>
      <c r="M123" s="973"/>
    </row>
    <row r="124" spans="1:14" s="65" customFormat="1" ht="16.5" customHeight="1" thickBot="1" x14ac:dyDescent="0.4">
      <c r="A124" s="8" t="s">
        <v>11</v>
      </c>
      <c r="B124" s="9" t="s">
        <v>30</v>
      </c>
      <c r="C124" s="968" t="s">
        <v>72</v>
      </c>
      <c r="D124" s="968"/>
      <c r="E124" s="968"/>
      <c r="F124" s="968"/>
      <c r="G124" s="968"/>
      <c r="H124" s="968"/>
      <c r="I124" s="968"/>
      <c r="J124" s="968"/>
      <c r="K124" s="968"/>
      <c r="L124" s="968"/>
      <c r="M124" s="969"/>
    </row>
    <row r="125" spans="1:14" s="65" customFormat="1" ht="15.75" customHeight="1" x14ac:dyDescent="0.35">
      <c r="A125" s="16" t="s">
        <v>11</v>
      </c>
      <c r="B125" s="810" t="s">
        <v>30</v>
      </c>
      <c r="C125" s="811" t="s">
        <v>11</v>
      </c>
      <c r="D125" s="946" t="s">
        <v>122</v>
      </c>
      <c r="E125" s="320"/>
      <c r="F125" s="73" t="s">
        <v>32</v>
      </c>
      <c r="G125" s="725">
        <f>303.4+40</f>
        <v>343.4</v>
      </c>
      <c r="H125" s="726">
        <f>160+200</f>
        <v>360</v>
      </c>
      <c r="I125" s="729"/>
      <c r="J125" s="822"/>
      <c r="K125" s="312"/>
      <c r="L125" s="320"/>
      <c r="M125" s="353"/>
    </row>
    <row r="126" spans="1:14" s="65" customFormat="1" ht="15.75" customHeight="1" x14ac:dyDescent="0.35">
      <c r="A126" s="683"/>
      <c r="B126" s="819"/>
      <c r="C126" s="820"/>
      <c r="D126" s="949"/>
      <c r="E126" s="797"/>
      <c r="F126" s="74" t="s">
        <v>23</v>
      </c>
      <c r="G126" s="210">
        <f>80</f>
        <v>80</v>
      </c>
      <c r="H126" s="202"/>
      <c r="I126" s="378"/>
      <c r="J126" s="823"/>
      <c r="K126" s="797"/>
      <c r="L126" s="797"/>
      <c r="M126" s="824"/>
    </row>
    <row r="127" spans="1:14" s="65" customFormat="1" ht="15.75" customHeight="1" x14ac:dyDescent="0.35">
      <c r="A127" s="683"/>
      <c r="B127" s="819"/>
      <c r="C127" s="820"/>
      <c r="D127" s="949"/>
      <c r="E127" s="797"/>
      <c r="F127" s="97" t="s">
        <v>74</v>
      </c>
      <c r="G127" s="210">
        <f>0.2+8.4</f>
        <v>8.6</v>
      </c>
      <c r="H127" s="202"/>
      <c r="I127" s="378"/>
      <c r="J127" s="823"/>
      <c r="K127" s="797"/>
      <c r="L127" s="797"/>
      <c r="M127" s="824"/>
    </row>
    <row r="128" spans="1:14" s="65" customFormat="1" ht="15.75" customHeight="1" x14ac:dyDescent="0.35">
      <c r="A128" s="683"/>
      <c r="B128" s="819"/>
      <c r="C128" s="820"/>
      <c r="D128" s="949"/>
      <c r="E128" s="797"/>
      <c r="F128" s="97" t="s">
        <v>27</v>
      </c>
      <c r="G128" s="210">
        <v>3.1</v>
      </c>
      <c r="H128" s="202"/>
      <c r="I128" s="378"/>
      <c r="J128" s="823"/>
      <c r="K128" s="797"/>
      <c r="L128" s="797"/>
      <c r="M128" s="824"/>
    </row>
    <row r="129" spans="1:27" s="65" customFormat="1" ht="15.75" customHeight="1" x14ac:dyDescent="0.35">
      <c r="A129" s="683"/>
      <c r="B129" s="819"/>
      <c r="C129" s="820"/>
      <c r="D129" s="947"/>
      <c r="E129" s="797"/>
      <c r="F129" s="38" t="s">
        <v>94</v>
      </c>
      <c r="G129" s="210">
        <v>18.3</v>
      </c>
      <c r="H129" s="202"/>
      <c r="I129" s="378"/>
      <c r="J129" s="821"/>
      <c r="K129" s="797"/>
      <c r="L129" s="797"/>
      <c r="M129" s="354"/>
    </row>
    <row r="130" spans="1:27" s="65" customFormat="1" ht="14.25" customHeight="1" x14ac:dyDescent="0.35">
      <c r="A130" s="114"/>
      <c r="B130" s="639"/>
      <c r="C130" s="812"/>
      <c r="D130" s="918" t="s">
        <v>84</v>
      </c>
      <c r="E130" s="682" t="s">
        <v>31</v>
      </c>
      <c r="F130" s="772" t="s">
        <v>227</v>
      </c>
      <c r="G130" s="761">
        <v>0.2</v>
      </c>
      <c r="H130" s="743"/>
      <c r="I130" s="762"/>
      <c r="J130" s="983" t="s">
        <v>105</v>
      </c>
      <c r="K130" s="825" t="s">
        <v>106</v>
      </c>
      <c r="L130" s="827"/>
      <c r="M130" s="828"/>
    </row>
    <row r="131" spans="1:27" s="65" customFormat="1" ht="14.25" customHeight="1" x14ac:dyDescent="0.35">
      <c r="A131" s="114"/>
      <c r="B131" s="639"/>
      <c r="C131" s="640"/>
      <c r="D131" s="970"/>
      <c r="E131" s="863" t="s">
        <v>123</v>
      </c>
      <c r="F131" s="759" t="s">
        <v>222</v>
      </c>
      <c r="G131" s="739">
        <v>3.1</v>
      </c>
      <c r="H131" s="739"/>
      <c r="I131" s="829"/>
      <c r="J131" s="984"/>
      <c r="K131" s="826"/>
      <c r="L131" s="394"/>
      <c r="M131" s="375"/>
    </row>
    <row r="132" spans="1:27" s="65" customFormat="1" ht="19.5" customHeight="1" x14ac:dyDescent="0.35">
      <c r="A132" s="114"/>
      <c r="B132" s="639"/>
      <c r="C132" s="640"/>
      <c r="D132" s="971"/>
      <c r="E132" s="652"/>
      <c r="F132" s="773" t="s">
        <v>230</v>
      </c>
      <c r="G132" s="756">
        <v>18.3</v>
      </c>
      <c r="H132" s="739"/>
      <c r="I132" s="829"/>
      <c r="J132" s="985"/>
      <c r="K132" s="394"/>
      <c r="L132" s="394"/>
      <c r="M132" s="375"/>
    </row>
    <row r="133" spans="1:27" s="61" customFormat="1" ht="28.5" customHeight="1" x14ac:dyDescent="0.35">
      <c r="A133" s="114"/>
      <c r="B133" s="639"/>
      <c r="C133" s="640"/>
      <c r="D133" s="918" t="s">
        <v>143</v>
      </c>
      <c r="E133" s="839" t="s">
        <v>31</v>
      </c>
      <c r="F133" s="760" t="s">
        <v>224</v>
      </c>
      <c r="G133" s="739">
        <f>463.4-160</f>
        <v>303.39999999999998</v>
      </c>
      <c r="H133" s="743">
        <v>160</v>
      </c>
      <c r="I133" s="762"/>
      <c r="J133" s="402" t="s">
        <v>69</v>
      </c>
      <c r="K133" s="429"/>
      <c r="L133" s="429"/>
      <c r="M133" s="430"/>
    </row>
    <row r="134" spans="1:27" s="61" customFormat="1" ht="28.5" customHeight="1" x14ac:dyDescent="0.35">
      <c r="A134" s="114"/>
      <c r="B134" s="639"/>
      <c r="C134" s="640"/>
      <c r="D134" s="956"/>
      <c r="E134" s="913" t="s">
        <v>245</v>
      </c>
      <c r="F134" s="759" t="s">
        <v>227</v>
      </c>
      <c r="G134" s="739">
        <v>8.4</v>
      </c>
      <c r="H134" s="739"/>
      <c r="I134" s="885"/>
      <c r="J134" s="376" t="s">
        <v>121</v>
      </c>
      <c r="K134" s="294">
        <v>100</v>
      </c>
      <c r="L134" s="293"/>
      <c r="M134" s="287"/>
    </row>
    <row r="135" spans="1:27" s="61" customFormat="1" ht="21" customHeight="1" x14ac:dyDescent="0.35">
      <c r="A135" s="114"/>
      <c r="B135" s="639"/>
      <c r="C135" s="503"/>
      <c r="D135" s="957" t="s">
        <v>206</v>
      </c>
      <c r="E135" s="959" t="s">
        <v>31</v>
      </c>
      <c r="F135" s="787" t="s">
        <v>224</v>
      </c>
      <c r="G135" s="761">
        <v>40</v>
      </c>
      <c r="H135" s="743">
        <f>207-7</f>
        <v>200</v>
      </c>
      <c r="I135" s="829"/>
      <c r="J135" s="180" t="s">
        <v>177</v>
      </c>
      <c r="K135" s="675">
        <v>40</v>
      </c>
      <c r="L135" s="237">
        <v>100</v>
      </c>
      <c r="M135" s="720"/>
    </row>
    <row r="136" spans="1:27" s="61" customFormat="1" ht="19.5" customHeight="1" x14ac:dyDescent="0.35">
      <c r="A136" s="114"/>
      <c r="B136" s="639"/>
      <c r="C136" s="503"/>
      <c r="D136" s="958"/>
      <c r="E136" s="960"/>
      <c r="F136" s="789" t="s">
        <v>221</v>
      </c>
      <c r="G136" s="756">
        <v>80</v>
      </c>
      <c r="H136" s="756"/>
      <c r="I136" s="770"/>
      <c r="J136" s="719"/>
      <c r="K136" s="517"/>
      <c r="L136" s="676"/>
      <c r="M136" s="509"/>
    </row>
    <row r="137" spans="1:27" s="65" customFormat="1" ht="15" customHeight="1" thickBot="1" x14ac:dyDescent="0.35">
      <c r="A137" s="148"/>
      <c r="B137" s="149"/>
      <c r="C137" s="408"/>
      <c r="D137" s="623"/>
      <c r="E137" s="504"/>
      <c r="F137" s="625" t="s">
        <v>20</v>
      </c>
      <c r="G137" s="206">
        <f>+G125+G126+G127+G128+G129</f>
        <v>453.40000000000003</v>
      </c>
      <c r="H137" s="206">
        <f>+H125+H126+H127+H128+H129</f>
        <v>360</v>
      </c>
      <c r="I137" s="206">
        <f>+I125+I126+I127+I128+I129</f>
        <v>0</v>
      </c>
      <c r="J137" s="602"/>
      <c r="K137" s="267"/>
      <c r="L137" s="267"/>
      <c r="M137" s="277"/>
      <c r="O137" s="58"/>
      <c r="P137" s="58"/>
      <c r="Q137" s="58"/>
    </row>
    <row r="138" spans="1:27" s="65" customFormat="1" ht="15.75" customHeight="1" thickBot="1" x14ac:dyDescent="0.4">
      <c r="A138" s="43" t="s">
        <v>11</v>
      </c>
      <c r="B138" s="113" t="s">
        <v>30</v>
      </c>
      <c r="C138" s="962" t="s">
        <v>33</v>
      </c>
      <c r="D138" s="963"/>
      <c r="E138" s="963"/>
      <c r="F138" s="964"/>
      <c r="G138" s="390">
        <f t="shared" ref="G138:I138" si="6">G137</f>
        <v>453.40000000000003</v>
      </c>
      <c r="H138" s="390">
        <f t="shared" si="6"/>
        <v>360</v>
      </c>
      <c r="I138" s="385">
        <f t="shared" si="6"/>
        <v>0</v>
      </c>
      <c r="J138" s="972"/>
      <c r="K138" s="972"/>
      <c r="L138" s="972"/>
      <c r="M138" s="973"/>
    </row>
    <row r="139" spans="1:27" s="65" customFormat="1" ht="15.75" customHeight="1" thickBot="1" x14ac:dyDescent="0.4">
      <c r="A139" s="12" t="s">
        <v>11</v>
      </c>
      <c r="B139" s="974" t="s">
        <v>45</v>
      </c>
      <c r="C139" s="975"/>
      <c r="D139" s="975"/>
      <c r="E139" s="975"/>
      <c r="F139" s="976"/>
      <c r="G139" s="699">
        <f>G123+G50+G33+G138</f>
        <v>7942.6999999999989</v>
      </c>
      <c r="H139" s="391">
        <f>H123+H50+H33+H138</f>
        <v>6680.3</v>
      </c>
      <c r="I139" s="386">
        <f>I123+I50+I33+I138</f>
        <v>6787.2999999999993</v>
      </c>
      <c r="J139" s="381"/>
      <c r="K139" s="381"/>
      <c r="L139" s="381"/>
      <c r="M139" s="382"/>
    </row>
    <row r="140" spans="1:27" s="65" customFormat="1" ht="15.75" customHeight="1" thickBot="1" x14ac:dyDescent="0.4">
      <c r="A140" s="20" t="s">
        <v>15</v>
      </c>
      <c r="B140" s="977" t="s">
        <v>46</v>
      </c>
      <c r="C140" s="978"/>
      <c r="D140" s="978"/>
      <c r="E140" s="978"/>
      <c r="F140" s="979"/>
      <c r="G140" s="700">
        <f t="shared" ref="G140:I140" si="7">G139</f>
        <v>7942.6999999999989</v>
      </c>
      <c r="H140" s="392">
        <f t="shared" si="7"/>
        <v>6680.3</v>
      </c>
      <c r="I140" s="380">
        <f t="shared" si="7"/>
        <v>6787.2999999999993</v>
      </c>
      <c r="J140" s="383"/>
      <c r="K140" s="383"/>
      <c r="L140" s="383"/>
      <c r="M140" s="384"/>
    </row>
    <row r="141" spans="1:27" s="45" customFormat="1" ht="11.25" customHeight="1" x14ac:dyDescent="0.35">
      <c r="A141" s="980"/>
      <c r="B141" s="981"/>
      <c r="C141" s="981"/>
      <c r="D141" s="981"/>
      <c r="E141" s="981"/>
      <c r="F141" s="981"/>
      <c r="G141" s="171"/>
      <c r="H141" s="171"/>
      <c r="I141" s="171"/>
      <c r="J141" s="88"/>
      <c r="K141" s="88"/>
      <c r="L141" s="88"/>
      <c r="M141" s="88"/>
      <c r="N141" s="65"/>
      <c r="O141" s="65"/>
      <c r="P141" s="65"/>
      <c r="Q141" s="65"/>
      <c r="R141" s="65"/>
      <c r="S141" s="65"/>
      <c r="T141" s="65"/>
      <c r="U141" s="65"/>
      <c r="V141" s="65"/>
      <c r="W141" s="65"/>
      <c r="X141" s="65"/>
      <c r="Y141" s="65"/>
      <c r="Z141" s="65"/>
      <c r="AA141" s="65"/>
    </row>
    <row r="142" spans="1:27" s="46" customFormat="1" ht="14.25" customHeight="1" x14ac:dyDescent="0.35">
      <c r="A142" s="88"/>
      <c r="B142" s="613"/>
      <c r="C142" s="613"/>
      <c r="D142" s="613"/>
      <c r="E142" s="614"/>
      <c r="F142" s="613"/>
      <c r="G142" s="615"/>
      <c r="H142" s="615"/>
      <c r="I142" s="615"/>
      <c r="J142" s="616"/>
      <c r="K142" s="88"/>
      <c r="L142" s="88"/>
      <c r="M142" s="88"/>
      <c r="N142" s="65"/>
      <c r="O142" s="65"/>
      <c r="P142" s="65"/>
      <c r="Q142" s="65"/>
      <c r="R142" s="65"/>
      <c r="S142" s="65"/>
      <c r="T142" s="65"/>
      <c r="U142" s="65"/>
      <c r="V142" s="65"/>
      <c r="W142" s="65"/>
      <c r="X142" s="65"/>
      <c r="Y142" s="65"/>
      <c r="Z142" s="65"/>
      <c r="AA142" s="65"/>
    </row>
    <row r="143" spans="1:27" s="21" customFormat="1" ht="16.5" customHeight="1" thickBot="1" x14ac:dyDescent="0.4">
      <c r="A143" s="982" t="s">
        <v>47</v>
      </c>
      <c r="B143" s="982"/>
      <c r="C143" s="982"/>
      <c r="D143" s="982"/>
      <c r="E143" s="982"/>
      <c r="F143" s="982"/>
      <c r="G143" s="22"/>
      <c r="H143" s="22"/>
      <c r="I143" s="22"/>
      <c r="J143" s="6"/>
      <c r="K143" s="6"/>
      <c r="L143" s="6"/>
      <c r="M143" s="6"/>
      <c r="N143" s="65"/>
      <c r="O143" s="65"/>
      <c r="P143" s="65"/>
      <c r="Q143" s="65"/>
      <c r="R143" s="65"/>
      <c r="S143" s="65"/>
      <c r="T143" s="65"/>
      <c r="U143" s="65"/>
      <c r="V143" s="65"/>
      <c r="W143" s="65"/>
      <c r="X143" s="65"/>
      <c r="Y143" s="65"/>
      <c r="Z143" s="65"/>
      <c r="AA143" s="65"/>
    </row>
    <row r="144" spans="1:27" s="65" customFormat="1" ht="45" customHeight="1" thickBot="1" x14ac:dyDescent="0.4">
      <c r="A144" s="940" t="s">
        <v>48</v>
      </c>
      <c r="B144" s="941"/>
      <c r="C144" s="941"/>
      <c r="D144" s="941"/>
      <c r="E144" s="941"/>
      <c r="F144" s="942"/>
      <c r="G144" s="431" t="s">
        <v>216</v>
      </c>
      <c r="H144" s="431" t="s">
        <v>159</v>
      </c>
      <c r="I144" s="431" t="s">
        <v>160</v>
      </c>
      <c r="J144" s="1"/>
      <c r="K144" s="1"/>
      <c r="L144" s="1"/>
      <c r="M144" s="1"/>
    </row>
    <row r="145" spans="1:13" s="65" customFormat="1" x14ac:dyDescent="0.35">
      <c r="A145" s="943" t="s">
        <v>49</v>
      </c>
      <c r="B145" s="944"/>
      <c r="C145" s="944"/>
      <c r="D145" s="944"/>
      <c r="E145" s="944"/>
      <c r="F145" s="945"/>
      <c r="G145" s="82">
        <f t="shared" ref="G145:I145" si="8">G146+G153+G154+G156+G155+G157</f>
        <v>7890.7</v>
      </c>
      <c r="H145" s="82">
        <f t="shared" si="8"/>
        <v>6633.3</v>
      </c>
      <c r="I145" s="82">
        <f t="shared" si="8"/>
        <v>6585</v>
      </c>
      <c r="J145" s="23"/>
      <c r="K145" s="1"/>
      <c r="L145" s="1"/>
      <c r="M145" s="1"/>
    </row>
    <row r="146" spans="1:13" s="65" customFormat="1" ht="12.75" customHeight="1" x14ac:dyDescent="0.3">
      <c r="A146" s="965" t="s">
        <v>50</v>
      </c>
      <c r="B146" s="966"/>
      <c r="C146" s="966"/>
      <c r="D146" s="966"/>
      <c r="E146" s="966"/>
      <c r="F146" s="967"/>
      <c r="G146" s="30">
        <f t="shared" ref="G146:I146" si="9">SUM(G147:G152)</f>
        <v>7071.2</v>
      </c>
      <c r="H146" s="30">
        <f t="shared" si="9"/>
        <v>6347</v>
      </c>
      <c r="I146" s="30">
        <f t="shared" si="9"/>
        <v>6585</v>
      </c>
      <c r="J146" s="23"/>
      <c r="K146" s="1"/>
      <c r="L146" s="1"/>
      <c r="M146" s="1"/>
    </row>
    <row r="147" spans="1:13" s="65" customFormat="1" x14ac:dyDescent="0.35">
      <c r="A147" s="950" t="s">
        <v>51</v>
      </c>
      <c r="B147" s="951"/>
      <c r="C147" s="951"/>
      <c r="D147" s="951"/>
      <c r="E147" s="951"/>
      <c r="F147" s="952"/>
      <c r="G147" s="31">
        <f>SUMIF(F15:F140,"SB",G15:G140)</f>
        <v>1121.1999999999998</v>
      </c>
      <c r="H147" s="31">
        <f>SUMIF(F15:F140,"SB",H15:H140)</f>
        <v>870.7</v>
      </c>
      <c r="I147" s="31">
        <f>SUMIF(F15:F140,"SB",I15:I140)</f>
        <v>1030</v>
      </c>
      <c r="J147" s="23"/>
      <c r="K147" s="1"/>
      <c r="L147" s="1"/>
      <c r="M147" s="1"/>
    </row>
    <row r="148" spans="1:13" s="65" customFormat="1" ht="14.25" customHeight="1" x14ac:dyDescent="0.35">
      <c r="A148" s="953" t="s">
        <v>110</v>
      </c>
      <c r="B148" s="954"/>
      <c r="C148" s="954"/>
      <c r="D148" s="954"/>
      <c r="E148" s="954"/>
      <c r="F148" s="955"/>
      <c r="G148" s="698">
        <f>SUMIF(F15:F140,"SB(AA)",G15:G140)</f>
        <v>504.00000000000006</v>
      </c>
      <c r="H148" s="698">
        <f>SUMIF(F15:F140,"SB(AA)",H15:H140)</f>
        <v>638.29999999999995</v>
      </c>
      <c r="I148" s="698">
        <f>SUMIF(F15:F140,"SB(AA)",I15:I140)</f>
        <v>717</v>
      </c>
      <c r="J148" s="23"/>
      <c r="K148" s="1"/>
      <c r="L148" s="1"/>
      <c r="M148" s="1"/>
    </row>
    <row r="149" spans="1:13" s="65" customFormat="1" x14ac:dyDescent="0.35">
      <c r="A149" s="934" t="s">
        <v>52</v>
      </c>
      <c r="B149" s="935"/>
      <c r="C149" s="935"/>
      <c r="D149" s="935"/>
      <c r="E149" s="935"/>
      <c r="F149" s="936"/>
      <c r="G149" s="31">
        <f>SUMIF(F15:F140,"SB(VR)",G15:G140)</f>
        <v>4880</v>
      </c>
      <c r="H149" s="31">
        <f>SUMIF(F15:F140,"SB(VR)",H15:H140)</f>
        <v>4838</v>
      </c>
      <c r="I149" s="31">
        <f>SUMIF(F15:F140,"SB(VR)",I15:I140)</f>
        <v>4838</v>
      </c>
      <c r="J149" s="85"/>
      <c r="K149" s="1"/>
      <c r="L149" s="1"/>
      <c r="M149" s="1"/>
    </row>
    <row r="150" spans="1:13" s="65" customFormat="1" ht="14.25" customHeight="1" x14ac:dyDescent="0.35">
      <c r="A150" s="934" t="s">
        <v>53</v>
      </c>
      <c r="B150" s="935"/>
      <c r="C150" s="935"/>
      <c r="D150" s="935"/>
      <c r="E150" s="935"/>
      <c r="F150" s="936"/>
      <c r="G150" s="31">
        <f>SUMIF(F15:F140,"SB(VB)",G15:G140)</f>
        <v>44.7</v>
      </c>
      <c r="H150" s="31">
        <f>SUMIF(F15:F140,"SB(VB)",H15:H140)</f>
        <v>0</v>
      </c>
      <c r="I150" s="31">
        <f>SUMIF(F15:F140,"SB(VB)",I15:I140)</f>
        <v>0</v>
      </c>
      <c r="J150" s="23"/>
      <c r="K150" s="1"/>
      <c r="L150" s="1"/>
      <c r="M150" s="1"/>
    </row>
    <row r="151" spans="1:13" s="65" customFormat="1" ht="27" customHeight="1" x14ac:dyDescent="0.35">
      <c r="A151" s="934" t="s">
        <v>98</v>
      </c>
      <c r="B151" s="935"/>
      <c r="C151" s="935"/>
      <c r="D151" s="935"/>
      <c r="E151" s="935"/>
      <c r="F151" s="936"/>
      <c r="G151" s="31">
        <f>SUMIF(F15:F140,"SB(ESA)",G15:G140)</f>
        <v>0</v>
      </c>
      <c r="H151" s="31">
        <f>SUMIF(F32:F139,"SB(ESA)",H33:H140)</f>
        <v>0</v>
      </c>
      <c r="I151" s="31">
        <f>SUMIF(F15:F140,"SB(ESA)",I15:I140)</f>
        <v>0</v>
      </c>
      <c r="J151" s="23"/>
      <c r="K151" s="1"/>
      <c r="L151" s="1"/>
      <c r="M151" s="1"/>
    </row>
    <row r="152" spans="1:13" s="65" customFormat="1" ht="27.75" customHeight="1" x14ac:dyDescent="0.35">
      <c r="A152" s="934" t="s">
        <v>242</v>
      </c>
      <c r="B152" s="935"/>
      <c r="C152" s="935"/>
      <c r="D152" s="935"/>
      <c r="E152" s="935"/>
      <c r="F152" s="936"/>
      <c r="G152" s="31">
        <f>SUMIF(F15:F140,"SB(ES)",G15:G140)</f>
        <v>521.29999999999995</v>
      </c>
      <c r="H152" s="31">
        <f>SUMIF(F15:F140,"SB(ES)",H15:H140)</f>
        <v>0</v>
      </c>
      <c r="I152" s="31">
        <f>SUMIF(F15:F140,"SB(ES)",I15:I140)</f>
        <v>0</v>
      </c>
      <c r="J152" s="85"/>
      <c r="K152" s="1"/>
      <c r="L152" s="1"/>
      <c r="M152" s="1"/>
    </row>
    <row r="153" spans="1:13" s="65" customFormat="1" ht="27" customHeight="1" x14ac:dyDescent="0.35">
      <c r="A153" s="922" t="s">
        <v>54</v>
      </c>
      <c r="B153" s="923"/>
      <c r="C153" s="923"/>
      <c r="D153" s="923"/>
      <c r="E153" s="923"/>
      <c r="F153" s="924"/>
      <c r="G153" s="32">
        <f>SUMIF(F15:F140,"SB(AAL)",G15:G140)</f>
        <v>230.49999999999997</v>
      </c>
      <c r="H153" s="32">
        <f>SUMIF(F15:F140,"SB(AAL)",H15:H140)</f>
        <v>0</v>
      </c>
      <c r="I153" s="32">
        <f>SUMIF(F15:F140,"SB(AAL)",I15:I140)</f>
        <v>0</v>
      </c>
      <c r="J153" s="23"/>
      <c r="K153" s="1"/>
      <c r="L153" s="1"/>
      <c r="M153" s="1"/>
    </row>
    <row r="154" spans="1:13" s="65" customFormat="1" ht="27.75" customHeight="1" x14ac:dyDescent="0.35">
      <c r="A154" s="937" t="s">
        <v>211</v>
      </c>
      <c r="B154" s="938"/>
      <c r="C154" s="938"/>
      <c r="D154" s="938"/>
      <c r="E154" s="938"/>
      <c r="F154" s="939"/>
      <c r="G154" s="32">
        <f>SUMIF(F15:F140,"SB(ESL)",G15:G140)</f>
        <v>18.400000000000002</v>
      </c>
      <c r="H154" s="32">
        <f>SUMIF(F15:F140,"SB(ESL)",H15:H140)</f>
        <v>0</v>
      </c>
      <c r="I154" s="32">
        <f>SUMIF(F15:F140,"SB(ESL)",I15:I140)</f>
        <v>0</v>
      </c>
      <c r="J154" s="23"/>
      <c r="K154" s="1"/>
      <c r="L154" s="1"/>
      <c r="M154" s="1"/>
    </row>
    <row r="155" spans="1:13" s="65" customFormat="1" ht="13" customHeight="1" x14ac:dyDescent="0.35">
      <c r="A155" s="922" t="s">
        <v>209</v>
      </c>
      <c r="B155" s="923"/>
      <c r="C155" s="923"/>
      <c r="D155" s="923"/>
      <c r="E155" s="923"/>
      <c r="F155" s="924"/>
      <c r="G155" s="32">
        <f>SUMIF(F15:F140,"SB(VRL)",G15:G140)</f>
        <v>384.5</v>
      </c>
      <c r="H155" s="32">
        <f>SUMIF(F15:F140,"SB(VRL)",H15:H140)</f>
        <v>286.3</v>
      </c>
      <c r="I155" s="32">
        <f>SUMIF(F15:F140,"SB(VRL)",I15:I140)</f>
        <v>0</v>
      </c>
      <c r="J155" s="23"/>
      <c r="K155" s="1"/>
      <c r="L155" s="1"/>
      <c r="M155" s="1"/>
    </row>
    <row r="156" spans="1:13" s="65" customFormat="1" x14ac:dyDescent="0.35">
      <c r="A156" s="922" t="s">
        <v>210</v>
      </c>
      <c r="B156" s="923"/>
      <c r="C156" s="923"/>
      <c r="D156" s="923"/>
      <c r="E156" s="923"/>
      <c r="F156" s="924"/>
      <c r="G156" s="32">
        <f>SUMIF(F15:F140,"SB(L)",G15:G140)</f>
        <v>186</v>
      </c>
      <c r="H156" s="32">
        <f>SUMIF(G15:G141,"SB(L)",H15:H141)</f>
        <v>0</v>
      </c>
      <c r="I156" s="32">
        <f>SUMIF(F15:F140,"SB(L)",I15:I140)</f>
        <v>0</v>
      </c>
      <c r="J156" s="23"/>
      <c r="K156" s="1"/>
      <c r="L156" s="1"/>
      <c r="M156" s="1"/>
    </row>
    <row r="157" spans="1:13" s="65" customFormat="1" ht="26.25" customHeight="1" x14ac:dyDescent="0.35">
      <c r="A157" s="922" t="s">
        <v>139</v>
      </c>
      <c r="B157" s="923"/>
      <c r="C157" s="923"/>
      <c r="D157" s="923"/>
      <c r="E157" s="923"/>
      <c r="F157" s="924"/>
      <c r="G157" s="32">
        <f>SUMIF(F15:F140,"SB(VBL)",G15:G140)</f>
        <v>0.1</v>
      </c>
      <c r="H157" s="32">
        <f>SUMIF(F15:F140,"SB(VBL)",H15:H140)</f>
        <v>0</v>
      </c>
      <c r="I157" s="32">
        <f>SUMIF(F15:F140,"SB(VBL)",I15:I140)</f>
        <v>0</v>
      </c>
      <c r="J157" s="23"/>
      <c r="K157" s="1"/>
      <c r="L157" s="1"/>
      <c r="M157" s="1"/>
    </row>
    <row r="158" spans="1:13" s="65" customFormat="1" x14ac:dyDescent="0.35">
      <c r="A158" s="925" t="s">
        <v>55</v>
      </c>
      <c r="B158" s="926"/>
      <c r="C158" s="926"/>
      <c r="D158" s="926"/>
      <c r="E158" s="926"/>
      <c r="F158" s="927"/>
      <c r="G158" s="27">
        <f t="shared" ref="G158:H158" si="10">SUM(G159:G161)</f>
        <v>52</v>
      </c>
      <c r="H158" s="27">
        <f t="shared" si="10"/>
        <v>47</v>
      </c>
      <c r="I158" s="27">
        <f>SUM(I159:I161)</f>
        <v>202.3</v>
      </c>
      <c r="J158" s="23"/>
      <c r="K158" s="1"/>
      <c r="L158" s="1"/>
      <c r="M158" s="1"/>
    </row>
    <row r="159" spans="1:13" s="65" customFormat="1" x14ac:dyDescent="0.35">
      <c r="A159" s="928" t="s">
        <v>56</v>
      </c>
      <c r="B159" s="929"/>
      <c r="C159" s="929"/>
      <c r="D159" s="929"/>
      <c r="E159" s="929"/>
      <c r="F159" s="930"/>
      <c r="G159" s="31">
        <f>SUMIF(F15:F140,"ES",G15:G140)</f>
        <v>0</v>
      </c>
      <c r="H159" s="31">
        <f>SUMIF(F15:F140,"ES",H15:H140)</f>
        <v>0</v>
      </c>
      <c r="I159" s="31">
        <f>SUMIF(F15:F140,"ES",I15:I140)</f>
        <v>182.3</v>
      </c>
      <c r="J159" s="23"/>
      <c r="K159" s="1"/>
      <c r="L159" s="1"/>
      <c r="M159" s="1"/>
    </row>
    <row r="160" spans="1:13" s="65" customFormat="1" x14ac:dyDescent="0.35">
      <c r="A160" s="931" t="s">
        <v>57</v>
      </c>
      <c r="B160" s="932"/>
      <c r="C160" s="932"/>
      <c r="D160" s="932"/>
      <c r="E160" s="932"/>
      <c r="F160" s="933"/>
      <c r="G160" s="31">
        <f>SUMIF(F15:F140,"LRVB",G15:G140)</f>
        <v>30</v>
      </c>
      <c r="H160" s="31">
        <f>SUMIF(F15:F140,"LRVB",H15:H140)</f>
        <v>25</v>
      </c>
      <c r="I160" s="31">
        <f>SUMIF(F15:F140,"LRVB",I15:I140)</f>
        <v>20</v>
      </c>
      <c r="J160" s="23"/>
      <c r="K160" s="1"/>
      <c r="L160" s="1"/>
      <c r="M160" s="1"/>
    </row>
    <row r="161" spans="1:13" s="65" customFormat="1" x14ac:dyDescent="0.35">
      <c r="A161" s="931" t="s">
        <v>58</v>
      </c>
      <c r="B161" s="932"/>
      <c r="C161" s="932"/>
      <c r="D161" s="932"/>
      <c r="E161" s="932"/>
      <c r="F161" s="933"/>
      <c r="G161" s="31">
        <f>SUMIF(F15:F140,"Kt",G15:G140)</f>
        <v>22</v>
      </c>
      <c r="H161" s="31">
        <f>SUMIF(F15:F140,"Kt",H15:H140)</f>
        <v>22</v>
      </c>
      <c r="I161" s="31">
        <f>SUMIF(F15:F140,"Kt",I15:I140)</f>
        <v>0</v>
      </c>
      <c r="J161" s="23"/>
      <c r="K161" s="1"/>
      <c r="L161" s="1"/>
      <c r="M161" s="1"/>
    </row>
    <row r="162" spans="1:13" s="65" customFormat="1" ht="13.5" thickBot="1" x14ac:dyDescent="0.4">
      <c r="A162" s="914" t="s">
        <v>59</v>
      </c>
      <c r="B162" s="915"/>
      <c r="C162" s="915"/>
      <c r="D162" s="915"/>
      <c r="E162" s="915"/>
      <c r="F162" s="916"/>
      <c r="G162" s="28">
        <f>SUM(G145,G158)</f>
        <v>7942.7</v>
      </c>
      <c r="H162" s="28">
        <f t="shared" ref="H162" si="11">SUM(H145,H158)</f>
        <v>6680.3</v>
      </c>
      <c r="I162" s="28">
        <f>SUM(I145,I158)</f>
        <v>6787.3</v>
      </c>
      <c r="J162" s="7"/>
    </row>
    <row r="163" spans="1:13" s="65" customFormat="1" x14ac:dyDescent="0.35">
      <c r="A163" s="1"/>
      <c r="B163" s="1"/>
      <c r="C163" s="1"/>
      <c r="D163" s="1"/>
      <c r="E163" s="48"/>
      <c r="F163" s="89"/>
      <c r="G163" s="89"/>
      <c r="H163" s="89"/>
      <c r="I163" s="89"/>
      <c r="J163" s="23"/>
      <c r="K163" s="1"/>
      <c r="L163" s="1"/>
      <c r="M163" s="1"/>
    </row>
    <row r="164" spans="1:13" x14ac:dyDescent="0.3">
      <c r="E164" s="844"/>
      <c r="F164" s="845"/>
      <c r="G164" s="845"/>
      <c r="H164" s="845"/>
      <c r="I164" s="846"/>
    </row>
    <row r="165" spans="1:13" x14ac:dyDescent="0.3">
      <c r="G165" s="71"/>
      <c r="H165" s="71"/>
      <c r="I165" s="71"/>
    </row>
    <row r="166" spans="1:13" x14ac:dyDescent="0.3">
      <c r="G166" s="71"/>
      <c r="H166" s="71"/>
      <c r="I166" s="71"/>
    </row>
    <row r="167" spans="1:13" x14ac:dyDescent="0.3">
      <c r="G167" s="71"/>
      <c r="H167" s="71"/>
      <c r="I167" s="71"/>
    </row>
    <row r="168" spans="1:13" x14ac:dyDescent="0.3">
      <c r="G168" s="71"/>
      <c r="H168" s="71"/>
      <c r="I168" s="71"/>
    </row>
  </sheetData>
  <mergeCells count="127">
    <mergeCell ref="D85:D87"/>
    <mergeCell ref="J1:M1"/>
    <mergeCell ref="A5:J5"/>
    <mergeCell ref="A6:J6"/>
    <mergeCell ref="L7:M7"/>
    <mergeCell ref="A8:A10"/>
    <mergeCell ref="B8:B10"/>
    <mergeCell ref="C8:C10"/>
    <mergeCell ref="D8:D10"/>
    <mergeCell ref="A4:J4"/>
    <mergeCell ref="B13:M13"/>
    <mergeCell ref="C14:M14"/>
    <mergeCell ref="A15:A18"/>
    <mergeCell ref="B15:B18"/>
    <mergeCell ref="C15:C18"/>
    <mergeCell ref="I8:I10"/>
    <mergeCell ref="J8:M8"/>
    <mergeCell ref="J9:J10"/>
    <mergeCell ref="K9:M9"/>
    <mergeCell ref="A11:M11"/>
    <mergeCell ref="A12:M12"/>
    <mergeCell ref="E8:E10"/>
    <mergeCell ref="F8:F10"/>
    <mergeCell ref="G8:G10"/>
    <mergeCell ref="H8:H10"/>
    <mergeCell ref="A21:A23"/>
    <mergeCell ref="B21:B23"/>
    <mergeCell ref="C21:C23"/>
    <mergeCell ref="D21:D22"/>
    <mergeCell ref="A30:A31"/>
    <mergeCell ref="B30:B31"/>
    <mergeCell ref="C30:C31"/>
    <mergeCell ref="D30:D31"/>
    <mergeCell ref="A25:A27"/>
    <mergeCell ref="B25:B27"/>
    <mergeCell ref="C25:C27"/>
    <mergeCell ref="D25:D27"/>
    <mergeCell ref="A28:A29"/>
    <mergeCell ref="B28:B29"/>
    <mergeCell ref="C28:C29"/>
    <mergeCell ref="D28:D29"/>
    <mergeCell ref="E39:E40"/>
    <mergeCell ref="J39:J40"/>
    <mergeCell ref="D46:D47"/>
    <mergeCell ref="C33:F33"/>
    <mergeCell ref="C34:M34"/>
    <mergeCell ref="A35:A38"/>
    <mergeCell ref="B35:B38"/>
    <mergeCell ref="C35:C38"/>
    <mergeCell ref="D37:D38"/>
    <mergeCell ref="E37:E38"/>
    <mergeCell ref="D78:D81"/>
    <mergeCell ref="J78:J81"/>
    <mergeCell ref="J59:J60"/>
    <mergeCell ref="J61:J62"/>
    <mergeCell ref="D64:D66"/>
    <mergeCell ref="C50:F50"/>
    <mergeCell ref="J50:M50"/>
    <mergeCell ref="C51:M51"/>
    <mergeCell ref="D57:D58"/>
    <mergeCell ref="J57:J58"/>
    <mergeCell ref="D118:D121"/>
    <mergeCell ref="E118:E121"/>
    <mergeCell ref="J119:J120"/>
    <mergeCell ref="I108:I109"/>
    <mergeCell ref="A88:A102"/>
    <mergeCell ref="B88:B102"/>
    <mergeCell ref="C88:C102"/>
    <mergeCell ref="D88:D91"/>
    <mergeCell ref="J90:J91"/>
    <mergeCell ref="D92:D96"/>
    <mergeCell ref="J92:J96"/>
    <mergeCell ref="D105:D107"/>
    <mergeCell ref="J106:J107"/>
    <mergeCell ref="D97:D101"/>
    <mergeCell ref="J97:J99"/>
    <mergeCell ref="J100:J101"/>
    <mergeCell ref="D103:D104"/>
    <mergeCell ref="E103:E104"/>
    <mergeCell ref="D133:D134"/>
    <mergeCell ref="D135:D136"/>
    <mergeCell ref="E135:E136"/>
    <mergeCell ref="C123:F123"/>
    <mergeCell ref="D111:D113"/>
    <mergeCell ref="D108:D109"/>
    <mergeCell ref="A149:F149"/>
    <mergeCell ref="C138:F138"/>
    <mergeCell ref="A146:F146"/>
    <mergeCell ref="C124:M124"/>
    <mergeCell ref="D130:D132"/>
    <mergeCell ref="J138:M138"/>
    <mergeCell ref="B139:F139"/>
    <mergeCell ref="B140:F140"/>
    <mergeCell ref="A141:F141"/>
    <mergeCell ref="A143:F143"/>
    <mergeCell ref="J130:J132"/>
    <mergeCell ref="J123:M123"/>
    <mergeCell ref="F108:F109"/>
    <mergeCell ref="G108:G109"/>
    <mergeCell ref="H108:H109"/>
    <mergeCell ref="A118:A121"/>
    <mergeCell ref="B118:B121"/>
    <mergeCell ref="C118:C121"/>
    <mergeCell ref="A162:F162"/>
    <mergeCell ref="J2:L2"/>
    <mergeCell ref="D59:D60"/>
    <mergeCell ref="D82:D83"/>
    <mergeCell ref="D15:D16"/>
    <mergeCell ref="A156:F156"/>
    <mergeCell ref="A157:F157"/>
    <mergeCell ref="A158:F158"/>
    <mergeCell ref="A159:F159"/>
    <mergeCell ref="A160:F160"/>
    <mergeCell ref="A161:F161"/>
    <mergeCell ref="A150:F150"/>
    <mergeCell ref="A151:F151"/>
    <mergeCell ref="A152:F152"/>
    <mergeCell ref="A153:F153"/>
    <mergeCell ref="A154:F154"/>
    <mergeCell ref="A155:F155"/>
    <mergeCell ref="A144:F144"/>
    <mergeCell ref="A145:F145"/>
    <mergeCell ref="D35:D36"/>
    <mergeCell ref="D42:D43"/>
    <mergeCell ref="D125:D129"/>
    <mergeCell ref="A147:F147"/>
    <mergeCell ref="A148:F148"/>
  </mergeCells>
  <printOptions horizontalCentered="1"/>
  <pageMargins left="0.78740157480314965" right="0.19685039370078741" top="0.39370078740157483" bottom="0.39370078740157483" header="0.31496062992125984" footer="0.31496062992125984"/>
  <pageSetup paperSize="9" scale="64" orientation="portrait" r:id="rId1"/>
  <rowBreaks count="2" manualBreakCount="2">
    <brk id="54" max="12" man="1"/>
    <brk id="114"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3"/>
  <sheetViews>
    <sheetView topLeftCell="C1" zoomScaleNormal="100" zoomScaleSheetLayoutView="100" workbookViewId="0">
      <selection activeCell="S93" sqref="S93"/>
    </sheetView>
  </sheetViews>
  <sheetFormatPr defaultColWidth="9.1796875" defaultRowHeight="13" x14ac:dyDescent="0.3"/>
  <cols>
    <col min="1" max="1" width="2.81640625" style="72" customWidth="1"/>
    <col min="2" max="2" width="3.1796875" style="72" customWidth="1"/>
    <col min="3" max="3" width="2.81640625" style="72" customWidth="1"/>
    <col min="4" max="4" width="3.1796875" style="72" customWidth="1"/>
    <col min="5" max="5" width="32.1796875" style="72" customWidth="1"/>
    <col min="6" max="6" width="4.26953125" style="137" customWidth="1"/>
    <col min="7" max="7" width="12.453125" style="72" customWidth="1"/>
    <col min="8" max="8" width="8.54296875" style="72" customWidth="1"/>
    <col min="9" max="9" width="9.54296875" style="72" customWidth="1"/>
    <col min="10" max="10" width="9.7265625" style="72" customWidth="1"/>
    <col min="11" max="11" width="9.26953125" style="72" customWidth="1"/>
    <col min="12" max="12" width="9.54296875" style="72" customWidth="1"/>
    <col min="13" max="13" width="34" style="72" customWidth="1"/>
    <col min="14" max="14" width="6" style="72" customWidth="1"/>
    <col min="15" max="17" width="4.54296875" style="72" customWidth="1"/>
    <col min="18" max="16384" width="9.1796875" style="72"/>
  </cols>
  <sheetData>
    <row r="1" spans="1:18" s="11" customFormat="1" ht="17.25" customHeight="1" x14ac:dyDescent="0.35">
      <c r="A1" s="61"/>
      <c r="B1" s="61"/>
      <c r="C1" s="61"/>
      <c r="D1" s="61"/>
      <c r="E1" s="61"/>
      <c r="F1" s="142"/>
      <c r="G1" s="131"/>
      <c r="H1" s="132"/>
      <c r="I1" s="166"/>
      <c r="J1" s="166"/>
      <c r="K1" s="166"/>
      <c r="L1" s="166"/>
      <c r="M1" s="1118" t="s">
        <v>244</v>
      </c>
      <c r="N1" s="1118"/>
      <c r="O1" s="1118"/>
      <c r="P1" s="1118"/>
      <c r="Q1" s="1118"/>
    </row>
    <row r="2" spans="1:18" s="11" customFormat="1" ht="15" customHeight="1" x14ac:dyDescent="0.35">
      <c r="A2" s="61"/>
      <c r="B2" s="61"/>
      <c r="C2" s="61"/>
      <c r="D2" s="61"/>
      <c r="E2" s="46"/>
      <c r="F2" s="143"/>
      <c r="G2" s="144"/>
      <c r="H2" s="145"/>
      <c r="I2" s="165"/>
      <c r="J2" s="165"/>
      <c r="K2" s="165"/>
      <c r="L2" s="165"/>
      <c r="M2" s="165"/>
      <c r="N2" s="165"/>
      <c r="O2" s="165"/>
      <c r="P2" s="165"/>
      <c r="Q2" s="165"/>
    </row>
    <row r="3" spans="1:18" s="61" customFormat="1" ht="15" customHeight="1" x14ac:dyDescent="0.35">
      <c r="A3" s="133"/>
      <c r="B3" s="133"/>
      <c r="C3" s="133"/>
      <c r="D3" s="133"/>
      <c r="E3" s="1084" t="s">
        <v>162</v>
      </c>
      <c r="F3" s="1084"/>
      <c r="G3" s="1084"/>
      <c r="H3" s="1084"/>
      <c r="I3" s="1084"/>
      <c r="J3" s="1084"/>
      <c r="K3" s="1084"/>
      <c r="L3" s="1084"/>
      <c r="M3" s="1084"/>
      <c r="N3" s="580"/>
      <c r="O3" s="580"/>
      <c r="P3" s="580"/>
      <c r="Q3" s="580"/>
    </row>
    <row r="4" spans="1:18" s="65" customFormat="1" ht="15" x14ac:dyDescent="0.35">
      <c r="A4" s="1072" t="s">
        <v>0</v>
      </c>
      <c r="B4" s="1072"/>
      <c r="C4" s="1072"/>
      <c r="D4" s="1072"/>
      <c r="E4" s="1072"/>
      <c r="F4" s="1072"/>
      <c r="G4" s="1072"/>
      <c r="H4" s="1072"/>
      <c r="I4" s="1072"/>
      <c r="J4" s="1072"/>
      <c r="K4" s="1072"/>
      <c r="L4" s="1072"/>
      <c r="M4" s="1072"/>
      <c r="N4" s="1072"/>
      <c r="O4" s="58"/>
      <c r="P4" s="58"/>
      <c r="Q4" s="58"/>
    </row>
    <row r="5" spans="1:18" s="65" customFormat="1" ht="15.5" x14ac:dyDescent="0.35">
      <c r="A5" s="1073" t="s">
        <v>1</v>
      </c>
      <c r="B5" s="1073"/>
      <c r="C5" s="1073"/>
      <c r="D5" s="1073"/>
      <c r="E5" s="1073"/>
      <c r="F5" s="1073"/>
      <c r="G5" s="1073"/>
      <c r="H5" s="1073"/>
      <c r="I5" s="1073"/>
      <c r="J5" s="1073"/>
      <c r="K5" s="1073"/>
      <c r="L5" s="1073"/>
      <c r="M5" s="1073"/>
      <c r="N5" s="1073"/>
      <c r="O5" s="58"/>
      <c r="P5" s="58"/>
      <c r="Q5" s="58"/>
    </row>
    <row r="6" spans="1:18" s="65" customFormat="1" ht="13.5" thickBot="1" x14ac:dyDescent="0.4">
      <c r="A6" s="1"/>
      <c r="B6" s="1"/>
      <c r="C6" s="1"/>
      <c r="D6" s="1"/>
      <c r="E6" s="1"/>
      <c r="F6" s="48"/>
      <c r="G6" s="2"/>
      <c r="H6" s="48"/>
      <c r="I6" s="48"/>
      <c r="J6" s="172"/>
      <c r="K6" s="172"/>
      <c r="L6" s="172"/>
      <c r="O6" s="58"/>
      <c r="P6" s="1074" t="s">
        <v>60</v>
      </c>
      <c r="Q6" s="1074"/>
    </row>
    <row r="7" spans="1:18" s="65" customFormat="1" ht="23.25" customHeight="1" x14ac:dyDescent="0.35">
      <c r="A7" s="1075" t="s">
        <v>2</v>
      </c>
      <c r="B7" s="1078" t="s">
        <v>3</v>
      </c>
      <c r="C7" s="1078" t="s">
        <v>4</v>
      </c>
      <c r="D7" s="1078" t="s">
        <v>5</v>
      </c>
      <c r="E7" s="1081" t="s">
        <v>6</v>
      </c>
      <c r="F7" s="1105" t="s">
        <v>7</v>
      </c>
      <c r="G7" s="1119" t="s">
        <v>147</v>
      </c>
      <c r="H7" s="1108" t="s">
        <v>8</v>
      </c>
      <c r="I7" s="1122" t="s">
        <v>157</v>
      </c>
      <c r="J7" s="1111" t="s">
        <v>158</v>
      </c>
      <c r="K7" s="1064" t="s">
        <v>159</v>
      </c>
      <c r="L7" s="1090" t="s">
        <v>160</v>
      </c>
      <c r="M7" s="1092" t="s">
        <v>161</v>
      </c>
      <c r="N7" s="1093"/>
      <c r="O7" s="1093"/>
      <c r="P7" s="1093"/>
      <c r="Q7" s="1094"/>
      <c r="R7" s="618"/>
    </row>
    <row r="8" spans="1:18" s="65" customFormat="1" ht="18.75" customHeight="1" x14ac:dyDescent="0.35">
      <c r="A8" s="1076"/>
      <c r="B8" s="1079"/>
      <c r="C8" s="1079"/>
      <c r="D8" s="1079"/>
      <c r="E8" s="1082"/>
      <c r="F8" s="1106"/>
      <c r="G8" s="1120"/>
      <c r="H8" s="1109"/>
      <c r="I8" s="1123"/>
      <c r="J8" s="1111"/>
      <c r="K8" s="1064"/>
      <c r="L8" s="1090"/>
      <c r="M8" s="1095" t="s">
        <v>6</v>
      </c>
      <c r="N8" s="1097" t="s">
        <v>90</v>
      </c>
      <c r="O8" s="1097"/>
      <c r="P8" s="1097"/>
      <c r="Q8" s="1098"/>
      <c r="R8" s="618"/>
    </row>
    <row r="9" spans="1:18" s="65" customFormat="1" ht="89.25" customHeight="1" thickBot="1" x14ac:dyDescent="0.4">
      <c r="A9" s="1077"/>
      <c r="B9" s="1080"/>
      <c r="C9" s="1080"/>
      <c r="D9" s="1080"/>
      <c r="E9" s="1083"/>
      <c r="F9" s="1107"/>
      <c r="G9" s="1121"/>
      <c r="H9" s="1110"/>
      <c r="I9" s="1124"/>
      <c r="J9" s="1112"/>
      <c r="K9" s="1065"/>
      <c r="L9" s="1091"/>
      <c r="M9" s="1096"/>
      <c r="N9" s="182" t="s">
        <v>77</v>
      </c>
      <c r="O9" s="182" t="s">
        <v>163</v>
      </c>
      <c r="P9" s="182" t="s">
        <v>164</v>
      </c>
      <c r="Q9" s="35" t="s">
        <v>165</v>
      </c>
      <c r="R9" s="618"/>
    </row>
    <row r="10" spans="1:18" s="3" customFormat="1" ht="13.5" customHeight="1" x14ac:dyDescent="0.25">
      <c r="A10" s="1099" t="s">
        <v>9</v>
      </c>
      <c r="B10" s="1100"/>
      <c r="C10" s="1100"/>
      <c r="D10" s="1100"/>
      <c r="E10" s="1100"/>
      <c r="F10" s="1100"/>
      <c r="G10" s="1100"/>
      <c r="H10" s="1100"/>
      <c r="I10" s="1100"/>
      <c r="J10" s="1100"/>
      <c r="K10" s="1100"/>
      <c r="L10" s="1100"/>
      <c r="M10" s="1100"/>
      <c r="N10" s="1100"/>
      <c r="O10" s="1100"/>
      <c r="P10" s="1100"/>
      <c r="Q10" s="1101"/>
      <c r="R10" s="621"/>
    </row>
    <row r="11" spans="1:18" s="3" customFormat="1" ht="12.75" customHeight="1" x14ac:dyDescent="0.25">
      <c r="A11" s="1102" t="s">
        <v>10</v>
      </c>
      <c r="B11" s="1103"/>
      <c r="C11" s="1103"/>
      <c r="D11" s="1103"/>
      <c r="E11" s="1103"/>
      <c r="F11" s="1103"/>
      <c r="G11" s="1103"/>
      <c r="H11" s="1103"/>
      <c r="I11" s="1103"/>
      <c r="J11" s="1103"/>
      <c r="K11" s="1103"/>
      <c r="L11" s="1103"/>
      <c r="M11" s="1103"/>
      <c r="N11" s="1103"/>
      <c r="O11" s="1103"/>
      <c r="P11" s="1103"/>
      <c r="Q11" s="1104"/>
      <c r="R11" s="621"/>
    </row>
    <row r="12" spans="1:18" s="65" customFormat="1" ht="15" customHeight="1" x14ac:dyDescent="0.35">
      <c r="A12" s="241" t="s">
        <v>11</v>
      </c>
      <c r="B12" s="1085" t="s">
        <v>12</v>
      </c>
      <c r="C12" s="1086"/>
      <c r="D12" s="1086"/>
      <c r="E12" s="1086"/>
      <c r="F12" s="1086"/>
      <c r="G12" s="1086"/>
      <c r="H12" s="1086"/>
      <c r="I12" s="1086"/>
      <c r="J12" s="1086"/>
      <c r="K12" s="1086"/>
      <c r="L12" s="1086"/>
      <c r="M12" s="1086"/>
      <c r="N12" s="1086"/>
      <c r="O12" s="1086"/>
      <c r="P12" s="1086"/>
      <c r="Q12" s="1086"/>
      <c r="R12" s="618"/>
    </row>
    <row r="13" spans="1:18" s="65" customFormat="1" ht="14.25" customHeight="1" x14ac:dyDescent="0.35">
      <c r="A13" s="240" t="s">
        <v>11</v>
      </c>
      <c r="B13" s="239" t="s">
        <v>11</v>
      </c>
      <c r="C13" s="1087" t="s">
        <v>13</v>
      </c>
      <c r="D13" s="1088"/>
      <c r="E13" s="1088"/>
      <c r="F13" s="1088"/>
      <c r="G13" s="1088"/>
      <c r="H13" s="1088"/>
      <c r="I13" s="1088"/>
      <c r="J13" s="1088"/>
      <c r="K13" s="1088"/>
      <c r="L13" s="1088"/>
      <c r="M13" s="1088"/>
      <c r="N13" s="1088"/>
      <c r="O13" s="1088"/>
      <c r="P13" s="1088"/>
      <c r="Q13" s="1089"/>
      <c r="R13" s="618"/>
    </row>
    <row r="14" spans="1:18" s="65" customFormat="1" ht="26.25" customHeight="1" x14ac:dyDescent="0.3">
      <c r="A14" s="1057" t="s">
        <v>11</v>
      </c>
      <c r="B14" s="1066" t="s">
        <v>11</v>
      </c>
      <c r="C14" s="1067" t="s">
        <v>11</v>
      </c>
      <c r="D14" s="152"/>
      <c r="E14" s="24" t="s">
        <v>14</v>
      </c>
      <c r="F14" s="574"/>
      <c r="G14" s="153"/>
      <c r="H14" s="79"/>
      <c r="I14" s="191"/>
      <c r="J14" s="198"/>
      <c r="K14" s="207"/>
      <c r="L14" s="183"/>
      <c r="M14" s="66"/>
      <c r="N14" s="226"/>
      <c r="O14" s="228"/>
      <c r="P14" s="228"/>
      <c r="Q14" s="215"/>
      <c r="R14" s="618"/>
    </row>
    <row r="15" spans="1:18" s="65" customFormat="1" ht="16.5" customHeight="1" x14ac:dyDescent="0.35">
      <c r="A15" s="1057"/>
      <c r="B15" s="1066"/>
      <c r="C15" s="1067"/>
      <c r="D15" s="154" t="s">
        <v>11</v>
      </c>
      <c r="E15" s="1035" t="s">
        <v>16</v>
      </c>
      <c r="F15" s="552"/>
      <c r="G15" s="1114" t="s">
        <v>145</v>
      </c>
      <c r="H15" s="397" t="s">
        <v>17</v>
      </c>
      <c r="I15" s="399">
        <f>4760.4-34.4</f>
        <v>4726</v>
      </c>
      <c r="J15" s="199">
        <v>4758.2</v>
      </c>
      <c r="K15" s="201">
        <v>4755</v>
      </c>
      <c r="L15" s="184">
        <v>4755</v>
      </c>
      <c r="M15" s="1116" t="s">
        <v>67</v>
      </c>
      <c r="N15" s="432" t="s">
        <v>115</v>
      </c>
      <c r="O15" s="396" t="s">
        <v>115</v>
      </c>
      <c r="P15" s="229" t="s">
        <v>115</v>
      </c>
      <c r="Q15" s="216" t="s">
        <v>115</v>
      </c>
      <c r="R15" s="618"/>
    </row>
    <row r="16" spans="1:18" s="65" customFormat="1" ht="16.5" customHeight="1" x14ac:dyDescent="0.35">
      <c r="A16" s="1057"/>
      <c r="B16" s="1066"/>
      <c r="C16" s="1067"/>
      <c r="D16" s="152"/>
      <c r="E16" s="1113"/>
      <c r="F16" s="552"/>
      <c r="G16" s="1115"/>
      <c r="H16" s="79" t="s">
        <v>18</v>
      </c>
      <c r="I16" s="398">
        <v>34.4</v>
      </c>
      <c r="J16" s="200"/>
      <c r="K16" s="208"/>
      <c r="L16" s="185"/>
      <c r="M16" s="1117"/>
      <c r="N16" s="581"/>
      <c r="O16" s="230"/>
      <c r="P16" s="230"/>
      <c r="Q16" s="217"/>
      <c r="R16" s="618"/>
    </row>
    <row r="17" spans="1:18" s="65" customFormat="1" ht="21" customHeight="1" x14ac:dyDescent="0.35">
      <c r="A17" s="155"/>
      <c r="B17" s="156"/>
      <c r="C17" s="157"/>
      <c r="D17" s="154" t="s">
        <v>21</v>
      </c>
      <c r="E17" s="1071" t="s">
        <v>19</v>
      </c>
      <c r="F17" s="552"/>
      <c r="G17" s="1125" t="s">
        <v>146</v>
      </c>
      <c r="H17" s="397" t="s">
        <v>17</v>
      </c>
      <c r="I17" s="399">
        <v>135</v>
      </c>
      <c r="J17" s="201">
        <v>73</v>
      </c>
      <c r="K17" s="209">
        <v>73</v>
      </c>
      <c r="L17" s="186">
        <v>73</v>
      </c>
      <c r="M17" s="1116" t="s">
        <v>67</v>
      </c>
      <c r="N17" s="432" t="s">
        <v>99</v>
      </c>
      <c r="O17" s="229" t="s">
        <v>127</v>
      </c>
      <c r="P17" s="229" t="s">
        <v>127</v>
      </c>
      <c r="Q17" s="216" t="s">
        <v>127</v>
      </c>
      <c r="R17" s="618"/>
    </row>
    <row r="18" spans="1:18" s="65" customFormat="1" ht="21" customHeight="1" x14ac:dyDescent="0.35">
      <c r="A18" s="155"/>
      <c r="B18" s="156"/>
      <c r="C18" s="157"/>
      <c r="D18" s="152"/>
      <c r="E18" s="1071"/>
      <c r="F18" s="552"/>
      <c r="G18" s="1125"/>
      <c r="H18" s="79" t="s">
        <v>18</v>
      </c>
      <c r="I18" s="564"/>
      <c r="J18" s="202"/>
      <c r="K18" s="210"/>
      <c r="L18" s="25"/>
      <c r="M18" s="1126"/>
      <c r="N18" s="581"/>
      <c r="O18" s="230"/>
      <c r="P18" s="230"/>
      <c r="Q18" s="217"/>
      <c r="R18" s="618"/>
    </row>
    <row r="19" spans="1:18" s="65" customFormat="1" ht="40.5" customHeight="1" x14ac:dyDescent="0.35">
      <c r="A19" s="155"/>
      <c r="B19" s="156"/>
      <c r="C19" s="158"/>
      <c r="D19" s="154" t="s">
        <v>28</v>
      </c>
      <c r="E19" s="159" t="s">
        <v>22</v>
      </c>
      <c r="F19" s="573"/>
      <c r="G19" s="160"/>
      <c r="H19" s="78"/>
      <c r="I19" s="192"/>
      <c r="J19" s="515"/>
      <c r="K19" s="557"/>
      <c r="L19" s="169"/>
      <c r="M19" s="47"/>
      <c r="N19" s="582"/>
      <c r="O19" s="231"/>
      <c r="P19" s="231"/>
      <c r="Q19" s="218"/>
      <c r="R19" s="618"/>
    </row>
    <row r="20" spans="1:18" s="65" customFormat="1" ht="26.5" customHeight="1" x14ac:dyDescent="0.35">
      <c r="A20" s="1057"/>
      <c r="B20" s="1066"/>
      <c r="C20" s="1067"/>
      <c r="D20" s="150"/>
      <c r="E20" s="1068" t="s">
        <v>24</v>
      </c>
      <c r="F20" s="1127"/>
      <c r="G20" s="1128" t="s">
        <v>131</v>
      </c>
      <c r="H20" s="161" t="s">
        <v>23</v>
      </c>
      <c r="I20" s="193">
        <f>50</f>
        <v>50</v>
      </c>
      <c r="J20" s="203">
        <v>70</v>
      </c>
      <c r="K20" s="211">
        <v>70</v>
      </c>
      <c r="L20" s="187">
        <v>70</v>
      </c>
      <c r="M20" s="173" t="s">
        <v>100</v>
      </c>
      <c r="N20" s="433" t="s">
        <v>150</v>
      </c>
      <c r="O20" s="232" t="s">
        <v>150</v>
      </c>
      <c r="P20" s="232" t="s">
        <v>150</v>
      </c>
      <c r="Q20" s="219" t="s">
        <v>150</v>
      </c>
      <c r="R20" s="618"/>
    </row>
    <row r="21" spans="1:18" s="65" customFormat="1" ht="16.5" customHeight="1" x14ac:dyDescent="0.35">
      <c r="A21" s="1057"/>
      <c r="B21" s="1066"/>
      <c r="C21" s="1067"/>
      <c r="D21" s="150"/>
      <c r="E21" s="1069"/>
      <c r="F21" s="1127"/>
      <c r="G21" s="1129"/>
      <c r="H21" s="162" t="s">
        <v>27</v>
      </c>
      <c r="I21" s="194">
        <v>38.9</v>
      </c>
      <c r="J21" s="204"/>
      <c r="K21" s="212"/>
      <c r="L21" s="188"/>
      <c r="M21" s="174" t="s">
        <v>25</v>
      </c>
      <c r="N21" s="434">
        <v>250</v>
      </c>
      <c r="O21" s="233">
        <v>190</v>
      </c>
      <c r="P21" s="233">
        <v>190</v>
      </c>
      <c r="Q21" s="125">
        <v>190</v>
      </c>
      <c r="R21" s="618"/>
    </row>
    <row r="22" spans="1:18" s="65" customFormat="1" ht="16.5" customHeight="1" x14ac:dyDescent="0.35">
      <c r="A22" s="1057"/>
      <c r="B22" s="1066"/>
      <c r="C22" s="1067"/>
      <c r="D22" s="150"/>
      <c r="E22" s="90" t="s">
        <v>26</v>
      </c>
      <c r="F22" s="1127"/>
      <c r="G22" s="1129"/>
      <c r="H22" s="563" t="s">
        <v>23</v>
      </c>
      <c r="I22" s="564">
        <v>18.5</v>
      </c>
      <c r="J22" s="202">
        <v>29.7</v>
      </c>
      <c r="K22" s="210">
        <v>29.7</v>
      </c>
      <c r="L22" s="25">
        <v>29.7</v>
      </c>
      <c r="M22" s="576" t="s">
        <v>101</v>
      </c>
      <c r="N22" s="435" t="s">
        <v>179</v>
      </c>
      <c r="O22" s="400" t="s">
        <v>168</v>
      </c>
      <c r="P22" s="401" t="s">
        <v>168</v>
      </c>
      <c r="Q22" s="220" t="s">
        <v>168</v>
      </c>
      <c r="R22" s="618"/>
    </row>
    <row r="23" spans="1:18" s="65" customFormat="1" ht="16.5" customHeight="1" x14ac:dyDescent="0.35">
      <c r="A23" s="566"/>
      <c r="B23" s="571"/>
      <c r="C23" s="572"/>
      <c r="D23" s="150"/>
      <c r="E23" s="163"/>
      <c r="F23" s="577"/>
      <c r="G23" s="134"/>
      <c r="H23" s="556" t="s">
        <v>27</v>
      </c>
      <c r="I23" s="565">
        <v>5.8</v>
      </c>
      <c r="J23" s="521"/>
      <c r="K23" s="558"/>
      <c r="L23" s="33"/>
      <c r="M23" s="579"/>
      <c r="N23" s="583"/>
      <c r="O23" s="234"/>
      <c r="P23" s="234"/>
      <c r="Q23" s="221"/>
      <c r="R23" s="618"/>
    </row>
    <row r="24" spans="1:18" s="65" customFormat="1" ht="27" customHeight="1" x14ac:dyDescent="0.35">
      <c r="A24" s="1057"/>
      <c r="B24" s="1066"/>
      <c r="C24" s="1067"/>
      <c r="D24" s="532" t="s">
        <v>30</v>
      </c>
      <c r="E24" s="1071" t="s">
        <v>29</v>
      </c>
      <c r="F24" s="573"/>
      <c r="G24" s="1125" t="s">
        <v>145</v>
      </c>
      <c r="H24" s="97" t="s">
        <v>18</v>
      </c>
      <c r="I24" s="564">
        <v>6</v>
      </c>
      <c r="J24" s="202"/>
      <c r="K24" s="210"/>
      <c r="L24" s="25"/>
      <c r="M24" s="480" t="s">
        <v>102</v>
      </c>
      <c r="N24" s="481">
        <v>5</v>
      </c>
      <c r="O24" s="482">
        <v>6</v>
      </c>
      <c r="P24" s="482">
        <v>6</v>
      </c>
      <c r="Q24" s="891">
        <v>6</v>
      </c>
      <c r="R24" s="618"/>
    </row>
    <row r="25" spans="1:18" s="65" customFormat="1" ht="27" customHeight="1" x14ac:dyDescent="0.35">
      <c r="A25" s="1057"/>
      <c r="B25" s="1066"/>
      <c r="C25" s="1067"/>
      <c r="D25" s="150"/>
      <c r="E25" s="1071"/>
      <c r="F25" s="574"/>
      <c r="G25" s="1125"/>
      <c r="H25" s="97" t="s">
        <v>18</v>
      </c>
      <c r="I25" s="564">
        <v>25.5</v>
      </c>
      <c r="J25" s="202"/>
      <c r="K25" s="210"/>
      <c r="L25" s="25"/>
      <c r="M25" s="576" t="s">
        <v>95</v>
      </c>
      <c r="N25" s="513">
        <v>150</v>
      </c>
      <c r="O25" s="514">
        <v>150</v>
      </c>
      <c r="P25" s="514"/>
      <c r="Q25" s="222"/>
      <c r="R25" s="618"/>
    </row>
    <row r="26" spans="1:18" s="65" customFormat="1" ht="17.149999999999999" customHeight="1" x14ac:dyDescent="0.35">
      <c r="A26" s="1057"/>
      <c r="B26" s="1066"/>
      <c r="C26" s="1067"/>
      <c r="D26" s="150"/>
      <c r="E26" s="1071"/>
      <c r="F26" s="552"/>
      <c r="G26" s="1125"/>
      <c r="H26" s="97" t="s">
        <v>17</v>
      </c>
      <c r="I26" s="564"/>
      <c r="J26" s="202">
        <v>39.1</v>
      </c>
      <c r="K26" s="210">
        <v>10</v>
      </c>
      <c r="L26" s="25">
        <v>10</v>
      </c>
      <c r="M26" s="175"/>
      <c r="N26" s="436"/>
      <c r="O26" s="235"/>
      <c r="P26" s="235"/>
      <c r="Q26" s="223"/>
      <c r="R26" s="618"/>
    </row>
    <row r="27" spans="1:18" s="65" customFormat="1" ht="26.25" customHeight="1" x14ac:dyDescent="0.35">
      <c r="A27" s="1057"/>
      <c r="B27" s="1066"/>
      <c r="C27" s="1067"/>
      <c r="D27" s="532" t="s">
        <v>15</v>
      </c>
      <c r="E27" s="1035" t="s">
        <v>93</v>
      </c>
      <c r="F27" s="109" t="s">
        <v>140</v>
      </c>
      <c r="G27" s="1130" t="s">
        <v>130</v>
      </c>
      <c r="H27" s="555" t="s">
        <v>18</v>
      </c>
      <c r="I27" s="195">
        <v>236.5</v>
      </c>
      <c r="J27" s="629">
        <v>384.5</v>
      </c>
      <c r="K27" s="584">
        <v>286.3</v>
      </c>
      <c r="L27" s="189"/>
      <c r="M27" s="575" t="s">
        <v>91</v>
      </c>
      <c r="N27" s="478">
        <v>73</v>
      </c>
      <c r="O27" s="231">
        <v>170</v>
      </c>
      <c r="P27" s="231">
        <v>73</v>
      </c>
      <c r="Q27" s="218"/>
      <c r="R27" s="618"/>
    </row>
    <row r="28" spans="1:18" s="65" customFormat="1" ht="26.25" customHeight="1" x14ac:dyDescent="0.35">
      <c r="A28" s="1057"/>
      <c r="B28" s="1066"/>
      <c r="C28" s="1067"/>
      <c r="D28" s="150"/>
      <c r="E28" s="1070"/>
      <c r="F28" s="865" t="s">
        <v>31</v>
      </c>
      <c r="G28" s="1131"/>
      <c r="H28" s="556"/>
      <c r="I28" s="196"/>
      <c r="J28" s="205"/>
      <c r="K28" s="213"/>
      <c r="L28" s="190"/>
      <c r="M28" s="346" t="s">
        <v>92</v>
      </c>
      <c r="N28" s="227">
        <v>12</v>
      </c>
      <c r="O28" s="293"/>
      <c r="P28" s="293"/>
      <c r="Q28" s="479"/>
      <c r="R28" s="618"/>
    </row>
    <row r="29" spans="1:18" s="65" customFormat="1" ht="26.25" customHeight="1" x14ac:dyDescent="0.35">
      <c r="A29" s="1057"/>
      <c r="B29" s="1066"/>
      <c r="C29" s="1067"/>
      <c r="D29" s="532" t="s">
        <v>87</v>
      </c>
      <c r="E29" s="1036" t="s">
        <v>155</v>
      </c>
      <c r="F29" s="574"/>
      <c r="G29" s="1130" t="s">
        <v>145</v>
      </c>
      <c r="H29" s="97" t="s">
        <v>17</v>
      </c>
      <c r="I29" s="564"/>
      <c r="J29" s="202">
        <v>9.6999999999999993</v>
      </c>
      <c r="K29" s="210"/>
      <c r="L29" s="25"/>
      <c r="M29" s="164" t="s">
        <v>153</v>
      </c>
      <c r="N29" s="451"/>
      <c r="O29" s="237">
        <v>1</v>
      </c>
      <c r="P29" s="237"/>
      <c r="Q29" s="128"/>
      <c r="R29" s="618"/>
    </row>
    <row r="30" spans="1:18" s="65" customFormat="1" ht="21" customHeight="1" x14ac:dyDescent="0.35">
      <c r="A30" s="1057"/>
      <c r="B30" s="1066"/>
      <c r="C30" s="1067"/>
      <c r="D30" s="150"/>
      <c r="E30" s="1070"/>
      <c r="F30" s="552"/>
      <c r="G30" s="1132"/>
      <c r="H30" s="97"/>
      <c r="I30" s="564"/>
      <c r="J30" s="202"/>
      <c r="K30" s="210"/>
      <c r="L30" s="25"/>
      <c r="M30" s="176"/>
      <c r="N30" s="227"/>
      <c r="O30" s="236"/>
      <c r="P30" s="236"/>
      <c r="Q30" s="224"/>
      <c r="R30" s="618"/>
    </row>
    <row r="31" spans="1:18" s="65" customFormat="1" ht="14.25" customHeight="1" x14ac:dyDescent="0.35">
      <c r="A31" s="1057"/>
      <c r="B31" s="1066"/>
      <c r="C31" s="1067"/>
      <c r="D31" s="532" t="s">
        <v>151</v>
      </c>
      <c r="E31" s="1035" t="s">
        <v>152</v>
      </c>
      <c r="F31" s="573"/>
      <c r="G31" s="1125"/>
      <c r="H31" s="92" t="s">
        <v>18</v>
      </c>
      <c r="I31" s="192">
        <v>27</v>
      </c>
      <c r="J31" s="515"/>
      <c r="K31" s="557"/>
      <c r="L31" s="169"/>
      <c r="M31" s="47" t="s">
        <v>154</v>
      </c>
      <c r="N31" s="437" t="s">
        <v>150</v>
      </c>
      <c r="O31" s="238"/>
      <c r="P31" s="238"/>
      <c r="Q31" s="225"/>
      <c r="R31" s="618"/>
    </row>
    <row r="32" spans="1:18" s="65" customFormat="1" ht="12.75" customHeight="1" x14ac:dyDescent="0.35">
      <c r="A32" s="1057"/>
      <c r="B32" s="1066"/>
      <c r="C32" s="1067"/>
      <c r="D32" s="55"/>
      <c r="E32" s="1070"/>
      <c r="F32" s="151"/>
      <c r="G32" s="1136"/>
      <c r="H32" s="38"/>
      <c r="I32" s="565"/>
      <c r="J32" s="521"/>
      <c r="K32" s="558"/>
      <c r="L32" s="33"/>
      <c r="M32" s="176"/>
      <c r="N32" s="227"/>
      <c r="O32" s="236"/>
      <c r="P32" s="236"/>
      <c r="Q32" s="224"/>
      <c r="R32" s="618"/>
    </row>
    <row r="33" spans="1:18" s="65" customFormat="1" ht="14.25" customHeight="1" thickBot="1" x14ac:dyDescent="0.35">
      <c r="A33" s="148"/>
      <c r="B33" s="149"/>
      <c r="C33" s="50"/>
      <c r="D33" s="272"/>
      <c r="E33" s="273"/>
      <c r="F33" s="274"/>
      <c r="G33" s="275"/>
      <c r="H33" s="68" t="s">
        <v>20</v>
      </c>
      <c r="I33" s="44">
        <f>SUM(I15:I32)</f>
        <v>5303.5999999999995</v>
      </c>
      <c r="J33" s="269">
        <f>SUM(J15:J32)</f>
        <v>5364.2</v>
      </c>
      <c r="K33" s="260">
        <f t="shared" ref="K33:L33" si="0">SUM(K15:K32)</f>
        <v>5224</v>
      </c>
      <c r="L33" s="257">
        <f t="shared" si="0"/>
        <v>4937.7</v>
      </c>
      <c r="M33" s="265"/>
      <c r="N33" s="266"/>
      <c r="O33" s="267"/>
      <c r="P33" s="267"/>
      <c r="Q33" s="268"/>
      <c r="R33" s="618"/>
    </row>
    <row r="34" spans="1:18" s="65" customFormat="1" ht="15" customHeight="1" thickBot="1" x14ac:dyDescent="0.4">
      <c r="A34" s="8" t="s">
        <v>11</v>
      </c>
      <c r="B34" s="9" t="s">
        <v>11</v>
      </c>
      <c r="C34" s="961" t="s">
        <v>33</v>
      </c>
      <c r="D34" s="961"/>
      <c r="E34" s="961"/>
      <c r="F34" s="961"/>
      <c r="G34" s="961"/>
      <c r="H34" s="961"/>
      <c r="I34" s="258">
        <f>I33</f>
        <v>5303.5999999999995</v>
      </c>
      <c r="J34" s="270">
        <f>J33</f>
        <v>5364.2</v>
      </c>
      <c r="K34" s="270">
        <f t="shared" ref="K34:L34" si="1">K33</f>
        <v>5224</v>
      </c>
      <c r="L34" s="271">
        <f t="shared" si="1"/>
        <v>4937.7</v>
      </c>
      <c r="M34" s="536"/>
      <c r="N34" s="536"/>
      <c r="O34" s="243"/>
      <c r="P34" s="535"/>
      <c r="Q34" s="242"/>
      <c r="R34" s="618"/>
    </row>
    <row r="35" spans="1:18" s="65" customFormat="1" ht="18" customHeight="1" thickBot="1" x14ac:dyDescent="0.4">
      <c r="A35" s="8" t="s">
        <v>11</v>
      </c>
      <c r="B35" s="9" t="s">
        <v>21</v>
      </c>
      <c r="C35" s="1053" t="s">
        <v>34</v>
      </c>
      <c r="D35" s="1054"/>
      <c r="E35" s="1054"/>
      <c r="F35" s="1054"/>
      <c r="G35" s="1054"/>
      <c r="H35" s="1054"/>
      <c r="I35" s="1054"/>
      <c r="J35" s="1054"/>
      <c r="K35" s="1054"/>
      <c r="L35" s="1054"/>
      <c r="M35" s="1054"/>
      <c r="N35" s="1054"/>
      <c r="O35" s="1054"/>
      <c r="P35" s="1054"/>
      <c r="Q35" s="1055"/>
      <c r="R35" s="618"/>
    </row>
    <row r="36" spans="1:18" s="65" customFormat="1" ht="26.25" customHeight="1" x14ac:dyDescent="0.35">
      <c r="A36" s="1056" t="s">
        <v>11</v>
      </c>
      <c r="B36" s="1058" t="s">
        <v>21</v>
      </c>
      <c r="C36" s="1060" t="s">
        <v>11</v>
      </c>
      <c r="D36" s="42"/>
      <c r="E36" s="10" t="s">
        <v>64</v>
      </c>
      <c r="F36" s="98"/>
      <c r="G36" s="1133" t="s">
        <v>145</v>
      </c>
      <c r="H36" s="80"/>
      <c r="I36" s="246"/>
      <c r="J36" s="248"/>
      <c r="K36" s="248"/>
      <c r="L36" s="244"/>
      <c r="M36" s="181"/>
      <c r="N36" s="250"/>
      <c r="O36" s="254"/>
      <c r="P36" s="254"/>
      <c r="Q36" s="178"/>
      <c r="R36" s="618"/>
    </row>
    <row r="37" spans="1:18" s="65" customFormat="1" ht="16.5" customHeight="1" x14ac:dyDescent="0.35">
      <c r="A37" s="1057"/>
      <c r="B37" s="1059"/>
      <c r="C37" s="1061"/>
      <c r="D37" s="76" t="s">
        <v>11</v>
      </c>
      <c r="E37" s="919" t="s">
        <v>35</v>
      </c>
      <c r="F37" s="1050" t="s">
        <v>141</v>
      </c>
      <c r="G37" s="1134"/>
      <c r="H37" s="563" t="s">
        <v>23</v>
      </c>
      <c r="I37" s="564">
        <v>52</v>
      </c>
      <c r="J37" s="202">
        <v>37.700000000000003</v>
      </c>
      <c r="K37" s="202">
        <v>40</v>
      </c>
      <c r="L37" s="25">
        <v>40</v>
      </c>
      <c r="M37" s="180" t="s">
        <v>36</v>
      </c>
      <c r="N37" s="438">
        <v>3</v>
      </c>
      <c r="O37" s="550">
        <v>6</v>
      </c>
      <c r="P37" s="550">
        <v>4</v>
      </c>
      <c r="Q37" s="124">
        <v>4</v>
      </c>
    </row>
    <row r="38" spans="1:18" s="65" customFormat="1" ht="20.25" customHeight="1" x14ac:dyDescent="0.35">
      <c r="A38" s="1057"/>
      <c r="B38" s="1059"/>
      <c r="C38" s="1061"/>
      <c r="D38" s="533"/>
      <c r="E38" s="948"/>
      <c r="F38" s="1142"/>
      <c r="G38" s="1135"/>
      <c r="H38" s="69"/>
      <c r="I38" s="565"/>
      <c r="J38" s="202"/>
      <c r="K38" s="202"/>
      <c r="L38" s="25"/>
      <c r="M38" s="585"/>
      <c r="N38" s="251"/>
      <c r="O38" s="551"/>
      <c r="P38" s="551"/>
      <c r="Q38" s="177"/>
    </row>
    <row r="39" spans="1:18" s="65" customFormat="1" ht="26.5" customHeight="1" x14ac:dyDescent="0.35">
      <c r="A39" s="114"/>
      <c r="B39" s="568"/>
      <c r="C39" s="570"/>
      <c r="D39" s="40" t="s">
        <v>21</v>
      </c>
      <c r="E39" s="29" t="s">
        <v>37</v>
      </c>
      <c r="F39" s="1137" t="s">
        <v>140</v>
      </c>
      <c r="G39" s="537"/>
      <c r="H39" s="78" t="s">
        <v>23</v>
      </c>
      <c r="I39" s="192">
        <v>1.8</v>
      </c>
      <c r="J39" s="632">
        <v>15.8</v>
      </c>
      <c r="K39" s="515">
        <v>15</v>
      </c>
      <c r="L39" s="169">
        <v>15</v>
      </c>
      <c r="M39" s="1047" t="s">
        <v>205</v>
      </c>
      <c r="N39" s="252">
        <v>5</v>
      </c>
      <c r="O39" s="252">
        <v>10</v>
      </c>
      <c r="P39" s="252">
        <v>10</v>
      </c>
      <c r="Q39" s="121">
        <v>10</v>
      </c>
    </row>
    <row r="40" spans="1:18" s="65" customFormat="1" ht="26.5" customHeight="1" x14ac:dyDescent="0.35">
      <c r="A40" s="114"/>
      <c r="B40" s="568"/>
      <c r="C40" s="570"/>
      <c r="D40" s="67"/>
      <c r="E40" s="34"/>
      <c r="F40" s="1138"/>
      <c r="G40" s="537"/>
      <c r="H40" s="563" t="s">
        <v>27</v>
      </c>
      <c r="I40" s="564">
        <v>4</v>
      </c>
      <c r="J40" s="202"/>
      <c r="K40" s="202"/>
      <c r="L40" s="25"/>
      <c r="M40" s="1051"/>
      <c r="N40" s="439"/>
      <c r="O40" s="255"/>
      <c r="P40" s="255"/>
      <c r="Q40" s="122"/>
    </row>
    <row r="41" spans="1:18" s="65" customFormat="1" ht="29.25" customHeight="1" x14ac:dyDescent="0.35">
      <c r="A41" s="114"/>
      <c r="B41" s="568"/>
      <c r="C41" s="572"/>
      <c r="D41" s="51" t="s">
        <v>28</v>
      </c>
      <c r="E41" s="52" t="s">
        <v>79</v>
      </c>
      <c r="F41" s="99"/>
      <c r="G41" s="537"/>
      <c r="H41" s="77" t="s">
        <v>23</v>
      </c>
      <c r="I41" s="247">
        <v>10</v>
      </c>
      <c r="J41" s="249">
        <f>10-5</f>
        <v>5</v>
      </c>
      <c r="K41" s="249">
        <v>10</v>
      </c>
      <c r="L41" s="245">
        <v>10</v>
      </c>
      <c r="M41" s="179" t="s">
        <v>80</v>
      </c>
      <c r="N41" s="253">
        <v>200</v>
      </c>
      <c r="O41" s="253">
        <v>100</v>
      </c>
      <c r="P41" s="253">
        <v>200</v>
      </c>
      <c r="Q41" s="123">
        <v>200</v>
      </c>
    </row>
    <row r="42" spans="1:18" s="65" customFormat="1" ht="26.25" customHeight="1" x14ac:dyDescent="0.35">
      <c r="A42" s="566"/>
      <c r="B42" s="568"/>
      <c r="C42" s="570"/>
      <c r="D42" s="76" t="s">
        <v>30</v>
      </c>
      <c r="E42" s="919" t="s">
        <v>137</v>
      </c>
      <c r="F42" s="1139" t="s">
        <v>123</v>
      </c>
      <c r="G42" s="578"/>
      <c r="H42" s="441" t="s">
        <v>27</v>
      </c>
      <c r="I42" s="449">
        <v>50</v>
      </c>
      <c r="J42" s="440"/>
      <c r="K42" s="440"/>
      <c r="L42" s="442"/>
      <c r="M42" s="402" t="s">
        <v>136</v>
      </c>
      <c r="N42" s="438">
        <v>9</v>
      </c>
      <c r="O42" s="403"/>
      <c r="P42" s="550"/>
      <c r="Q42" s="404"/>
    </row>
    <row r="43" spans="1:18" s="65" customFormat="1" ht="26.25" customHeight="1" x14ac:dyDescent="0.35">
      <c r="A43" s="566"/>
      <c r="B43" s="568"/>
      <c r="C43" s="570"/>
      <c r="D43" s="76"/>
      <c r="E43" s="919"/>
      <c r="F43" s="1140"/>
      <c r="G43" s="448"/>
      <c r="H43" s="450" t="s">
        <v>23</v>
      </c>
      <c r="I43" s="564"/>
      <c r="J43" s="445">
        <v>14.6</v>
      </c>
      <c r="K43" s="202"/>
      <c r="L43" s="25"/>
      <c r="M43" s="262" t="s">
        <v>169</v>
      </c>
      <c r="N43" s="525"/>
      <c r="O43" s="406">
        <v>8</v>
      </c>
      <c r="P43" s="406"/>
      <c r="Q43" s="407"/>
    </row>
    <row r="44" spans="1:18" s="65" customFormat="1" ht="40.5" customHeight="1" x14ac:dyDescent="0.35">
      <c r="A44" s="566"/>
      <c r="B44" s="568"/>
      <c r="C44" s="570"/>
      <c r="D44" s="63"/>
      <c r="E44" s="948"/>
      <c r="F44" s="1141"/>
      <c r="G44" s="534" t="s">
        <v>146</v>
      </c>
      <c r="H44" s="443" t="s">
        <v>23</v>
      </c>
      <c r="I44" s="444"/>
      <c r="J44" s="521"/>
      <c r="K44" s="446">
        <v>100</v>
      </c>
      <c r="L44" s="447">
        <v>100</v>
      </c>
      <c r="M44" s="405" t="s">
        <v>180</v>
      </c>
      <c r="N44" s="517"/>
      <c r="O44" s="551"/>
      <c r="P44" s="551">
        <v>1</v>
      </c>
      <c r="Q44" s="177">
        <v>1</v>
      </c>
    </row>
    <row r="45" spans="1:18" s="65" customFormat="1" ht="40.5" customHeight="1" x14ac:dyDescent="0.35">
      <c r="A45" s="566"/>
      <c r="B45" s="568"/>
      <c r="C45" s="408"/>
      <c r="D45" s="51" t="s">
        <v>15</v>
      </c>
      <c r="E45" s="410" t="s">
        <v>182</v>
      </c>
      <c r="F45" s="411"/>
      <c r="G45" s="1130" t="s">
        <v>145</v>
      </c>
      <c r="H45" s="556" t="s">
        <v>23</v>
      </c>
      <c r="I45" s="168"/>
      <c r="J45" s="412">
        <f>60-30</f>
        <v>30</v>
      </c>
      <c r="K45" s="249">
        <f>60</f>
        <v>60</v>
      </c>
      <c r="L45" s="245">
        <v>30</v>
      </c>
      <c r="M45" s="413" t="s">
        <v>171</v>
      </c>
      <c r="N45" s="414"/>
      <c r="O45" s="256">
        <v>25</v>
      </c>
      <c r="P45" s="256">
        <v>100</v>
      </c>
      <c r="Q45" s="424"/>
    </row>
    <row r="46" spans="1:18" s="65" customFormat="1" ht="39.75" customHeight="1" x14ac:dyDescent="0.35">
      <c r="A46" s="566"/>
      <c r="B46" s="568"/>
      <c r="C46" s="408"/>
      <c r="D46" s="423" t="s">
        <v>87</v>
      </c>
      <c r="E46" s="410" t="s">
        <v>170</v>
      </c>
      <c r="F46" s="452"/>
      <c r="G46" s="1132"/>
      <c r="H46" s="563" t="s">
        <v>23</v>
      </c>
      <c r="I46" s="247"/>
      <c r="J46" s="249">
        <v>2.5</v>
      </c>
      <c r="K46" s="521"/>
      <c r="L46" s="245"/>
      <c r="M46" s="413" t="s">
        <v>172</v>
      </c>
      <c r="N46" s="414"/>
      <c r="O46" s="256">
        <v>1</v>
      </c>
      <c r="P46" s="256"/>
      <c r="Q46" s="123"/>
    </row>
    <row r="47" spans="1:18" s="65" customFormat="1" ht="39" customHeight="1" x14ac:dyDescent="0.35">
      <c r="A47" s="566"/>
      <c r="B47" s="568"/>
      <c r="C47" s="408"/>
      <c r="D47" s="423" t="s">
        <v>151</v>
      </c>
      <c r="E47" s="547" t="s">
        <v>181</v>
      </c>
      <c r="F47" s="452"/>
      <c r="G47" s="1132"/>
      <c r="H47" s="77" t="s">
        <v>23</v>
      </c>
      <c r="I47" s="247"/>
      <c r="J47" s="409">
        <f>7-7</f>
        <v>0</v>
      </c>
      <c r="K47" s="409"/>
      <c r="L47" s="427"/>
      <c r="M47" s="164" t="s">
        <v>183</v>
      </c>
      <c r="N47" s="451"/>
      <c r="O47" s="237">
        <v>0</v>
      </c>
      <c r="P47" s="237"/>
      <c r="Q47" s="128"/>
    </row>
    <row r="48" spans="1:18" s="65" customFormat="1" ht="29.15" customHeight="1" x14ac:dyDescent="0.35">
      <c r="A48" s="566"/>
      <c r="B48" s="568"/>
      <c r="C48" s="408"/>
      <c r="D48" s="76" t="s">
        <v>199</v>
      </c>
      <c r="E48" s="918" t="s">
        <v>200</v>
      </c>
      <c r="F48" s="842" t="s">
        <v>123</v>
      </c>
      <c r="G48" s="831"/>
      <c r="H48" s="555" t="s">
        <v>201</v>
      </c>
      <c r="I48" s="192"/>
      <c r="J48" s="515"/>
      <c r="K48" s="515"/>
      <c r="L48" s="318">
        <v>182.3</v>
      </c>
      <c r="M48" s="402" t="s">
        <v>202</v>
      </c>
      <c r="N48" s="518"/>
      <c r="O48" s="403"/>
      <c r="P48" s="403"/>
      <c r="Q48" s="404">
        <v>2</v>
      </c>
    </row>
    <row r="49" spans="1:17" s="65" customFormat="1" ht="29.15" customHeight="1" x14ac:dyDescent="0.35">
      <c r="A49" s="566"/>
      <c r="B49" s="568"/>
      <c r="C49" s="408"/>
      <c r="D49" s="634"/>
      <c r="E49" s="948"/>
      <c r="F49" s="866" t="s">
        <v>31</v>
      </c>
      <c r="G49" s="635"/>
      <c r="H49" s="556" t="s">
        <v>23</v>
      </c>
      <c r="I49" s="147"/>
      <c r="J49" s="302"/>
      <c r="K49" s="302"/>
      <c r="L49" s="522">
        <v>32.200000000000003</v>
      </c>
      <c r="M49" s="66" t="s">
        <v>203</v>
      </c>
      <c r="N49" s="517"/>
      <c r="O49" s="551"/>
      <c r="P49" s="551"/>
      <c r="Q49" s="534">
        <v>3</v>
      </c>
    </row>
    <row r="50" spans="1:17" s="65" customFormat="1" ht="29.15" customHeight="1" x14ac:dyDescent="0.35">
      <c r="A50" s="636"/>
      <c r="B50" s="637"/>
      <c r="C50" s="408"/>
      <c r="D50" s="76" t="s">
        <v>214</v>
      </c>
      <c r="E50" s="642" t="s">
        <v>215</v>
      </c>
      <c r="F50" s="452"/>
      <c r="G50" s="647"/>
      <c r="H50" s="661" t="s">
        <v>23</v>
      </c>
      <c r="I50" s="247"/>
      <c r="J50" s="409"/>
      <c r="K50" s="409">
        <v>12</v>
      </c>
      <c r="L50" s="409"/>
      <c r="M50" s="164" t="s">
        <v>104</v>
      </c>
      <c r="N50" s="451"/>
      <c r="O50" s="237"/>
      <c r="P50" s="237">
        <v>1</v>
      </c>
      <c r="Q50" s="647"/>
    </row>
    <row r="51" spans="1:17" s="65" customFormat="1" ht="18" customHeight="1" thickBot="1" x14ac:dyDescent="0.35">
      <c r="A51" s="148"/>
      <c r="B51" s="149"/>
      <c r="C51" s="49"/>
      <c r="D51" s="272"/>
      <c r="E51" s="278"/>
      <c r="F51" s="280"/>
      <c r="G51" s="279"/>
      <c r="H51" s="502" t="s">
        <v>20</v>
      </c>
      <c r="I51" s="44">
        <f>SUM(I37:I49)</f>
        <v>117.8</v>
      </c>
      <c r="J51" s="260">
        <f>SUM(J37:J50)</f>
        <v>105.6</v>
      </c>
      <c r="K51" s="260">
        <f>SUM(K37:K50)</f>
        <v>237</v>
      </c>
      <c r="L51" s="260">
        <f>SUM(L37:L50)</f>
        <v>409.5</v>
      </c>
      <c r="M51" s="453"/>
      <c r="N51" s="266"/>
      <c r="O51" s="267"/>
      <c r="P51" s="267"/>
      <c r="Q51" s="454"/>
    </row>
    <row r="52" spans="1:17" s="65" customFormat="1" ht="17.25" customHeight="1" thickBot="1" x14ac:dyDescent="0.4">
      <c r="A52" s="12" t="s">
        <v>11</v>
      </c>
      <c r="B52" s="9" t="s">
        <v>21</v>
      </c>
      <c r="C52" s="961" t="s">
        <v>33</v>
      </c>
      <c r="D52" s="961"/>
      <c r="E52" s="961"/>
      <c r="F52" s="961"/>
      <c r="G52" s="961"/>
      <c r="H52" s="1044"/>
      <c r="I52" s="258">
        <f t="shared" ref="I52:L52" si="2">I51</f>
        <v>117.8</v>
      </c>
      <c r="J52" s="261">
        <f t="shared" si="2"/>
        <v>105.6</v>
      </c>
      <c r="K52" s="261">
        <f t="shared" si="2"/>
        <v>237</v>
      </c>
      <c r="L52" s="259">
        <f t="shared" si="2"/>
        <v>409.5</v>
      </c>
      <c r="M52" s="986"/>
      <c r="N52" s="972"/>
      <c r="O52" s="972"/>
      <c r="P52" s="972"/>
      <c r="Q52" s="973"/>
    </row>
    <row r="53" spans="1:17" s="65" customFormat="1" ht="16.5" customHeight="1" thickBot="1" x14ac:dyDescent="0.4">
      <c r="A53" s="8" t="s">
        <v>11</v>
      </c>
      <c r="B53" s="9" t="s">
        <v>28</v>
      </c>
      <c r="C53" s="1045" t="s">
        <v>38</v>
      </c>
      <c r="D53" s="1045"/>
      <c r="E53" s="1045"/>
      <c r="F53" s="1045"/>
      <c r="G53" s="1045"/>
      <c r="H53" s="1045"/>
      <c r="I53" s="1045"/>
      <c r="J53" s="1045"/>
      <c r="K53" s="1045"/>
      <c r="L53" s="1045"/>
      <c r="M53" s="1045"/>
      <c r="N53" s="1045"/>
      <c r="O53" s="1045"/>
      <c r="P53" s="1045"/>
      <c r="Q53" s="1046"/>
    </row>
    <row r="54" spans="1:17" s="65" customFormat="1" ht="17.25" customHeight="1" x14ac:dyDescent="0.35">
      <c r="A54" s="117" t="s">
        <v>11</v>
      </c>
      <c r="B54" s="619" t="s">
        <v>28</v>
      </c>
      <c r="C54" s="620" t="s">
        <v>11</v>
      </c>
      <c r="D54" s="119"/>
      <c r="E54" s="41" t="s">
        <v>62</v>
      </c>
      <c r="F54" s="139"/>
      <c r="G54" s="141"/>
      <c r="H54" s="140"/>
      <c r="I54" s="246"/>
      <c r="J54" s="248"/>
      <c r="K54" s="248"/>
      <c r="L54" s="244"/>
      <c r="M54" s="348"/>
      <c r="N54" s="343"/>
      <c r="O54" s="288"/>
      <c r="P54" s="288"/>
      <c r="Q54" s="282"/>
    </row>
    <row r="55" spans="1:17" s="65" customFormat="1" ht="12" customHeight="1" x14ac:dyDescent="0.35">
      <c r="A55" s="114"/>
      <c r="B55" s="568"/>
      <c r="C55" s="281"/>
      <c r="D55" s="13" t="s">
        <v>11</v>
      </c>
      <c r="E55" s="553" t="s">
        <v>39</v>
      </c>
      <c r="F55" s="138" t="s">
        <v>140</v>
      </c>
      <c r="G55" s="1148" t="s">
        <v>132</v>
      </c>
      <c r="H55" s="563" t="s">
        <v>23</v>
      </c>
      <c r="I55" s="564">
        <v>10.3</v>
      </c>
      <c r="J55" s="202">
        <v>11</v>
      </c>
      <c r="K55" s="202">
        <v>11</v>
      </c>
      <c r="L55" s="25">
        <v>11</v>
      </c>
      <c r="M55" s="538" t="s">
        <v>68</v>
      </c>
      <c r="N55" s="263">
        <v>17</v>
      </c>
      <c r="O55" s="263">
        <v>17</v>
      </c>
      <c r="P55" s="263">
        <v>17</v>
      </c>
      <c r="Q55" s="124">
        <v>17</v>
      </c>
    </row>
    <row r="56" spans="1:17" s="65" customFormat="1" ht="9" customHeight="1" x14ac:dyDescent="0.35">
      <c r="A56" s="114"/>
      <c r="B56" s="568"/>
      <c r="C56" s="570"/>
      <c r="D56" s="83"/>
      <c r="E56" s="86"/>
      <c r="F56" s="542"/>
      <c r="G56" s="1148"/>
      <c r="H56" s="556"/>
      <c r="I56" s="565"/>
      <c r="J56" s="521"/>
      <c r="K56" s="521"/>
      <c r="L56" s="33"/>
      <c r="M56" s="539"/>
      <c r="N56" s="251"/>
      <c r="O56" s="551"/>
      <c r="P56" s="551"/>
      <c r="Q56" s="177"/>
    </row>
    <row r="57" spans="1:17" s="65" customFormat="1" ht="20.25" customHeight="1" x14ac:dyDescent="0.35">
      <c r="A57" s="114"/>
      <c r="B57" s="568"/>
      <c r="C57" s="570"/>
      <c r="D57" s="540" t="s">
        <v>21</v>
      </c>
      <c r="E57" s="918" t="s">
        <v>40</v>
      </c>
      <c r="F57" s="586" t="s">
        <v>126</v>
      </c>
      <c r="G57" s="1148"/>
      <c r="H57" s="92" t="s">
        <v>23</v>
      </c>
      <c r="I57" s="192">
        <v>18</v>
      </c>
      <c r="J57" s="515">
        <f>22.5-4</f>
        <v>18.5</v>
      </c>
      <c r="K57" s="515">
        <v>22.5</v>
      </c>
      <c r="L57" s="169">
        <v>22.5</v>
      </c>
      <c r="M57" s="1047" t="s">
        <v>142</v>
      </c>
      <c r="N57" s="342" t="s">
        <v>116</v>
      </c>
      <c r="O57" s="342" t="s">
        <v>179</v>
      </c>
      <c r="P57" s="342" t="s">
        <v>184</v>
      </c>
      <c r="Q57" s="283" t="s">
        <v>184</v>
      </c>
    </row>
    <row r="58" spans="1:17" s="65" customFormat="1" ht="16.5" customHeight="1" x14ac:dyDescent="0.35">
      <c r="A58" s="114"/>
      <c r="B58" s="568"/>
      <c r="C58" s="570"/>
      <c r="D58" s="84"/>
      <c r="E58" s="1000"/>
      <c r="F58" s="587"/>
      <c r="G58" s="103"/>
      <c r="H58" s="38"/>
      <c r="I58" s="565"/>
      <c r="J58" s="521"/>
      <c r="K58" s="521"/>
      <c r="L58" s="33"/>
      <c r="M58" s="1048"/>
      <c r="N58" s="588"/>
      <c r="O58" s="290"/>
      <c r="P58" s="290"/>
      <c r="Q58" s="284"/>
    </row>
    <row r="59" spans="1:17" s="65" customFormat="1" ht="31.5" customHeight="1" x14ac:dyDescent="0.35">
      <c r="A59" s="114"/>
      <c r="B59" s="568"/>
      <c r="C59" s="570"/>
      <c r="D59" s="116" t="s">
        <v>28</v>
      </c>
      <c r="E59" s="918" t="s">
        <v>103</v>
      </c>
      <c r="F59" s="847" t="s">
        <v>126</v>
      </c>
      <c r="G59" s="136" t="s">
        <v>145</v>
      </c>
      <c r="H59" s="457" t="s">
        <v>23</v>
      </c>
      <c r="I59" s="449">
        <f>60.2</f>
        <v>60.2</v>
      </c>
      <c r="J59" s="440"/>
      <c r="K59" s="203"/>
      <c r="L59" s="187"/>
      <c r="M59" s="344" t="s">
        <v>117</v>
      </c>
      <c r="N59" s="456">
        <v>100</v>
      </c>
      <c r="O59" s="233"/>
      <c r="P59" s="233"/>
      <c r="Q59" s="125"/>
    </row>
    <row r="60" spans="1:17" s="65" customFormat="1" ht="39.75" customHeight="1" x14ac:dyDescent="0.35">
      <c r="A60" s="114"/>
      <c r="B60" s="568"/>
      <c r="C60" s="570"/>
      <c r="D60" s="116"/>
      <c r="E60" s="919"/>
      <c r="F60" s="548"/>
      <c r="G60" s="1149" t="s">
        <v>132</v>
      </c>
      <c r="H60" s="461" t="s">
        <v>32</v>
      </c>
      <c r="I60" s="589"/>
      <c r="J60" s="445"/>
      <c r="K60" s="203"/>
      <c r="L60" s="462"/>
      <c r="M60" s="344" t="s">
        <v>118</v>
      </c>
      <c r="N60" s="456"/>
      <c r="O60" s="233"/>
      <c r="P60" s="233"/>
      <c r="Q60" s="125"/>
    </row>
    <row r="61" spans="1:17" s="65" customFormat="1" ht="14.25" customHeight="1" x14ac:dyDescent="0.35">
      <c r="A61" s="114"/>
      <c r="B61" s="568"/>
      <c r="C61" s="570"/>
      <c r="D61" s="116"/>
      <c r="E61" s="919"/>
      <c r="F61" s="548"/>
      <c r="G61" s="1150"/>
      <c r="H61" s="97" t="s">
        <v>23</v>
      </c>
      <c r="I61" s="564">
        <v>20</v>
      </c>
      <c r="J61" s="202"/>
      <c r="K61" s="203"/>
      <c r="L61" s="458"/>
      <c r="M61" s="1039" t="s">
        <v>129</v>
      </c>
      <c r="N61" s="463">
        <v>1</v>
      </c>
      <c r="O61" s="291"/>
      <c r="P61" s="291"/>
      <c r="Q61" s="285"/>
    </row>
    <row r="62" spans="1:17" s="65" customFormat="1" ht="14.25" customHeight="1" x14ac:dyDescent="0.35">
      <c r="A62" s="114"/>
      <c r="B62" s="568"/>
      <c r="C62" s="570"/>
      <c r="D62" s="116"/>
      <c r="E62" s="970"/>
      <c r="F62" s="548"/>
      <c r="G62" s="1151"/>
      <c r="H62" s="97" t="s">
        <v>27</v>
      </c>
      <c r="I62" s="564">
        <v>152.69999999999999</v>
      </c>
      <c r="J62" s="202"/>
      <c r="K62" s="204"/>
      <c r="L62" s="466"/>
      <c r="M62" s="1040"/>
      <c r="N62" s="464"/>
      <c r="O62" s="292"/>
      <c r="P62" s="292"/>
      <c r="Q62" s="465"/>
    </row>
    <row r="63" spans="1:17" s="65" customFormat="1" ht="14.25" customHeight="1" x14ac:dyDescent="0.35">
      <c r="A63" s="114"/>
      <c r="B63" s="568"/>
      <c r="C63" s="570"/>
      <c r="D63" s="116"/>
      <c r="E63" s="970"/>
      <c r="F63" s="548"/>
      <c r="G63" s="1151"/>
      <c r="H63" s="94" t="s">
        <v>32</v>
      </c>
      <c r="I63" s="193"/>
      <c r="J63" s="203"/>
      <c r="K63" s="203"/>
      <c r="L63" s="460">
        <v>400</v>
      </c>
      <c r="M63" s="1039" t="s">
        <v>185</v>
      </c>
      <c r="N63" s="294"/>
      <c r="O63" s="294"/>
      <c r="P63" s="294"/>
      <c r="Q63" s="287">
        <v>100</v>
      </c>
    </row>
    <row r="64" spans="1:17" s="65" customFormat="1" ht="14.25" customHeight="1" x14ac:dyDescent="0.35">
      <c r="A64" s="114"/>
      <c r="B64" s="568"/>
      <c r="C64" s="570"/>
      <c r="D64" s="116"/>
      <c r="E64" s="970"/>
      <c r="F64" s="548"/>
      <c r="G64" s="1151"/>
      <c r="H64" s="467" t="s">
        <v>23</v>
      </c>
      <c r="I64" s="194"/>
      <c r="J64" s="204"/>
      <c r="K64" s="204"/>
      <c r="L64" s="466">
        <v>100</v>
      </c>
      <c r="M64" s="1040"/>
      <c r="N64" s="292"/>
      <c r="O64" s="292"/>
      <c r="P64" s="292"/>
      <c r="Q64" s="465"/>
    </row>
    <row r="65" spans="1:17" s="65" customFormat="1" ht="21" customHeight="1" x14ac:dyDescent="0.35">
      <c r="A65" s="114"/>
      <c r="B65" s="568"/>
      <c r="C65" s="570"/>
      <c r="D65" s="116"/>
      <c r="E65" s="549"/>
      <c r="F65" s="105"/>
      <c r="G65" s="135"/>
      <c r="H65" s="38"/>
      <c r="I65" s="565"/>
      <c r="J65" s="521"/>
      <c r="K65" s="446"/>
      <c r="L65" s="447"/>
      <c r="M65" s="346" t="s">
        <v>128</v>
      </c>
      <c r="N65" s="459">
        <v>1</v>
      </c>
      <c r="O65" s="293"/>
      <c r="P65" s="293"/>
      <c r="Q65" s="286"/>
    </row>
    <row r="66" spans="1:17" s="65" customFormat="1" ht="27.75" customHeight="1" x14ac:dyDescent="0.35">
      <c r="A66" s="114"/>
      <c r="B66" s="568"/>
      <c r="C66" s="570"/>
      <c r="D66" s="416" t="s">
        <v>30</v>
      </c>
      <c r="E66" s="415" t="s">
        <v>109</v>
      </c>
      <c r="F66" s="839"/>
      <c r="G66" s="424" t="s">
        <v>145</v>
      </c>
      <c r="H66" s="418" t="s">
        <v>23</v>
      </c>
      <c r="I66" s="247">
        <v>13.9</v>
      </c>
      <c r="J66" s="249"/>
      <c r="K66" s="249"/>
      <c r="L66" s="245"/>
      <c r="M66" s="179" t="s">
        <v>104</v>
      </c>
      <c r="N66" s="207">
        <v>1</v>
      </c>
      <c r="O66" s="198"/>
      <c r="P66" s="198"/>
      <c r="Q66" s="419"/>
    </row>
    <row r="67" spans="1:17" s="65" customFormat="1" ht="20.25" customHeight="1" x14ac:dyDescent="0.35">
      <c r="A67" s="114"/>
      <c r="B67" s="568"/>
      <c r="C67" s="570"/>
      <c r="D67" s="492" t="s">
        <v>15</v>
      </c>
      <c r="E67" s="1041" t="s">
        <v>173</v>
      </c>
      <c r="F67" s="839" t="s">
        <v>140</v>
      </c>
      <c r="G67" s="1130" t="s">
        <v>186</v>
      </c>
      <c r="H67" s="92" t="s">
        <v>23</v>
      </c>
      <c r="I67" s="192"/>
      <c r="J67" s="202">
        <f>68.8-30</f>
        <v>38.799999999999997</v>
      </c>
      <c r="K67" s="202">
        <f>100+30</f>
        <v>130</v>
      </c>
      <c r="L67" s="25">
        <v>100</v>
      </c>
      <c r="M67" s="495" t="s">
        <v>191</v>
      </c>
      <c r="N67" s="590"/>
      <c r="O67" s="493"/>
      <c r="P67" s="496" t="s">
        <v>106</v>
      </c>
      <c r="Q67" s="494"/>
    </row>
    <row r="68" spans="1:17" s="65" customFormat="1" ht="35.25" customHeight="1" x14ac:dyDescent="0.35">
      <c r="A68" s="114"/>
      <c r="B68" s="568"/>
      <c r="C68" s="408"/>
      <c r="D68" s="500"/>
      <c r="E68" s="1042"/>
      <c r="F68" s="866" t="s">
        <v>31</v>
      </c>
      <c r="G68" s="1132"/>
      <c r="H68" s="97" t="s">
        <v>32</v>
      </c>
      <c r="I68" s="26"/>
      <c r="J68" s="202"/>
      <c r="K68" s="202"/>
      <c r="L68" s="319">
        <v>100</v>
      </c>
      <c r="M68" s="559" t="s">
        <v>192</v>
      </c>
      <c r="N68" s="433"/>
      <c r="O68" s="232" t="s">
        <v>106</v>
      </c>
      <c r="P68" s="232"/>
      <c r="Q68" s="497"/>
    </row>
    <row r="69" spans="1:17" s="65" customFormat="1" ht="35.25" customHeight="1" x14ac:dyDescent="0.35">
      <c r="A69" s="114"/>
      <c r="B69" s="568"/>
      <c r="C69" s="408"/>
      <c r="D69" s="499"/>
      <c r="E69" s="1043"/>
      <c r="F69" s="592"/>
      <c r="G69" s="1131"/>
      <c r="H69" s="38"/>
      <c r="I69" s="565"/>
      <c r="J69" s="409"/>
      <c r="K69" s="202"/>
      <c r="L69" s="522"/>
      <c r="M69" s="543" t="s">
        <v>207</v>
      </c>
      <c r="N69" s="593"/>
      <c r="O69" s="493"/>
      <c r="P69" s="493" t="s">
        <v>212</v>
      </c>
      <c r="Q69" s="497" t="s">
        <v>193</v>
      </c>
    </row>
    <row r="70" spans="1:17" s="65" customFormat="1" ht="31" customHeight="1" x14ac:dyDescent="0.35">
      <c r="A70" s="114"/>
      <c r="B70" s="568"/>
      <c r="C70" s="408"/>
      <c r="D70" s="500" t="s">
        <v>87</v>
      </c>
      <c r="E70" s="560" t="s">
        <v>204</v>
      </c>
      <c r="F70" s="591"/>
      <c r="G70" s="424" t="s">
        <v>145</v>
      </c>
      <c r="H70" s="418" t="s">
        <v>27</v>
      </c>
      <c r="I70" s="168"/>
      <c r="J70" s="412">
        <v>84.7</v>
      </c>
      <c r="K70" s="412"/>
      <c r="L70" s="412"/>
      <c r="M70" s="179" t="s">
        <v>192</v>
      </c>
      <c r="N70" s="594"/>
      <c r="O70" s="519" t="s">
        <v>106</v>
      </c>
      <c r="P70" s="519"/>
      <c r="Q70" s="520"/>
    </row>
    <row r="71" spans="1:17" s="65" customFormat="1" ht="18" customHeight="1" thickBot="1" x14ac:dyDescent="0.35">
      <c r="A71" s="148"/>
      <c r="B71" s="149"/>
      <c r="C71" s="50"/>
      <c r="D71" s="296"/>
      <c r="E71" s="273"/>
      <c r="F71" s="595"/>
      <c r="G71" s="264"/>
      <c r="H71" s="68" t="s">
        <v>20</v>
      </c>
      <c r="I71" s="44">
        <f>SUM(I55:I70)</f>
        <v>275.09999999999997</v>
      </c>
      <c r="J71" s="260">
        <f>SUM(J55:J70)</f>
        <v>153</v>
      </c>
      <c r="K71" s="260">
        <f>SUM(K55:K70)</f>
        <v>163.5</v>
      </c>
      <c r="L71" s="260">
        <f>SUM(L55:L70)</f>
        <v>733.5</v>
      </c>
      <c r="M71" s="498"/>
      <c r="N71" s="340"/>
      <c r="O71" s="267"/>
      <c r="P71" s="267"/>
      <c r="Q71" s="454"/>
    </row>
    <row r="72" spans="1:17" s="65" customFormat="1" ht="28.5" customHeight="1" x14ac:dyDescent="0.3">
      <c r="A72" s="117" t="s">
        <v>11</v>
      </c>
      <c r="B72" s="567" t="s">
        <v>28</v>
      </c>
      <c r="C72" s="569" t="s">
        <v>21</v>
      </c>
      <c r="D72" s="14"/>
      <c r="E72" s="15" t="s">
        <v>41</v>
      </c>
      <c r="F72" s="100"/>
      <c r="G72" s="104"/>
      <c r="H72" s="80"/>
      <c r="I72" s="246"/>
      <c r="J72" s="248"/>
      <c r="K72" s="300"/>
      <c r="L72" s="244"/>
      <c r="M72" s="347"/>
      <c r="N72" s="341"/>
      <c r="O72" s="332"/>
      <c r="P72" s="332"/>
      <c r="Q72" s="324"/>
    </row>
    <row r="73" spans="1:17" s="65" customFormat="1" ht="17.25" customHeight="1" x14ac:dyDescent="0.35">
      <c r="A73" s="4"/>
      <c r="B73" s="5"/>
      <c r="C73" s="53"/>
      <c r="D73" s="150" t="s">
        <v>11</v>
      </c>
      <c r="E73" s="1035" t="s">
        <v>73</v>
      </c>
      <c r="F73" s="107" t="s">
        <v>123</v>
      </c>
      <c r="G73" s="1130" t="s">
        <v>133</v>
      </c>
      <c r="H73" s="106" t="s">
        <v>32</v>
      </c>
      <c r="I73" s="298"/>
      <c r="J73" s="299">
        <v>478</v>
      </c>
      <c r="K73" s="301">
        <v>311.10000000000002</v>
      </c>
      <c r="L73" s="297"/>
      <c r="M73" s="1038" t="s">
        <v>78</v>
      </c>
      <c r="N73" s="469">
        <v>10</v>
      </c>
      <c r="O73" s="231">
        <v>50</v>
      </c>
      <c r="P73" s="231">
        <v>100</v>
      </c>
      <c r="Q73" s="218"/>
    </row>
    <row r="74" spans="1:17" s="65" customFormat="1" ht="17.25" customHeight="1" x14ac:dyDescent="0.35">
      <c r="A74" s="4"/>
      <c r="B74" s="5"/>
      <c r="C74" s="53"/>
      <c r="D74" s="150"/>
      <c r="E74" s="1036"/>
      <c r="F74" s="866" t="s">
        <v>31</v>
      </c>
      <c r="G74" s="1132"/>
      <c r="H74" s="70"/>
      <c r="I74" s="869"/>
      <c r="J74" s="870"/>
      <c r="K74" s="871"/>
      <c r="L74" s="872"/>
      <c r="M74" s="1019"/>
      <c r="N74" s="463"/>
      <c r="O74" s="294"/>
      <c r="P74" s="294"/>
      <c r="Q74" s="287"/>
    </row>
    <row r="75" spans="1:17" s="65" customFormat="1" ht="17.25" customHeight="1" x14ac:dyDescent="0.35">
      <c r="A75" s="4"/>
      <c r="B75" s="5"/>
      <c r="C75" s="53"/>
      <c r="D75" s="150"/>
      <c r="E75" s="1036"/>
      <c r="F75" s="64" t="s">
        <v>126</v>
      </c>
      <c r="G75" s="1132"/>
      <c r="H75" s="70" t="s">
        <v>70</v>
      </c>
      <c r="I75" s="564">
        <v>110.7</v>
      </c>
      <c r="J75" s="202">
        <v>22</v>
      </c>
      <c r="K75" s="210">
        <v>22</v>
      </c>
      <c r="L75" s="25"/>
      <c r="M75" s="1019"/>
      <c r="N75" s="596"/>
      <c r="O75" s="333"/>
      <c r="P75" s="333"/>
      <c r="Q75" s="325"/>
    </row>
    <row r="76" spans="1:17" s="65" customFormat="1" ht="13.5" customHeight="1" x14ac:dyDescent="0.35">
      <c r="A76" s="4"/>
      <c r="B76" s="5"/>
      <c r="C76" s="53"/>
      <c r="D76" s="150"/>
      <c r="E76" s="1037"/>
      <c r="F76" s="574" t="s">
        <v>140</v>
      </c>
      <c r="G76" s="1147"/>
      <c r="H76" s="70"/>
      <c r="I76" s="564"/>
      <c r="J76" s="202"/>
      <c r="K76" s="210"/>
      <c r="L76" s="25"/>
      <c r="M76" s="1019"/>
      <c r="N76" s="463"/>
      <c r="O76" s="294"/>
      <c r="P76" s="294"/>
      <c r="Q76" s="287"/>
    </row>
    <row r="77" spans="1:17" s="65" customFormat="1" ht="18" customHeight="1" x14ac:dyDescent="0.35">
      <c r="A77" s="114"/>
      <c r="B77" s="568"/>
      <c r="C77" s="570"/>
      <c r="D77" s="532" t="s">
        <v>21</v>
      </c>
      <c r="E77" s="918" t="s">
        <v>42</v>
      </c>
      <c r="F77" s="107" t="s">
        <v>124</v>
      </c>
      <c r="G77" s="1130" t="s">
        <v>132</v>
      </c>
      <c r="H77" s="112" t="s">
        <v>23</v>
      </c>
      <c r="I77" s="192">
        <v>64.8</v>
      </c>
      <c r="J77" s="632">
        <v>78.8</v>
      </c>
      <c r="K77" s="557">
        <v>79.8</v>
      </c>
      <c r="L77" s="169">
        <v>79.8</v>
      </c>
      <c r="M77" s="554" t="s">
        <v>113</v>
      </c>
      <c r="N77" s="470">
        <v>2090</v>
      </c>
      <c r="O77" s="334">
        <v>2133</v>
      </c>
      <c r="P77" s="334">
        <v>2090</v>
      </c>
      <c r="Q77" s="326">
        <v>2090</v>
      </c>
    </row>
    <row r="78" spans="1:17" s="65" customFormat="1" ht="18.75" customHeight="1" x14ac:dyDescent="0.35">
      <c r="A78" s="4"/>
      <c r="B78" s="5"/>
      <c r="C78" s="53"/>
      <c r="D78" s="115"/>
      <c r="E78" s="919"/>
      <c r="F78" s="913" t="s">
        <v>245</v>
      </c>
      <c r="G78" s="1132"/>
      <c r="H78" s="881" t="s">
        <v>27</v>
      </c>
      <c r="I78" s="879">
        <v>13.6</v>
      </c>
      <c r="J78" s="202">
        <v>12.4</v>
      </c>
      <c r="K78" s="210"/>
      <c r="L78" s="25"/>
      <c r="M78" s="344" t="s">
        <v>96</v>
      </c>
      <c r="N78" s="471">
        <v>120</v>
      </c>
      <c r="O78" s="335">
        <v>150</v>
      </c>
      <c r="P78" s="335">
        <v>150</v>
      </c>
      <c r="Q78" s="327">
        <v>150</v>
      </c>
    </row>
    <row r="79" spans="1:17" s="65" customFormat="1" ht="25.5" customHeight="1" x14ac:dyDescent="0.35">
      <c r="A79" s="4"/>
      <c r="B79" s="5"/>
      <c r="C79" s="53"/>
      <c r="D79" s="115"/>
      <c r="E79" s="919"/>
      <c r="F79" s="904"/>
      <c r="G79" s="1132"/>
      <c r="H79" s="881"/>
      <c r="I79" s="880"/>
      <c r="J79" s="202"/>
      <c r="K79" s="210"/>
      <c r="L79" s="25"/>
      <c r="M79" s="344" t="s">
        <v>97</v>
      </c>
      <c r="N79" s="471">
        <v>30</v>
      </c>
      <c r="O79" s="335"/>
      <c r="P79" s="335"/>
      <c r="Q79" s="327"/>
    </row>
    <row r="80" spans="1:17" s="65" customFormat="1" ht="55.5" customHeight="1" x14ac:dyDescent="0.35">
      <c r="A80" s="110"/>
      <c r="B80" s="5"/>
      <c r="C80" s="111"/>
      <c r="D80" s="83"/>
      <c r="E80" s="948"/>
      <c r="F80" s="905"/>
      <c r="G80" s="898"/>
      <c r="H80" s="899"/>
      <c r="I80" s="880"/>
      <c r="J80" s="202"/>
      <c r="K80" s="889"/>
      <c r="L80" s="25"/>
      <c r="M80" s="346" t="s">
        <v>166</v>
      </c>
      <c r="N80" s="900">
        <v>10</v>
      </c>
      <c r="O80" s="901">
        <v>40</v>
      </c>
      <c r="P80" s="902">
        <v>60</v>
      </c>
      <c r="Q80" s="903">
        <v>100</v>
      </c>
    </row>
    <row r="81" spans="1:17" s="65" customFormat="1" ht="27" customHeight="1" x14ac:dyDescent="0.35">
      <c r="A81" s="110"/>
      <c r="B81" s="5"/>
      <c r="C81" s="111"/>
      <c r="D81" s="305" t="s">
        <v>28</v>
      </c>
      <c r="E81" s="882" t="s">
        <v>243</v>
      </c>
      <c r="F81" s="886" t="s">
        <v>123</v>
      </c>
      <c r="G81" s="1132" t="s">
        <v>194</v>
      </c>
      <c r="H81" s="74" t="s">
        <v>32</v>
      </c>
      <c r="I81" s="192"/>
      <c r="J81" s="888">
        <f>7+12</f>
        <v>19</v>
      </c>
      <c r="K81" s="202">
        <v>37</v>
      </c>
      <c r="L81" s="890"/>
      <c r="M81" s="906" t="s">
        <v>195</v>
      </c>
      <c r="N81" s="907"/>
      <c r="O81" s="403">
        <v>1</v>
      </c>
      <c r="P81" s="908">
        <v>1</v>
      </c>
      <c r="Q81" s="506"/>
    </row>
    <row r="82" spans="1:17" s="65" customFormat="1" ht="15" customHeight="1" x14ac:dyDescent="0.35">
      <c r="A82" s="110"/>
      <c r="B82" s="5"/>
      <c r="C82" s="111"/>
      <c r="D82" s="115"/>
      <c r="E82" s="882"/>
      <c r="F82" s="913" t="s">
        <v>245</v>
      </c>
      <c r="G82" s="1132"/>
      <c r="I82" s="912"/>
      <c r="J82" s="339"/>
      <c r="L82" s="911"/>
      <c r="M82" s="511" t="s">
        <v>196</v>
      </c>
      <c r="N82" s="909"/>
      <c r="O82" s="488">
        <v>1</v>
      </c>
      <c r="P82" s="488"/>
      <c r="Q82" s="507"/>
    </row>
    <row r="83" spans="1:17" s="65" customFormat="1" ht="15" customHeight="1" x14ac:dyDescent="0.35">
      <c r="A83" s="110"/>
      <c r="B83" s="5"/>
      <c r="C83" s="111"/>
      <c r="D83" s="83"/>
      <c r="E83" s="883"/>
      <c r="F83" s="905"/>
      <c r="G83" s="1131"/>
      <c r="H83" s="74" t="s">
        <v>23</v>
      </c>
      <c r="I83" s="694"/>
      <c r="J83" s="202">
        <v>8</v>
      </c>
      <c r="K83" s="202">
        <f>13.9</f>
        <v>13.9</v>
      </c>
      <c r="L83" s="319">
        <f>34.2</f>
        <v>34.200000000000003</v>
      </c>
      <c r="M83" s="512" t="s">
        <v>197</v>
      </c>
      <c r="N83" s="910"/>
      <c r="O83" s="491">
        <v>1</v>
      </c>
      <c r="P83" s="491">
        <v>1</v>
      </c>
      <c r="Q83" s="509">
        <v>2</v>
      </c>
    </row>
    <row r="84" spans="1:17" s="65" customFormat="1" ht="25.5" customHeight="1" x14ac:dyDescent="0.35">
      <c r="A84" s="993"/>
      <c r="B84" s="995"/>
      <c r="C84" s="1013"/>
      <c r="D84" s="305" t="s">
        <v>30</v>
      </c>
      <c r="E84" s="999" t="s">
        <v>107</v>
      </c>
      <c r="F84" s="107" t="s">
        <v>123</v>
      </c>
      <c r="G84" s="1132" t="s">
        <v>130</v>
      </c>
      <c r="H84" s="60" t="s">
        <v>75</v>
      </c>
      <c r="I84" s="564">
        <v>145.6</v>
      </c>
      <c r="J84" s="896">
        <v>16.600000000000001</v>
      </c>
      <c r="K84" s="896"/>
      <c r="L84" s="897"/>
      <c r="M84" s="352" t="s">
        <v>66</v>
      </c>
      <c r="N84" s="527"/>
      <c r="O84" s="337">
        <v>100</v>
      </c>
      <c r="P84" s="337"/>
      <c r="Q84" s="329"/>
    </row>
    <row r="85" spans="1:17" s="65" customFormat="1" ht="14.25" customHeight="1" x14ac:dyDescent="0.35">
      <c r="A85" s="993"/>
      <c r="B85" s="995"/>
      <c r="C85" s="1013"/>
      <c r="D85" s="305"/>
      <c r="E85" s="999"/>
      <c r="F85" s="866" t="s">
        <v>31</v>
      </c>
      <c r="G85" s="1132"/>
      <c r="H85" s="37"/>
      <c r="I85" s="840"/>
      <c r="J85" s="202"/>
      <c r="K85" s="210"/>
      <c r="L85" s="25"/>
      <c r="M85" s="832"/>
      <c r="N85" s="873"/>
      <c r="O85" s="338"/>
      <c r="P85" s="338"/>
      <c r="Q85" s="330"/>
    </row>
    <row r="86" spans="1:17" s="65" customFormat="1" ht="13.5" customHeight="1" x14ac:dyDescent="0.35">
      <c r="A86" s="993"/>
      <c r="B86" s="995"/>
      <c r="C86" s="1013"/>
      <c r="D86" s="305"/>
      <c r="E86" s="999"/>
      <c r="F86" s="64" t="s">
        <v>126</v>
      </c>
      <c r="G86" s="1132"/>
      <c r="H86" s="37" t="s">
        <v>74</v>
      </c>
      <c r="I86" s="564">
        <v>49.4</v>
      </c>
      <c r="J86" s="202">
        <v>4</v>
      </c>
      <c r="K86" s="210"/>
      <c r="L86" s="25"/>
      <c r="M86" s="1019" t="s">
        <v>125</v>
      </c>
      <c r="N86" s="501">
        <v>100</v>
      </c>
      <c r="O86" s="338"/>
      <c r="P86" s="338"/>
      <c r="Q86" s="330"/>
    </row>
    <row r="87" spans="1:17" s="65" customFormat="1" ht="13.5" customHeight="1" x14ac:dyDescent="0.35">
      <c r="A87" s="1007"/>
      <c r="B87" s="1010"/>
      <c r="C87" s="1014"/>
      <c r="D87" s="305"/>
      <c r="E87" s="1152"/>
      <c r="F87" s="574" t="s">
        <v>140</v>
      </c>
      <c r="G87" s="1153"/>
      <c r="H87" s="37" t="s">
        <v>27</v>
      </c>
      <c r="I87" s="564">
        <v>117.7</v>
      </c>
      <c r="J87" s="202"/>
      <c r="K87" s="210"/>
      <c r="L87" s="25"/>
      <c r="M87" s="1020"/>
      <c r="N87" s="501"/>
      <c r="O87" s="338"/>
      <c r="P87" s="338"/>
      <c r="Q87" s="330"/>
    </row>
    <row r="88" spans="1:17" s="65" customFormat="1" ht="13.5" customHeight="1" x14ac:dyDescent="0.35">
      <c r="A88" s="1008"/>
      <c r="B88" s="1011"/>
      <c r="C88" s="1015"/>
      <c r="D88" s="305"/>
      <c r="E88" s="1152"/>
      <c r="F88" s="541"/>
      <c r="G88" s="1153"/>
      <c r="H88" s="37" t="s">
        <v>94</v>
      </c>
      <c r="I88" s="565">
        <v>2</v>
      </c>
      <c r="J88" s="202"/>
      <c r="K88" s="210"/>
      <c r="L88" s="25"/>
      <c r="M88" s="351"/>
      <c r="N88" s="468"/>
      <c r="O88" s="339"/>
      <c r="P88" s="339"/>
      <c r="Q88" s="331"/>
    </row>
    <row r="89" spans="1:17" s="11" customFormat="1" ht="12.75" customHeight="1" x14ac:dyDescent="0.35">
      <c r="A89" s="1008"/>
      <c r="B89" s="1011"/>
      <c r="C89" s="1015"/>
      <c r="D89" s="1154" t="s">
        <v>15</v>
      </c>
      <c r="E89" s="1157" t="s">
        <v>85</v>
      </c>
      <c r="F89" s="107" t="s">
        <v>123</v>
      </c>
      <c r="G89" s="1160" t="s">
        <v>130</v>
      </c>
      <c r="H89" s="523" t="s">
        <v>32</v>
      </c>
      <c r="I89" s="192">
        <f>1174.6-893.4</f>
        <v>281.19999999999993</v>
      </c>
      <c r="J89" s="515"/>
      <c r="K89" s="557"/>
      <c r="L89" s="169"/>
      <c r="M89" s="1022" t="s">
        <v>86</v>
      </c>
      <c r="N89" s="438">
        <v>100</v>
      </c>
      <c r="O89" s="550"/>
      <c r="P89" s="550"/>
      <c r="Q89" s="124"/>
    </row>
    <row r="90" spans="1:17" s="11" customFormat="1" ht="12.75" customHeight="1" x14ac:dyDescent="0.35">
      <c r="A90" s="1008"/>
      <c r="B90" s="1011"/>
      <c r="C90" s="1015"/>
      <c r="D90" s="1155"/>
      <c r="E90" s="1158"/>
      <c r="F90" s="64" t="s">
        <v>126</v>
      </c>
      <c r="G90" s="1161"/>
      <c r="H90" s="74" t="s">
        <v>74</v>
      </c>
      <c r="I90" s="564">
        <v>83.3</v>
      </c>
      <c r="J90" s="202">
        <v>50.1</v>
      </c>
      <c r="K90" s="210"/>
      <c r="L90" s="25"/>
      <c r="M90" s="1023"/>
      <c r="N90" s="263"/>
      <c r="O90" s="237"/>
      <c r="P90" s="237"/>
      <c r="Q90" s="128"/>
    </row>
    <row r="91" spans="1:17" s="11" customFormat="1" ht="12.75" customHeight="1" x14ac:dyDescent="0.35">
      <c r="A91" s="1008"/>
      <c r="B91" s="1011"/>
      <c r="C91" s="1015"/>
      <c r="D91" s="1155"/>
      <c r="E91" s="1158"/>
      <c r="F91" s="108" t="s">
        <v>140</v>
      </c>
      <c r="G91" s="1162"/>
      <c r="H91" s="74" t="s">
        <v>44</v>
      </c>
      <c r="I91" s="564">
        <f>44.8+72.8</f>
        <v>117.6</v>
      </c>
      <c r="J91" s="202">
        <v>0.1</v>
      </c>
      <c r="K91" s="210"/>
      <c r="L91" s="25"/>
      <c r="M91" s="1024"/>
      <c r="N91" s="263"/>
      <c r="O91" s="237"/>
      <c r="P91" s="237"/>
      <c r="Q91" s="128"/>
    </row>
    <row r="92" spans="1:17" s="11" customFormat="1" ht="12.75" customHeight="1" x14ac:dyDescent="0.35">
      <c r="A92" s="1008"/>
      <c r="B92" s="1011"/>
      <c r="C92" s="1015"/>
      <c r="D92" s="1155"/>
      <c r="E92" s="1158"/>
      <c r="F92" s="866" t="s">
        <v>31</v>
      </c>
      <c r="G92" s="1143" t="s">
        <v>148</v>
      </c>
      <c r="H92" s="74" t="s">
        <v>138</v>
      </c>
      <c r="I92" s="564">
        <v>28.3</v>
      </c>
      <c r="J92" s="202">
        <v>0.1</v>
      </c>
      <c r="K92" s="210"/>
      <c r="L92" s="25"/>
      <c r="M92" s="1024"/>
      <c r="N92" s="263"/>
      <c r="O92" s="237"/>
      <c r="P92" s="237"/>
      <c r="Q92" s="128"/>
    </row>
    <row r="93" spans="1:17" s="11" customFormat="1" ht="12.75" customHeight="1" x14ac:dyDescent="0.35">
      <c r="A93" s="1008"/>
      <c r="B93" s="1011"/>
      <c r="C93" s="1015"/>
      <c r="D93" s="1155"/>
      <c r="E93" s="1158"/>
      <c r="F93" s="597"/>
      <c r="G93" s="1143"/>
      <c r="H93" s="74" t="s">
        <v>75</v>
      </c>
      <c r="I93" s="564">
        <f>507.7+824.8</f>
        <v>1332.5</v>
      </c>
      <c r="J93" s="202">
        <v>0.1</v>
      </c>
      <c r="K93" s="210"/>
      <c r="L93" s="25"/>
      <c r="M93" s="1024"/>
      <c r="N93" s="263"/>
      <c r="O93" s="237"/>
      <c r="P93" s="237"/>
      <c r="Q93" s="128"/>
    </row>
    <row r="94" spans="1:17" s="11" customFormat="1" ht="12.75" customHeight="1" x14ac:dyDescent="0.35">
      <c r="A94" s="1008"/>
      <c r="B94" s="1011"/>
      <c r="C94" s="1015"/>
      <c r="D94" s="1155"/>
      <c r="E94" s="1158"/>
      <c r="F94" s="597"/>
      <c r="G94" s="1143"/>
      <c r="H94" s="74" t="s">
        <v>94</v>
      </c>
      <c r="I94" s="564">
        <v>320.8</v>
      </c>
      <c r="J94" s="202">
        <v>0.1</v>
      </c>
      <c r="K94" s="210"/>
      <c r="L94" s="25"/>
      <c r="M94" s="561"/>
      <c r="N94" s="263"/>
      <c r="O94" s="237"/>
      <c r="P94" s="237"/>
      <c r="Q94" s="128"/>
    </row>
    <row r="95" spans="1:17" s="11" customFormat="1" ht="12.75" customHeight="1" x14ac:dyDescent="0.35">
      <c r="A95" s="1008"/>
      <c r="B95" s="1011"/>
      <c r="C95" s="1015"/>
      <c r="D95" s="1156"/>
      <c r="E95" s="1159"/>
      <c r="F95" s="597"/>
      <c r="G95" s="1144"/>
      <c r="H95" s="75" t="s">
        <v>27</v>
      </c>
      <c r="I95" s="565">
        <f>150</f>
        <v>150</v>
      </c>
      <c r="J95" s="626"/>
      <c r="K95" s="558"/>
      <c r="L95" s="33"/>
      <c r="M95" s="350"/>
      <c r="N95" s="251"/>
      <c r="O95" s="551"/>
      <c r="P95" s="551"/>
      <c r="Q95" s="177"/>
    </row>
    <row r="96" spans="1:17" s="11" customFormat="1" ht="12.75" customHeight="1" x14ac:dyDescent="0.35">
      <c r="A96" s="1008"/>
      <c r="B96" s="1011"/>
      <c r="C96" s="1015"/>
      <c r="D96" s="306" t="s">
        <v>87</v>
      </c>
      <c r="E96" s="1071" t="s">
        <v>108</v>
      </c>
      <c r="F96" s="107" t="s">
        <v>126</v>
      </c>
      <c r="G96" s="1145" t="s">
        <v>130</v>
      </c>
      <c r="H96" s="146" t="s">
        <v>74</v>
      </c>
      <c r="I96" s="564">
        <v>120.3</v>
      </c>
      <c r="J96" s="25">
        <v>123.3</v>
      </c>
      <c r="K96" s="515"/>
      <c r="L96" s="25"/>
      <c r="M96" s="1030" t="s">
        <v>111</v>
      </c>
      <c r="N96" s="263">
        <v>50</v>
      </c>
      <c r="O96" s="237">
        <v>100</v>
      </c>
      <c r="P96" s="237"/>
      <c r="Q96" s="128"/>
    </row>
    <row r="97" spans="1:17" s="11" customFormat="1" ht="14.25" customHeight="1" x14ac:dyDescent="0.35">
      <c r="A97" s="1008"/>
      <c r="B97" s="1011"/>
      <c r="C97" s="1015"/>
      <c r="D97" s="306"/>
      <c r="E97" s="1071"/>
      <c r="F97" s="866" t="s">
        <v>31</v>
      </c>
      <c r="G97" s="1146"/>
      <c r="H97" s="146" t="s">
        <v>32</v>
      </c>
      <c r="I97" s="564">
        <v>43.4</v>
      </c>
      <c r="J97" s="25">
        <v>275.8</v>
      </c>
      <c r="K97" s="202"/>
      <c r="L97" s="25"/>
      <c r="M97" s="1031"/>
      <c r="N97" s="263"/>
      <c r="O97" s="237"/>
      <c r="P97" s="237"/>
      <c r="Q97" s="128"/>
    </row>
    <row r="98" spans="1:17" s="11" customFormat="1" ht="12" customHeight="1" x14ac:dyDescent="0.35">
      <c r="A98" s="1008"/>
      <c r="B98" s="1011"/>
      <c r="C98" s="1015"/>
      <c r="D98" s="306"/>
      <c r="E98" s="1071"/>
      <c r="F98" s="874"/>
      <c r="G98" s="1143" t="s">
        <v>149</v>
      </c>
      <c r="H98" s="36" t="s">
        <v>75</v>
      </c>
      <c r="I98" s="564">
        <v>480.1</v>
      </c>
      <c r="J98" s="202">
        <v>504.6</v>
      </c>
      <c r="K98" s="210"/>
      <c r="L98" s="25"/>
      <c r="M98" s="1032"/>
      <c r="N98" s="263"/>
      <c r="O98" s="485"/>
      <c r="P98" s="485"/>
      <c r="Q98" s="486"/>
    </row>
    <row r="99" spans="1:17" s="11" customFormat="1" ht="14.25" customHeight="1" x14ac:dyDescent="0.35">
      <c r="A99" s="1008"/>
      <c r="B99" s="1011"/>
      <c r="C99" s="1015"/>
      <c r="D99" s="306"/>
      <c r="E99" s="1071"/>
      <c r="F99" s="874"/>
      <c r="G99" s="1143"/>
      <c r="H99" s="146" t="s">
        <v>44</v>
      </c>
      <c r="I99" s="564">
        <v>42.4</v>
      </c>
      <c r="J99" s="202">
        <v>44.6</v>
      </c>
      <c r="K99" s="210"/>
      <c r="L99" s="25"/>
      <c r="M99" s="1031" t="s">
        <v>187</v>
      </c>
      <c r="N99" s="487"/>
      <c r="O99" s="237"/>
      <c r="P99" s="237"/>
      <c r="Q99" s="128"/>
    </row>
    <row r="100" spans="1:17" s="11" customFormat="1" ht="12.75" customHeight="1" x14ac:dyDescent="0.35">
      <c r="A100" s="1008"/>
      <c r="B100" s="1011"/>
      <c r="C100" s="1015"/>
      <c r="D100" s="306"/>
      <c r="E100" s="1071"/>
      <c r="F100" s="874"/>
      <c r="G100" s="1143"/>
      <c r="H100" s="74" t="s">
        <v>23</v>
      </c>
      <c r="I100" s="564">
        <v>74</v>
      </c>
      <c r="J100" s="202">
        <f>3.2+20-23.2</f>
        <v>0</v>
      </c>
      <c r="K100" s="202"/>
      <c r="L100" s="25"/>
      <c r="M100" s="1031"/>
      <c r="N100" s="263"/>
      <c r="O100" s="237"/>
      <c r="P100" s="237"/>
      <c r="Q100" s="128"/>
    </row>
    <row r="101" spans="1:17" s="11" customFormat="1" ht="20.25" customHeight="1" x14ac:dyDescent="0.35">
      <c r="A101" s="1008"/>
      <c r="B101" s="1011"/>
      <c r="C101" s="1015"/>
      <c r="D101" s="306"/>
      <c r="E101" s="1071"/>
      <c r="F101" s="874"/>
      <c r="G101" s="1144"/>
      <c r="H101" s="75" t="s">
        <v>27</v>
      </c>
      <c r="I101" s="483"/>
      <c r="J101" s="336">
        <f>127.1-20+23.2</f>
        <v>130.29999999999998</v>
      </c>
      <c r="K101" s="521"/>
      <c r="L101" s="484"/>
      <c r="M101" s="561"/>
      <c r="N101" s="263"/>
      <c r="O101" s="237"/>
      <c r="P101" s="237"/>
      <c r="Q101" s="128"/>
    </row>
    <row r="102" spans="1:17" s="65" customFormat="1" ht="17.25" customHeight="1" x14ac:dyDescent="0.35">
      <c r="A102" s="1008"/>
      <c r="B102" s="1011"/>
      <c r="C102" s="1015"/>
      <c r="D102" s="307" t="s">
        <v>151</v>
      </c>
      <c r="E102" s="1035" t="s">
        <v>61</v>
      </c>
      <c r="F102" s="107" t="s">
        <v>123</v>
      </c>
      <c r="G102" s="1130" t="s">
        <v>134</v>
      </c>
      <c r="H102" s="555" t="s">
        <v>74</v>
      </c>
      <c r="I102" s="192">
        <v>20</v>
      </c>
      <c r="J102" s="515"/>
      <c r="K102" s="557"/>
      <c r="L102" s="169"/>
      <c r="M102" s="1030" t="s">
        <v>144</v>
      </c>
      <c r="N102" s="469">
        <v>100</v>
      </c>
      <c r="O102" s="231"/>
      <c r="P102" s="231"/>
      <c r="Q102" s="218"/>
    </row>
    <row r="103" spans="1:17" s="65" customFormat="1" ht="15.75" customHeight="1" x14ac:dyDescent="0.35">
      <c r="A103" s="1008"/>
      <c r="B103" s="1011"/>
      <c r="C103" s="1015"/>
      <c r="D103" s="306"/>
      <c r="E103" s="1036"/>
      <c r="F103" s="1165" t="s">
        <v>140</v>
      </c>
      <c r="G103" s="1132"/>
      <c r="H103" s="563"/>
      <c r="I103" s="564"/>
      <c r="J103" s="202"/>
      <c r="K103" s="202"/>
      <c r="L103" s="25"/>
      <c r="M103" s="1031"/>
      <c r="N103" s="463"/>
      <c r="O103" s="294"/>
      <c r="P103" s="294"/>
      <c r="Q103" s="287"/>
    </row>
    <row r="104" spans="1:17" s="65" customFormat="1" ht="14.5" customHeight="1" x14ac:dyDescent="0.35">
      <c r="A104" s="1008"/>
      <c r="B104" s="1011"/>
      <c r="C104" s="1015"/>
      <c r="D104" s="308"/>
      <c r="E104" s="1070"/>
      <c r="F104" s="1166"/>
      <c r="G104" s="1131"/>
      <c r="H104" s="556"/>
      <c r="I104" s="147"/>
      <c r="J104" s="302"/>
      <c r="K104" s="521"/>
      <c r="L104" s="33"/>
      <c r="M104" s="1164"/>
      <c r="N104" s="349"/>
      <c r="O104" s="236"/>
      <c r="P104" s="236"/>
      <c r="Q104" s="224"/>
    </row>
    <row r="105" spans="1:17" s="65" customFormat="1" ht="18" customHeight="1" thickBot="1" x14ac:dyDescent="0.4">
      <c r="A105" s="1009"/>
      <c r="B105" s="1012"/>
      <c r="C105" s="1016"/>
      <c r="D105" s="303"/>
      <c r="E105" s="304"/>
      <c r="F105" s="309"/>
      <c r="G105" s="310"/>
      <c r="H105" s="502" t="s">
        <v>20</v>
      </c>
      <c r="I105" s="490">
        <f>SUM(I73:I104)</f>
        <v>3597.7000000000003</v>
      </c>
      <c r="J105" s="269">
        <f>SUM(J73:J104)</f>
        <v>1767.8999999999999</v>
      </c>
      <c r="K105" s="315">
        <f>SUM(K73:K104)</f>
        <v>463.8</v>
      </c>
      <c r="L105" s="257">
        <f>SUM(L73:L104)</f>
        <v>114</v>
      </c>
      <c r="M105" s="598"/>
      <c r="N105" s="295"/>
      <c r="O105" s="267"/>
      <c r="P105" s="276"/>
      <c r="Q105" s="277"/>
    </row>
    <row r="106" spans="1:17" s="65" customFormat="1" ht="15.75" customHeight="1" x14ac:dyDescent="0.35">
      <c r="A106" s="16" t="s">
        <v>11</v>
      </c>
      <c r="B106" s="17" t="s">
        <v>28</v>
      </c>
      <c r="C106" s="54" t="s">
        <v>28</v>
      </c>
      <c r="D106" s="91"/>
      <c r="E106" s="946" t="s">
        <v>83</v>
      </c>
      <c r="F106" s="1167" t="s">
        <v>156</v>
      </c>
      <c r="G106" s="118"/>
      <c r="H106" s="87"/>
      <c r="I106" s="317"/>
      <c r="J106" s="320"/>
      <c r="K106" s="312"/>
      <c r="L106" s="353"/>
      <c r="M106" s="361"/>
      <c r="N106" s="311"/>
      <c r="O106" s="323"/>
      <c r="P106" s="323"/>
      <c r="Q106" s="126"/>
    </row>
    <row r="107" spans="1:17" s="65" customFormat="1" ht="10.5" customHeight="1" x14ac:dyDescent="0.35">
      <c r="A107" s="544"/>
      <c r="B107" s="545"/>
      <c r="C107" s="546"/>
      <c r="D107" s="574"/>
      <c r="E107" s="971"/>
      <c r="F107" s="1168"/>
      <c r="G107" s="534"/>
      <c r="H107" s="96"/>
      <c r="I107" s="316"/>
      <c r="J107" s="321"/>
      <c r="K107" s="313"/>
      <c r="L107" s="354"/>
      <c r="M107" s="539"/>
      <c r="N107" s="167"/>
      <c r="O107" s="549"/>
      <c r="P107" s="549"/>
      <c r="Q107" s="127"/>
    </row>
    <row r="108" spans="1:17" s="11" customFormat="1" ht="18" customHeight="1" x14ac:dyDescent="0.35">
      <c r="A108" s="56"/>
      <c r="B108" s="57"/>
      <c r="C108" s="59"/>
      <c r="D108" s="532" t="s">
        <v>11</v>
      </c>
      <c r="E108" s="1025" t="s">
        <v>82</v>
      </c>
      <c r="F108" s="1179" t="s">
        <v>140</v>
      </c>
      <c r="G108" s="1184" t="s">
        <v>135</v>
      </c>
      <c r="H108" s="146" t="s">
        <v>32</v>
      </c>
      <c r="I108" s="26"/>
      <c r="J108" s="318"/>
      <c r="K108" s="515">
        <f>50+12</f>
        <v>62</v>
      </c>
      <c r="L108" s="455">
        <v>380</v>
      </c>
      <c r="M108" s="599" t="s">
        <v>69</v>
      </c>
      <c r="N108" s="263"/>
      <c r="O108" s="237"/>
      <c r="P108" s="237">
        <v>1</v>
      </c>
      <c r="Q108" s="128"/>
    </row>
    <row r="109" spans="1:17" s="11" customFormat="1" ht="18.75" customHeight="1" x14ac:dyDescent="0.35">
      <c r="A109" s="56"/>
      <c r="B109" s="57"/>
      <c r="C109" s="59"/>
      <c r="D109" s="62"/>
      <c r="E109" s="1026"/>
      <c r="F109" s="1179"/>
      <c r="G109" s="1185"/>
      <c r="H109" s="146" t="s">
        <v>81</v>
      </c>
      <c r="I109" s="564"/>
      <c r="J109" s="210"/>
      <c r="K109" s="202"/>
      <c r="L109" s="319"/>
      <c r="M109" s="1028" t="s">
        <v>188</v>
      </c>
      <c r="N109" s="487"/>
      <c r="O109" s="488"/>
      <c r="P109" s="488"/>
      <c r="Q109" s="489">
        <v>20</v>
      </c>
    </row>
    <row r="110" spans="1:17" s="11" customFormat="1" ht="11.25" customHeight="1" x14ac:dyDescent="0.35">
      <c r="A110" s="56"/>
      <c r="B110" s="57"/>
      <c r="C110" s="59"/>
      <c r="D110" s="63"/>
      <c r="E110" s="1027"/>
      <c r="F110" s="1179"/>
      <c r="G110" s="1187"/>
      <c r="H110" s="120"/>
      <c r="I110" s="147"/>
      <c r="J110" s="521"/>
      <c r="K110" s="521"/>
      <c r="L110" s="522"/>
      <c r="M110" s="1029"/>
      <c r="N110" s="251"/>
      <c r="O110" s="551"/>
      <c r="P110" s="551"/>
      <c r="Q110" s="177"/>
    </row>
    <row r="111" spans="1:17" s="65" customFormat="1" ht="15.75" customHeight="1" x14ac:dyDescent="0.35">
      <c r="A111" s="114"/>
      <c r="B111" s="568"/>
      <c r="C111" s="546"/>
      <c r="D111" s="40" t="s">
        <v>21</v>
      </c>
      <c r="E111" s="918" t="s">
        <v>71</v>
      </c>
      <c r="F111" s="1163"/>
      <c r="G111" s="1169" t="s">
        <v>130</v>
      </c>
      <c r="H111" s="555" t="s">
        <v>74</v>
      </c>
      <c r="I111" s="192">
        <v>6.3</v>
      </c>
      <c r="J111" s="557"/>
      <c r="K111" s="515"/>
      <c r="L111" s="455"/>
      <c r="M111" s="1047" t="s">
        <v>88</v>
      </c>
      <c r="N111" s="438">
        <v>100</v>
      </c>
      <c r="O111" s="550"/>
      <c r="P111" s="550"/>
      <c r="Q111" s="124"/>
    </row>
    <row r="112" spans="1:17" s="65" customFormat="1" ht="15.75" customHeight="1" x14ac:dyDescent="0.35">
      <c r="A112" s="114"/>
      <c r="B112" s="568"/>
      <c r="C112" s="546"/>
      <c r="D112" s="67"/>
      <c r="E112" s="919"/>
      <c r="F112" s="1163"/>
      <c r="G112" s="1169"/>
      <c r="H112" s="563" t="s">
        <v>75</v>
      </c>
      <c r="I112" s="564">
        <v>12.4</v>
      </c>
      <c r="J112" s="210"/>
      <c r="K112" s="202"/>
      <c r="L112" s="319"/>
      <c r="M112" s="1028"/>
      <c r="N112" s="263"/>
      <c r="O112" s="237"/>
      <c r="P112" s="237"/>
      <c r="Q112" s="128"/>
    </row>
    <row r="113" spans="1:17" s="65" customFormat="1" ht="15.75" customHeight="1" x14ac:dyDescent="0.35">
      <c r="A113" s="114"/>
      <c r="B113" s="568"/>
      <c r="C113" s="546"/>
      <c r="D113" s="55"/>
      <c r="E113" s="948"/>
      <c r="F113" s="1163"/>
      <c r="G113" s="1169"/>
      <c r="H113" s="563" t="s">
        <v>94</v>
      </c>
      <c r="I113" s="564">
        <v>6.7</v>
      </c>
      <c r="J113" s="210"/>
      <c r="K113" s="202"/>
      <c r="L113" s="319"/>
      <c r="M113" s="1051"/>
      <c r="N113" s="263"/>
      <c r="O113" s="237"/>
      <c r="P113" s="237"/>
      <c r="Q113" s="128"/>
    </row>
    <row r="114" spans="1:17" s="65" customFormat="1" ht="21" customHeight="1" x14ac:dyDescent="0.35">
      <c r="A114" s="114"/>
      <c r="B114" s="568"/>
      <c r="C114" s="420"/>
      <c r="D114" s="1182" t="s">
        <v>28</v>
      </c>
      <c r="E114" s="918" t="s">
        <v>174</v>
      </c>
      <c r="F114" s="1163"/>
      <c r="G114" s="1169"/>
      <c r="H114" s="1175" t="s">
        <v>32</v>
      </c>
      <c r="I114" s="192"/>
      <c r="J114" s="1177"/>
      <c r="K114" s="1171">
        <v>30.6</v>
      </c>
      <c r="L114" s="1173">
        <v>100</v>
      </c>
      <c r="M114" s="428" t="s">
        <v>176</v>
      </c>
      <c r="N114" s="425"/>
      <c r="O114" s="403"/>
      <c r="P114" s="403"/>
      <c r="Q114" s="404">
        <v>1</v>
      </c>
    </row>
    <row r="115" spans="1:17" s="65" customFormat="1" ht="21" customHeight="1" x14ac:dyDescent="0.35">
      <c r="A115" s="114"/>
      <c r="B115" s="568"/>
      <c r="C115" s="420"/>
      <c r="D115" s="1183"/>
      <c r="E115" s="948"/>
      <c r="F115" s="1163"/>
      <c r="G115" s="1170"/>
      <c r="H115" s="1176"/>
      <c r="I115" s="565"/>
      <c r="J115" s="1178"/>
      <c r="K115" s="1172"/>
      <c r="L115" s="1174"/>
      <c r="M115" s="262" t="s">
        <v>177</v>
      </c>
      <c r="N115" s="251"/>
      <c r="O115" s="551"/>
      <c r="P115" s="551"/>
      <c r="Q115" s="534"/>
    </row>
    <row r="116" spans="1:17" s="65" customFormat="1" ht="40.5" customHeight="1" x14ac:dyDescent="0.35">
      <c r="A116" s="114"/>
      <c r="B116" s="568"/>
      <c r="C116" s="420"/>
      <c r="D116" s="532" t="s">
        <v>30</v>
      </c>
      <c r="E116" s="422" t="s">
        <v>175</v>
      </c>
      <c r="F116" s="237"/>
      <c r="G116" s="627" t="s">
        <v>135</v>
      </c>
      <c r="H116" s="77" t="s">
        <v>32</v>
      </c>
      <c r="I116" s="247"/>
      <c r="J116" s="421">
        <v>5</v>
      </c>
      <c r="K116" s="249">
        <v>45</v>
      </c>
      <c r="L116" s="427"/>
      <c r="M116" s="426" t="s">
        <v>69</v>
      </c>
      <c r="N116" s="253"/>
      <c r="O116" s="256"/>
      <c r="P116" s="256">
        <v>1</v>
      </c>
      <c r="Q116" s="424"/>
    </row>
    <row r="117" spans="1:17" s="65" customFormat="1" ht="21" customHeight="1" x14ac:dyDescent="0.35">
      <c r="A117" s="114"/>
      <c r="B117" s="568"/>
      <c r="C117" s="420"/>
      <c r="D117" s="532" t="s">
        <v>15</v>
      </c>
      <c r="E117" s="918" t="s">
        <v>189</v>
      </c>
      <c r="F117" s="237"/>
      <c r="G117" s="1184" t="s">
        <v>194</v>
      </c>
      <c r="H117" s="555" t="s">
        <v>32</v>
      </c>
      <c r="I117" s="192"/>
      <c r="J117" s="515"/>
      <c r="K117" s="515">
        <v>25</v>
      </c>
      <c r="L117" s="455">
        <v>50</v>
      </c>
      <c r="M117" s="480" t="s">
        <v>190</v>
      </c>
      <c r="N117" s="438"/>
      <c r="O117" s="550"/>
      <c r="P117" s="403">
        <v>1</v>
      </c>
      <c r="Q117" s="404"/>
    </row>
    <row r="118" spans="1:17" s="65" customFormat="1" ht="18" customHeight="1" x14ac:dyDescent="0.35">
      <c r="A118" s="114"/>
      <c r="B118" s="568"/>
      <c r="C118" s="420"/>
      <c r="D118" s="150"/>
      <c r="E118" s="919"/>
      <c r="F118" s="237"/>
      <c r="G118" s="1185"/>
      <c r="H118" s="563"/>
      <c r="I118" s="564"/>
      <c r="J118" s="25"/>
      <c r="K118" s="202"/>
      <c r="L118" s="319"/>
      <c r="M118" s="524" t="s">
        <v>69</v>
      </c>
      <c r="N118" s="525"/>
      <c r="O118" s="406"/>
      <c r="P118" s="237"/>
      <c r="Q118" s="486">
        <v>0.5</v>
      </c>
    </row>
    <row r="119" spans="1:17" s="65" customFormat="1" ht="18" customHeight="1" x14ac:dyDescent="0.35">
      <c r="A119" s="114"/>
      <c r="B119" s="568"/>
      <c r="C119" s="420"/>
      <c r="D119" s="150"/>
      <c r="E119" s="948"/>
      <c r="F119" s="552"/>
      <c r="G119" s="1186"/>
      <c r="H119" s="556"/>
      <c r="I119" s="565"/>
      <c r="J119" s="521"/>
      <c r="K119" s="521"/>
      <c r="L119" s="522"/>
      <c r="M119" s="405" t="s">
        <v>177</v>
      </c>
      <c r="N119" s="526"/>
      <c r="O119" s="551"/>
      <c r="P119" s="491"/>
      <c r="Q119" s="177"/>
    </row>
    <row r="120" spans="1:17" s="65" customFormat="1" ht="18" customHeight="1" thickBot="1" x14ac:dyDescent="0.35">
      <c r="A120" s="148"/>
      <c r="B120" s="149"/>
      <c r="C120" s="50"/>
      <c r="D120" s="600"/>
      <c r="E120" s="601"/>
      <c r="F120" s="595"/>
      <c r="G120" s="310"/>
      <c r="H120" s="502" t="s">
        <v>20</v>
      </c>
      <c r="I120" s="490">
        <f>SUM(I108:I119)</f>
        <v>25.4</v>
      </c>
      <c r="J120" s="260">
        <f>SUM(J108:J119)</f>
        <v>5</v>
      </c>
      <c r="K120" s="260">
        <f>SUM(K108:K119)</f>
        <v>162.6</v>
      </c>
      <c r="L120" s="260">
        <f>SUM(L108:L119)</f>
        <v>530</v>
      </c>
      <c r="M120" s="602"/>
      <c r="N120" s="266"/>
      <c r="O120" s="276"/>
      <c r="P120" s="267"/>
      <c r="Q120" s="617"/>
    </row>
    <row r="121" spans="1:17" s="65" customFormat="1" ht="17.25" customHeight="1" x14ac:dyDescent="0.35">
      <c r="A121" s="16" t="s">
        <v>11</v>
      </c>
      <c r="B121" s="17" t="s">
        <v>28</v>
      </c>
      <c r="C121" s="54" t="s">
        <v>30</v>
      </c>
      <c r="D121" s="18"/>
      <c r="E121" s="19" t="s">
        <v>43</v>
      </c>
      <c r="F121" s="102"/>
      <c r="G121" s="603"/>
      <c r="H121" s="81"/>
      <c r="I121" s="322"/>
      <c r="J121" s="362"/>
      <c r="K121" s="363"/>
      <c r="L121" s="170"/>
      <c r="M121" s="360"/>
      <c r="N121" s="364"/>
      <c r="O121" s="365"/>
      <c r="P121" s="365"/>
      <c r="Q121" s="359"/>
    </row>
    <row r="122" spans="1:17" s="65" customFormat="1" ht="15" customHeight="1" x14ac:dyDescent="0.35">
      <c r="A122" s="1193"/>
      <c r="B122" s="1194"/>
      <c r="C122" s="1195"/>
      <c r="D122" s="573" t="s">
        <v>11</v>
      </c>
      <c r="E122" s="1196" t="s">
        <v>63</v>
      </c>
      <c r="F122" s="1139" t="s">
        <v>140</v>
      </c>
      <c r="G122" s="1130" t="s">
        <v>132</v>
      </c>
      <c r="H122" s="93" t="s">
        <v>23</v>
      </c>
      <c r="I122" s="192">
        <v>45</v>
      </c>
      <c r="J122" s="557">
        <v>30</v>
      </c>
      <c r="K122" s="515">
        <v>30</v>
      </c>
      <c r="L122" s="169">
        <v>30</v>
      </c>
      <c r="M122" s="1047" t="s">
        <v>89</v>
      </c>
      <c r="N122" s="342" t="s">
        <v>127</v>
      </c>
      <c r="O122" s="289" t="s">
        <v>178</v>
      </c>
      <c r="P122" s="289" t="s">
        <v>178</v>
      </c>
      <c r="Q122" s="283" t="s">
        <v>178</v>
      </c>
    </row>
    <row r="123" spans="1:17" s="65" customFormat="1" ht="11.25" customHeight="1" x14ac:dyDescent="0.35">
      <c r="A123" s="1193"/>
      <c r="B123" s="1194"/>
      <c r="C123" s="1195"/>
      <c r="D123" s="574"/>
      <c r="E123" s="1071"/>
      <c r="F123" s="1140"/>
      <c r="G123" s="1132"/>
      <c r="H123" s="97"/>
      <c r="I123" s="564"/>
      <c r="J123" s="210"/>
      <c r="K123" s="202"/>
      <c r="L123" s="25"/>
      <c r="M123" s="1028"/>
      <c r="N123" s="604"/>
      <c r="O123" s="366"/>
      <c r="P123" s="366"/>
      <c r="Q123" s="357"/>
    </row>
    <row r="124" spans="1:17" s="65" customFormat="1" ht="14.25" customHeight="1" x14ac:dyDescent="0.35">
      <c r="A124" s="1193"/>
      <c r="B124" s="1194"/>
      <c r="C124" s="1195"/>
      <c r="D124" s="39"/>
      <c r="E124" s="1197"/>
      <c r="F124" s="1180"/>
      <c r="G124" s="1181"/>
      <c r="H124" s="556"/>
      <c r="I124" s="565"/>
      <c r="J124" s="558"/>
      <c r="K124" s="521"/>
      <c r="L124" s="33"/>
      <c r="M124" s="1051"/>
      <c r="N124" s="605"/>
      <c r="O124" s="367"/>
      <c r="P124" s="367"/>
      <c r="Q124" s="358"/>
    </row>
    <row r="125" spans="1:17" s="65" customFormat="1" ht="26.25" customHeight="1" x14ac:dyDescent="0.35">
      <c r="A125" s="993"/>
      <c r="B125" s="995"/>
      <c r="C125" s="997"/>
      <c r="D125" s="1191" t="s">
        <v>21</v>
      </c>
      <c r="E125" s="918" t="s">
        <v>112</v>
      </c>
      <c r="F125" s="1001"/>
      <c r="G125" s="1125"/>
      <c r="H125" s="60" t="s">
        <v>23</v>
      </c>
      <c r="I125" s="192">
        <v>33.5</v>
      </c>
      <c r="J125" s="633">
        <v>33.6</v>
      </c>
      <c r="K125" s="515">
        <v>14.4</v>
      </c>
      <c r="L125" s="169">
        <v>12.6</v>
      </c>
      <c r="M125" s="562" t="s">
        <v>76</v>
      </c>
      <c r="N125" s="472">
        <v>1875</v>
      </c>
      <c r="O125" s="368">
        <v>2300</v>
      </c>
      <c r="P125" s="368">
        <v>1000</v>
      </c>
      <c r="Q125" s="356">
        <v>1000</v>
      </c>
    </row>
    <row r="126" spans="1:17" s="65" customFormat="1" ht="14.25" customHeight="1" x14ac:dyDescent="0.35">
      <c r="A126" s="994"/>
      <c r="B126" s="996"/>
      <c r="C126" s="998"/>
      <c r="D126" s="1192"/>
      <c r="E126" s="999"/>
      <c r="F126" s="1001"/>
      <c r="G126" s="1125"/>
      <c r="H126" s="37" t="s">
        <v>44</v>
      </c>
      <c r="I126" s="564">
        <v>30</v>
      </c>
      <c r="J126" s="630"/>
      <c r="K126" s="630"/>
      <c r="L126" s="631"/>
      <c r="M126" s="1003" t="s">
        <v>119</v>
      </c>
      <c r="N126" s="473">
        <v>8.4</v>
      </c>
      <c r="O126" s="369">
        <v>8.3000000000000007</v>
      </c>
      <c r="P126" s="369">
        <v>6</v>
      </c>
      <c r="Q126" s="355">
        <v>6</v>
      </c>
    </row>
    <row r="127" spans="1:17" s="65" customFormat="1" ht="13.5" customHeight="1" x14ac:dyDescent="0.35">
      <c r="A127" s="994"/>
      <c r="B127" s="996"/>
      <c r="C127" s="998"/>
      <c r="D127" s="1192"/>
      <c r="E127" s="999"/>
      <c r="F127" s="1001"/>
      <c r="G127" s="1125"/>
      <c r="H127" s="37" t="s">
        <v>213</v>
      </c>
      <c r="I127" s="564"/>
      <c r="J127" s="210">
        <v>30</v>
      </c>
      <c r="K127" s="202">
        <v>25</v>
      </c>
      <c r="L127" s="25">
        <v>20</v>
      </c>
      <c r="M127" s="1004"/>
      <c r="N127" s="474"/>
      <c r="O127" s="370"/>
      <c r="P127" s="370"/>
      <c r="Q127" s="129"/>
    </row>
    <row r="128" spans="1:17" s="65" customFormat="1" ht="16.5" customHeight="1" x14ac:dyDescent="0.35">
      <c r="A128" s="994"/>
      <c r="B128" s="996"/>
      <c r="C128" s="998"/>
      <c r="D128" s="1191"/>
      <c r="E128" s="1000"/>
      <c r="F128" s="1002"/>
      <c r="G128" s="1136"/>
      <c r="H128" s="95"/>
      <c r="I128" s="565"/>
      <c r="J128" s="558"/>
      <c r="K128" s="521"/>
      <c r="L128" s="33"/>
      <c r="M128" s="372" t="s">
        <v>120</v>
      </c>
      <c r="N128" s="475">
        <v>1</v>
      </c>
      <c r="O128" s="371"/>
      <c r="P128" s="371">
        <v>1</v>
      </c>
      <c r="Q128" s="130"/>
    </row>
    <row r="129" spans="1:17" s="65" customFormat="1" ht="18" customHeight="1" thickBot="1" x14ac:dyDescent="0.35">
      <c r="A129" s="148"/>
      <c r="B129" s="149"/>
      <c r="C129" s="50"/>
      <c r="D129" s="606"/>
      <c r="E129" s="601"/>
      <c r="F129" s="607"/>
      <c r="G129" s="608"/>
      <c r="H129" s="68" t="s">
        <v>20</v>
      </c>
      <c r="I129" s="197">
        <f>SUM(I122:I128)</f>
        <v>108.5</v>
      </c>
      <c r="J129" s="214">
        <f>SUM(J122:J128)</f>
        <v>93.6</v>
      </c>
      <c r="K129" s="206">
        <f t="shared" ref="K129" si="3">SUM(K122:K128)</f>
        <v>69.400000000000006</v>
      </c>
      <c r="L129" s="314">
        <f>SUM(L122:L128)</f>
        <v>62.6</v>
      </c>
      <c r="M129" s="609"/>
      <c r="N129" s="373"/>
      <c r="O129" s="276"/>
      <c r="P129" s="276"/>
      <c r="Q129" s="268"/>
    </row>
    <row r="130" spans="1:17" s="65" customFormat="1" ht="15" customHeight="1" thickBot="1" x14ac:dyDescent="0.4">
      <c r="A130" s="12" t="s">
        <v>11</v>
      </c>
      <c r="B130" s="9" t="s">
        <v>28</v>
      </c>
      <c r="C130" s="961" t="s">
        <v>33</v>
      </c>
      <c r="D130" s="961"/>
      <c r="E130" s="961"/>
      <c r="F130" s="961"/>
      <c r="G130" s="961"/>
      <c r="H130" s="961"/>
      <c r="I130" s="258">
        <f>I129+I120+I105+I71</f>
        <v>4006.7000000000003</v>
      </c>
      <c r="J130" s="270">
        <f>J129+J120+J105+J71</f>
        <v>2019.4999999999998</v>
      </c>
      <c r="K130" s="393">
        <f>K129+K120+K105+K71</f>
        <v>859.3</v>
      </c>
      <c r="L130" s="259">
        <f>L129+L120+L105+L71</f>
        <v>1440.1</v>
      </c>
      <c r="M130" s="986"/>
      <c r="N130" s="972"/>
      <c r="O130" s="972"/>
      <c r="P130" s="972"/>
      <c r="Q130" s="973"/>
    </row>
    <row r="131" spans="1:17" s="65" customFormat="1" ht="16.5" customHeight="1" thickBot="1" x14ac:dyDescent="0.4">
      <c r="A131" s="8" t="s">
        <v>11</v>
      </c>
      <c r="B131" s="9" t="s">
        <v>30</v>
      </c>
      <c r="C131" s="968" t="s">
        <v>72</v>
      </c>
      <c r="D131" s="968"/>
      <c r="E131" s="968"/>
      <c r="F131" s="968"/>
      <c r="G131" s="968"/>
      <c r="H131" s="968"/>
      <c r="I131" s="968"/>
      <c r="J131" s="968"/>
      <c r="K131" s="968"/>
      <c r="L131" s="968"/>
      <c r="M131" s="968"/>
      <c r="N131" s="968"/>
      <c r="O131" s="968"/>
      <c r="P131" s="968"/>
      <c r="Q131" s="969"/>
    </row>
    <row r="132" spans="1:17" s="65" customFormat="1" ht="30" customHeight="1" x14ac:dyDescent="0.35">
      <c r="A132" s="16" t="s">
        <v>11</v>
      </c>
      <c r="B132" s="810" t="s">
        <v>30</v>
      </c>
      <c r="C132" s="811" t="s">
        <v>11</v>
      </c>
      <c r="D132" s="18"/>
      <c r="E132" s="688" t="s">
        <v>122</v>
      </c>
      <c r="F132" s="798"/>
      <c r="G132" s="799"/>
      <c r="H132" s="800"/>
      <c r="I132" s="807"/>
      <c r="J132" s="363"/>
      <c r="K132" s="320"/>
      <c r="L132" s="816"/>
      <c r="M132" s="360"/>
      <c r="N132" s="817"/>
      <c r="O132" s="365"/>
      <c r="P132" s="802"/>
      <c r="Q132" s="803"/>
    </row>
    <row r="133" spans="1:17" s="65" customFormat="1" ht="19.5" customHeight="1" x14ac:dyDescent="0.35">
      <c r="A133" s="114"/>
      <c r="B133" s="571"/>
      <c r="C133" s="812"/>
      <c r="D133" s="76" t="s">
        <v>11</v>
      </c>
      <c r="E133" s="918" t="s">
        <v>84</v>
      </c>
      <c r="F133" s="682" t="s">
        <v>31</v>
      </c>
      <c r="G133" s="1130" t="s">
        <v>130</v>
      </c>
      <c r="H133" s="92" t="s">
        <v>74</v>
      </c>
      <c r="I133" s="192">
        <v>80.400000000000006</v>
      </c>
      <c r="J133" s="202">
        <v>0.2</v>
      </c>
      <c r="K133" s="689"/>
      <c r="L133" s="691"/>
      <c r="M133" s="695" t="s">
        <v>65</v>
      </c>
      <c r="N133" s="813" t="s">
        <v>114</v>
      </c>
      <c r="O133" s="814"/>
      <c r="P133" s="818"/>
      <c r="Q133" s="815"/>
    </row>
    <row r="134" spans="1:17" s="65" customFormat="1" ht="19.5" customHeight="1" x14ac:dyDescent="0.35">
      <c r="A134" s="114"/>
      <c r="B134" s="571"/>
      <c r="C134" s="572"/>
      <c r="D134" s="64"/>
      <c r="E134" s="970"/>
      <c r="F134" s="574" t="s">
        <v>123</v>
      </c>
      <c r="G134" s="1190"/>
      <c r="H134" s="97" t="s">
        <v>75</v>
      </c>
      <c r="I134" s="564">
        <v>419.2</v>
      </c>
      <c r="J134" s="202"/>
      <c r="K134" s="202"/>
      <c r="L134" s="378"/>
      <c r="M134" s="1198" t="s">
        <v>105</v>
      </c>
      <c r="N134" s="477" t="s">
        <v>106</v>
      </c>
      <c r="O134" s="493" t="s">
        <v>106</v>
      </c>
      <c r="P134" s="394"/>
      <c r="Q134" s="375"/>
    </row>
    <row r="135" spans="1:17" s="65" customFormat="1" ht="19.5" customHeight="1" x14ac:dyDescent="0.35">
      <c r="A135" s="114"/>
      <c r="B135" s="571"/>
      <c r="C135" s="572"/>
      <c r="D135" s="64"/>
      <c r="E135" s="970"/>
      <c r="F135" s="574"/>
      <c r="G135" s="1190"/>
      <c r="H135" s="97" t="s">
        <v>27</v>
      </c>
      <c r="I135" s="564">
        <v>19.8</v>
      </c>
      <c r="J135" s="202">
        <v>3.1</v>
      </c>
      <c r="K135" s="202"/>
      <c r="L135" s="378"/>
      <c r="M135" s="1199"/>
      <c r="N135" s="477"/>
      <c r="O135" s="394"/>
      <c r="P135" s="394"/>
      <c r="Q135" s="375"/>
    </row>
    <row r="136" spans="1:17" s="65" customFormat="1" ht="19.5" customHeight="1" x14ac:dyDescent="0.35">
      <c r="A136" s="114"/>
      <c r="B136" s="571"/>
      <c r="C136" s="572"/>
      <c r="D136" s="64"/>
      <c r="E136" s="971"/>
      <c r="F136" s="574"/>
      <c r="G136" s="537"/>
      <c r="H136" s="38" t="s">
        <v>94</v>
      </c>
      <c r="I136" s="565">
        <v>147.80000000000001</v>
      </c>
      <c r="J136" s="628">
        <v>18.3</v>
      </c>
      <c r="K136" s="521"/>
      <c r="L136" s="379"/>
      <c r="M136" s="377"/>
      <c r="N136" s="610"/>
      <c r="O136" s="395"/>
      <c r="P136" s="395"/>
      <c r="Q136" s="374"/>
    </row>
    <row r="137" spans="1:17" s="61" customFormat="1" ht="15.75" customHeight="1" x14ac:dyDescent="0.35">
      <c r="A137" s="114"/>
      <c r="B137" s="571"/>
      <c r="C137" s="572"/>
      <c r="D137" s="532" t="s">
        <v>21</v>
      </c>
      <c r="E137" s="918" t="s">
        <v>143</v>
      </c>
      <c r="F137" s="839" t="s">
        <v>31</v>
      </c>
      <c r="G137" s="1130" t="s">
        <v>130</v>
      </c>
      <c r="H137" s="555" t="s">
        <v>32</v>
      </c>
      <c r="I137" s="192">
        <v>8.4</v>
      </c>
      <c r="J137" s="202">
        <f>463.4-160</f>
        <v>303.39999999999998</v>
      </c>
      <c r="K137" s="202">
        <v>160</v>
      </c>
      <c r="L137" s="378"/>
      <c r="M137" s="402" t="s">
        <v>69</v>
      </c>
      <c r="N137" s="476">
        <v>1</v>
      </c>
      <c r="O137" s="429"/>
      <c r="P137" s="429"/>
      <c r="Q137" s="430"/>
    </row>
    <row r="138" spans="1:17" s="61" customFormat="1" ht="15.75" customHeight="1" x14ac:dyDescent="0.35">
      <c r="A138" s="114"/>
      <c r="B138" s="571"/>
      <c r="C138" s="572"/>
      <c r="D138" s="150"/>
      <c r="E138" s="956"/>
      <c r="F138" s="913" t="s">
        <v>245</v>
      </c>
      <c r="G138" s="1190"/>
      <c r="H138" s="97" t="s">
        <v>74</v>
      </c>
      <c r="I138" s="564"/>
      <c r="J138" s="202">
        <v>8.4</v>
      </c>
      <c r="K138" s="202"/>
      <c r="L138" s="378"/>
      <c r="M138" s="376" t="s">
        <v>121</v>
      </c>
      <c r="N138" s="463"/>
      <c r="O138" s="294">
        <v>100</v>
      </c>
      <c r="P138" s="294"/>
      <c r="Q138" s="287"/>
    </row>
    <row r="139" spans="1:17" s="61" customFormat="1" ht="23.25" customHeight="1" x14ac:dyDescent="0.35">
      <c r="A139" s="114"/>
      <c r="B139" s="571"/>
      <c r="C139" s="572"/>
      <c r="D139" s="533"/>
      <c r="E139" s="1000"/>
      <c r="F139" s="39"/>
      <c r="G139" s="534"/>
      <c r="H139" s="556"/>
      <c r="I139" s="565"/>
      <c r="J139" s="521"/>
      <c r="K139" s="521"/>
      <c r="L139" s="379"/>
      <c r="M139" s="611"/>
      <c r="N139" s="349"/>
      <c r="O139" s="236"/>
      <c r="P139" s="236"/>
      <c r="Q139" s="224"/>
    </row>
    <row r="140" spans="1:17" s="61" customFormat="1" ht="40.5" customHeight="1" x14ac:dyDescent="0.35">
      <c r="A140" s="114"/>
      <c r="B140" s="571"/>
      <c r="C140" s="503"/>
      <c r="D140" s="1182" t="s">
        <v>28</v>
      </c>
      <c r="E140" s="957" t="s">
        <v>206</v>
      </c>
      <c r="F140" s="864" t="s">
        <v>31</v>
      </c>
      <c r="G140" s="1130" t="s">
        <v>135</v>
      </c>
      <c r="H140" s="73" t="s">
        <v>32</v>
      </c>
      <c r="I140" s="449"/>
      <c r="J140" s="440">
        <v>40</v>
      </c>
      <c r="K140" s="440">
        <f>207-7</f>
        <v>200</v>
      </c>
      <c r="L140" s="378"/>
      <c r="M140" s="405" t="s">
        <v>177</v>
      </c>
      <c r="N140" s="612"/>
      <c r="O140" s="403">
        <v>40</v>
      </c>
      <c r="P140" s="237">
        <v>100</v>
      </c>
      <c r="Q140" s="530"/>
    </row>
    <row r="141" spans="1:17" s="61" customFormat="1" ht="20.5" customHeight="1" x14ac:dyDescent="0.35">
      <c r="A141" s="114"/>
      <c r="B141" s="571"/>
      <c r="C141" s="503"/>
      <c r="D141" s="1183"/>
      <c r="E141" s="958"/>
      <c r="F141" s="505"/>
      <c r="G141" s="1131"/>
      <c r="H141" s="508" t="s">
        <v>23</v>
      </c>
      <c r="I141" s="564"/>
      <c r="J141" s="446">
        <v>80</v>
      </c>
      <c r="K141" s="202"/>
      <c r="L141" s="447"/>
      <c r="M141" s="528"/>
      <c r="N141" s="529"/>
      <c r="O141" s="237"/>
      <c r="P141" s="488"/>
      <c r="Q141" s="531"/>
    </row>
    <row r="142" spans="1:17" s="65" customFormat="1" ht="15" customHeight="1" thickBot="1" x14ac:dyDescent="0.35">
      <c r="A142" s="148"/>
      <c r="B142" s="149"/>
      <c r="C142" s="408"/>
      <c r="D142" s="622"/>
      <c r="E142" s="623"/>
      <c r="F142" s="504"/>
      <c r="G142" s="624"/>
      <c r="H142" s="625" t="s">
        <v>20</v>
      </c>
      <c r="I142" s="490">
        <f>SUM(I133:I141)</f>
        <v>675.6</v>
      </c>
      <c r="J142" s="206">
        <f>SUM(J133:J141)</f>
        <v>453.4</v>
      </c>
      <c r="K142" s="269">
        <f>SUM(K133:K141)</f>
        <v>360</v>
      </c>
      <c r="L142" s="314">
        <f>SUM(L133:L141)</f>
        <v>0</v>
      </c>
      <c r="M142" s="602"/>
      <c r="N142" s="266"/>
      <c r="O142" s="267"/>
      <c r="P142" s="267"/>
      <c r="Q142" s="277"/>
    </row>
    <row r="143" spans="1:17" s="65" customFormat="1" ht="15.75" customHeight="1" thickBot="1" x14ac:dyDescent="0.4">
      <c r="A143" s="43" t="s">
        <v>11</v>
      </c>
      <c r="B143" s="113" t="s">
        <v>30</v>
      </c>
      <c r="C143" s="962" t="s">
        <v>33</v>
      </c>
      <c r="D143" s="963"/>
      <c r="E143" s="963"/>
      <c r="F143" s="963"/>
      <c r="G143" s="963"/>
      <c r="H143" s="964"/>
      <c r="I143" s="387">
        <f t="shared" ref="I143:L143" si="4">I142</f>
        <v>675.6</v>
      </c>
      <c r="J143" s="390">
        <f t="shared" si="4"/>
        <v>453.4</v>
      </c>
      <c r="K143" s="390">
        <f t="shared" si="4"/>
        <v>360</v>
      </c>
      <c r="L143" s="385">
        <f t="shared" si="4"/>
        <v>0</v>
      </c>
      <c r="M143" s="972"/>
      <c r="N143" s="972"/>
      <c r="O143" s="972"/>
      <c r="P143" s="972"/>
      <c r="Q143" s="973"/>
    </row>
    <row r="144" spans="1:17" s="65" customFormat="1" ht="15.75" customHeight="1" thickBot="1" x14ac:dyDescent="0.4">
      <c r="A144" s="12" t="s">
        <v>11</v>
      </c>
      <c r="B144" s="974" t="s">
        <v>45</v>
      </c>
      <c r="C144" s="975"/>
      <c r="D144" s="975"/>
      <c r="E144" s="975"/>
      <c r="F144" s="975"/>
      <c r="G144" s="975"/>
      <c r="H144" s="975"/>
      <c r="I144" s="388">
        <f>I130+I52+I34+I143</f>
        <v>10103.699999999999</v>
      </c>
      <c r="J144" s="391">
        <f>J130+J52+J34+J143</f>
        <v>7942.6999999999989</v>
      </c>
      <c r="K144" s="391">
        <f>K130+K52+K34+K143</f>
        <v>6680.3</v>
      </c>
      <c r="L144" s="386">
        <f>L130+L52+L34+L143</f>
        <v>6787.2999999999993</v>
      </c>
      <c r="M144" s="381"/>
      <c r="N144" s="381"/>
      <c r="O144" s="381"/>
      <c r="P144" s="381"/>
      <c r="Q144" s="382"/>
    </row>
    <row r="145" spans="1:31" s="65" customFormat="1" ht="15.75" customHeight="1" thickBot="1" x14ac:dyDescent="0.4">
      <c r="A145" s="20" t="s">
        <v>15</v>
      </c>
      <c r="B145" s="977" t="s">
        <v>46</v>
      </c>
      <c r="C145" s="978"/>
      <c r="D145" s="978"/>
      <c r="E145" s="978"/>
      <c r="F145" s="978"/>
      <c r="G145" s="978"/>
      <c r="H145" s="978"/>
      <c r="I145" s="389">
        <f t="shared" ref="I145:L145" si="5">I144</f>
        <v>10103.699999999999</v>
      </c>
      <c r="J145" s="392">
        <f t="shared" si="5"/>
        <v>7942.6999999999989</v>
      </c>
      <c r="K145" s="392">
        <f t="shared" si="5"/>
        <v>6680.3</v>
      </c>
      <c r="L145" s="380">
        <f t="shared" si="5"/>
        <v>6787.2999999999993</v>
      </c>
      <c r="M145" s="383"/>
      <c r="N145" s="383"/>
      <c r="O145" s="383"/>
      <c r="P145" s="383"/>
      <c r="Q145" s="384"/>
    </row>
    <row r="146" spans="1:31" s="45" customFormat="1" ht="21" customHeight="1" x14ac:dyDescent="0.35">
      <c r="A146" s="980" t="s">
        <v>198</v>
      </c>
      <c r="B146" s="981"/>
      <c r="C146" s="981"/>
      <c r="D146" s="981"/>
      <c r="E146" s="981"/>
      <c r="F146" s="981"/>
      <c r="G146" s="981"/>
      <c r="H146" s="981"/>
      <c r="I146" s="981"/>
      <c r="J146" s="171"/>
      <c r="K146" s="171"/>
      <c r="L146" s="171"/>
      <c r="M146" s="88"/>
      <c r="N146" s="88"/>
      <c r="O146" s="88"/>
      <c r="P146" s="88"/>
      <c r="Q146" s="88"/>
      <c r="R146" s="65"/>
      <c r="S146" s="65"/>
      <c r="T146" s="65"/>
      <c r="U146" s="65"/>
      <c r="V146" s="65"/>
      <c r="W146" s="65"/>
      <c r="X146" s="65"/>
      <c r="Y146" s="65"/>
      <c r="Z146" s="65"/>
      <c r="AA146" s="65"/>
      <c r="AB146" s="65"/>
      <c r="AC146" s="65"/>
      <c r="AD146" s="65"/>
      <c r="AE146" s="65"/>
    </row>
    <row r="147" spans="1:31" s="46" customFormat="1" ht="17.25" customHeight="1" x14ac:dyDescent="0.35">
      <c r="A147" s="88"/>
      <c r="B147" s="613"/>
      <c r="C147" s="613"/>
      <c r="D147" s="613"/>
      <c r="E147" s="613"/>
      <c r="F147" s="614"/>
      <c r="G147" s="613"/>
      <c r="H147" s="613"/>
      <c r="I147" s="615"/>
      <c r="J147" s="615"/>
      <c r="K147" s="615"/>
      <c r="L147" s="615"/>
      <c r="M147" s="616"/>
      <c r="N147" s="88"/>
      <c r="O147" s="88"/>
      <c r="P147" s="88"/>
      <c r="Q147" s="88"/>
      <c r="R147" s="65"/>
      <c r="S147" s="65"/>
      <c r="T147" s="65"/>
      <c r="U147" s="65"/>
      <c r="V147" s="65"/>
      <c r="W147" s="65"/>
      <c r="X147" s="65"/>
      <c r="Y147" s="65"/>
      <c r="Z147" s="65"/>
      <c r="AA147" s="65"/>
      <c r="AB147" s="65"/>
      <c r="AC147" s="65"/>
      <c r="AD147" s="65"/>
      <c r="AE147" s="65"/>
    </row>
    <row r="148" spans="1:31" s="21" customFormat="1" ht="16.5" customHeight="1" thickBot="1" x14ac:dyDescent="0.4">
      <c r="A148" s="982" t="s">
        <v>47</v>
      </c>
      <c r="B148" s="982"/>
      <c r="C148" s="982"/>
      <c r="D148" s="982"/>
      <c r="E148" s="982"/>
      <c r="F148" s="982"/>
      <c r="G148" s="982"/>
      <c r="H148" s="982"/>
      <c r="I148" s="22"/>
      <c r="J148" s="22"/>
      <c r="K148" s="22"/>
      <c r="L148" s="22"/>
      <c r="M148" s="6"/>
      <c r="N148" s="6"/>
      <c r="O148" s="6"/>
      <c r="P148" s="6"/>
      <c r="Q148" s="6"/>
      <c r="R148" s="65"/>
      <c r="S148" s="65"/>
      <c r="T148" s="65"/>
      <c r="U148" s="65"/>
      <c r="V148" s="65"/>
      <c r="W148" s="65"/>
      <c r="X148" s="65"/>
      <c r="Y148" s="65"/>
      <c r="Z148" s="65"/>
      <c r="AA148" s="65"/>
      <c r="AB148" s="65"/>
      <c r="AC148" s="65"/>
      <c r="AD148" s="65"/>
      <c r="AE148" s="65"/>
    </row>
    <row r="149" spans="1:31" s="65" customFormat="1" ht="64.5" customHeight="1" thickBot="1" x14ac:dyDescent="0.4">
      <c r="A149" s="940" t="s">
        <v>48</v>
      </c>
      <c r="B149" s="941"/>
      <c r="C149" s="941"/>
      <c r="D149" s="941"/>
      <c r="E149" s="941"/>
      <c r="F149" s="941"/>
      <c r="G149" s="941"/>
      <c r="H149" s="942"/>
      <c r="I149" s="431" t="s">
        <v>167</v>
      </c>
      <c r="J149" s="431" t="s">
        <v>158</v>
      </c>
      <c r="K149" s="431" t="s">
        <v>159</v>
      </c>
      <c r="L149" s="431" t="s">
        <v>160</v>
      </c>
      <c r="M149" s="1"/>
      <c r="N149" s="1"/>
      <c r="O149" s="1"/>
      <c r="P149" s="1"/>
      <c r="Q149" s="1"/>
    </row>
    <row r="150" spans="1:31" s="65" customFormat="1" x14ac:dyDescent="0.35">
      <c r="A150" s="943" t="s">
        <v>49</v>
      </c>
      <c r="B150" s="944"/>
      <c r="C150" s="944"/>
      <c r="D150" s="944"/>
      <c r="E150" s="944"/>
      <c r="F150" s="944"/>
      <c r="G150" s="944"/>
      <c r="H150" s="945"/>
      <c r="I150" s="82">
        <f>I151+I158+I159+I161+I160+I162</f>
        <v>9992.9999999999982</v>
      </c>
      <c r="J150" s="82">
        <f t="shared" ref="J150:L150" si="6">J151+J158+J159+J161+J160+J162</f>
        <v>7890.7</v>
      </c>
      <c r="K150" s="82">
        <f t="shared" si="6"/>
        <v>6633.3</v>
      </c>
      <c r="L150" s="82">
        <f t="shared" si="6"/>
        <v>6585</v>
      </c>
      <c r="M150" s="23"/>
      <c r="N150" s="1"/>
      <c r="O150" s="1"/>
      <c r="P150" s="1"/>
      <c r="Q150" s="1"/>
    </row>
    <row r="151" spans="1:31" s="65" customFormat="1" ht="12.75" customHeight="1" x14ac:dyDescent="0.3">
      <c r="A151" s="965" t="s">
        <v>50</v>
      </c>
      <c r="B151" s="966"/>
      <c r="C151" s="966"/>
      <c r="D151" s="966"/>
      <c r="E151" s="966"/>
      <c r="F151" s="966"/>
      <c r="G151" s="966"/>
      <c r="H151" s="967"/>
      <c r="I151" s="30">
        <f>SUM(I152:I157)</f>
        <v>8245.7999999999993</v>
      </c>
      <c r="J151" s="30">
        <f t="shared" ref="J151:L151" si="7">SUM(J152:J157)</f>
        <v>7071.2</v>
      </c>
      <c r="K151" s="30">
        <f t="shared" si="7"/>
        <v>6347</v>
      </c>
      <c r="L151" s="30">
        <f t="shared" si="7"/>
        <v>6585</v>
      </c>
      <c r="M151" s="23"/>
      <c r="N151" s="1"/>
      <c r="O151" s="1"/>
      <c r="P151" s="1"/>
      <c r="Q151" s="1"/>
    </row>
    <row r="152" spans="1:31" s="65" customFormat="1" x14ac:dyDescent="0.35">
      <c r="A152" s="950" t="s">
        <v>51</v>
      </c>
      <c r="B152" s="951"/>
      <c r="C152" s="951"/>
      <c r="D152" s="951"/>
      <c r="E152" s="951"/>
      <c r="F152" s="951"/>
      <c r="G152" s="951"/>
      <c r="H152" s="952"/>
      <c r="I152" s="31">
        <f>SUMIF(H14:H145,"SB",I14:I145)</f>
        <v>332.99999999999989</v>
      </c>
      <c r="J152" s="31">
        <f>SUMIF(H14:H145,"SB",J14:J145)</f>
        <v>1121.1999999999998</v>
      </c>
      <c r="K152" s="31">
        <f>SUMIF(H14:H145,"SB",K14:K145)</f>
        <v>870.7</v>
      </c>
      <c r="L152" s="31">
        <f>SUMIF(H14:H145,"SB",L14:L145)</f>
        <v>1030</v>
      </c>
      <c r="M152" s="23"/>
      <c r="N152" s="1"/>
      <c r="O152" s="1"/>
      <c r="P152" s="1"/>
      <c r="Q152" s="1"/>
    </row>
    <row r="153" spans="1:31" s="65" customFormat="1" ht="14.25" customHeight="1" x14ac:dyDescent="0.35">
      <c r="A153" s="953" t="s">
        <v>110</v>
      </c>
      <c r="B153" s="954"/>
      <c r="C153" s="954"/>
      <c r="D153" s="954"/>
      <c r="E153" s="954"/>
      <c r="F153" s="954"/>
      <c r="G153" s="954"/>
      <c r="H153" s="955"/>
      <c r="I153" s="698">
        <f>SUMIF(H14:H145,"SB(AA)",I14:I145)</f>
        <v>472</v>
      </c>
      <c r="J153" s="698">
        <f>SUMIF(H14:H145,"SB(AA)",J14:J145)</f>
        <v>504.00000000000006</v>
      </c>
      <c r="K153" s="698">
        <f>SUMIF(H14:H145,"SB(AA)",K14:K145)</f>
        <v>638.29999999999995</v>
      </c>
      <c r="L153" s="698">
        <f>SUMIF(H14:H145,"SB(AA)",L14:L145)</f>
        <v>717</v>
      </c>
      <c r="M153" s="23"/>
      <c r="N153" s="1"/>
      <c r="O153" s="1"/>
      <c r="P153" s="1"/>
      <c r="Q153" s="1"/>
    </row>
    <row r="154" spans="1:31" s="65" customFormat="1" x14ac:dyDescent="0.35">
      <c r="A154" s="934" t="s">
        <v>52</v>
      </c>
      <c r="B154" s="935"/>
      <c r="C154" s="935"/>
      <c r="D154" s="935"/>
      <c r="E154" s="935"/>
      <c r="F154" s="935"/>
      <c r="G154" s="935"/>
      <c r="H154" s="936"/>
      <c r="I154" s="31">
        <f>SUMIF(H14:H145,"SB(VR)",I14:I145)</f>
        <v>4861</v>
      </c>
      <c r="J154" s="31">
        <f>SUMIF(H14:H145,"SB(VR)",J14:J145)</f>
        <v>4880</v>
      </c>
      <c r="K154" s="31">
        <f>SUMIF(H14:H145,"SB(VR)",K14:K145)</f>
        <v>4838</v>
      </c>
      <c r="L154" s="31">
        <f>SUMIF(H14:H145,"SB(VR)",L14:L145)</f>
        <v>4838</v>
      </c>
      <c r="M154" s="85"/>
      <c r="N154" s="1"/>
      <c r="O154" s="1"/>
      <c r="P154" s="1"/>
      <c r="Q154" s="1"/>
    </row>
    <row r="155" spans="1:31" s="65" customFormat="1" x14ac:dyDescent="0.35">
      <c r="A155" s="934" t="s">
        <v>53</v>
      </c>
      <c r="B155" s="935"/>
      <c r="C155" s="935"/>
      <c r="D155" s="935"/>
      <c r="E155" s="935"/>
      <c r="F155" s="935"/>
      <c r="G155" s="935"/>
      <c r="H155" s="936"/>
      <c r="I155" s="31">
        <f>SUMIF(H14:H145,"SB(VB)",I14:I145)</f>
        <v>190</v>
      </c>
      <c r="J155" s="31">
        <f>SUMIF(H14:H145,"SB(VB)",J14:J145)</f>
        <v>44.7</v>
      </c>
      <c r="K155" s="31">
        <f>SUMIF(H14:H145,"SB(VB)",K14:K145)</f>
        <v>0</v>
      </c>
      <c r="L155" s="31">
        <f>SUMIF(H14:H145,"SB(VB)",L14:L145)</f>
        <v>0</v>
      </c>
      <c r="M155" s="23"/>
      <c r="N155" s="1"/>
      <c r="O155" s="1"/>
      <c r="P155" s="1"/>
      <c r="Q155" s="1"/>
    </row>
    <row r="156" spans="1:31" s="65" customFormat="1" ht="27" customHeight="1" x14ac:dyDescent="0.35">
      <c r="A156" s="934" t="s">
        <v>98</v>
      </c>
      <c r="B156" s="935"/>
      <c r="C156" s="935"/>
      <c r="D156" s="935"/>
      <c r="E156" s="935"/>
      <c r="F156" s="935"/>
      <c r="G156" s="935"/>
      <c r="H156" s="936"/>
      <c r="I156" s="31">
        <f>SUMIF(H14:H145,"SB(ESA)",I14:I145)</f>
        <v>0</v>
      </c>
      <c r="J156" s="31">
        <f>SUMIF(H14:H145,"SB(ESA)",J14:J145)</f>
        <v>0</v>
      </c>
      <c r="K156" s="31">
        <f>SUMIF(H33:H144,"SB(ESA)",K34:K145)</f>
        <v>0</v>
      </c>
      <c r="L156" s="31">
        <f>SUMIF(H14:H145,"SB(ESA)",L14:L145)</f>
        <v>0</v>
      </c>
      <c r="M156" s="23"/>
      <c r="N156" s="1"/>
      <c r="O156" s="1"/>
      <c r="P156" s="1"/>
      <c r="Q156" s="1"/>
    </row>
    <row r="157" spans="1:31" s="65" customFormat="1" ht="27.75" customHeight="1" x14ac:dyDescent="0.35">
      <c r="A157" s="934" t="s">
        <v>208</v>
      </c>
      <c r="B157" s="935"/>
      <c r="C157" s="935"/>
      <c r="D157" s="935"/>
      <c r="E157" s="935"/>
      <c r="F157" s="935"/>
      <c r="G157" s="935"/>
      <c r="H157" s="936"/>
      <c r="I157" s="31">
        <f>SUMIF(H14:H145,"SB(ES)",I14:I145)</f>
        <v>2389.7999999999997</v>
      </c>
      <c r="J157" s="31">
        <f>SUMIF(H14:H145,"SB(ES)",J14:J145)</f>
        <v>521.30000000000007</v>
      </c>
      <c r="K157" s="31">
        <f>SUMIF(H14:H145,"SB(ES)",K14:K145)</f>
        <v>0</v>
      </c>
      <c r="L157" s="31">
        <f>SUMIF(H14:H145,"SB(ES)",L14:L145)</f>
        <v>0</v>
      </c>
      <c r="M157" s="85"/>
      <c r="N157" s="516"/>
      <c r="O157" s="1"/>
      <c r="P157" s="1"/>
      <c r="Q157" s="1"/>
    </row>
    <row r="158" spans="1:31" s="65" customFormat="1" ht="13.5" customHeight="1" x14ac:dyDescent="0.35">
      <c r="A158" s="922" t="s">
        <v>54</v>
      </c>
      <c r="B158" s="923"/>
      <c r="C158" s="923"/>
      <c r="D158" s="923"/>
      <c r="E158" s="923"/>
      <c r="F158" s="923"/>
      <c r="G158" s="923"/>
      <c r="H158" s="924"/>
      <c r="I158" s="32">
        <f>SUMIF(H14:H145,"SB(AAL)",I14:I145)</f>
        <v>552.5</v>
      </c>
      <c r="J158" s="32">
        <f>SUMIF(H14:H145,"SB(AAL)",J14:J145)</f>
        <v>230.49999999999997</v>
      </c>
      <c r="K158" s="32">
        <f>SUMIF(H14:H145,"SB(AAL)",K14:K145)</f>
        <v>0</v>
      </c>
      <c r="L158" s="32">
        <f>SUMIF(H14:H145,"SB(AAL)",L14:L145)</f>
        <v>0</v>
      </c>
      <c r="M158" s="23"/>
      <c r="N158" s="1"/>
      <c r="O158" s="1"/>
      <c r="P158" s="1"/>
      <c r="Q158" s="1"/>
    </row>
    <row r="159" spans="1:31" s="65" customFormat="1" ht="15" customHeight="1" x14ac:dyDescent="0.35">
      <c r="A159" s="937" t="s">
        <v>211</v>
      </c>
      <c r="B159" s="938"/>
      <c r="C159" s="938"/>
      <c r="D159" s="938"/>
      <c r="E159" s="938"/>
      <c r="F159" s="938"/>
      <c r="G159" s="938"/>
      <c r="H159" s="939"/>
      <c r="I159" s="32">
        <f>SUMIF(H14:H145,"SB(ESL)",I14:I145)</f>
        <v>477.3</v>
      </c>
      <c r="J159" s="32">
        <f>SUMIF(H14:H145,"SB(ESL)",J14:J145)</f>
        <v>18.400000000000002</v>
      </c>
      <c r="K159" s="32">
        <f>SUMIF(H14:H145,"SB(ESL)",K14:K145)</f>
        <v>0</v>
      </c>
      <c r="L159" s="32">
        <f>SUMIF(H14:H145,"SB(ESL)",L14:L145)</f>
        <v>0</v>
      </c>
      <c r="M159" s="23"/>
      <c r="N159" s="516"/>
      <c r="O159" s="1"/>
      <c r="P159" s="1"/>
      <c r="Q159" s="1"/>
    </row>
    <row r="160" spans="1:31" s="65" customFormat="1" ht="13" customHeight="1" x14ac:dyDescent="0.35">
      <c r="A160" s="922" t="s">
        <v>209</v>
      </c>
      <c r="B160" s="923"/>
      <c r="C160" s="923"/>
      <c r="D160" s="923"/>
      <c r="E160" s="923"/>
      <c r="F160" s="923"/>
      <c r="G160" s="923"/>
      <c r="H160" s="924"/>
      <c r="I160" s="32">
        <f>SUMIF(H14:H145,"SB(VRL)",I14:I145)</f>
        <v>329.4</v>
      </c>
      <c r="J160" s="32">
        <f>SUMIF(H14:H145,"SB(VRL)",J14:J145)</f>
        <v>384.5</v>
      </c>
      <c r="K160" s="32">
        <f>SUMIF(H14:H145,"SB(VRL)",K14:K145)</f>
        <v>286.3</v>
      </c>
      <c r="L160" s="32">
        <f>SUMIF(H14:H145,"SB(VRL)",L14:L145)</f>
        <v>0</v>
      </c>
      <c r="M160" s="23"/>
      <c r="N160" s="1"/>
      <c r="O160" s="1"/>
      <c r="P160" s="1"/>
      <c r="Q160" s="1"/>
    </row>
    <row r="161" spans="1:17" s="65" customFormat="1" x14ac:dyDescent="0.35">
      <c r="A161" s="922" t="s">
        <v>210</v>
      </c>
      <c r="B161" s="923"/>
      <c r="C161" s="923"/>
      <c r="D161" s="923"/>
      <c r="E161" s="923"/>
      <c r="F161" s="923"/>
      <c r="G161" s="923"/>
      <c r="H161" s="924"/>
      <c r="I161" s="32">
        <f>SUMIF(H14:H145,"SB(L)",I14:I145)</f>
        <v>359.70000000000005</v>
      </c>
      <c r="J161" s="32">
        <f>SUMIF(H14:H145,"SB(L)",J14:J145)</f>
        <v>186</v>
      </c>
      <c r="K161" s="32">
        <f>SUMIF(J14:J146,"SB(L)",K14:K146)</f>
        <v>0</v>
      </c>
      <c r="L161" s="32">
        <f>SUMIF(H14:H145,"SB(L)",L14:L145)</f>
        <v>0</v>
      </c>
      <c r="M161" s="23"/>
      <c r="N161" s="1"/>
      <c r="O161" s="1"/>
      <c r="P161" s="1"/>
      <c r="Q161" s="1"/>
    </row>
    <row r="162" spans="1:17" s="65" customFormat="1" ht="14.25" customHeight="1" x14ac:dyDescent="0.35">
      <c r="A162" s="922" t="s">
        <v>139</v>
      </c>
      <c r="B162" s="923"/>
      <c r="C162" s="923"/>
      <c r="D162" s="923"/>
      <c r="E162" s="923"/>
      <c r="F162" s="923"/>
      <c r="G162" s="923"/>
      <c r="H162" s="924"/>
      <c r="I162" s="32">
        <f>SUMIF(H14:H145,"SB(VBL)",I14:I145)</f>
        <v>28.3</v>
      </c>
      <c r="J162" s="32">
        <f>SUMIF(H14:H145,"SB(VBL)",J14:J145)</f>
        <v>0.1</v>
      </c>
      <c r="K162" s="32">
        <f>SUMIF(H14:H145,"SB(VBL)",K14:K145)</f>
        <v>0</v>
      </c>
      <c r="L162" s="32">
        <f>SUMIF(H14:H145,"SB(VBL)",L14:L145)</f>
        <v>0</v>
      </c>
      <c r="M162" s="23"/>
      <c r="N162" s="1"/>
      <c r="O162" s="1"/>
      <c r="P162" s="1"/>
      <c r="Q162" s="1"/>
    </row>
    <row r="163" spans="1:17" s="65" customFormat="1" x14ac:dyDescent="0.35">
      <c r="A163" s="925" t="s">
        <v>55</v>
      </c>
      <c r="B163" s="926"/>
      <c r="C163" s="926"/>
      <c r="D163" s="926"/>
      <c r="E163" s="926"/>
      <c r="F163" s="926"/>
      <c r="G163" s="926"/>
      <c r="H163" s="927"/>
      <c r="I163" s="27">
        <f>SUM(I164:I166)</f>
        <v>110.7</v>
      </c>
      <c r="J163" s="27">
        <f t="shared" ref="J163:K163" si="8">SUM(J164:J166)</f>
        <v>52</v>
      </c>
      <c r="K163" s="27">
        <f t="shared" si="8"/>
        <v>47</v>
      </c>
      <c r="L163" s="27">
        <f>SUM(L164:L166)</f>
        <v>202.3</v>
      </c>
      <c r="M163" s="23"/>
      <c r="N163" s="1"/>
      <c r="O163" s="1"/>
      <c r="P163" s="1"/>
      <c r="Q163" s="1"/>
    </row>
    <row r="164" spans="1:17" s="65" customFormat="1" x14ac:dyDescent="0.35">
      <c r="A164" s="928" t="s">
        <v>56</v>
      </c>
      <c r="B164" s="929"/>
      <c r="C164" s="929"/>
      <c r="D164" s="929"/>
      <c r="E164" s="929"/>
      <c r="F164" s="929"/>
      <c r="G164" s="1189"/>
      <c r="H164" s="930"/>
      <c r="I164" s="31">
        <f>SUMIF(H14:H145,"ES",I14:I145)</f>
        <v>0</v>
      </c>
      <c r="J164" s="31">
        <f>SUMIF(H14:H145,"ES",J14:J145)</f>
        <v>0</v>
      </c>
      <c r="K164" s="31">
        <f>SUMIF(H14:H145,"ES",K14:K145)</f>
        <v>0</v>
      </c>
      <c r="L164" s="31">
        <f>SUMIF(H14:H145,"ES",L14:L145)</f>
        <v>182.3</v>
      </c>
      <c r="M164" s="23"/>
      <c r="N164" s="1"/>
      <c r="O164" s="1"/>
      <c r="P164" s="1"/>
      <c r="Q164" s="1"/>
    </row>
    <row r="165" spans="1:17" s="65" customFormat="1" x14ac:dyDescent="0.35">
      <c r="A165" s="931" t="s">
        <v>57</v>
      </c>
      <c r="B165" s="932"/>
      <c r="C165" s="932"/>
      <c r="D165" s="932"/>
      <c r="E165" s="932"/>
      <c r="F165" s="932"/>
      <c r="G165" s="1188"/>
      <c r="H165" s="933"/>
      <c r="I165" s="31">
        <f>SUMIF(H14:H145,"LRVB",I14:I145)</f>
        <v>0</v>
      </c>
      <c r="J165" s="31">
        <f>SUMIF(H14:H145,"LRVB",J14:J145)</f>
        <v>30</v>
      </c>
      <c r="K165" s="31">
        <f>SUMIF(H14:H145,"LRVB",K14:K145)</f>
        <v>25</v>
      </c>
      <c r="L165" s="31">
        <f>SUMIF(H14:H145,"LRVB",L14:L145)</f>
        <v>20</v>
      </c>
      <c r="M165" s="23"/>
      <c r="N165" s="1"/>
      <c r="O165" s="1"/>
      <c r="P165" s="1"/>
      <c r="Q165" s="1"/>
    </row>
    <row r="166" spans="1:17" s="65" customFormat="1" x14ac:dyDescent="0.35">
      <c r="A166" s="931" t="s">
        <v>58</v>
      </c>
      <c r="B166" s="932"/>
      <c r="C166" s="932"/>
      <c r="D166" s="932"/>
      <c r="E166" s="932"/>
      <c r="F166" s="932"/>
      <c r="G166" s="1188"/>
      <c r="H166" s="933"/>
      <c r="I166" s="31">
        <f>SUMIF(H14:H145,"Kt",I14:I145)</f>
        <v>110.7</v>
      </c>
      <c r="J166" s="31">
        <f>SUMIF(H14:H145,"Kt",J14:J145)</f>
        <v>22</v>
      </c>
      <c r="K166" s="31">
        <f>SUMIF(H14:H145,"Kt",K14:K145)</f>
        <v>22</v>
      </c>
      <c r="L166" s="31">
        <f>SUMIF(H14:H145,"Kt",L14:L145)</f>
        <v>0</v>
      </c>
      <c r="M166" s="23"/>
      <c r="N166" s="1"/>
      <c r="O166" s="1"/>
      <c r="P166" s="1"/>
      <c r="Q166" s="1"/>
    </row>
    <row r="167" spans="1:17" s="65" customFormat="1" ht="13.5" thickBot="1" x14ac:dyDescent="0.4">
      <c r="A167" s="914" t="s">
        <v>59</v>
      </c>
      <c r="B167" s="915"/>
      <c r="C167" s="915"/>
      <c r="D167" s="915"/>
      <c r="E167" s="915"/>
      <c r="F167" s="915"/>
      <c r="G167" s="915"/>
      <c r="H167" s="916"/>
      <c r="I167" s="28">
        <f>SUM(I150,I163)</f>
        <v>10103.699999999999</v>
      </c>
      <c r="J167" s="28">
        <f>SUM(J150,J163)</f>
        <v>7942.7</v>
      </c>
      <c r="K167" s="28">
        <f t="shared" ref="K167" si="9">SUM(K150,K163)</f>
        <v>6680.3</v>
      </c>
      <c r="L167" s="28">
        <f>SUM(L150,L163)</f>
        <v>6787.3</v>
      </c>
      <c r="M167" s="7"/>
    </row>
    <row r="168" spans="1:17" s="65" customFormat="1" x14ac:dyDescent="0.35">
      <c r="A168" s="1"/>
      <c r="B168" s="1"/>
      <c r="C168" s="1"/>
      <c r="D168" s="1"/>
      <c r="E168" s="1"/>
      <c r="F168" s="48"/>
      <c r="G168" s="2"/>
      <c r="H168" s="89"/>
      <c r="I168" s="89"/>
      <c r="J168" s="89"/>
      <c r="K168" s="89"/>
      <c r="L168" s="89"/>
      <c r="M168" s="23"/>
      <c r="N168" s="1"/>
      <c r="O168" s="1"/>
      <c r="P168" s="1"/>
      <c r="Q168" s="1"/>
    </row>
    <row r="169" spans="1:17" x14ac:dyDescent="0.3">
      <c r="L169" s="71"/>
    </row>
    <row r="170" spans="1:17" x14ac:dyDescent="0.3">
      <c r="I170" s="71"/>
      <c r="J170" s="71"/>
      <c r="K170" s="71"/>
      <c r="L170" s="71"/>
    </row>
    <row r="171" spans="1:17" x14ac:dyDescent="0.3">
      <c r="I171" s="71"/>
      <c r="J171" s="71"/>
      <c r="K171" s="71"/>
      <c r="L171" s="71"/>
    </row>
    <row r="172" spans="1:17" x14ac:dyDescent="0.3">
      <c r="I172" s="71"/>
      <c r="J172" s="71"/>
      <c r="K172" s="71"/>
      <c r="L172" s="71"/>
    </row>
    <row r="173" spans="1:17" x14ac:dyDescent="0.3">
      <c r="I173" s="71"/>
      <c r="J173" s="71"/>
      <c r="K173" s="71"/>
      <c r="L173" s="71"/>
    </row>
  </sheetData>
  <mergeCells count="181">
    <mergeCell ref="E140:E141"/>
    <mergeCell ref="D140:D141"/>
    <mergeCell ref="G140:G141"/>
    <mergeCell ref="M143:Q143"/>
    <mergeCell ref="C130:H130"/>
    <mergeCell ref="M130:Q130"/>
    <mergeCell ref="C131:Q131"/>
    <mergeCell ref="E133:E136"/>
    <mergeCell ref="G133:G135"/>
    <mergeCell ref="M134:M135"/>
    <mergeCell ref="M122:M124"/>
    <mergeCell ref="A146:I146"/>
    <mergeCell ref="A148:H148"/>
    <mergeCell ref="A149:H149"/>
    <mergeCell ref="A150:H150"/>
    <mergeCell ref="A151:H151"/>
    <mergeCell ref="A152:H152"/>
    <mergeCell ref="E137:E139"/>
    <mergeCell ref="G137:G138"/>
    <mergeCell ref="C143:H143"/>
    <mergeCell ref="B144:H144"/>
    <mergeCell ref="B145:H145"/>
    <mergeCell ref="A125:A128"/>
    <mergeCell ref="B125:B128"/>
    <mergeCell ref="C125:C128"/>
    <mergeCell ref="D125:D128"/>
    <mergeCell ref="E125:E128"/>
    <mergeCell ref="F125:F128"/>
    <mergeCell ref="G125:G128"/>
    <mergeCell ref="M126:M127"/>
    <mergeCell ref="A122:A124"/>
    <mergeCell ref="B122:B124"/>
    <mergeCell ref="C122:C124"/>
    <mergeCell ref="E122:E124"/>
    <mergeCell ref="A166:H166"/>
    <mergeCell ref="A167:H167"/>
    <mergeCell ref="A159:H159"/>
    <mergeCell ref="A160:H160"/>
    <mergeCell ref="A161:H161"/>
    <mergeCell ref="A162:H162"/>
    <mergeCell ref="A163:H163"/>
    <mergeCell ref="A164:H164"/>
    <mergeCell ref="A153:H153"/>
    <mergeCell ref="A154:H154"/>
    <mergeCell ref="A155:H155"/>
    <mergeCell ref="A156:H156"/>
    <mergeCell ref="A157:H157"/>
    <mergeCell ref="A158:H158"/>
    <mergeCell ref="A165:H165"/>
    <mergeCell ref="F122:F124"/>
    <mergeCell ref="G122:G124"/>
    <mergeCell ref="D114:D115"/>
    <mergeCell ref="E114:E115"/>
    <mergeCell ref="F114:F115"/>
    <mergeCell ref="E117:E119"/>
    <mergeCell ref="G117:G119"/>
    <mergeCell ref="E108:E110"/>
    <mergeCell ref="G108:G110"/>
    <mergeCell ref="M109:M110"/>
    <mergeCell ref="E111:E113"/>
    <mergeCell ref="F111:F113"/>
    <mergeCell ref="M111:M113"/>
    <mergeCell ref="E102:E104"/>
    <mergeCell ref="G102:G104"/>
    <mergeCell ref="M102:M104"/>
    <mergeCell ref="F103:F104"/>
    <mergeCell ref="E106:E107"/>
    <mergeCell ref="F106:F107"/>
    <mergeCell ref="G111:G115"/>
    <mergeCell ref="K114:K115"/>
    <mergeCell ref="L114:L115"/>
    <mergeCell ref="H114:H115"/>
    <mergeCell ref="J114:J115"/>
    <mergeCell ref="F108:F110"/>
    <mergeCell ref="C53:Q53"/>
    <mergeCell ref="G55:G57"/>
    <mergeCell ref="E57:E58"/>
    <mergeCell ref="M57:M58"/>
    <mergeCell ref="E59:E64"/>
    <mergeCell ref="G60:G64"/>
    <mergeCell ref="A84:A105"/>
    <mergeCell ref="B84:B105"/>
    <mergeCell ref="C84:C105"/>
    <mergeCell ref="E84:E88"/>
    <mergeCell ref="G84:G88"/>
    <mergeCell ref="M86:M87"/>
    <mergeCell ref="D89:D95"/>
    <mergeCell ref="E89:E95"/>
    <mergeCell ref="G89:G91"/>
    <mergeCell ref="M89:M93"/>
    <mergeCell ref="M99:M100"/>
    <mergeCell ref="M61:M62"/>
    <mergeCell ref="M63:M64"/>
    <mergeCell ref="E67:E69"/>
    <mergeCell ref="G67:G69"/>
    <mergeCell ref="G92:G95"/>
    <mergeCell ref="E96:E101"/>
    <mergeCell ref="G96:G97"/>
    <mergeCell ref="M96:M98"/>
    <mergeCell ref="G98:G101"/>
    <mergeCell ref="G77:G79"/>
    <mergeCell ref="G81:G83"/>
    <mergeCell ref="E77:E80"/>
    <mergeCell ref="E73:E76"/>
    <mergeCell ref="G73:G76"/>
    <mergeCell ref="M73:M76"/>
    <mergeCell ref="A31:A32"/>
    <mergeCell ref="B31:B32"/>
    <mergeCell ref="C31:C32"/>
    <mergeCell ref="E31:E32"/>
    <mergeCell ref="G31:G32"/>
    <mergeCell ref="F39:F40"/>
    <mergeCell ref="M39:M40"/>
    <mergeCell ref="E42:E44"/>
    <mergeCell ref="F42:F44"/>
    <mergeCell ref="F37:F38"/>
    <mergeCell ref="C52:H52"/>
    <mergeCell ref="M52:Q52"/>
    <mergeCell ref="C34:H34"/>
    <mergeCell ref="C35:Q35"/>
    <mergeCell ref="A36:A38"/>
    <mergeCell ref="B36:B38"/>
    <mergeCell ref="C36:C38"/>
    <mergeCell ref="G36:G38"/>
    <mergeCell ref="E37:E38"/>
    <mergeCell ref="G45:G47"/>
    <mergeCell ref="E48:E49"/>
    <mergeCell ref="G24:G26"/>
    <mergeCell ref="A27:A28"/>
    <mergeCell ref="B27:B28"/>
    <mergeCell ref="C27:C28"/>
    <mergeCell ref="E27:E28"/>
    <mergeCell ref="G27:G28"/>
    <mergeCell ref="A29:A30"/>
    <mergeCell ref="B29:B30"/>
    <mergeCell ref="C29:C30"/>
    <mergeCell ref="E29:E30"/>
    <mergeCell ref="G29:G30"/>
    <mergeCell ref="A24:A26"/>
    <mergeCell ref="B24:B26"/>
    <mergeCell ref="C24:C26"/>
    <mergeCell ref="E24:E26"/>
    <mergeCell ref="E17:E18"/>
    <mergeCell ref="G17:G18"/>
    <mergeCell ref="M17:M18"/>
    <mergeCell ref="A20:A22"/>
    <mergeCell ref="B20:B22"/>
    <mergeCell ref="C20:C22"/>
    <mergeCell ref="E20:E21"/>
    <mergeCell ref="F20:F22"/>
    <mergeCell ref="G20:G22"/>
    <mergeCell ref="M1:Q1"/>
    <mergeCell ref="E3:M3"/>
    <mergeCell ref="A4:N4"/>
    <mergeCell ref="A5:N5"/>
    <mergeCell ref="P6:Q6"/>
    <mergeCell ref="A7:A9"/>
    <mergeCell ref="B7:B9"/>
    <mergeCell ref="C7:C9"/>
    <mergeCell ref="D7:D9"/>
    <mergeCell ref="E7:E9"/>
    <mergeCell ref="M8:M9"/>
    <mergeCell ref="N8:Q8"/>
    <mergeCell ref="F7:F9"/>
    <mergeCell ref="G7:G9"/>
    <mergeCell ref="H7:H9"/>
    <mergeCell ref="I7:I9"/>
    <mergeCell ref="J7:J9"/>
    <mergeCell ref="K7:K9"/>
    <mergeCell ref="B12:Q12"/>
    <mergeCell ref="C13:Q13"/>
    <mergeCell ref="A14:A16"/>
    <mergeCell ref="B14:B16"/>
    <mergeCell ref="C14:C16"/>
    <mergeCell ref="E15:E16"/>
    <mergeCell ref="G15:G16"/>
    <mergeCell ref="M15:M16"/>
    <mergeCell ref="L7:L9"/>
    <mergeCell ref="M7:Q7"/>
    <mergeCell ref="A10:Q10"/>
    <mergeCell ref="A11:Q11"/>
  </mergeCells>
  <printOptions horizontalCentered="1"/>
  <pageMargins left="0.78740157480314965" right="0.19685039370078741" top="0.39370078740157483" bottom="0.39370078740157483" header="0.31496062992125984" footer="0.31496062992125984"/>
  <pageSetup paperSize="9" scale="53" orientation="portrait" r:id="rId1"/>
  <rowBreaks count="2" manualBreakCount="2">
    <brk id="65" max="16" man="1"/>
    <brk id="136"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5 programa</vt:lpstr>
      <vt:lpstr>Aiškinamoji lentelė </vt:lpstr>
      <vt:lpstr>'5 programa'!Print_Area</vt:lpstr>
      <vt:lpstr>'Aiškinamoji lentelė '!Print_Area</vt:lpstr>
      <vt:lpstr>'5 programa'!Print_Titles</vt:lpstr>
      <vt:lpstr>'Aiškinamoji lentelė '!Print_Titles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Inga Mikalauskienė</cp:lastModifiedBy>
  <cp:lastPrinted>2021-02-02T10:17:59Z</cp:lastPrinted>
  <dcterms:created xsi:type="dcterms:W3CDTF">2015-10-26T14:41:47Z</dcterms:created>
  <dcterms:modified xsi:type="dcterms:W3CDTF">2021-02-24T18:28:31Z</dcterms:modified>
  <cp:contentStatus/>
</cp:coreProperties>
</file>