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luosnis\Kmsa\Savivaldybės administracija\BENDROSIOS VALDYMO FUNKCIJOS\Strateginio planavimo skyrius\SVP ATASKAITOS\2020 SVP ataskaita\Sprendimo projektas 2021-03-25\"/>
    </mc:Choice>
  </mc:AlternateContent>
  <bookViews>
    <workbookView xWindow="0" yWindow="0" windowWidth="28800" windowHeight="11700"/>
  </bookViews>
  <sheets>
    <sheet name="Ataskaita" sheetId="11" r:id="rId1"/>
    <sheet name="6 programa" sheetId="21" r:id="rId2"/>
  </sheets>
  <definedNames>
    <definedName name="_xlnm.Print_Titles" localSheetId="1">'6 programa'!$4:$6</definedName>
  </definedNames>
  <calcPr calcId="191029" fullPrecision="0"/>
</workbook>
</file>

<file path=xl/calcChain.xml><?xml version="1.0" encoding="utf-8"?>
<calcChain xmlns="http://schemas.openxmlformats.org/spreadsheetml/2006/main">
  <c r="F210" i="21" l="1"/>
  <c r="E210" i="21"/>
  <c r="D210" i="21"/>
  <c r="C210" i="21"/>
  <c r="H186" i="21"/>
  <c r="G186" i="21"/>
  <c r="F186" i="21"/>
  <c r="E186" i="21"/>
  <c r="H184" i="21"/>
  <c r="G184" i="21"/>
  <c r="F184" i="21"/>
  <c r="E184" i="21"/>
  <c r="H179" i="21"/>
  <c r="G179" i="21"/>
  <c r="F179" i="21"/>
  <c r="E179" i="21"/>
  <c r="H174" i="21"/>
  <c r="G174" i="21"/>
  <c r="G173" i="21" s="1"/>
  <c r="F174" i="21"/>
  <c r="E174" i="21"/>
  <c r="H170" i="21"/>
  <c r="G170" i="21"/>
  <c r="F170" i="21"/>
  <c r="E170" i="21"/>
  <c r="H164" i="21"/>
  <c r="G164" i="21"/>
  <c r="F164" i="21"/>
  <c r="E164" i="21"/>
  <c r="H160" i="21"/>
  <c r="G160" i="21"/>
  <c r="F160" i="21"/>
  <c r="E160" i="21"/>
  <c r="H153" i="21"/>
  <c r="H152" i="21" s="1"/>
  <c r="G153" i="21"/>
  <c r="G152" i="21" s="1"/>
  <c r="F153" i="21"/>
  <c r="E153" i="21"/>
  <c r="E152" i="21" s="1"/>
  <c r="H149" i="21"/>
  <c r="G149" i="21"/>
  <c r="F149" i="21"/>
  <c r="E149" i="21"/>
  <c r="H146" i="21"/>
  <c r="H145" i="21" s="1"/>
  <c r="G146" i="21"/>
  <c r="G145" i="21" s="1"/>
  <c r="F146" i="21"/>
  <c r="F145" i="21" s="1"/>
  <c r="E146" i="21"/>
  <c r="E145" i="21" s="1"/>
  <c r="H139" i="21"/>
  <c r="G139" i="21"/>
  <c r="F139" i="21"/>
  <c r="E139" i="21"/>
  <c r="H132" i="21"/>
  <c r="G132" i="21"/>
  <c r="F132" i="21"/>
  <c r="E132" i="21"/>
  <c r="H130" i="21"/>
  <c r="G130" i="21"/>
  <c r="F130" i="21"/>
  <c r="E130" i="21"/>
  <c r="H126" i="21"/>
  <c r="G126" i="21"/>
  <c r="F126" i="21"/>
  <c r="E126" i="21"/>
  <c r="H121" i="21"/>
  <c r="G121" i="21"/>
  <c r="F121" i="21"/>
  <c r="E121" i="21"/>
  <c r="H115" i="21"/>
  <c r="H114" i="21" s="1"/>
  <c r="G115" i="21"/>
  <c r="F115" i="21"/>
  <c r="F114" i="21" s="1"/>
  <c r="E115" i="21"/>
  <c r="E114" i="21" s="1"/>
  <c r="H111" i="21"/>
  <c r="G111" i="21"/>
  <c r="F111" i="21"/>
  <c r="E111" i="21"/>
  <c r="H109" i="21"/>
  <c r="G109" i="21"/>
  <c r="F109" i="21"/>
  <c r="E109" i="21"/>
  <c r="H106" i="21"/>
  <c r="G106" i="21"/>
  <c r="F106" i="21"/>
  <c r="E106" i="21"/>
  <c r="H102" i="21"/>
  <c r="G102" i="21"/>
  <c r="F102" i="21"/>
  <c r="E102" i="21"/>
  <c r="H98" i="21"/>
  <c r="G98" i="21"/>
  <c r="F98" i="21"/>
  <c r="E98" i="21"/>
  <c r="H95" i="21"/>
  <c r="G95" i="21"/>
  <c r="F95" i="21"/>
  <c r="E95" i="21"/>
  <c r="H91" i="21"/>
  <c r="G91" i="21"/>
  <c r="F91" i="21"/>
  <c r="E91" i="21"/>
  <c r="H86" i="21"/>
  <c r="G86" i="21"/>
  <c r="F86" i="21"/>
  <c r="E86" i="21"/>
  <c r="H83" i="21"/>
  <c r="G83" i="21"/>
  <c r="G82" i="21" s="1"/>
  <c r="F83" i="21"/>
  <c r="E83" i="21"/>
  <c r="H82" i="21"/>
  <c r="H79" i="21"/>
  <c r="G79" i="21"/>
  <c r="F79" i="21"/>
  <c r="E79" i="21"/>
  <c r="H74" i="21"/>
  <c r="G74" i="21"/>
  <c r="F74" i="21"/>
  <c r="E74" i="21"/>
  <c r="H69" i="21"/>
  <c r="G69" i="21"/>
  <c r="F69" i="21"/>
  <c r="E69" i="21"/>
  <c r="H66" i="21"/>
  <c r="G66" i="21"/>
  <c r="F66" i="21"/>
  <c r="E66" i="21"/>
  <c r="H61" i="21"/>
  <c r="G61" i="21"/>
  <c r="F61" i="21"/>
  <c r="E61" i="21"/>
  <c r="H54" i="21"/>
  <c r="G54" i="21"/>
  <c r="F54" i="21"/>
  <c r="E54" i="21"/>
  <c r="H49" i="21"/>
  <c r="G49" i="21"/>
  <c r="F49" i="21"/>
  <c r="E49" i="21"/>
  <c r="H44" i="21"/>
  <c r="G44" i="21"/>
  <c r="F44" i="21"/>
  <c r="E44" i="21"/>
  <c r="H41" i="21"/>
  <c r="G41" i="21"/>
  <c r="F41" i="21"/>
  <c r="E41" i="21"/>
  <c r="H37" i="21"/>
  <c r="G37" i="21"/>
  <c r="F37" i="21"/>
  <c r="E37" i="21"/>
  <c r="H31" i="21"/>
  <c r="G31" i="21"/>
  <c r="F31" i="21"/>
  <c r="E31" i="21"/>
  <c r="H22" i="21"/>
  <c r="G22" i="21"/>
  <c r="F22" i="21"/>
  <c r="E22" i="21"/>
  <c r="H14" i="21"/>
  <c r="G14" i="21"/>
  <c r="F14" i="21"/>
  <c r="E14" i="21"/>
  <c r="F113" i="21" l="1"/>
  <c r="G114" i="21"/>
  <c r="G151" i="21"/>
  <c r="E82" i="21"/>
  <c r="F152" i="21"/>
  <c r="E173" i="21"/>
  <c r="E151" i="21" s="1"/>
  <c r="F82" i="21"/>
  <c r="F173" i="21"/>
  <c r="E13" i="21"/>
  <c r="G113" i="21"/>
  <c r="H13" i="21"/>
  <c r="H12" i="21" s="1"/>
  <c r="G13" i="21"/>
  <c r="G12" i="21" s="1"/>
  <c r="F13" i="21"/>
  <c r="H113" i="21"/>
  <c r="H173" i="21"/>
  <c r="H151" i="21" s="1"/>
  <c r="E113" i="21"/>
  <c r="F151" i="21" l="1"/>
  <c r="G8" i="21"/>
  <c r="G7" i="21" s="1"/>
  <c r="F12" i="21"/>
  <c r="F8" i="21" s="1"/>
  <c r="F7" i="21" s="1"/>
  <c r="E12" i="21"/>
  <c r="E8" i="21" s="1"/>
  <c r="E7" i="21" s="1"/>
  <c r="H8" i="21"/>
  <c r="H7" i="21" s="1"/>
</calcChain>
</file>

<file path=xl/sharedStrings.xml><?xml version="1.0" encoding="utf-8"?>
<sst xmlns="http://schemas.openxmlformats.org/spreadsheetml/2006/main" count="949" uniqueCount="465">
  <si>
    <t>Finansavimo šaltinių suvestinė</t>
  </si>
  <si>
    <t>IŠ VISO:</t>
  </si>
  <si>
    <t>SB</t>
  </si>
  <si>
    <t>SUSISIEKIMO SISTEMOS PRIEŽIŪROS IR PLĖTROS PROGRAMOS (NR. 06)</t>
  </si>
  <si>
    <t>06</t>
  </si>
  <si>
    <t>Tiltų ir kelio statinių priežiūra</t>
  </si>
  <si>
    <t>Viešojo transporto priežiūros ir paslaugų kokybės kontroliavimas</t>
  </si>
  <si>
    <t>ES</t>
  </si>
  <si>
    <t>Kt</t>
  </si>
  <si>
    <t>KVJUD</t>
  </si>
  <si>
    <t>Asfaltuotų daugiabučių kiemų dangų remontas</t>
  </si>
  <si>
    <t>Pajūrio g. rekonstravimas</t>
  </si>
  <si>
    <t>SB(L)</t>
  </si>
  <si>
    <t>Miesto gatvių ženklinimas</t>
  </si>
  <si>
    <t>SB(VR)</t>
  </si>
  <si>
    <t>SB(VRL)</t>
  </si>
  <si>
    <t>Medžiagų tyrimas ir kontroliniai bandymai</t>
  </si>
  <si>
    <t>SB(ŽPL)</t>
  </si>
  <si>
    <t>SB(KPP)</t>
  </si>
  <si>
    <t>Kiemų ir privažiuojamųjų kelių  prie biudžetinių įstaigų dangos remontas</t>
  </si>
  <si>
    <t>Asfaltbetonio dangos, žvyruotos dangos ir akmenimis grįstų miesto gatvių dangos remontas</t>
  </si>
  <si>
    <t>Eismo reguliavimo infrastruktūros eksploatacija ir įrengimas</t>
  </si>
  <si>
    <t>Mokamo automobilių stovėjimo sistemos mieste kūrimas ir išlaikymas</t>
  </si>
  <si>
    <t>tūkst. Eur</t>
  </si>
  <si>
    <t>Klaipėdos miesto viešojo transporto švieslenčių ir informacinių švieslenčių įrengimas ir atnaujinimas</t>
  </si>
  <si>
    <t>Viešojo transporto (autobusų ir maršrutinių taksi) integravimo sistemos įrangos įsigijimas ir atnaujinimas</t>
  </si>
  <si>
    <t>Baltijos pr. ir Šilutės pl. žiedinės sankryžos rekonstravimas</t>
  </si>
  <si>
    <t>Elektra varomo viešojo transporto naujų galimybių plėtra (DEPO), ELENA</t>
  </si>
  <si>
    <t>Tauralaukio gyvenvietės gatvių rekonstravimas</t>
  </si>
  <si>
    <t>Keleivinio transporto stotelių su įvažomis Klaipėdos miesto gatvėse projektavimas ir įrengimas</t>
  </si>
  <si>
    <t>Klaipėdos miestui priklausančių elektromobilių įkrovimo stotelių eksploatavimas ir priežiūra</t>
  </si>
  <si>
    <t>SB(ES)</t>
  </si>
  <si>
    <t xml:space="preserve">STRATEGINIO VEIKLOS PLANO VYKDYMO ATASKAITA </t>
  </si>
  <si>
    <t>SUSISIEKIMO SISTEMOS PRIEŽIŪROS IR PLĖTROS PROGRAMA (NR. 06)</t>
  </si>
  <si>
    <t>ĮVYKDYMO ATASKAITA</t>
  </si>
  <si>
    <t>faktiškai įvykdyta</t>
  </si>
  <si>
    <t>iš dalies įvykdyta</t>
  </si>
  <si>
    <t>neįvykdyta</t>
  </si>
  <si>
    <r>
      <rPr>
        <b/>
        <sz val="12"/>
        <rFont val="Times New Roman"/>
        <family val="1"/>
        <charset val="186"/>
      </rPr>
      <t>Pastaba</t>
    </r>
    <r>
      <rPr>
        <sz val="12"/>
        <rFont val="Times New Roman"/>
        <family val="1"/>
        <charset val="186"/>
      </rPr>
      <t>. Strateginio planavimo skyrius, vertindamas programos įgyvendinimo lygį, atsižvelgia į programos priemonių ir papriemonių įgyvendinimo lygį:</t>
    </r>
  </si>
  <si>
    <t>1) priemonė ir papriemonė laikoma visiškai įvykdyta, jei pasiektos visos planuotų ataskaitiniais metais vertinimo  kriterijų reikšmės;</t>
  </si>
  <si>
    <t>2) priemonė ir papriemonė laikoma iš dalies įvykdyta, jei pasiekta mažiau vertinimo kriterijų reikšmių, nei planuota ataskaitiniais metais;</t>
  </si>
  <si>
    <t>3) priemonė ir papriemonė laikoma neįvykdyta, jei nepasiekta nė viena planuoto ataskaitinių metų produkto kriterijaus reikšmė.</t>
  </si>
  <si>
    <t>Naujo tilto su pakeliamu mechanizmu per Danę statyba ir prieigų sutvarkymas</t>
  </si>
  <si>
    <t>Žvejybos produktų iškrovimo vietos prie jūros Klaipėdos miesto teritorijoje įrengimas</t>
  </si>
  <si>
    <t>Mėgėjų sodų teritorijoje savivaldybių institucijų valdomų kelių remontas</t>
  </si>
  <si>
    <t>Medžiagų tyrimas ir kontroliniai bandymai, topografinių nuotraukų, išpildomųjų geodezinių nuotraukų įsigijimas, statinių projektų ekspertizių bei kitos inžinerinės paslaugos</t>
  </si>
  <si>
    <t>Nuostolingų maršrutų subsidijavimas priemiesčio ir miesto maršrutus aptarnaujantiems vežėjams</t>
  </si>
  <si>
    <t>Naktinis maršrutas</t>
  </si>
  <si>
    <t>Maršrutas į LEZ teritoriją</t>
  </si>
  <si>
    <t>URBACT III projekto „Gyvos gatvės“ įgyvendinimas</t>
  </si>
  <si>
    <t>Darnaus judumo planavimas: bendradarbiavimas bei ryšiai urbanistinėje sistemoje, SUMP- PLUS</t>
  </si>
  <si>
    <t>0,15</t>
  </si>
  <si>
    <t>0,13</t>
  </si>
  <si>
    <t>Kodas</t>
  </si>
  <si>
    <t>METINIO VEIKLOS PLANO VYKDYMO ATASKAITA</t>
  </si>
  <si>
    <t>SP lėšos</t>
  </si>
  <si>
    <t>Patvirtintas asignavimų planas</t>
  </si>
  <si>
    <t>Patikslintas asignavimų planas</t>
  </si>
  <si>
    <t>Iš viso gauta asignavimų</t>
  </si>
  <si>
    <t>Likutis</t>
  </si>
  <si>
    <t>Rodiklis</t>
  </si>
  <si>
    <t>Mato vnt.</t>
  </si>
  <si>
    <t>Pastaba</t>
  </si>
  <si>
    <t>Planas</t>
  </si>
  <si>
    <t>Faktas</t>
  </si>
  <si>
    <t>Susisiekimo sistemos priežiūros ir plėtros programa</t>
  </si>
  <si>
    <t>06.01.</t>
  </si>
  <si>
    <t xml:space="preserve">Didinti gatvių tinklo pralaidumą ir užtikrinti jų tankumą   </t>
  </si>
  <si>
    <t>06.01.01.</t>
  </si>
  <si>
    <t>06.01.01.01.</t>
  </si>
  <si>
    <t>06.01.01.01.01.</t>
  </si>
  <si>
    <t>vnt.</t>
  </si>
  <si>
    <t>2,00</t>
  </si>
  <si>
    <t>0,00</t>
  </si>
  <si>
    <t>Atliktas poveikio aplinkai vertinimo dokumentas</t>
  </si>
  <si>
    <t>1,00</t>
  </si>
  <si>
    <t>06.01.01.01.03.</t>
  </si>
  <si>
    <t>06.01.01.01.04.</t>
  </si>
  <si>
    <t>Atlikta gatvės tiesimo darbų. Užbaigtumas</t>
  </si>
  <si>
    <t>proc.</t>
  </si>
  <si>
    <t>100,00</t>
  </si>
  <si>
    <t>SB(ŽP)</t>
  </si>
  <si>
    <t>06.01.01.01.05.</t>
  </si>
  <si>
    <t>06.01.01.02.</t>
  </si>
  <si>
    <t>Šiaurinės miesto dalies gatvių tinklo modernizavimas</t>
  </si>
  <si>
    <t>06.01.01.02.01.</t>
  </si>
  <si>
    <t>Atliktas gatvių –  Klaipėdos g. (500 m) ir Virkučių g. (1004 m) rekonstravimas. Užbaigtumas</t>
  </si>
  <si>
    <t>06.01.01.02.02.</t>
  </si>
  <si>
    <t>Atlikta gatvės rekonstravimo darbų. Užbaigtumas</t>
  </si>
  <si>
    <t>5,00</t>
  </si>
  <si>
    <t>06.01.01.02.03.</t>
  </si>
  <si>
    <t>Dubliuojančios gatvės nuo Šiltnamių g. iki Klaipėdos g. su pėsčiųjų ir dviračių taku ir įvažomis į Liepojos g. įrengimas</t>
  </si>
  <si>
    <t>06.01.01.03.</t>
  </si>
  <si>
    <t>06.01.01.03.01.</t>
  </si>
  <si>
    <t>Tilžės g. nuo Šilutės pl. iki geležinkelio pervažos rekonstrukcija, pertvarkant žiedinę Mokyklos g. ir Šilutės pl. sankryžą</t>
  </si>
  <si>
    <t>Atlikta žiedinės sankryžos rekonstravimo darbų. Užbaigtumas</t>
  </si>
  <si>
    <t>06.01.01.03.02.</t>
  </si>
  <si>
    <t>Neeksploatuojamų požeminių perėjų Šilutės pl. rekonstravimas</t>
  </si>
  <si>
    <t>06.01.01.03.04.</t>
  </si>
  <si>
    <t>06.01.01.05.</t>
  </si>
  <si>
    <t>Rytų ir Vakarų krypties gatvių tinklo modernizavimas</t>
  </si>
  <si>
    <t>Joniškės g. rekonstravimas</t>
  </si>
  <si>
    <t>10,00</t>
  </si>
  <si>
    <t>06.01.01.05.02.</t>
  </si>
  <si>
    <t>Statybininkų prospekto tęsinio tiesimas nuo Šilutės pl. per LEZ teritoriją iki 141 kelio: II etapas – Lypkių gatvės ruožo nuo Šilutės plento tiesmas</t>
  </si>
  <si>
    <t>06.01.01.07.</t>
  </si>
  <si>
    <t>Parengiamieji darbai įgyvendinat gatvių rekonstrukcijos projektus</t>
  </si>
  <si>
    <t>Suteikta gatvių dangų, konstruktyvo ir betoninių gaminių kontrolinių bandymų paslaugų. Užbaigtumas</t>
  </si>
  <si>
    <t>06.01.02.</t>
  </si>
  <si>
    <t xml:space="preserve"> Užtikrinti patogios viešojo transporto sistemos funkcionavimą  </t>
  </si>
  <si>
    <t>06.01.02.01.</t>
  </si>
  <si>
    <t>Viešojo transporto paslaugų organizavimas</t>
  </si>
  <si>
    <t>06.01.02.01.01.</t>
  </si>
  <si>
    <t>Transporto kompensacijų mokėjimas</t>
  </si>
  <si>
    <t>Renginių, kurių metu keleiviams bus taikomos lengvatos</t>
  </si>
  <si>
    <t>skaičius</t>
  </si>
  <si>
    <t>6,00</t>
  </si>
  <si>
    <t>Kompensuota bilietų profesinių mokyklų moksleiviams, tūkst.</t>
  </si>
  <si>
    <t>15,00</t>
  </si>
  <si>
    <t>Kompensuota bilietų moksleiviams, tūkst.</t>
  </si>
  <si>
    <t>4,00</t>
  </si>
  <si>
    <t>Parduota lengvatinių bilietų, milijonai</t>
  </si>
  <si>
    <t>06.01.02.01.02.</t>
  </si>
  <si>
    <t>Kompensuota nuostolingų maršrutų</t>
  </si>
  <si>
    <t>06.01.02.01.03.</t>
  </si>
  <si>
    <t>Patikrinta viešojo transporto priemonių, tūkst.</t>
  </si>
  <si>
    <t>7,00</t>
  </si>
  <si>
    <t>06.01.02.01.04.</t>
  </si>
  <si>
    <t>Sodų bendrija „Vaiteliai“–„Rasa“ kursavimas</t>
  </si>
  <si>
    <t>06.01.02.01.05.</t>
  </si>
  <si>
    <t>Išmokėta už 2018 m. gautą autobusų integracijos įrangą ir sistemą. Užbaigtumas</t>
  </si>
  <si>
    <t>06.01.02.01.06.</t>
  </si>
  <si>
    <t>Įrengta elektros įvadų švieslenčių įrengimui</t>
  </si>
  <si>
    <t>8,00</t>
  </si>
  <si>
    <t>Įrengta švieslenčių miesto autobusų stotelėse</t>
  </si>
  <si>
    <t>06.01.02.02.</t>
  </si>
  <si>
    <t>06.01.02.02.01.</t>
  </si>
  <si>
    <t>Įrengta stotelių su įvažomis</t>
  </si>
  <si>
    <t>Įrengtas įvažos pratęsimas, esantis Naujojo turgaus autobusų stotelėje (kryptis į pietinę miesto dalį)</t>
  </si>
  <si>
    <t>06.01.02.03.</t>
  </si>
  <si>
    <t>Klaipėdos miesto viešojo transporto atnaujinimas</t>
  </si>
  <si>
    <t>06.01.02.03.01.</t>
  </si>
  <si>
    <t>18,00</t>
  </si>
  <si>
    <t>06.01.03.</t>
  </si>
  <si>
    <t xml:space="preserve">Diegti eismo srautų reguliavimo ir saugumo priemones  </t>
  </si>
  <si>
    <t>06.01.03.01.</t>
  </si>
  <si>
    <t>Eismo srautų reguliavimo ir saugumo priemonių įgyvendinimas</t>
  </si>
  <si>
    <t>06.01.03.01.01.</t>
  </si>
  <si>
    <t>Atnaujinta dekoratyvinių kelio ženklų stovų</t>
  </si>
  <si>
    <t>Eksploatuojama šviesoforų</t>
  </si>
  <si>
    <t>Eksploatuojama eismo reguliavimo priemonių, tūkst.</t>
  </si>
  <si>
    <t>14,50</t>
  </si>
  <si>
    <t>06.01.03.01.02.</t>
  </si>
  <si>
    <t>Suženklinta gatvių</t>
  </si>
  <si>
    <t>ha</t>
  </si>
  <si>
    <t>06.01.03.01.03.</t>
  </si>
  <si>
    <t>Susisiekimo sistemos objektų pritaikymas neįgaliesiems</t>
  </si>
  <si>
    <t>Įrengta neregių vedimo dangos autobusų stotelėse</t>
  </si>
  <si>
    <t>14,00</t>
  </si>
  <si>
    <t>06.01.03.01.04.</t>
  </si>
  <si>
    <t>Eksploatuojamų bilietų automatų</t>
  </si>
  <si>
    <t>172,00</t>
  </si>
  <si>
    <t>06.01.03.01.05.</t>
  </si>
  <si>
    <t>Klaipėdos miesto gatvių pėsčiųjų perėjų kryptinis apšvietimas</t>
  </si>
  <si>
    <t>Apšviesta pėsčiųjų perėjų</t>
  </si>
  <si>
    <t>Automatinės eismo priežiūros prietaisų įsigijimas ir nuoma</t>
  </si>
  <si>
    <t>Eksploatuojama greičio matuoklių</t>
  </si>
  <si>
    <t>Eksploatuojama prietaisų</t>
  </si>
  <si>
    <t>06.01.03.03.</t>
  </si>
  <si>
    <t>Naujų ekologiškų viešojo transporto ir  alternatyvaus judėjimo projektų įgyvendinimas</t>
  </si>
  <si>
    <t>06.01.03.03.01.</t>
  </si>
  <si>
    <t>Uostamiesčiai: darnaus judumo principų integravimas (PORT Cities: Integrating Sustainability, PORTIS)</t>
  </si>
  <si>
    <t>Įdiegta transporto valdymo sistema. Užbaigtumas</t>
  </si>
  <si>
    <t>Įdiegta dviračių saugojimo (angl. bike-storing) sistema</t>
  </si>
  <si>
    <t>06.01.03.03.02.</t>
  </si>
  <si>
    <t>06.01.03.03.03.</t>
  </si>
  <si>
    <t>06.01.03.03.06.</t>
  </si>
  <si>
    <t>Ekslpoatuojama elektromobilių įkrovimo stotelių</t>
  </si>
  <si>
    <t>06.01.03.03.07.</t>
  </si>
  <si>
    <t>Ištisinio asfaltbetonio dangos įrengimas miesto gatvėse ir kiemuose</t>
  </si>
  <si>
    <t>Ištisinio asfaltbetonio dangos remontas</t>
  </si>
  <si>
    <t>Paklota ištisinio asfaltbetonio dangos</t>
  </si>
  <si>
    <t>Prižiūrima žvyruotos dangos</t>
  </si>
  <si>
    <t>1,30</t>
  </si>
  <si>
    <t>Suremontuota asfaltbetonio dangos duobių kiemuose</t>
  </si>
  <si>
    <t>1,80</t>
  </si>
  <si>
    <t>Pėsčiųjų ir dviračių takų, šaligatvių (su dviračių takais) bei privažiuojamųjų kelių remonto bei įrengimo darbai</t>
  </si>
  <si>
    <t>Suremontuota šaligatvių su dviračių takais</t>
  </si>
  <si>
    <t>Atnaujinta šaligatvių miesto gatvėse</t>
  </si>
  <si>
    <t>Įstaigų, kurių kiemuose atlikta asfalto dangos remonto darbų</t>
  </si>
  <si>
    <t>Prižiūrima tiltų ir viadukų</t>
  </si>
  <si>
    <t>3,00</t>
  </si>
  <si>
    <t>Privažiuojamojo kelio prie pastato Debreceno g. 48  įrengimas ir pastato aplinkos sutvarkymas</t>
  </si>
  <si>
    <t>Europos Sąjungos paramos lėšos</t>
  </si>
  <si>
    <t>Kelių priežiūros ir plėtros programos lėšos</t>
  </si>
  <si>
    <t>Programų lėšų likučių laikinai laisvos lėšos  (apyvartos lėšų likutis)</t>
  </si>
  <si>
    <t>Vietinės rinkliavos lėšos</t>
  </si>
  <si>
    <t>Vietinių rinkliavų likučio lėšos</t>
  </si>
  <si>
    <t>Kiti šaltiniai</t>
  </si>
  <si>
    <t>Žemės pardavimų lėšos</t>
  </si>
  <si>
    <t>Žemės pardavimų likučio lėšos</t>
  </si>
  <si>
    <t>Klaipėdos valstybinio jūsų uosto direkcijos lėšos</t>
  </si>
  <si>
    <t>Savivaldybės biudžeto</t>
  </si>
  <si>
    <t>75,00</t>
  </si>
  <si>
    <t>3,30</t>
  </si>
  <si>
    <t>9,00</t>
  </si>
  <si>
    <t>1,20</t>
  </si>
  <si>
    <t>13</t>
  </si>
  <si>
    <t>16</t>
  </si>
  <si>
    <t>(nepasiekta planuota reikšmė)</t>
  </si>
  <si>
    <t>BVS lėšos</t>
  </si>
  <si>
    <t>2020</t>
  </si>
  <si>
    <t>Autobusų, kurių amžius neviršija 15 metų, dalis miesto viešajame transporte</t>
  </si>
  <si>
    <t>68,00</t>
  </si>
  <si>
    <t>63,00</t>
  </si>
  <si>
    <t>Gatvių su asfalto danga ilgis, palyginti su bendru gatvių ilgiu</t>
  </si>
  <si>
    <t>85,00</t>
  </si>
  <si>
    <t>85,70</t>
  </si>
  <si>
    <t>Gatvių, kuriomis važinėja viešasis transportas, ilgis</t>
  </si>
  <si>
    <t>km</t>
  </si>
  <si>
    <t>123,00</t>
  </si>
  <si>
    <t>Gatvių tankis</t>
  </si>
  <si>
    <t>3,06</t>
  </si>
  <si>
    <t>Rekonstruoti, tiesti ir prižiūrėti gatves</t>
  </si>
  <si>
    <t>Gatvių tiesimas ir rekonstravimas</t>
  </si>
  <si>
    <t>Atlikta sankryžos rekonstravimo darbų. Užbaigtumas</t>
  </si>
  <si>
    <t>SB(VB)</t>
  </si>
  <si>
    <t>143</t>
  </si>
  <si>
    <t>Atlikta rekonstravimo darbų</t>
  </si>
  <si>
    <t>1560503</t>
  </si>
  <si>
    <t>Įrengtas laikinas kelias. Užbaigtumas, proc.</t>
  </si>
  <si>
    <t>30,00</t>
  </si>
  <si>
    <t>35,00</t>
  </si>
  <si>
    <t>148</t>
  </si>
  <si>
    <t>Atlikti elektros įrenginių iškėlimo ir apsaugos darbai. Užbaigtumas, proc.</t>
  </si>
  <si>
    <t>151</t>
  </si>
  <si>
    <t>1560502</t>
  </si>
  <si>
    <t>155</t>
  </si>
  <si>
    <t>14118</t>
  </si>
  <si>
    <t>06.01.01.01.02.</t>
  </si>
  <si>
    <t>90,00</t>
  </si>
  <si>
    <t>96,00</t>
  </si>
  <si>
    <t>2020 m.: Rodiklis pasiektas, per ataskaitinį laikotarpį buvo vykdomi susisiekimo dalies, gatvės apšvietimo, vandentiekio ir nuotekų šalinimo, procesų valdymo ir automatizavimo rekonstravimo darbai. Darbai vykdomi pagal rangovo pateiktą kalendorinį darbų vykdymo grafiką.</t>
  </si>
  <si>
    <t>131</t>
  </si>
  <si>
    <t>2020 m.: Planuotas rodiklis pasiektas, per ataskaitinį laikotarpį buvo vykdomi susisiekimo dalies, vandentiekio ir nuotekų šalinimo, elektroninių ryšių linijų rekonstravimo darbai. Darbai vykdomi pagal rangovo pateiktą kalendorinį darbų vykdymo grafiką</t>
  </si>
  <si>
    <t>172</t>
  </si>
  <si>
    <t>1481</t>
  </si>
  <si>
    <t>06.01.01.01.06.</t>
  </si>
  <si>
    <t>06.01.01.01.07.</t>
  </si>
  <si>
    <t>06.01.01.01.08.</t>
  </si>
  <si>
    <t>98,00</t>
  </si>
  <si>
    <t>2020 m.: Rodiklis pasiektas, buvo vykdomi šie darbai: kelio (gavės) konstrukcijos įrengimo, vandentiekio ir nuotekų šalinimo, apšvietimo tinklų, šviesoforų įrenginių ir elektroninių ryšių dalių darbai. 
Darbai vykdomi pagal rangovo pateiktą kalendorinį graiką.</t>
  </si>
  <si>
    <t>06.01.01.01.09.</t>
  </si>
  <si>
    <t>Danės g. rekonstravimas</t>
  </si>
  <si>
    <t>06.01.01.01.10.</t>
  </si>
  <si>
    <t>Atlikta kelio rekonstravimo darbų. Užbaigtumas</t>
  </si>
  <si>
    <t>99,00</t>
  </si>
  <si>
    <t>06.01.01.01.11.</t>
  </si>
  <si>
    <t>06.01.01.01.12.</t>
  </si>
  <si>
    <t>Klemiškės g. rekonstravimas</t>
  </si>
  <si>
    <t>06.01.01.01.13.</t>
  </si>
  <si>
    <t>06.01.01.01.14.</t>
  </si>
  <si>
    <t>06.01.01.01.15.</t>
  </si>
  <si>
    <t>06.01.01.01.16.</t>
  </si>
  <si>
    <t>Dokumentacijos, reikalingos žemės perdavimo naudotis savivaldybei procedūrų atlikimo, parengimas</t>
  </si>
  <si>
    <t>06.01.01.01.17.</t>
  </si>
  <si>
    <t>Koreguotas techninis projektas</t>
  </si>
  <si>
    <t>06.01.01.01.18.</t>
  </si>
  <si>
    <t>2</t>
  </si>
  <si>
    <t>2020 m.: Atlikta pagal poreikį</t>
  </si>
  <si>
    <t>1,82</t>
  </si>
  <si>
    <t>2020 m.: Suremontuotos duobėtos miesto gatvės, paklota asfaltbetonio danga – 22,21 tūkst. kv. m  šiaurinėje ir 10,72 tūkst. kv. m pietinėje miesto dalyse, teikiant prioritetą toms gatvėms, kuriomis važinėja viešasis transportas.</t>
  </si>
  <si>
    <t>2020 m.: 2020 m. buvo vykdoma 38 ha žvyruotos dangos priežiūra pagal vietinės reikšmės kelių sąrašą.</t>
  </si>
  <si>
    <t>0,18</t>
  </si>
  <si>
    <t>06.01.01.03.03.</t>
  </si>
  <si>
    <t>1,52</t>
  </si>
  <si>
    <t>2020 m.: Daugiabučių gyvenamųjų namų kiemuose suremontuota 4,3 tūkst. kv. m ir 10,9 tūkst. kv. m (iš viso 15,2 tūkst. kv. m) asfaltbetonio danga 26 šiaurinės ir 36 pietinės dalių kiemuose (Minijos, Simonaitytės, Budelkiemio, Brožynų, Žardupės ir kt. kiemuose).</t>
  </si>
  <si>
    <t>0,58</t>
  </si>
  <si>
    <t>1,07</t>
  </si>
  <si>
    <t>1560102</t>
  </si>
  <si>
    <t>0,46</t>
  </si>
  <si>
    <t>2020 m.: Sutaupyta po viešųjų pirkimų procedūrų. Atliktas paprastasis šaligatvių remontas Pievų Tako g. (1,06 tūkst. m2), Reikjaviko g. 3 tūkst. kv. m.</t>
  </si>
  <si>
    <t>06.01.01.03.05.</t>
  </si>
  <si>
    <t>06.01.01.03.06.</t>
  </si>
  <si>
    <t>06.01.01.03.07.</t>
  </si>
  <si>
    <t>06.01.01.03.08.</t>
  </si>
  <si>
    <t>Parengtas aprašas</t>
  </si>
  <si>
    <t>06.01.01.03.09.</t>
  </si>
  <si>
    <t>S. Daukanto g. nuo Šaulių g. iki J. Zauerveino g. kapitalinis remontas</t>
  </si>
  <si>
    <t>06.01.01.03.10.</t>
  </si>
  <si>
    <t>06.01.01.03.11.</t>
  </si>
  <si>
    <t>Paprastojo remonto ir priežiūros darbų techninė priežiūra</t>
  </si>
  <si>
    <t>Atlikta techninė priežiūra</t>
  </si>
  <si>
    <t>0,87</t>
  </si>
  <si>
    <t>2020 m.: Sutaupytos lėšos, kadangi buvo nebaigti keli objektai ir nereikėjo mokėti už darbų techninę priežiūrą.</t>
  </si>
  <si>
    <t>3,50</t>
  </si>
  <si>
    <t>1551</t>
  </si>
  <si>
    <t>1,60</t>
  </si>
  <si>
    <t>16,00</t>
  </si>
  <si>
    <t>1560101</t>
  </si>
  <si>
    <t>2,20</t>
  </si>
  <si>
    <t>Socialinių grupių, kurioms taikoma 99 proc. nuolaida, skaičius</t>
  </si>
  <si>
    <t>Nuostolių, patirtų įgyvendinant ES Sanglaudos fondų finansuojamus ekologiškus viešojo transporto priemonių įsigijimo projektus</t>
  </si>
  <si>
    <t>Ekologiškų viešojo transporto priemonių, kuriomis važiuojant patiriami nuostoliai</t>
  </si>
  <si>
    <t>2020 m.: Nuostoliai dengiami pagal faktą.</t>
  </si>
  <si>
    <t>Maršrutų, kuriais kursuoja elektriniai autobusai skaičius</t>
  </si>
  <si>
    <t>2020 m.: Nuostoliai dengiami pagal faktą</t>
  </si>
  <si>
    <t>58,00</t>
  </si>
  <si>
    <t>2020 m.: Rodiklis pasiektas</t>
  </si>
  <si>
    <t>6,50</t>
  </si>
  <si>
    <t>2020 m.: Subsidijuojama pagal faktą.</t>
  </si>
  <si>
    <t>2020 m.: Įvykdyta</t>
  </si>
  <si>
    <t>2020 m.: Įrengti 4 elektros įvadai informacinėms švieslentėms autobusų stotelėse adresais: Taikos pr. 71, Taikos pr. 66A, Taikos pr. 28, Taikos pr. 52C.</t>
  </si>
  <si>
    <t>2020 m.: Siekiant sutaupyti biudžeto lėšas švieslenčių pirkimo atsisakyta.</t>
  </si>
  <si>
    <t>Parengta projektų</t>
  </si>
  <si>
    <t>06.01.02.01.08.</t>
  </si>
  <si>
    <t>2020 m.: Nespėta nupirkti. Dėl vykusių teisminių ginčų užsitęsė pirkimų procedūros.</t>
  </si>
  <si>
    <t>06.01.02.01.09.</t>
  </si>
  <si>
    <t>Dezinfekavimo paslaugų užtikrinimas organizuojant keleivių vežimą miesto ir priemiesčio maršrutais ekstremalios situacijos metu</t>
  </si>
  <si>
    <t>Teikiamų paslaugų skaičius</t>
  </si>
  <si>
    <t>06.01.02.01.10.</t>
  </si>
  <si>
    <t>Viešojo transporto parko atnaujinimo veiksmų plano parengimas ir įgyvendinimas</t>
  </si>
  <si>
    <t>Parengtas planas</t>
  </si>
  <si>
    <t>06.01.02.01.11.</t>
  </si>
  <si>
    <t>Nuostolių, laikinai patirtų vykdant keleivinio kelių transporto viešųjų paslaugų vežant keleivius vietinio (miesto) reguliaraus susisiekimo autobusų maršrutais, kompensavimas</t>
  </si>
  <si>
    <t>06.01.02.01.12.</t>
  </si>
  <si>
    <t>Nuostolių, patirtų vykdant keleivinio kelių transporto viešųjų paslaugų vežant keleivius vietinio (miesto) reguliaraus susisiekimo autobusų maršrutais, kompensavimas</t>
  </si>
  <si>
    <t>06.01.02.01.13.</t>
  </si>
  <si>
    <t>Nuostolių, patirtų dėl naudojamų transporto priemonių pakeitimo ekologiškomis viešojo transporto priemonėmis, kompensavimas</t>
  </si>
  <si>
    <t>06.01.02.01.14.</t>
  </si>
  <si>
    <t>Infrastruktūros įrengimas, reikalingas BRT sistemai funkcionuoti</t>
  </si>
  <si>
    <t>60,00</t>
  </si>
  <si>
    <t>0,91</t>
  </si>
  <si>
    <t>15601021</t>
  </si>
  <si>
    <t>06.01.03.01.06.</t>
  </si>
  <si>
    <t>Transporto srautų modeliavimo paslauga</t>
  </si>
  <si>
    <t>06.01.03.01.07.</t>
  </si>
  <si>
    <t>25,00</t>
  </si>
  <si>
    <t>06.01.03.01.08.</t>
  </si>
  <si>
    <t>06.01.03.01.09.</t>
  </si>
  <si>
    <t>Saugaus eismo auditas</t>
  </si>
  <si>
    <t>2020 m.: Įrengtos visos dviračių saugyklos.</t>
  </si>
  <si>
    <t>Dviračių įrenginių priežiūra</t>
  </si>
  <si>
    <t>Prižiūrima dviračių įrenginių (dviračių saugyklų ir skaičiuoklių)</t>
  </si>
  <si>
    <t>2020 m.: Įvykdyta.</t>
  </si>
  <si>
    <t>Įgyvendintas projektas</t>
  </si>
  <si>
    <t>06.01.03.03.08.</t>
  </si>
  <si>
    <t>06.01.03.03.09.</t>
  </si>
  <si>
    <t>06.01.03.03.10.</t>
  </si>
  <si>
    <t>Transporto (eismo) valdymo sistemos diegimas: parengto projekto šviesoforų montavimo darbai</t>
  </si>
  <si>
    <t>06.01.03.03.11.</t>
  </si>
  <si>
    <t>Transporto (eismo) valdymo sistemos diegimas: apšvietimo ir kietųjų dangų atstatymo ir įrengimo darbai</t>
  </si>
  <si>
    <t>06.01.03.03.12.</t>
  </si>
  <si>
    <t>Transporto (eismo) valdymo sistemos diegimas: valdymo sistemos su viešojo transporto prioritetu programinės įrangos diegimas ir priežiūros paslaugos</t>
  </si>
  <si>
    <t>Valstybės biudžeto specialiosios tikslinės dotacijos lėšos</t>
  </si>
  <si>
    <t>2020 m.: Projektavimo paslaugų sutartis pasirašyta 2019-12-20 (J9-3225). Parengti 5 sodų gatvių techniniai projektai.</t>
  </si>
  <si>
    <t>Parengtas techninis projektas</t>
  </si>
  <si>
    <t>2020 m.: Kompensuota pagal faktą.</t>
  </si>
  <si>
    <t>2020 m.: Pasirašyta Klaipėdos miesto autobusų stotelių informacinių švieslenčių elektros įvadų įrengimo darbų sutartis 2020-05-08 Nr. J9-1396. Įvadai įrengti.</t>
  </si>
  <si>
    <t>2020 m.: Atlikti visi statybos darbai pagal pasirašytą rangos darbų sutartį (ir sudarytus papildomus susitarimus), ruošiama techninė dokumentacija objekto pridavimui.</t>
  </si>
  <si>
    <t>2020 m.: Dėl sprendimo išskaidyti vykdomą techninio projekto parengimą į atskirų gatvių techninius projektus, parengti atskiri 4 gatvių techniniai darbo projektai. 2020 m. gauti statybos leidimai šioms gatvėms: Teatro, Daržų, Sukilėlių ir Vežėjų.</t>
  </si>
  <si>
    <t>65,00</t>
  </si>
  <si>
    <t>2020 m.: Rodiklis nepasiektas dėl užtrukusių rangos darbų viešųjų pirkimų, kuriuos vykdė Lietuvos automobilių kelių direkcija.</t>
  </si>
  <si>
    <t>2020 m.: Parengtas projektas (gauta teigiama ekspertizės išvada).</t>
  </si>
  <si>
    <t>2,60</t>
  </si>
  <si>
    <t>5,20</t>
  </si>
  <si>
    <t>2020 m.: Tiltai prižiūrimi pagal sutartį 2019-03-13 Nr. J9-1082.</t>
  </si>
  <si>
    <t>2020 m.: Projektai parengti.</t>
  </si>
  <si>
    <t>2020 m.: Projektas parengtas</t>
  </si>
  <si>
    <t>5,30</t>
  </si>
  <si>
    <t>2,40</t>
  </si>
  <si>
    <t>2020 m.: Kelio ženklų atnaujinimo darbai, keičiant cinkuotas atramas į dekoratyvines, vyko senamiestyje, atsižvelgiant į darbo grupės, sudarytos senamiesčio apžiūrai, rekomendacijas. Miesto tvarkymo skyrius organizavo senų kelio ženklų atramų keitimą į dekoratyvines miesto centre.</t>
  </si>
  <si>
    <t>2020 m.: 2020 metais buvo įrengti įsigyti 7 šviesoforų postų valdymo įrenginiai.</t>
  </si>
  <si>
    <t>2020 m.: Atliktas viešasis pirkimas dėl 7-ių miesto šviesoforinių  pėsčiųjų perėjų techninių projektų parengimo (sutartyje numatytas projektų įgyvendinimas 2021 m.). Baigti parengti 6-ių šviesoforinių  pėsčiųjų perėjų techniniai projektai, pakeista 1-os šviesoforinės  pėsčiųjų perėjos projektavimo užduotis į  šviesoforinės sankryžos projektavimą. Šviesoforinės sankryžos techninį projektą planuojama pilnai parengti 2021 m.</t>
  </si>
  <si>
    <t>2020 m.: Buvo įrengti ir perduoti eksploatavimui 3 pėsčiųjų perėjų šviesoforai.</t>
  </si>
  <si>
    <t>Parengta galimybių studija</t>
  </si>
  <si>
    <t>2020 m.: Prižiūrėtos 3 stotelės.</t>
  </si>
  <si>
    <t>2020 m.: Prižiūrėta iš viso 10 stotelių.</t>
  </si>
  <si>
    <t>2020 m.: Projektas vyko pagal planą, sudalyvauta susitikimuose nuotoliniu būdu (suinteresuotų šalių pritraukimo ir BRT įgyvendinimo tobulinimo seminaruose), suorganizuotas mobilumo forumas Klaipėdoje.</t>
  </si>
  <si>
    <t xml:space="preserve">2020 m.: Atlikti visi statybos darbai pagal pasirašytą rangos darbų sutartį ir sudarytus papildomus susitarimus. </t>
  </si>
  <si>
    <t xml:space="preserve">2020 m.: Parengtas projektas. </t>
  </si>
  <si>
    <t xml:space="preserve">2020 m.: 2020 m. birželio mėn. pasirašyta projektavimo paslaugų ir rangos darbų sutartis. Atlikti visi rangos drabai. </t>
  </si>
  <si>
    <t>2020 m.: Dėl paskelbto karantino sumažėjo keleivių skaičius.</t>
  </si>
  <si>
    <t>2020 m.: Paskelbto karantino metu moksleiviai mokėsi nuotoliniu būdu.</t>
  </si>
  <si>
    <t xml:space="preserve">Klaipėdos miesto savivaldybės 2020–2022 m. 
strateginio veiklos plano įgyvendinimo        
</t>
  </si>
  <si>
    <t xml:space="preserve">2020 M. KLAIPĖDOS MIESTO SAVIVALDYBĖS </t>
  </si>
  <si>
    <t>2020 m. SVP programos Nr. 06 įvykdymas</t>
  </si>
  <si>
    <r>
      <t xml:space="preserve">Asignavimų valdytoja –  </t>
    </r>
    <r>
      <rPr>
        <sz val="12"/>
        <rFont val="Times New Roman"/>
        <family val="1"/>
        <charset val="186"/>
      </rPr>
      <t>Klaipėdos miesto savivaldybės administracija</t>
    </r>
  </si>
  <si>
    <t>2020 m.: Įrengtos 2 įvažos.</t>
  </si>
  <si>
    <t>2020 m.: Sudaryta darbo grupė. Dėl didelės apimties vykdymas atidėtas iki 2021 m. kovo mėnesio.</t>
  </si>
  <si>
    <t>Parengtas Tomo ir Pylimo g. techninis projektas</t>
  </si>
  <si>
    <t>Atlikta senamiesčio gatvių atnaujinimo darbų. Užbaigtumas</t>
  </si>
  <si>
    <t>Atlikta Dienovidžio g. remonto darbų. Užbaigtumas</t>
  </si>
  <si>
    <t>Atlikta Dailės g. su projekto parengimu  remonto darbų. Užbaigtumas</t>
  </si>
  <si>
    <t>Suremontuota asfaltbetonio dangos duobių gatvėse</t>
  </si>
  <si>
    <t>Atnaujinta senamiesčio dangų pritaikant neįgaliesiems</t>
  </si>
  <si>
    <t>Suremontuota gatvių akmens grindinio dangos senamiesčio gatvėse</t>
  </si>
  <si>
    <t>Atlikta eismo juostos įrengimo darbų. Užbaigtumas</t>
  </si>
  <si>
    <t>Kompensuota bilietų pradinių klasių moksleivaims, tūkst.</t>
  </si>
  <si>
    <t>Įdiegta paslauga. Užbaigtumas</t>
  </si>
  <si>
    <t>Įsigyta šviesoforų postų eismo valdymo įrenginių</t>
  </si>
  <si>
    <t>Parengta naujai įrengiamų šviesoforų projektų</t>
  </si>
  <si>
    <t>Naujai įrengta šviesoforų</t>
  </si>
  <si>
    <t>Sankryžų skaičius, kuriose atliktos transporto srautų analizės</t>
  </si>
  <si>
    <t>Parengtas tramvajaus ir elektrinių autobusų pirkimo strategijos dokumentų paketas</t>
  </si>
  <si>
    <t>Eksploatuojama elektromobilių įkrovimo stotelių, įrengtų pagal ES projektą</t>
  </si>
  <si>
    <t xml:space="preserve">2020 m.: Įdiegta transporto valdymo sistema (IT dalis). Dėl užsitęsusių viešųjų pirkimų procedūrų (apskundimų, tikslinimų ir pakartotino pirkimo skelbimo) transporto valdymo sistemos diegimo sutartis pasirašyta tik 2020 m. spalio mėnesį. Galutinio atsiskaitymo sąskaita faktūra pateikta 2020-12-28, todėl atsiskaitymas perkeltas į 2021 m. </t>
  </si>
  <si>
    <t>(pagal planą arba geriau)</t>
  </si>
  <si>
    <t>(blogiau, nei planuota)</t>
  </si>
  <si>
    <r>
      <rPr>
        <b/>
        <sz val="12"/>
        <rFont val="Times New Roman"/>
        <family val="1"/>
        <charset val="186"/>
      </rPr>
      <t xml:space="preserve">Programą vykdė: </t>
    </r>
    <r>
      <rPr>
        <sz val="12"/>
        <rFont val="Times New Roman"/>
        <family val="1"/>
        <charset val="186"/>
      </rPr>
      <t>Projektų skyrius,</t>
    </r>
    <r>
      <rPr>
        <sz val="12"/>
        <color rgb="FFFF0000"/>
        <rFont val="Times New Roman"/>
        <family val="1"/>
        <charset val="186"/>
      </rPr>
      <t xml:space="preserve"> </t>
    </r>
    <r>
      <rPr>
        <sz val="12"/>
        <rFont val="Times New Roman"/>
        <family val="1"/>
        <charset val="186"/>
      </rPr>
      <t>vyriausiasis patarėjas G. Dovidaitis,</t>
    </r>
    <r>
      <rPr>
        <sz val="12"/>
        <color rgb="FFFF0000"/>
        <rFont val="Times New Roman"/>
        <family val="1"/>
        <charset val="186"/>
      </rPr>
      <t xml:space="preserve"> </t>
    </r>
    <r>
      <rPr>
        <sz val="12"/>
        <rFont val="Times New Roman"/>
        <family val="1"/>
        <charset val="186"/>
      </rPr>
      <t>vyriausioji patarėja I. Kubilienė,</t>
    </r>
    <r>
      <rPr>
        <sz val="12"/>
        <color rgb="FFFF0000"/>
        <rFont val="Times New Roman"/>
        <family val="1"/>
        <charset val="186"/>
      </rPr>
      <t xml:space="preserve"> </t>
    </r>
    <r>
      <rPr>
        <sz val="12"/>
        <rFont val="Times New Roman"/>
        <family val="1"/>
        <charset val="186"/>
      </rPr>
      <t>Statybos ir infrastruktūros plėtros skyrius,</t>
    </r>
    <r>
      <rPr>
        <sz val="12"/>
        <color rgb="FFFF0000"/>
        <rFont val="Times New Roman"/>
        <family val="1"/>
        <charset val="186"/>
      </rPr>
      <t xml:space="preserve"> </t>
    </r>
    <r>
      <rPr>
        <sz val="12"/>
        <rFont val="Times New Roman"/>
        <family val="1"/>
        <charset val="186"/>
      </rPr>
      <t>Miesto tvarkymo skyrius,</t>
    </r>
    <r>
      <rPr>
        <sz val="12"/>
        <color rgb="FFFF0000"/>
        <rFont val="Times New Roman"/>
        <family val="1"/>
        <charset val="186"/>
      </rPr>
      <t xml:space="preserve"> </t>
    </r>
    <r>
      <rPr>
        <sz val="12"/>
        <rFont val="Times New Roman"/>
        <family val="1"/>
        <charset val="186"/>
      </rPr>
      <t xml:space="preserve">Transporto skyrius, Viešosios tvarkos skyrius, Ekonominės plėtros grupė, Žemėtvarkos skyrius </t>
    </r>
  </si>
  <si>
    <r>
      <rPr>
        <b/>
        <sz val="12"/>
        <rFont val="Times New Roman"/>
        <family val="1"/>
        <charset val="186"/>
      </rPr>
      <t xml:space="preserve">Iš 2020 m. </t>
    </r>
    <r>
      <rPr>
        <sz val="12"/>
        <rFont val="Times New Roman"/>
        <family val="1"/>
        <charset val="186"/>
      </rPr>
      <t xml:space="preserve">planuotų įvykdyti 54 priemonių ir papriemonių (kurioms patvirtinti / skirti asignavimai): </t>
    </r>
  </si>
  <si>
    <t xml:space="preserve"> 2020 m. ataskaitos dalis</t>
  </si>
  <si>
    <t>Efekto / Rezultato / Produkto</t>
  </si>
  <si>
    <t>Naujo įvažiuojamojo kelio (Priešpilio g.) į piliavietę ir Kruizinių laivų terminalą tiesimas</t>
  </si>
  <si>
    <t>Darnaus judumo priemonių diegimas Klaipėdos mieste (senamiesčio grindinio atnaujinimas ir universalaus dizaino pritaikymas)</t>
  </si>
  <si>
    <t>Šilutės plento ruožo nuo Tilžės g. iki geležinkelio pervažos (iki Kauno g.) rekonstrukcija (SM programa 06.2.1-TID-R-511 pr. Vietinių kelių vystymas)</t>
  </si>
  <si>
    <t>Klaipėdos miesto gatvių rekonstravimas bendromis savivaldybės ir privačių asmenų lėšomis</t>
  </si>
  <si>
    <t>Eismo juostos, skirtos iš Prano Lideikio g. pasukti į Herkaus Manto gatvę, įrengimas</t>
  </si>
  <si>
    <t>Automobilių stovėjimo aikštelės teritorijoje  Bangų g., Klaipėdoje, įrengimas (daugiaaukščio garažo statyba su požemine aikštele Bangų g., Klaipėdoje)</t>
  </si>
  <si>
    <t>Įvažiuojamųjų kelių atnaujinimas</t>
  </si>
  <si>
    <t>Šalia Klaipėdos Simono Dacho progimnazijos esančio Jūrininkų tako gatvės pailginimas</t>
  </si>
  <si>
    <t>Vilniaus dailės akademijos Klaipėdos fakulteto teritorijos sutvarkymas</t>
  </si>
  <si>
    <t>Maršruto Klaipėdos autobusų stotis–Palangos oro uostas kursavimas</t>
  </si>
  <si>
    <t>Transporto balso funkcijos, skirtos regėjimo negalią turintiems žmonėms, įdiegimas</t>
  </si>
  <si>
    <t>Įrengta kintamos informacijos ženklų Prano Lideikio g. Užbaigtumas</t>
  </si>
  <si>
    <t>Europos Sąjungos paramos lėšos (savivaldybės biudžetas)</t>
  </si>
  <si>
    <t xml:space="preserve">2020 m.: Rangos darbų sutartis pasirašyta 2020-06-04 (Nr. J9-1572). Pasirašytos sutartys su AB „Energijos skirstymo operatorius“ (elektra, dujos), įvykdyti elektros ir dujų tinklų perkėlimai – apsaugojimai. Parengtas darbo projektas. Pradėti vykdyti rangos darbai (šiluminės kameros įrengimas, lietaus tinklai, kelio sankasos darbai, kelio asfaltavimo darbai). </t>
  </si>
  <si>
    <t>2020 m.: Rangos darbų sutartis pasirašyta 2020-08-04 (Nr. J9-2200). Pasirašytos sutartys su AB „Energijos skirstymo operatorius“ (elektra), įvykdyti elektros tinklų perkėlimai –apsaugojimai. Pradėti vykdyti rangos darbai (lietaus ir kiti tinklai, kelio sankasos darbai, pėsčiųjų tako įrengimas).</t>
  </si>
  <si>
    <t>2020 m.: Neparengtas techninis projektas dėl užtrukusių kitų gatvių tvarkybos darbų derinimo su Kultūros paveldo departamentu.</t>
  </si>
  <si>
    <t>2020 m.: Rangos darbų ir techninio darbo projekto parengimo sutartis pasirašyta 2019-11-05 (Nr. J9-2874). Atlikti rangos darbai (inžinerinių tinklų klojimas, gatvių apšvietimo montavimas, kelio pagrindų įrengimas, asfalto klojimas) baigtumas – 90 proc.</t>
  </si>
  <si>
    <t>2020 m.: Aušrinės g. rangos darbų sutartis pasirašyta 2020-08-27 (Nr. J9-2383). Pasirašytos sutartys su AB „Energijos skirstymo operatorius“ (elektra), atlikti elektros tinklų perkėlimai –apsaugojimai. Atlikti rangos darbai (apšvietimo tinklų įrengimas, ryšių tinklai, kelio sankasos darbai).</t>
  </si>
  <si>
    <t>2020 m.: Dienovidžio g. ir Užlaukio g. – pasirašyta finansavimo sutartis su gyventojais 2020-04-06 Nr. J9-1199. Neįvykus viešųjų pirkimų procedūroms, darbai suplanuoti 2021 m.</t>
  </si>
  <si>
    <t>2020 m.: Dailės g. – projektavimo paslaugų ir rangos darbų sutartis pasirašyta 2020-06-05 (Nr. J9-1609). Dėl užtrikusių techninio projekto derinimo procedūrų, remonto darbai neatlikti.</t>
  </si>
  <si>
    <t>2020 m.: Buvo priimtas sprendimas nutraukti 2015-10-26 paslaugų sutartį Nr. J9-1652 šalių sutarimu, sumokant paslaugų teikėjui 194200,0 Eur su PVM už atliktas paslaugas. 2020-10-26 pasirašytas papildomas susitarimas Nr. J9-2857 prie paslaugų sutarties dėl nutraukimo šalių sutarimu.</t>
  </si>
  <si>
    <t>2020 m.: Dar nebaigta sklypo formavimo procedūra – vyksta projekto tikrinimas, po to atliekami kadastriniai matavimai, įregistravimas Nekilnojamojo turto registre, panaudos sutarties pasirašymas. Procedūras tikimasi užbaigti iki 2021-03-30. Rodiklis nepasiektas,  nes neatliktos žemės perėmimo savivaldybės nuosavybėn procedūros.</t>
  </si>
  <si>
    <t xml:space="preserve">2020 m.: Rugsėjo mėnesį gautas objektui statybą leidžiantis dokumentas. Sutartis įvykdyta visiškai. </t>
  </si>
  <si>
    <t>2020 m.: Projektavimas, projekto vykdymo priežiūra ir techninė priežiūra yra visiškai baigti.</t>
  </si>
  <si>
    <t>2020 m.: Techninio projekto parengimas vėluoja, informacinėje sistemoje „Infostatyba“ gautos pastabos, taisomos ir pakartotinai bus teikiamos statybos leidžiančiam dokumentui gauti.</t>
  </si>
  <si>
    <t>2020 m.: Atlikti gatvių paprasto remonto darbai –  Smiltelės gatvės ruože tarp Taikos pr. ir Minijos g. (14,7 tūkst. kv. m), S. Šimkaus g. ruožuose tarp S. Daukanto g. ir Vytauto g. bei Vytauto g. ruožuose tarp S. Šimkaus g. ir Puodžių g. (3,5 kv. m). Iš viso paklota 18,24 tūkst. kv. m asfalto dangos. Dėl rangovo UAB „Inkomsta &amp; Co“ kaltės nepabaigti Joniškės g. ruožo Klaipėdoje paprastojo remonto darbai.</t>
  </si>
  <si>
    <t>2020 m.: Projektas ( Šilutės pl. ruožo nuo Rimkų geležinkelio iki Smiltelės g) parengtas.</t>
  </si>
  <si>
    <t>2020 m.: Baigti senamiesčio dangų pritaikymo neįgaliųjų specialiesiems poreikiams (Sukilėlių g., Mėsininkų g., Pasiuntinių g., Vežėjų g., Tiltų g., Mažoji Vandens g., Kurpių g., Kepėjų g., Jono g., Turgaus g., Tomo g., Didžioji Vandens g. ir Grįžgatvio g.) darbai.</t>
  </si>
  <si>
    <t>2020 m.: Suremontuota 1811 m² akmens grindinio dangos – Bangų, Tiltų, Mažosios Smilties, Tulpių ir kt. gatvėse.</t>
  </si>
  <si>
    <t>2020 m.: Šiaurinėje dalyje suremontuota 3,9 tūkst. m² šaligatvių ir pėsčiųjų takų dangų, iš jų – L. Giros, Kadagių, Kareivinių, Kooperacijos, Malūnininkų, Medžiotojų, Molo, Panevėžio, Pušyno, Smilties Pylimo, Naujojoje Uosto, Viršutinėje ir kt. gatvėse. 
Pietinėje dalyje suremontuota 6,8 tūkst. kv. m šaligatvių ir pėsčiųjų takų dangų, iš jų –Taikos pr. šaligatvis ties Taikos pr. 40A palei Uosto polikliniką, atnaujintas šaligatvio su dviračio taku ruožas ties Turizmo mokykla ir kiti šaligatviai palei Taikos pr.</t>
  </si>
  <si>
    <t>2020 m.: Iš biudžetinių įstaigų kiemams ir privažiuojamiesiems keliams remontuoti skirtų lėšų suremontuota 4 įstaigų teritorijų dangos: „Versmės“ progimnazijos, BĮ Klaipėdos miesto nakvynės namų, lopšelio-darželio „Bangelė“, „Vydūno“ gimnazijos, iš viso 5,8 tūkst. kv. m.</t>
  </si>
  <si>
    <r>
      <t>2020 m.: Parengtas projektas yra ekspertuotas ir gautas teigiamas ekspertizės aktas, tačiau dėl pavadinimo neatitikimo nebuvo užbaigtas, nes 2020-11-23 UAB „Eksploit“ kreipėsi su prašymu stabdyti sutarties vykdymą, kadangi nepavyksta suderinti projekto dėl projekto pavadinimo neatitikimo. Paslaugų teikėjas nurodė,  kad projektuotojas parengė projektinius sprendinius, vadovaudamasis parengtu detaliuoju planu, kur aiškiai projektuojamoje zonoje formuojama nauja gatvė – Jūrininkų takas bei Klaipėdos miesto savivaldybės administracijos Urbanistikos ir architektūros skyriaus išduotomis prisijungimo sąlygomis ir specialiaisiais reikalavimais, kuriuose aiškiai yra parašyta, kad sąlygos išduodamos parengti „Gatvė</t>
    </r>
    <r>
      <rPr>
        <b/>
        <sz val="10"/>
        <color rgb="FF000000"/>
        <rFont val="Times New Roman"/>
        <family val="1"/>
        <charset val="186"/>
      </rPr>
      <t>s</t>
    </r>
    <r>
      <rPr>
        <sz val="10"/>
        <color rgb="FF000000"/>
        <rFont val="Times New Roman"/>
        <family val="1"/>
        <charset val="186"/>
      </rPr>
      <t xml:space="preserve"> (Ds) tarp Bokštų g. ir Jūros g., Klaipėdos m., statybos projektas“.
</t>
    </r>
  </si>
  <si>
    <t>2020 m.: Parengtas aprašas pagal sutartį su UAB „Klaipėdos projektas“ (2019-08-23 Nr. J9-2503).</t>
  </si>
  <si>
    <t>2020 m.: Finansavimo keleivių lengvatoms renginių metu reikės: renginiui Lietuvos valstybės atkūrimo dienos ir Klaipėdos šviesų festivalio metu vasario 14–16 d., Diena be automobilio rugsėjo 22 d. (2020 m. gegužės 21 d. sprendimas Nr. T2-111).</t>
  </si>
  <si>
    <t>2020 m.: Priemonė neįgyvendinta, nes neskirtas finansavimas.</t>
  </si>
  <si>
    <t>2020 m.: Dėl paskelbto karantino patiriamų nuostolių naktinis autobusas nevažiavo.</t>
  </si>
  <si>
    <t xml:space="preserve">2020 m.: Dezinfekavimas buvo vykdomas pagal poreikį. Gruodžio mėnesį buvo pervestos valstybės lėšos, skirtos išlaidoms kompensuoti, susijusioms su COVID-19 pandemijos padarinių šalinimu ir jos plitimo valdymu, todėl dezinfekcijai panaudotos  savivaldybės biudžeto lėšos buvo atlaisvintos. Metų gale atlaisvintų savivaldybės biudžeto lėšų panaudoti kitoms priemonėms poreikio ir galimybės nebuvo. </t>
  </si>
  <si>
    <t>2020 m.: Pasirašyta paslaugų sutartis 2019-11-07 Nr. J9-283  Sutartis įvykdyta – parengtas techninis darbo projektas (10 įvažų).</t>
  </si>
  <si>
    <t>2020 m.: Rangos darbai įvykdyti pagal sutartį 2019-07-15 Nr. J9-2098. Visi darbai baigti, išskyrus suoliukų pastatymą Taikos pr. įvažoje. 2021 m. sausio mėn. pabaigoje bus baigtas visiškai.</t>
  </si>
  <si>
    <t>2020 m.: Kintamos informacijos kelio ženklų įrengimo darbai Prano Lideikio gatvėje visiškai atlikti 2020 m.</t>
  </si>
  <si>
    <t>2020 m.: Atsižvelgiant į nustatytus teisės aktų reikalavimus, kiekvieną mėnesį buvo vykdoma visų eksploatuojamų ir naujai įrengtų kelio ženklų ir gatvių pavadinimų kelio ženklų techninės priežiūra. Atliktas eismo reguliavimo priemonių techninės priežiūros ir įrengimo paslaugų viešasis pirkimas.</t>
  </si>
  <si>
    <t>2020 m.: UAB „Gatvių apšvietimas“ pagal 2018-12-19 Turto patikėjimo sutartį Nr. 2705 eksploatacijai yra perduoti 75 šviesoforai.</t>
  </si>
  <si>
    <r>
      <t xml:space="preserve">2020 m.: Atlikti horizontaliojo ženklinimo darbai, visiškai panaudojus lėšas iš </t>
    </r>
    <r>
      <rPr>
        <sz val="10"/>
        <rFont val="Times New Roman"/>
        <family val="1"/>
        <charset val="186"/>
      </rPr>
      <t>Kelių priežiūros ir plėtros programos</t>
    </r>
    <r>
      <rPr>
        <sz val="10"/>
        <color rgb="FF000000"/>
        <rFont val="Times New Roman"/>
        <family val="1"/>
        <charset val="186"/>
      </rPr>
      <t xml:space="preserve"> finansavimo. Dalis gatvių ženklinimo darbų buvo atlikta iš papildomai skirtų savivaldybės biudžeto lėšų, kurie dėl netinkamų šiems darbams klimato sąlygų atlikti nevisiškai.</t>
    </r>
  </si>
  <si>
    <t>2020 m.: Neįgaliųjų socialinei integracijai ties 9 autobusų stotelėmis suremontuota ir įrengta įspėjamoji danga 173 m² (Naujosios Uosto st. – 2 vnt., Baseino st. – 2 vnt., Senosios perkėlos st., Teatro st, J. Janonio st., Sausio 15-osios st., Turgaus st.).</t>
  </si>
  <si>
    <t>2020 m.: Siekiant užtikrinti pėsčiųjų saugumą 2020 metais buvo įrengtas kryptinis apšvietimas 15-oje pėsčiųjų perėjų: Mokyklos g.–Verpėjų g. sankryža, Tilžės g. 29,  Rumpiškės g. 6, Kooperacijos g. 5, Dubysos g. 31, Dubysos g. 12, Baltijos pr. 97, Baltijos pr. 105, Rimkų g. 31, Jaunystės–Rūko g. sankryža, Kretingos g.–Panevėžio g. sankryža, Joniškės g. 36, Joniškės–Klemiškės g. sankryža, Liepojos g.–Panevėžio g. sankryža.</t>
  </si>
  <si>
    <t>2020 m.: Pagal nustatytą metodiką žalios rodyklės buvo grąžintos 25 šviesoforinių sankryžų vietose. Toliau žalios rodyklės bus įdiegiamos šviesoforinėse sekcijose.</t>
  </si>
  <si>
    <t>Transporto srautų analizė, skirta žalioms rodyklėms grąžinti</t>
  </si>
  <si>
    <t>2020 m.: Eksploatuojami 7 greičio matuokliai. Užsitęsus viešųjų pirkimų procedūroms (teisminiai ginčai, gautos pretenzijos) sutartis dėl 2 greičio matuoklių pasirašyta vasario 26 d. Pagal pasirašytą sutartį greičio matuokliai sumontuoti kovo mėn. dėl užsitęsusių viešųjų pirkimų procedūrų liko nepanaudotos lėšos greičio matuokliams aptarnauti. Už dalį jų su tiekėju buvo pasirašyti papildomi susitarimai dėl greičio matuoklių integracijos į administracinių nusižengimų registrą pagal universalios sąsajos reikalavimus.</t>
  </si>
  <si>
    <t>2020 m.: Pagal 2019-01-16 paslaugų sutartį Nr. J9-159 UAB „Civitta“ parengė naujų viešojo transporto rūšių diegimo mieste galimybių studiją.</t>
  </si>
  <si>
    <t>2020 m.: Pagal 2019-01-16 paslaugų sutartį Nr. J9-159 UAB „Civitta“ parengė naujų viešojo transporto rūšių diegimo mieste galimybių studiją. Klaipėdos miesto savivaldybės tarybos sprendimu pasirinkta studijos siūloma 3-čia viešojo transporto vystymo alternatyva, numatanti greitųjų autobusų (BRT) trasos įrengimą, panaudojant esamas eismo juostas. Kitų sutartyje su UAB „Civitta“ numatytų paslaugų dėl investicinio projekto, VPP dokumentų paketo ir elektra varomų autobusų dokumentų paketo parengimo atsisakyta.</t>
  </si>
  <si>
    <t>2020 m.: Pirmojo etapo veiklos baigtos, tikrintojas atliko projekto išlaidų teisėtumo ir panaudojimo teisingumo patikrinimą. Pagal 2020-05-07 patvirtintą paraišką vykdytas II etapas. Su pagrindiniu projekto partneriu „Parma“ pasirašyta Jungtinė bendradarbiavimo sutartis. Gyvi susitikimai su projekto partneriais nevyko dėl COVID-19 situacijos. Buvo organizuojami nuotoliniai susitikimai „Zoom“ platformoje. Parengtos gairės Integruotam veiksmų planui parengti.</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</si>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</sst>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409]General"/>
    <numFmt numFmtId="166" formatCode="[$-10427]#,##0.00;\-#,##0.00;&quot;&quot;"/>
  </numFmts>
  <fonts count="13" x14ac:knownFonts="1">
    <font>
      <sz val="10"/>
      <name val="Arial"/>
      <charset val="186"/>
    </font>
    <font>
      <sz val="10"/>
      <name val="Times New Roman"/>
      <family val="1"/>
      <charset val="186"/>
    </font>
    <font>
      <sz val="10"/>
      <name val="Arial"/>
      <family val="2"/>
      <charset val="186"/>
    </font>
    <font>
      <b/>
      <sz val="11"/>
      <name val="Times New Roman"/>
      <family val="1"/>
      <charset val="186"/>
    </font>
    <font>
      <b/>
      <sz val="12"/>
      <name val="Times New Roman"/>
      <family val="1"/>
      <charset val="186"/>
    </font>
    <font>
      <sz val="12"/>
      <name val="Times New Roman"/>
      <family val="1"/>
      <charset val="186"/>
    </font>
    <font>
      <sz val="11"/>
      <color rgb="FF000000"/>
      <name val="Calibri"/>
      <family val="2"/>
      <charset val="186"/>
    </font>
    <font>
      <sz val="11"/>
      <name val="Times New Roman"/>
      <family val="1"/>
      <charset val="186"/>
    </font>
    <font>
      <b/>
      <sz val="10"/>
      <color rgb="FF000000"/>
      <name val="Times New Roman"/>
      <family val="1"/>
      <charset val="186"/>
    </font>
    <font>
      <sz val="10"/>
      <color rgb="FF000000"/>
      <name val="Times New Roman"/>
      <family val="1"/>
      <charset val="186"/>
    </font>
    <font>
      <sz val="10"/>
      <color theme="0"/>
      <name val="Times New Roman"/>
      <family val="1"/>
      <charset val="186"/>
    </font>
    <font>
      <sz val="12"/>
      <color rgb="FFFF0000"/>
      <name val="Times New Roman"/>
      <family val="1"/>
      <charset val="186"/>
    </font>
    <font>
      <sz val="10"/>
      <color rgb="FFFF0000"/>
      <name val="Arial"/>
      <family val="2"/>
      <charset val="186"/>
    </font>
  </fonts>
  <fills count="9">
    <fill>
      <patternFill patternType="none"/>
    </fill>
    <fill>
      <patternFill patternType="gray125"/>
    </fill>
    <fill>
      <patternFill patternType="solid">
        <fgColor rgb="FFFFCCFF"/>
        <bgColor indexed="64"/>
      </patternFill>
    </fill>
    <fill>
      <patternFill patternType="solid">
        <fgColor theme="0"/>
        <bgColor indexed="64"/>
      </patternFill>
    </fill>
    <fill>
      <patternFill patternType="solid">
        <fgColor rgb="FFFBF9C3"/>
        <bgColor rgb="FFFBF9C3"/>
      </patternFill>
    </fill>
    <fill>
      <patternFill patternType="solid">
        <fgColor rgb="FFBCB5F8"/>
        <bgColor rgb="FFBCB5F8"/>
      </patternFill>
    </fill>
    <fill>
      <patternFill patternType="solid">
        <fgColor rgb="FFC2EFC5"/>
        <bgColor rgb="FFC2EFC5"/>
      </patternFill>
    </fill>
    <fill>
      <patternFill patternType="solid">
        <fgColor rgb="FFEBEBEB"/>
        <bgColor rgb="FFEBEBEB"/>
      </patternFill>
    </fill>
    <fill>
      <patternFill patternType="solid">
        <fgColor theme="8" tint="0.79998168889431442"/>
        <bgColor indexed="64"/>
      </patternFill>
    </fill>
  </fills>
  <borders count="41">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bottom/>
      <diagonal/>
    </border>
    <border>
      <left style="medium">
        <color rgb="FF000000"/>
      </left>
      <right style="thin">
        <color rgb="FF000000"/>
      </right>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medium">
        <color rgb="FF000000"/>
      </right>
      <top/>
      <bottom/>
      <diagonal/>
    </border>
    <border>
      <left style="thin">
        <color rgb="FF000000"/>
      </left>
      <right style="medium">
        <color rgb="FF000000"/>
      </right>
      <top/>
      <bottom style="medium">
        <color rgb="FF000000"/>
      </bottom>
      <diagonal/>
    </border>
    <border>
      <left style="thin">
        <color rgb="FF000000"/>
      </left>
      <right style="thin">
        <color rgb="FF000000"/>
      </right>
      <top style="hair">
        <color indexed="64"/>
      </top>
      <bottom/>
      <diagonal/>
    </border>
    <border>
      <left style="thin">
        <color rgb="FF000000"/>
      </left>
      <right style="thin">
        <color rgb="FF000000"/>
      </right>
      <top style="hair">
        <color indexed="64"/>
      </top>
      <bottom style="hair">
        <color indexed="64"/>
      </bottom>
      <diagonal/>
    </border>
    <border>
      <left style="thin">
        <color rgb="FF000000"/>
      </left>
      <right style="thin">
        <color rgb="FF000000"/>
      </right>
      <top style="medium">
        <color rgb="FF000000"/>
      </top>
      <bottom style="hair">
        <color indexed="64"/>
      </bottom>
      <diagonal/>
    </border>
    <border>
      <left style="thin">
        <color rgb="FF000000"/>
      </left>
      <right style="thin">
        <color rgb="FF000000"/>
      </right>
      <top/>
      <bottom style="thin">
        <color rgb="FF000000"/>
      </bottom>
      <diagonal/>
    </border>
    <border>
      <left style="thin">
        <color rgb="FF000000"/>
      </left>
      <right style="medium">
        <color rgb="FF000000"/>
      </right>
      <top style="medium">
        <color rgb="FF000000"/>
      </top>
      <bottom/>
      <diagonal/>
    </border>
    <border>
      <left style="thin">
        <color rgb="FF000000"/>
      </left>
      <right style="medium">
        <color rgb="FF000000"/>
      </right>
      <top style="hair">
        <color indexed="64"/>
      </top>
      <bottom style="medium">
        <color rgb="FF000000"/>
      </bottom>
      <diagonal/>
    </border>
    <border>
      <left style="thin">
        <color rgb="FF000000"/>
      </left>
      <right style="medium">
        <color rgb="FF000000"/>
      </right>
      <top style="hair">
        <color indexed="64"/>
      </top>
      <bottom/>
      <diagonal/>
    </border>
    <border>
      <left style="thin">
        <color rgb="FF000000"/>
      </left>
      <right style="medium">
        <color rgb="FF000000"/>
      </right>
      <top style="hair">
        <color indexed="64"/>
      </top>
      <bottom style="hair">
        <color indexed="64"/>
      </bottom>
      <diagonal/>
    </border>
    <border>
      <left style="thin">
        <color rgb="FF000000"/>
      </left>
      <right style="thin">
        <color rgb="FF000000"/>
      </right>
      <top style="hair">
        <color indexed="64"/>
      </top>
      <bottom style="medium">
        <color rgb="FF000000"/>
      </bottom>
      <diagonal/>
    </border>
    <border>
      <left style="thin">
        <color rgb="FF000000"/>
      </left>
      <right style="thin">
        <color rgb="FF000000"/>
      </right>
      <top/>
      <bottom style="hair">
        <color indexed="64"/>
      </bottom>
      <diagonal/>
    </border>
    <border>
      <left style="thin">
        <color rgb="FF000000"/>
      </left>
      <right style="medium">
        <color rgb="FF000000"/>
      </right>
      <top/>
      <bottom style="thin">
        <color rgb="FF000000"/>
      </bottom>
      <diagonal/>
    </border>
    <border>
      <left style="thin">
        <color rgb="FF000000"/>
      </left>
      <right style="medium">
        <color rgb="FF000000"/>
      </right>
      <top style="medium">
        <color rgb="FF000000"/>
      </top>
      <bottom style="hair">
        <color indexed="64"/>
      </bottom>
      <diagonal/>
    </border>
    <border>
      <left style="thin">
        <color rgb="FF000000"/>
      </left>
      <right style="medium">
        <color rgb="FF000000"/>
      </right>
      <top/>
      <bottom style="hair">
        <color indexed="64"/>
      </bottom>
      <diagonal/>
    </border>
    <border>
      <left style="hair">
        <color indexed="64"/>
      </left>
      <right style="thin">
        <color rgb="FF000000"/>
      </right>
      <top style="hair">
        <color indexed="64"/>
      </top>
      <bottom style="hair">
        <color indexed="64"/>
      </bottom>
      <diagonal/>
    </border>
    <border>
      <left style="thin">
        <color rgb="FF000000"/>
      </left>
      <right/>
      <top style="medium">
        <color rgb="FF000000"/>
      </top>
      <bottom/>
      <diagonal/>
    </border>
    <border>
      <left style="thin">
        <color rgb="FF000000"/>
      </left>
      <right/>
      <top style="hair">
        <color indexed="64"/>
      </top>
      <bottom style="hair">
        <color indexed="64"/>
      </bottom>
      <diagonal/>
    </border>
    <border>
      <left style="thin">
        <color rgb="FF000000"/>
      </left>
      <right style="thin">
        <color rgb="FF000000"/>
      </right>
      <top style="medium">
        <color indexed="64"/>
      </top>
      <bottom style="thin">
        <color rgb="FF000000"/>
      </bottom>
      <diagonal/>
    </border>
    <border>
      <left style="thin">
        <color rgb="FF000000"/>
      </left>
      <right style="thin">
        <color rgb="FF000000"/>
      </right>
      <top style="medium">
        <color rgb="FF000000"/>
      </top>
      <bottom style="medium">
        <color indexed="64"/>
      </bottom>
      <diagonal/>
    </border>
  </borders>
  <cellStyleXfs count="3">
    <xf numFmtId="0" fontId="0" fillId="0" borderId="0"/>
    <xf numFmtId="0" fontId="2" fillId="0" borderId="0"/>
    <xf numFmtId="165" fontId="6" fillId="0" borderId="0" applyBorder="0" applyProtection="0"/>
  </cellStyleXfs>
  <cellXfs count="279">
    <xf numFmtId="0" fontId="0" fillId="0" borderId="0" xfId="0"/>
    <xf numFmtId="0" fontId="0" fillId="0" borderId="0" xfId="0" applyFill="1" applyAlignment="1">
      <alignment horizontal="left" vertical="top" wrapText="1"/>
    </xf>
    <xf numFmtId="0" fontId="4" fillId="0" borderId="0" xfId="1" applyFont="1" applyAlignment="1">
      <alignment horizontal="center"/>
    </xf>
    <xf numFmtId="49" fontId="4" fillId="0" borderId="0" xfId="1" applyNumberFormat="1" applyFont="1" applyAlignment="1">
      <alignment horizontal="left" vertical="top" wrapText="1"/>
    </xf>
    <xf numFmtId="0" fontId="5" fillId="0" borderId="0" xfId="1" applyFont="1" applyFill="1" applyAlignment="1">
      <alignment horizontal="left" vertical="top" wrapText="1"/>
    </xf>
    <xf numFmtId="0" fontId="0" fillId="0" borderId="0" xfId="0" applyFill="1"/>
    <xf numFmtId="0" fontId="1" fillId="0" borderId="0" xfId="1" applyFont="1" applyFill="1"/>
    <xf numFmtId="0" fontId="5" fillId="0" borderId="0" xfId="1" applyFont="1" applyFill="1" applyAlignment="1">
      <alignment horizontal="right" vertical="top"/>
    </xf>
    <xf numFmtId="0" fontId="5" fillId="0" borderId="0" xfId="0" applyFont="1" applyFill="1" applyAlignment="1">
      <alignment horizontal="left" vertical="top"/>
    </xf>
    <xf numFmtId="0" fontId="5" fillId="0" borderId="0" xfId="0" applyFont="1"/>
    <xf numFmtId="0" fontId="5" fillId="0" borderId="0" xfId="0" applyFont="1" applyAlignment="1">
      <alignment horizontal="right"/>
    </xf>
    <xf numFmtId="0" fontId="5" fillId="0" borderId="0" xfId="0" applyFont="1" applyAlignment="1">
      <alignment horizontal="right" vertical="top"/>
    </xf>
    <xf numFmtId="0" fontId="4" fillId="0" borderId="0" xfId="0" applyFont="1"/>
    <xf numFmtId="0" fontId="4" fillId="0" borderId="0" xfId="0" applyFont="1" applyAlignment="1">
      <alignment horizontal="center" vertical="top"/>
    </xf>
    <xf numFmtId="0" fontId="5" fillId="0" borderId="0" xfId="0" applyFont="1" applyAlignment="1">
      <alignment horizontal="center" vertical="top"/>
    </xf>
    <xf numFmtId="0" fontId="5" fillId="0" borderId="0" xfId="0" applyFont="1" applyBorder="1" applyAlignment="1">
      <alignment horizontal="left" vertical="top" wrapText="1"/>
    </xf>
    <xf numFmtId="0" fontId="5" fillId="0" borderId="0" xfId="0" applyFont="1" applyAlignment="1">
      <alignment horizontal="left" vertical="center" wrapText="1"/>
    </xf>
    <xf numFmtId="0" fontId="5"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vertical="top" wrapText="1"/>
    </xf>
    <xf numFmtId="0" fontId="1" fillId="0" borderId="0" xfId="0" applyNumberFormat="1" applyFont="1" applyFill="1" applyAlignment="1" applyProtection="1">
      <alignment wrapText="1"/>
    </xf>
    <xf numFmtId="0" fontId="8" fillId="4" borderId="1" xfId="0" applyNumberFormat="1" applyFont="1" applyFill="1" applyBorder="1" applyAlignment="1" applyProtection="1">
      <alignment vertical="top" wrapText="1"/>
      <protection locked="0"/>
    </xf>
    <xf numFmtId="0" fontId="8" fillId="4" borderId="2" xfId="0" applyNumberFormat="1" applyFont="1" applyFill="1" applyBorder="1" applyAlignment="1" applyProtection="1">
      <alignment vertical="top" wrapText="1"/>
      <protection locked="0"/>
    </xf>
    <xf numFmtId="0" fontId="8" fillId="4" borderId="2" xfId="0" applyNumberFormat="1" applyFont="1" applyFill="1" applyBorder="1" applyAlignment="1" applyProtection="1">
      <alignment horizontal="left" vertical="top" wrapText="1"/>
      <protection locked="0"/>
    </xf>
    <xf numFmtId="164" fontId="8" fillId="4" borderId="2" xfId="0" applyNumberFormat="1" applyFont="1" applyFill="1" applyBorder="1" applyAlignment="1" applyProtection="1">
      <alignment horizontal="right" vertical="top" wrapText="1"/>
    </xf>
    <xf numFmtId="0" fontId="8" fillId="4" borderId="2" xfId="0" applyNumberFormat="1" applyFont="1" applyFill="1" applyBorder="1" applyAlignment="1" applyProtection="1">
      <alignment horizontal="center" vertical="top" wrapText="1"/>
      <protection locked="0"/>
    </xf>
    <xf numFmtId="0" fontId="8" fillId="4" borderId="2" xfId="0" applyNumberFormat="1" applyFont="1" applyFill="1" applyBorder="1" applyAlignment="1" applyProtection="1">
      <alignment horizontal="right" vertical="top" wrapText="1"/>
      <protection locked="0"/>
    </xf>
    <xf numFmtId="0" fontId="8" fillId="4" borderId="3" xfId="0" applyNumberFormat="1" applyFont="1" applyFill="1" applyBorder="1" applyAlignment="1" applyProtection="1">
      <alignment horizontal="left" vertical="top" wrapText="1"/>
      <protection locked="0"/>
    </xf>
    <xf numFmtId="0" fontId="8" fillId="5" borderId="1" xfId="0" applyNumberFormat="1" applyFont="1" applyFill="1" applyBorder="1" applyAlignment="1" applyProtection="1">
      <alignment vertical="top" wrapText="1"/>
      <protection locked="0"/>
    </xf>
    <xf numFmtId="0" fontId="8" fillId="5" borderId="2" xfId="0" applyNumberFormat="1" applyFont="1" applyFill="1" applyBorder="1" applyAlignment="1" applyProtection="1">
      <alignment vertical="top" wrapText="1"/>
      <protection locked="0"/>
    </xf>
    <xf numFmtId="164" fontId="8" fillId="5" borderId="2" xfId="0" applyNumberFormat="1" applyFont="1" applyFill="1" applyBorder="1" applyAlignment="1" applyProtection="1">
      <alignment horizontal="right" vertical="top" wrapText="1"/>
    </xf>
    <xf numFmtId="0" fontId="8" fillId="5" borderId="2" xfId="0" applyNumberFormat="1" applyFont="1" applyFill="1" applyBorder="1" applyAlignment="1" applyProtection="1">
      <alignment horizontal="center" vertical="top" wrapText="1"/>
      <protection locked="0"/>
    </xf>
    <xf numFmtId="0" fontId="8" fillId="5" borderId="3" xfId="0" applyNumberFormat="1" applyFont="1" applyFill="1" applyBorder="1" applyAlignment="1" applyProtection="1">
      <alignment horizontal="left" vertical="top" wrapText="1"/>
      <protection locked="0"/>
    </xf>
    <xf numFmtId="0" fontId="9" fillId="0" borderId="4" xfId="0" applyNumberFormat="1" applyFont="1" applyFill="1" applyBorder="1" applyAlignment="1" applyProtection="1">
      <alignment vertical="top" wrapText="1"/>
      <protection locked="0"/>
    </xf>
    <xf numFmtId="0" fontId="9" fillId="0" borderId="5" xfId="0" applyNumberFormat="1" applyFont="1" applyFill="1" applyBorder="1" applyAlignment="1" applyProtection="1">
      <alignment vertical="top" wrapText="1"/>
      <protection locked="0"/>
    </xf>
    <xf numFmtId="0" fontId="9" fillId="0" borderId="5" xfId="0" applyNumberFormat="1" applyFont="1" applyFill="1" applyBorder="1" applyAlignment="1" applyProtection="1">
      <alignment horizontal="left" vertical="top" wrapText="1"/>
      <protection locked="0"/>
    </xf>
    <xf numFmtId="0" fontId="9" fillId="0" borderId="5" xfId="0" applyNumberFormat="1" applyFont="1" applyFill="1" applyBorder="1" applyAlignment="1" applyProtection="1">
      <alignment horizontal="center" vertical="top" wrapText="1"/>
      <protection locked="0"/>
    </xf>
    <xf numFmtId="0" fontId="9" fillId="0" borderId="5" xfId="0" applyNumberFormat="1" applyFont="1" applyFill="1" applyBorder="1" applyAlignment="1" applyProtection="1">
      <alignment horizontal="right" vertical="top" wrapText="1"/>
      <protection locked="0"/>
    </xf>
    <xf numFmtId="0" fontId="9" fillId="0" borderId="6" xfId="0" applyNumberFormat="1" applyFont="1" applyFill="1" applyBorder="1" applyAlignment="1" applyProtection="1">
      <alignment horizontal="left" vertical="top" wrapText="1"/>
      <protection locked="0"/>
    </xf>
    <xf numFmtId="0" fontId="8" fillId="6" borderId="1" xfId="0" applyNumberFormat="1" applyFont="1" applyFill="1" applyBorder="1" applyAlignment="1" applyProtection="1">
      <alignment vertical="top" wrapText="1"/>
      <protection locked="0"/>
    </xf>
    <xf numFmtId="0" fontId="8" fillId="6" borderId="2" xfId="0" applyNumberFormat="1" applyFont="1" applyFill="1" applyBorder="1" applyAlignment="1" applyProtection="1">
      <alignment vertical="top" wrapText="1"/>
      <protection locked="0"/>
    </xf>
    <xf numFmtId="0" fontId="8" fillId="6" borderId="2" xfId="0" applyNumberFormat="1" applyFont="1" applyFill="1" applyBorder="1" applyAlignment="1" applyProtection="1">
      <alignment horizontal="left" vertical="top" wrapText="1"/>
      <protection locked="0"/>
    </xf>
    <xf numFmtId="164" fontId="8" fillId="6" borderId="2" xfId="0" applyNumberFormat="1" applyFont="1" applyFill="1" applyBorder="1" applyAlignment="1" applyProtection="1">
      <alignment horizontal="right" vertical="top" wrapText="1"/>
    </xf>
    <xf numFmtId="0" fontId="8" fillId="6" borderId="2" xfId="0" applyNumberFormat="1" applyFont="1" applyFill="1" applyBorder="1" applyAlignment="1" applyProtection="1">
      <alignment horizontal="center" vertical="top" wrapText="1"/>
      <protection locked="0"/>
    </xf>
    <xf numFmtId="0" fontId="8" fillId="6" borderId="2" xfId="0" applyNumberFormat="1" applyFont="1" applyFill="1" applyBorder="1" applyAlignment="1" applyProtection="1">
      <alignment horizontal="right" vertical="top" wrapText="1"/>
      <protection locked="0"/>
    </xf>
    <xf numFmtId="0" fontId="8" fillId="6" borderId="3" xfId="0" applyNumberFormat="1" applyFont="1" applyFill="1" applyBorder="1" applyAlignment="1" applyProtection="1">
      <alignment horizontal="left" vertical="top" wrapText="1"/>
      <protection locked="0"/>
    </xf>
    <xf numFmtId="0" fontId="9" fillId="0" borderId="1" xfId="0" applyNumberFormat="1" applyFont="1" applyFill="1" applyBorder="1" applyAlignment="1" applyProtection="1">
      <alignment vertical="top" wrapText="1"/>
      <protection locked="0"/>
    </xf>
    <xf numFmtId="0" fontId="9" fillId="0" borderId="2" xfId="0" applyNumberFormat="1" applyFont="1" applyFill="1" applyBorder="1" applyAlignment="1" applyProtection="1">
      <alignment vertical="top" wrapText="1"/>
      <protection locked="0"/>
    </xf>
    <xf numFmtId="0" fontId="9" fillId="0" borderId="2" xfId="0" applyNumberFormat="1" applyFont="1" applyFill="1" applyBorder="1" applyAlignment="1" applyProtection="1">
      <alignment horizontal="left" vertical="top" wrapText="1"/>
      <protection locked="0"/>
    </xf>
    <xf numFmtId="164" fontId="9" fillId="0" borderId="2" xfId="0" applyNumberFormat="1" applyFont="1" applyFill="1" applyBorder="1" applyAlignment="1" applyProtection="1">
      <alignment horizontal="right" vertical="top" wrapText="1"/>
    </xf>
    <xf numFmtId="0" fontId="9" fillId="0" borderId="2" xfId="0" applyNumberFormat="1" applyFont="1" applyFill="1" applyBorder="1" applyAlignment="1" applyProtection="1">
      <alignment horizontal="center" vertical="top" wrapText="1"/>
      <protection locked="0"/>
    </xf>
    <xf numFmtId="0" fontId="9" fillId="0" borderId="2" xfId="0" applyNumberFormat="1" applyFont="1" applyFill="1" applyBorder="1" applyAlignment="1" applyProtection="1">
      <alignment horizontal="right" vertical="top" wrapText="1"/>
      <protection locked="0"/>
    </xf>
    <xf numFmtId="0" fontId="9" fillId="0" borderId="3" xfId="0" applyNumberFormat="1" applyFont="1" applyFill="1" applyBorder="1" applyAlignment="1" applyProtection="1">
      <alignment horizontal="left" vertical="top" wrapText="1"/>
      <protection locked="0"/>
    </xf>
    <xf numFmtId="164" fontId="9" fillId="0" borderId="2" xfId="0" applyNumberFormat="1" applyFont="1" applyFill="1" applyBorder="1" applyAlignment="1" applyProtection="1">
      <alignment horizontal="right" vertical="top" wrapText="1"/>
      <protection locked="0"/>
    </xf>
    <xf numFmtId="0" fontId="9" fillId="0" borderId="11" xfId="0" applyNumberFormat="1" applyFont="1" applyFill="1" applyBorder="1" applyAlignment="1" applyProtection="1">
      <alignment horizontal="left" vertical="top" wrapText="1"/>
      <protection locked="0"/>
    </xf>
    <xf numFmtId="0" fontId="9" fillId="0" borderId="11" xfId="0" applyNumberFormat="1" applyFont="1" applyFill="1" applyBorder="1" applyAlignment="1" applyProtection="1">
      <alignment horizontal="center" vertical="top" wrapText="1"/>
      <protection locked="0"/>
    </xf>
    <xf numFmtId="0" fontId="9" fillId="0" borderId="11" xfId="0" applyNumberFormat="1" applyFont="1" applyFill="1" applyBorder="1" applyAlignment="1" applyProtection="1">
      <alignment horizontal="right" vertical="top" wrapText="1"/>
      <protection locked="0"/>
    </xf>
    <xf numFmtId="0" fontId="9" fillId="0" borderId="12" xfId="0" applyNumberFormat="1" applyFont="1" applyFill="1" applyBorder="1" applyAlignment="1" applyProtection="1">
      <alignment horizontal="left" vertical="top" wrapText="1"/>
      <protection locked="0"/>
    </xf>
    <xf numFmtId="0" fontId="9" fillId="0" borderId="0" xfId="0" applyNumberFormat="1" applyFont="1" applyFill="1" applyAlignment="1" applyProtection="1">
      <alignment vertical="top" wrapText="1"/>
      <protection locked="0"/>
    </xf>
    <xf numFmtId="0" fontId="9" fillId="0" borderId="0" xfId="0" applyNumberFormat="1" applyFont="1" applyFill="1" applyAlignment="1" applyProtection="1">
      <alignment horizontal="left" vertical="top" wrapText="1"/>
      <protection locked="0"/>
    </xf>
    <xf numFmtId="164" fontId="9" fillId="0" borderId="0" xfId="0" applyNumberFormat="1" applyFont="1" applyFill="1" applyAlignment="1" applyProtection="1">
      <alignment horizontal="right" vertical="top" wrapText="1"/>
      <protection locked="0"/>
    </xf>
    <xf numFmtId="0" fontId="9" fillId="0" borderId="0" xfId="0" applyNumberFormat="1" applyFont="1" applyFill="1" applyAlignment="1" applyProtection="1">
      <alignment horizontal="center" vertical="top" wrapText="1"/>
      <protection locked="0"/>
    </xf>
    <xf numFmtId="0" fontId="9" fillId="0" borderId="0" xfId="0" applyNumberFormat="1" applyFont="1" applyFill="1" applyAlignment="1" applyProtection="1">
      <alignment horizontal="right" vertical="top" wrapText="1"/>
      <protection locked="0"/>
    </xf>
    <xf numFmtId="166" fontId="9" fillId="0" borderId="5" xfId="0" applyNumberFormat="1" applyFont="1" applyFill="1" applyBorder="1" applyAlignment="1" applyProtection="1">
      <alignment horizontal="right" vertical="top" wrapText="1"/>
      <protection locked="0"/>
    </xf>
    <xf numFmtId="0" fontId="8" fillId="7" borderId="5" xfId="0" applyNumberFormat="1" applyFont="1" applyFill="1" applyBorder="1" applyAlignment="1" applyProtection="1">
      <alignment vertical="top" wrapText="1"/>
      <protection locked="0"/>
    </xf>
    <xf numFmtId="0" fontId="8" fillId="7" borderId="5" xfId="0" applyNumberFormat="1" applyFont="1" applyFill="1" applyBorder="1" applyAlignment="1" applyProtection="1">
      <alignment horizontal="right" vertical="top" wrapText="1"/>
      <protection locked="0"/>
    </xf>
    <xf numFmtId="166" fontId="8" fillId="7" borderId="5" xfId="0" applyNumberFormat="1" applyFont="1" applyFill="1" applyBorder="1" applyAlignment="1" applyProtection="1">
      <alignment horizontal="right" vertical="top" wrapText="1"/>
    </xf>
    <xf numFmtId="0" fontId="1" fillId="0" borderId="0" xfId="0" applyNumberFormat="1" applyFont="1" applyFill="1" applyAlignment="1" applyProtection="1">
      <alignment horizontal="center" wrapText="1"/>
    </xf>
    <xf numFmtId="166" fontId="9" fillId="0" borderId="5" xfId="0" applyNumberFormat="1" applyFont="1" applyFill="1" applyBorder="1" applyAlignment="1" applyProtection="1">
      <alignment horizontal="center" vertical="top" wrapText="1"/>
      <protection locked="0"/>
    </xf>
    <xf numFmtId="166" fontId="8" fillId="7" borderId="5" xfId="0" applyNumberFormat="1" applyFont="1" applyFill="1" applyBorder="1" applyAlignment="1" applyProtection="1">
      <alignment horizontal="center" vertical="top" wrapText="1"/>
    </xf>
    <xf numFmtId="0" fontId="1" fillId="0" borderId="0" xfId="0" applyNumberFormat="1" applyFont="1" applyFill="1" applyAlignment="1" applyProtection="1">
      <alignment vertical="center" wrapText="1"/>
    </xf>
    <xf numFmtId="0" fontId="8" fillId="0" borderId="8" xfId="0" applyNumberFormat="1" applyFont="1" applyFill="1" applyBorder="1" applyAlignment="1" applyProtection="1">
      <alignment horizontal="center" vertical="center" wrapText="1"/>
    </xf>
    <xf numFmtId="0" fontId="10" fillId="0" borderId="1" xfId="0" applyNumberFormat="1" applyFont="1" applyFill="1" applyBorder="1" applyAlignment="1" applyProtection="1">
      <alignment vertical="top" wrapText="1"/>
      <protection locked="0"/>
    </xf>
    <xf numFmtId="0" fontId="10" fillId="0" borderId="2" xfId="0" applyNumberFormat="1" applyFont="1" applyFill="1" applyBorder="1" applyAlignment="1" applyProtection="1">
      <alignment vertical="top" wrapText="1"/>
      <protection locked="0"/>
    </xf>
    <xf numFmtId="0" fontId="10" fillId="0" borderId="2" xfId="0" applyNumberFormat="1" applyFont="1" applyFill="1" applyBorder="1" applyAlignment="1" applyProtection="1">
      <alignment horizontal="left" vertical="top" wrapText="1"/>
      <protection locked="0"/>
    </xf>
    <xf numFmtId="0" fontId="10" fillId="0" borderId="2" xfId="0" applyNumberFormat="1" applyFont="1" applyFill="1" applyBorder="1" applyAlignment="1" applyProtection="1">
      <alignment horizontal="center" vertical="top" wrapText="1"/>
      <protection locked="0"/>
    </xf>
    <xf numFmtId="164" fontId="10" fillId="0" borderId="2" xfId="0" applyNumberFormat="1" applyFont="1" applyFill="1" applyBorder="1" applyAlignment="1" applyProtection="1">
      <alignment horizontal="right" vertical="top" wrapText="1"/>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horizontal="center" vertical="top" wrapText="1"/>
      <protection locked="0"/>
    </xf>
    <xf numFmtId="164" fontId="10" fillId="0" borderId="11" xfId="0" applyNumberFormat="1" applyFont="1" applyFill="1" applyBorder="1" applyAlignment="1" applyProtection="1">
      <alignment horizontal="right" vertical="top" wrapText="1"/>
      <protection locked="0"/>
    </xf>
    <xf numFmtId="0" fontId="8" fillId="0" borderId="5" xfId="0" applyNumberFormat="1" applyFont="1" applyFill="1" applyBorder="1" applyAlignment="1" applyProtection="1">
      <alignment horizontal="center" vertical="center" wrapText="1"/>
    </xf>
    <xf numFmtId="164" fontId="10" fillId="0" borderId="5" xfId="0" applyNumberFormat="1" applyFont="1" applyFill="1" applyBorder="1" applyAlignment="1" applyProtection="1">
      <alignment horizontal="right" vertical="top" wrapText="1"/>
      <protection locked="0"/>
    </xf>
    <xf numFmtId="0" fontId="9" fillId="5" borderId="2" xfId="0" applyNumberFormat="1" applyFont="1" applyFill="1" applyBorder="1" applyAlignment="1" applyProtection="1">
      <alignment horizontal="left" vertical="top" wrapText="1"/>
      <protection locked="0"/>
    </xf>
    <xf numFmtId="0" fontId="9" fillId="5" borderId="2" xfId="0" applyNumberFormat="1" applyFont="1" applyFill="1" applyBorder="1" applyAlignment="1" applyProtection="1">
      <alignment horizontal="center" vertical="top" wrapText="1"/>
      <protection locked="0"/>
    </xf>
    <xf numFmtId="0" fontId="9" fillId="5" borderId="2" xfId="0" applyNumberFormat="1" applyFont="1" applyFill="1" applyBorder="1" applyAlignment="1" applyProtection="1">
      <alignment horizontal="right" vertical="top" wrapText="1"/>
      <protection locked="0"/>
    </xf>
    <xf numFmtId="0" fontId="9" fillId="0" borderId="16" xfId="0" applyNumberFormat="1" applyFont="1" applyFill="1" applyBorder="1" applyAlignment="1" applyProtection="1">
      <alignment horizontal="center" vertical="top" wrapText="1"/>
      <protection locked="0"/>
    </xf>
    <xf numFmtId="0" fontId="9" fillId="0" borderId="23" xfId="0" applyNumberFormat="1" applyFont="1" applyFill="1" applyBorder="1" applyAlignment="1" applyProtection="1">
      <alignment horizontal="center" vertical="top" wrapText="1"/>
      <protection locked="0"/>
    </xf>
    <xf numFmtId="0" fontId="9" fillId="0" borderId="24" xfId="0" applyNumberFormat="1" applyFont="1" applyFill="1" applyBorder="1" applyAlignment="1" applyProtection="1">
      <alignment horizontal="center" vertical="top" wrapText="1"/>
      <protection locked="0"/>
    </xf>
    <xf numFmtId="164" fontId="9" fillId="0" borderId="26" xfId="0" applyNumberFormat="1" applyFont="1" applyFill="1" applyBorder="1" applyAlignment="1" applyProtection="1">
      <alignment horizontal="right" vertical="top" wrapText="1"/>
      <protection locked="0"/>
    </xf>
    <xf numFmtId="164" fontId="9" fillId="0" borderId="25" xfId="0" applyNumberFormat="1" applyFont="1" applyFill="1" applyBorder="1" applyAlignment="1" applyProtection="1">
      <alignment horizontal="right" vertical="top" wrapText="1"/>
    </xf>
    <xf numFmtId="164" fontId="9" fillId="0" borderId="24" xfId="0" applyNumberFormat="1" applyFont="1" applyFill="1" applyBorder="1" applyAlignment="1" applyProtection="1">
      <alignment horizontal="right" vertical="top" wrapText="1"/>
      <protection locked="0"/>
    </xf>
    <xf numFmtId="0" fontId="9" fillId="0" borderId="16" xfId="0" applyNumberFormat="1" applyFont="1" applyFill="1" applyBorder="1" applyAlignment="1" applyProtection="1">
      <alignment horizontal="left" vertical="top" wrapText="1"/>
      <protection locked="0"/>
    </xf>
    <xf numFmtId="0" fontId="9" fillId="0" borderId="26" xfId="0" applyNumberFormat="1" applyFont="1" applyFill="1" applyBorder="1" applyAlignment="1" applyProtection="1">
      <alignment horizontal="left" vertical="top" wrapText="1"/>
      <protection locked="0"/>
    </xf>
    <xf numFmtId="0" fontId="9" fillId="0" borderId="24" xfId="0" applyNumberFormat="1" applyFont="1" applyFill="1" applyBorder="1" applyAlignment="1" applyProtection="1">
      <alignment horizontal="left" vertical="top" wrapText="1"/>
      <protection locked="0"/>
    </xf>
    <xf numFmtId="0" fontId="9" fillId="0" borderId="26" xfId="0" applyNumberFormat="1" applyFont="1" applyFill="1" applyBorder="1" applyAlignment="1" applyProtection="1">
      <alignment horizontal="center" vertical="top" wrapText="1"/>
      <protection locked="0"/>
    </xf>
    <xf numFmtId="0" fontId="9" fillId="0" borderId="25" xfId="0" applyNumberFormat="1" applyFont="1" applyFill="1" applyBorder="1" applyAlignment="1" applyProtection="1">
      <alignment horizontal="center" vertical="top" wrapText="1"/>
      <protection locked="0"/>
    </xf>
    <xf numFmtId="0" fontId="9" fillId="0" borderId="17" xfId="0" applyNumberFormat="1" applyFont="1" applyFill="1" applyBorder="1" applyAlignment="1" applyProtection="1">
      <alignment horizontal="center" vertical="top" wrapText="1"/>
      <protection locked="0"/>
    </xf>
    <xf numFmtId="0" fontId="9" fillId="0" borderId="16" xfId="0" applyNumberFormat="1" applyFont="1" applyFill="1" applyBorder="1" applyAlignment="1" applyProtection="1">
      <alignment horizontal="right" vertical="top" wrapText="1"/>
      <protection locked="0"/>
    </xf>
    <xf numFmtId="0" fontId="9" fillId="0" borderId="23" xfId="0" applyNumberFormat="1" applyFont="1" applyFill="1" applyBorder="1" applyAlignment="1" applyProtection="1">
      <alignment horizontal="right" vertical="top" wrapText="1"/>
      <protection locked="0"/>
    </xf>
    <xf numFmtId="0" fontId="9" fillId="0" borderId="27" xfId="0" applyNumberFormat="1" applyFont="1" applyFill="1" applyBorder="1" applyAlignment="1" applyProtection="1">
      <alignment horizontal="left" vertical="top" wrapText="1"/>
      <protection locked="0"/>
    </xf>
    <xf numFmtId="0" fontId="9" fillId="0" borderId="29" xfId="0" applyNumberFormat="1" applyFont="1" applyFill="1" applyBorder="1" applyAlignment="1" applyProtection="1">
      <alignment horizontal="left" vertical="top" wrapText="1"/>
      <protection locked="0"/>
    </xf>
    <xf numFmtId="0" fontId="9" fillId="0" borderId="30" xfId="0" applyNumberFormat="1" applyFont="1" applyFill="1" applyBorder="1" applyAlignment="1" applyProtection="1">
      <alignment horizontal="left" vertical="top" wrapText="1"/>
      <protection locked="0"/>
    </xf>
    <xf numFmtId="0" fontId="9" fillId="0" borderId="24" xfId="0" applyNumberFormat="1" applyFont="1" applyFill="1" applyBorder="1" applyAlignment="1" applyProtection="1">
      <alignment horizontal="right" vertical="top" wrapText="1"/>
      <protection locked="0"/>
    </xf>
    <xf numFmtId="0" fontId="9" fillId="0" borderId="31" xfId="0" applyNumberFormat="1" applyFont="1" applyFill="1" applyBorder="1" applyAlignment="1" applyProtection="1">
      <alignment horizontal="center" vertical="top" wrapText="1"/>
      <protection locked="0"/>
    </xf>
    <xf numFmtId="164" fontId="9" fillId="0" borderId="17" xfId="0" applyNumberFormat="1" applyFont="1" applyFill="1" applyBorder="1" applyAlignment="1" applyProtection="1">
      <alignment horizontal="right" vertical="top" wrapText="1"/>
      <protection locked="0"/>
    </xf>
    <xf numFmtId="164" fontId="9" fillId="0" borderId="23" xfId="0" applyNumberFormat="1" applyFont="1" applyFill="1" applyBorder="1" applyAlignment="1" applyProtection="1">
      <alignment horizontal="right" vertical="top" wrapText="1"/>
      <protection locked="0"/>
    </xf>
    <xf numFmtId="164" fontId="9" fillId="0" borderId="31" xfId="0" applyNumberFormat="1" applyFont="1" applyFill="1" applyBorder="1" applyAlignment="1" applyProtection="1">
      <alignment horizontal="right" vertical="top" wrapText="1"/>
      <protection locked="0"/>
    </xf>
    <xf numFmtId="0" fontId="9" fillId="0" borderId="32" xfId="0" applyNumberFormat="1" applyFont="1" applyFill="1" applyBorder="1" applyAlignment="1" applyProtection="1">
      <alignment horizontal="center" vertical="top" wrapText="1"/>
      <protection locked="0"/>
    </xf>
    <xf numFmtId="164" fontId="9" fillId="0" borderId="16" xfId="0" applyNumberFormat="1" applyFont="1" applyFill="1" applyBorder="1" applyAlignment="1" applyProtection="1">
      <alignment horizontal="right" vertical="top" wrapText="1"/>
    </xf>
    <xf numFmtId="0" fontId="9" fillId="0" borderId="26" xfId="0" applyNumberFormat="1" applyFont="1" applyFill="1" applyBorder="1" applyAlignment="1" applyProtection="1">
      <alignment horizontal="right" vertical="top" wrapText="1"/>
      <protection locked="0"/>
    </xf>
    <xf numFmtId="0" fontId="9" fillId="0" borderId="33" xfId="0" applyNumberFormat="1" applyFont="1" applyFill="1" applyBorder="1" applyAlignment="1" applyProtection="1">
      <alignment horizontal="left" vertical="top" wrapText="1"/>
      <protection locked="0"/>
    </xf>
    <xf numFmtId="164" fontId="9" fillId="0" borderId="32" xfId="0" applyNumberFormat="1" applyFont="1" applyFill="1" applyBorder="1" applyAlignment="1" applyProtection="1">
      <alignment horizontal="right" vertical="top" wrapText="1"/>
      <protection locked="0"/>
    </xf>
    <xf numFmtId="0" fontId="9" fillId="0" borderId="32" xfId="0" applyNumberFormat="1" applyFont="1" applyFill="1" applyBorder="1" applyAlignment="1" applyProtection="1">
      <alignment horizontal="left" vertical="top" wrapText="1"/>
      <protection locked="0"/>
    </xf>
    <xf numFmtId="0" fontId="9" fillId="0" borderId="32" xfId="0" applyNumberFormat="1" applyFont="1" applyFill="1" applyBorder="1" applyAlignment="1" applyProtection="1">
      <alignment horizontal="right" vertical="top" wrapText="1"/>
      <protection locked="0"/>
    </xf>
    <xf numFmtId="0" fontId="9" fillId="0" borderId="35" xfId="0" applyNumberFormat="1" applyFont="1" applyFill="1" applyBorder="1" applyAlignment="1" applyProtection="1">
      <alignment horizontal="left" vertical="top" wrapText="1"/>
      <protection locked="0"/>
    </xf>
    <xf numFmtId="0" fontId="9" fillId="0" borderId="25" xfId="0" applyNumberFormat="1" applyFont="1" applyFill="1" applyBorder="1" applyAlignment="1" applyProtection="1">
      <alignment horizontal="left" vertical="top" wrapText="1"/>
      <protection locked="0"/>
    </xf>
    <xf numFmtId="0" fontId="9" fillId="0" borderId="25" xfId="0" applyNumberFormat="1" applyFont="1" applyFill="1" applyBorder="1" applyAlignment="1" applyProtection="1">
      <alignment horizontal="right" vertical="top" wrapText="1"/>
      <protection locked="0"/>
    </xf>
    <xf numFmtId="0" fontId="9" fillId="0" borderId="34" xfId="0" applyNumberFormat="1" applyFont="1" applyFill="1" applyBorder="1" applyAlignment="1" applyProtection="1">
      <alignment horizontal="left" vertical="top" wrapText="1"/>
      <protection locked="0"/>
    </xf>
    <xf numFmtId="0" fontId="9" fillId="0" borderId="36" xfId="0" applyNumberFormat="1" applyFont="1" applyFill="1" applyBorder="1" applyAlignment="1" applyProtection="1">
      <alignment horizontal="center" vertical="top" wrapText="1"/>
      <protection locked="0"/>
    </xf>
    <xf numFmtId="0" fontId="10" fillId="0" borderId="16" xfId="0" applyNumberFormat="1" applyFont="1" applyFill="1" applyBorder="1" applyAlignment="1" applyProtection="1">
      <alignment horizontal="center" vertical="top" wrapText="1"/>
      <protection locked="0"/>
    </xf>
    <xf numFmtId="164" fontId="10" fillId="0" borderId="16" xfId="0" applyNumberFormat="1" applyFont="1" applyFill="1" applyBorder="1" applyAlignment="1" applyProtection="1">
      <alignment horizontal="right" vertical="top" wrapText="1"/>
      <protection locked="0"/>
    </xf>
    <xf numFmtId="164" fontId="9" fillId="0" borderId="24" xfId="0" applyNumberFormat="1" applyFont="1" applyFill="1" applyBorder="1" applyAlignment="1" applyProtection="1">
      <alignment horizontal="right" vertical="top" wrapText="1"/>
    </xf>
    <xf numFmtId="0" fontId="9" fillId="0" borderId="37" xfId="0" applyNumberFormat="1" applyFont="1" applyFill="1" applyBorder="1" applyAlignment="1" applyProtection="1">
      <alignment horizontal="center" vertical="top" wrapText="1"/>
      <protection locked="0"/>
    </xf>
    <xf numFmtId="0" fontId="9" fillId="0" borderId="38" xfId="0" applyNumberFormat="1" applyFont="1" applyFill="1" applyBorder="1" applyAlignment="1" applyProtection="1">
      <alignment horizontal="left" vertical="top" wrapText="1"/>
      <protection locked="0"/>
    </xf>
    <xf numFmtId="164" fontId="10" fillId="0" borderId="26" xfId="0" applyNumberFormat="1" applyFont="1" applyFill="1" applyBorder="1" applyAlignment="1" applyProtection="1">
      <alignment horizontal="right" vertical="top" wrapText="1"/>
      <protection locked="0"/>
    </xf>
    <xf numFmtId="0" fontId="9" fillId="0" borderId="31" xfId="0" applyNumberFormat="1" applyFont="1" applyFill="1" applyBorder="1" applyAlignment="1" applyProtection="1">
      <alignment horizontal="right" vertical="top" wrapText="1"/>
      <protection locked="0"/>
    </xf>
    <xf numFmtId="0" fontId="9" fillId="0" borderId="28" xfId="0" applyNumberFormat="1" applyFont="1" applyFill="1" applyBorder="1" applyAlignment="1" applyProtection="1">
      <alignment horizontal="left" vertical="top" wrapText="1"/>
      <protection locked="0"/>
    </xf>
    <xf numFmtId="0" fontId="10" fillId="0" borderId="5" xfId="0" applyNumberFormat="1" applyFont="1" applyFill="1" applyBorder="1" applyAlignment="1" applyProtection="1">
      <alignment horizontal="center" vertical="top" wrapText="1"/>
      <protection locked="0"/>
    </xf>
    <xf numFmtId="0" fontId="9" fillId="0" borderId="39" xfId="0" applyNumberFormat="1" applyFont="1" applyFill="1" applyBorder="1" applyAlignment="1" applyProtection="1">
      <alignment horizontal="center" vertical="top" wrapText="1"/>
      <protection locked="0"/>
    </xf>
    <xf numFmtId="0" fontId="9" fillId="0" borderId="40" xfId="0" applyNumberFormat="1" applyFont="1" applyFill="1" applyBorder="1" applyAlignment="1" applyProtection="1">
      <alignment horizontal="center" vertical="top" wrapText="1"/>
      <protection locked="0"/>
    </xf>
    <xf numFmtId="164" fontId="10" fillId="0" borderId="2" xfId="0" applyNumberFormat="1" applyFont="1" applyFill="1" applyBorder="1" applyAlignment="1" applyProtection="1">
      <alignment horizontal="right" vertical="top" wrapText="1"/>
    </xf>
    <xf numFmtId="0" fontId="9" fillId="0" borderId="17" xfId="0" applyNumberFormat="1" applyFont="1" applyFill="1" applyBorder="1" applyAlignment="1" applyProtection="1">
      <alignment horizontal="left" vertical="top" wrapText="1"/>
      <protection locked="0"/>
    </xf>
    <xf numFmtId="0" fontId="9" fillId="0" borderId="31" xfId="0" applyNumberFormat="1" applyFont="1" applyFill="1" applyBorder="1" applyAlignment="1" applyProtection="1">
      <alignment horizontal="left" vertical="top" wrapText="1"/>
      <protection locked="0"/>
    </xf>
    <xf numFmtId="0" fontId="9" fillId="0" borderId="17" xfId="0" applyNumberFormat="1" applyFont="1" applyFill="1" applyBorder="1" applyAlignment="1" applyProtection="1">
      <alignment horizontal="right" vertical="top" wrapText="1"/>
      <protection locked="0"/>
    </xf>
    <xf numFmtId="0" fontId="9" fillId="0" borderId="21" xfId="0" applyNumberFormat="1" applyFont="1" applyFill="1" applyBorder="1" applyAlignment="1" applyProtection="1">
      <alignment horizontal="left" vertical="top" wrapText="1"/>
      <protection locked="0"/>
    </xf>
    <xf numFmtId="164" fontId="10" fillId="0" borderId="17" xfId="0" applyNumberFormat="1" applyFont="1" applyFill="1" applyBorder="1" applyAlignment="1" applyProtection="1">
      <alignment horizontal="right" vertical="top" wrapText="1"/>
      <protection locked="0"/>
    </xf>
    <xf numFmtId="164" fontId="10" fillId="0" borderId="23" xfId="0" applyNumberFormat="1" applyFont="1" applyFill="1" applyBorder="1" applyAlignment="1" applyProtection="1">
      <alignment horizontal="right" vertical="top" wrapText="1"/>
      <protection locked="0"/>
    </xf>
    <xf numFmtId="164" fontId="10" fillId="0" borderId="24" xfId="0" applyNumberFormat="1" applyFont="1" applyFill="1" applyBorder="1" applyAlignment="1" applyProtection="1">
      <alignment horizontal="right" vertical="top" wrapText="1"/>
      <protection locked="0"/>
    </xf>
    <xf numFmtId="164" fontId="10" fillId="0" borderId="31" xfId="0" applyNumberFormat="1" applyFont="1" applyFill="1" applyBorder="1" applyAlignment="1" applyProtection="1">
      <alignment horizontal="right" vertical="top" wrapText="1"/>
      <protection locked="0"/>
    </xf>
    <xf numFmtId="0" fontId="9" fillId="8" borderId="16" xfId="0" applyNumberFormat="1" applyFont="1" applyFill="1" applyBorder="1" applyAlignment="1" applyProtection="1">
      <alignment horizontal="left" vertical="top" wrapText="1"/>
      <protection locked="0"/>
    </xf>
    <xf numFmtId="0" fontId="9" fillId="8" borderId="25" xfId="0" applyNumberFormat="1" applyFont="1" applyFill="1" applyBorder="1" applyAlignment="1" applyProtection="1">
      <alignment horizontal="center" vertical="top" wrapText="1"/>
      <protection locked="0"/>
    </xf>
    <xf numFmtId="0" fontId="9" fillId="8" borderId="16" xfId="0" applyNumberFormat="1" applyFont="1" applyFill="1" applyBorder="1" applyAlignment="1" applyProtection="1">
      <alignment horizontal="right" vertical="top" wrapText="1"/>
      <protection locked="0"/>
    </xf>
    <xf numFmtId="0" fontId="9" fillId="2" borderId="25" xfId="0" applyNumberFormat="1" applyFont="1" applyFill="1" applyBorder="1" applyAlignment="1" applyProtection="1">
      <alignment horizontal="left" vertical="top" wrapText="1"/>
      <protection locked="0"/>
    </xf>
    <xf numFmtId="0" fontId="9" fillId="2" borderId="25" xfId="0" applyNumberFormat="1" applyFont="1" applyFill="1" applyBorder="1" applyAlignment="1" applyProtection="1">
      <alignment horizontal="center" vertical="top" wrapText="1"/>
      <protection locked="0"/>
    </xf>
    <xf numFmtId="0" fontId="9" fillId="2" borderId="25" xfId="0" applyNumberFormat="1" applyFont="1" applyFill="1" applyBorder="1" applyAlignment="1" applyProtection="1">
      <alignment horizontal="right" vertical="top" wrapText="1"/>
      <protection locked="0"/>
    </xf>
    <xf numFmtId="0" fontId="9" fillId="2" borderId="34" xfId="0" applyNumberFormat="1" applyFont="1" applyFill="1" applyBorder="1" applyAlignment="1" applyProtection="1">
      <alignment horizontal="left" vertical="top" wrapText="1"/>
      <protection locked="0"/>
    </xf>
    <xf numFmtId="0" fontId="9" fillId="2" borderId="26" xfId="0" applyNumberFormat="1" applyFont="1" applyFill="1" applyBorder="1" applyAlignment="1" applyProtection="1">
      <alignment horizontal="left" vertical="top" wrapText="1"/>
      <protection locked="0"/>
    </xf>
    <xf numFmtId="0" fontId="9" fillId="2" borderId="26" xfId="0" applyNumberFormat="1" applyFont="1" applyFill="1" applyBorder="1" applyAlignment="1" applyProtection="1">
      <alignment horizontal="center" vertical="top" wrapText="1"/>
      <protection locked="0"/>
    </xf>
    <xf numFmtId="0" fontId="9" fillId="2" borderId="26" xfId="0" applyNumberFormat="1" applyFont="1" applyFill="1" applyBorder="1" applyAlignment="1" applyProtection="1">
      <alignment horizontal="right" vertical="top" wrapText="1"/>
      <protection locked="0"/>
    </xf>
    <xf numFmtId="0" fontId="9" fillId="2" borderId="31" xfId="0" applyNumberFormat="1" applyFont="1" applyFill="1" applyBorder="1" applyAlignment="1" applyProtection="1">
      <alignment horizontal="right" vertical="top" wrapText="1"/>
      <protection locked="0"/>
    </xf>
    <xf numFmtId="0" fontId="9" fillId="2" borderId="28" xfId="0" applyNumberFormat="1" applyFont="1" applyFill="1" applyBorder="1" applyAlignment="1" applyProtection="1">
      <alignment horizontal="left" vertical="top" wrapText="1"/>
      <protection locked="0"/>
    </xf>
    <xf numFmtId="0" fontId="9" fillId="2" borderId="2" xfId="0" applyNumberFormat="1" applyFont="1" applyFill="1" applyBorder="1" applyAlignment="1" applyProtection="1">
      <alignment horizontal="left" vertical="top" wrapText="1"/>
      <protection locked="0"/>
    </xf>
    <xf numFmtId="0" fontId="9" fillId="2" borderId="2" xfId="0" applyNumberFormat="1" applyFont="1" applyFill="1" applyBorder="1" applyAlignment="1" applyProtection="1">
      <alignment horizontal="center" vertical="top" wrapText="1"/>
      <protection locked="0"/>
    </xf>
    <xf numFmtId="0" fontId="9" fillId="2" borderId="2" xfId="0" applyNumberFormat="1" applyFont="1" applyFill="1" applyBorder="1" applyAlignment="1" applyProtection="1">
      <alignment horizontal="right" vertical="top" wrapText="1"/>
      <protection locked="0"/>
    </xf>
    <xf numFmtId="0" fontId="9" fillId="2" borderId="3" xfId="0" applyNumberFormat="1" applyFont="1" applyFill="1" applyBorder="1" applyAlignment="1" applyProtection="1">
      <alignment horizontal="left" vertical="top" wrapText="1"/>
      <protection locked="0"/>
    </xf>
    <xf numFmtId="0" fontId="9" fillId="2" borderId="1" xfId="0" applyNumberFormat="1" applyFont="1" applyFill="1" applyBorder="1" applyAlignment="1" applyProtection="1">
      <alignment vertical="top" wrapText="1"/>
      <protection locked="0"/>
    </xf>
    <xf numFmtId="0" fontId="9" fillId="2" borderId="2" xfId="0" applyNumberFormat="1" applyFont="1" applyFill="1" applyBorder="1" applyAlignment="1" applyProtection="1">
      <alignment vertical="top" wrapText="1"/>
      <protection locked="0"/>
    </xf>
    <xf numFmtId="0" fontId="9" fillId="8" borderId="25" xfId="0" applyNumberFormat="1" applyFont="1" applyFill="1" applyBorder="1" applyAlignment="1" applyProtection="1">
      <alignment horizontal="left" vertical="top" wrapText="1"/>
      <protection locked="0"/>
    </xf>
    <xf numFmtId="0" fontId="9" fillId="8" borderId="25" xfId="0" applyNumberFormat="1" applyFont="1" applyFill="1" applyBorder="1" applyAlignment="1" applyProtection="1">
      <alignment horizontal="right" vertical="top" wrapText="1"/>
      <protection locked="0"/>
    </xf>
    <xf numFmtId="0" fontId="9" fillId="8" borderId="34" xfId="0" applyNumberFormat="1" applyFont="1" applyFill="1" applyBorder="1" applyAlignment="1" applyProtection="1">
      <alignment horizontal="left" vertical="top" wrapText="1"/>
      <protection locked="0"/>
    </xf>
    <xf numFmtId="0" fontId="9" fillId="8" borderId="26" xfId="0" applyNumberFormat="1" applyFont="1" applyFill="1" applyBorder="1" applyAlignment="1" applyProtection="1">
      <alignment horizontal="left" vertical="top" wrapText="1"/>
      <protection locked="0"/>
    </xf>
    <xf numFmtId="0" fontId="9" fillId="8" borderId="26" xfId="0" applyNumberFormat="1" applyFont="1" applyFill="1" applyBorder="1" applyAlignment="1" applyProtection="1">
      <alignment horizontal="center" vertical="top" wrapText="1"/>
      <protection locked="0"/>
    </xf>
    <xf numFmtId="0" fontId="9" fillId="8" borderId="26" xfId="0" applyNumberFormat="1" applyFont="1" applyFill="1" applyBorder="1" applyAlignment="1" applyProtection="1">
      <alignment horizontal="right" vertical="top" wrapText="1"/>
      <protection locked="0"/>
    </xf>
    <xf numFmtId="0" fontId="9" fillId="8" borderId="33" xfId="0" applyNumberFormat="1" applyFont="1" applyFill="1" applyBorder="1" applyAlignment="1" applyProtection="1">
      <alignment horizontal="left" vertical="top" wrapText="1"/>
      <protection locked="0"/>
    </xf>
    <xf numFmtId="0" fontId="9" fillId="8" borderId="24" xfId="0" applyNumberFormat="1" applyFont="1" applyFill="1" applyBorder="1" applyAlignment="1" applyProtection="1">
      <alignment horizontal="left" vertical="top" wrapText="1"/>
      <protection locked="0"/>
    </xf>
    <xf numFmtId="0" fontId="9" fillId="8" borderId="24" xfId="0" applyNumberFormat="1" applyFont="1" applyFill="1" applyBorder="1" applyAlignment="1" applyProtection="1">
      <alignment horizontal="center" vertical="top" wrapText="1"/>
      <protection locked="0"/>
    </xf>
    <xf numFmtId="0" fontId="9" fillId="8" borderId="24" xfId="0" applyNumberFormat="1" applyFont="1" applyFill="1" applyBorder="1" applyAlignment="1" applyProtection="1">
      <alignment horizontal="right" vertical="top" wrapText="1"/>
      <protection locked="0"/>
    </xf>
    <xf numFmtId="0" fontId="9" fillId="8" borderId="30" xfId="0" applyNumberFormat="1" applyFont="1" applyFill="1" applyBorder="1" applyAlignment="1" applyProtection="1">
      <alignment horizontal="left" vertical="top" wrapText="1"/>
      <protection locked="0"/>
    </xf>
    <xf numFmtId="0" fontId="9" fillId="8" borderId="17" xfId="0" applyNumberFormat="1" applyFont="1" applyFill="1" applyBorder="1" applyAlignment="1" applyProtection="1">
      <alignment horizontal="left" vertical="top" wrapText="1"/>
      <protection locked="0"/>
    </xf>
    <xf numFmtId="0" fontId="9" fillId="8" borderId="17" xfId="0" applyNumberFormat="1" applyFont="1" applyFill="1" applyBorder="1" applyAlignment="1" applyProtection="1">
      <alignment horizontal="right" vertical="top" wrapText="1"/>
      <protection locked="0"/>
    </xf>
    <xf numFmtId="0" fontId="9" fillId="8" borderId="17" xfId="0" applyNumberFormat="1" applyFont="1" applyFill="1" applyBorder="1" applyAlignment="1" applyProtection="1">
      <alignment horizontal="center" vertical="top" wrapText="1"/>
      <protection locked="0"/>
    </xf>
    <xf numFmtId="0" fontId="9" fillId="8" borderId="23" xfId="0" applyNumberFormat="1" applyFont="1" applyFill="1" applyBorder="1" applyAlignment="1" applyProtection="1">
      <alignment horizontal="right" vertical="top" wrapText="1"/>
      <protection locked="0"/>
    </xf>
    <xf numFmtId="0" fontId="9" fillId="2" borderId="24" xfId="0" applyNumberFormat="1" applyFont="1" applyFill="1" applyBorder="1" applyAlignment="1" applyProtection="1">
      <alignment horizontal="left" vertical="top" wrapText="1"/>
      <protection locked="0"/>
    </xf>
    <xf numFmtId="0" fontId="9" fillId="2" borderId="24" xfId="0" applyNumberFormat="1" applyFont="1" applyFill="1" applyBorder="1" applyAlignment="1" applyProtection="1">
      <alignment horizontal="center" vertical="top" wrapText="1"/>
      <protection locked="0"/>
    </xf>
    <xf numFmtId="0" fontId="9" fillId="2" borderId="24" xfId="0" applyNumberFormat="1" applyFont="1" applyFill="1" applyBorder="1" applyAlignment="1" applyProtection="1">
      <alignment horizontal="right" vertical="top" wrapText="1"/>
      <protection locked="0"/>
    </xf>
    <xf numFmtId="0" fontId="9" fillId="2" borderId="30" xfId="0" applyNumberFormat="1" applyFont="1" applyFill="1" applyBorder="1" applyAlignment="1" applyProtection="1">
      <alignment horizontal="left" vertical="top" wrapText="1"/>
      <protection locked="0"/>
    </xf>
    <xf numFmtId="0" fontId="9" fillId="8" borderId="1" xfId="0" applyNumberFormat="1" applyFont="1" applyFill="1" applyBorder="1" applyAlignment="1" applyProtection="1">
      <alignment vertical="top" wrapText="1"/>
      <protection locked="0"/>
    </xf>
    <xf numFmtId="0" fontId="9" fillId="8" borderId="2" xfId="0" applyNumberFormat="1" applyFont="1" applyFill="1" applyBorder="1" applyAlignment="1" applyProtection="1">
      <alignment vertical="top" wrapText="1"/>
      <protection locked="0"/>
    </xf>
    <xf numFmtId="0" fontId="9" fillId="8" borderId="2" xfId="0" applyNumberFormat="1" applyFont="1" applyFill="1" applyBorder="1" applyAlignment="1" applyProtection="1">
      <alignment horizontal="left" vertical="top" wrapText="1"/>
      <protection locked="0"/>
    </xf>
    <xf numFmtId="0" fontId="9" fillId="8" borderId="2" xfId="0" applyNumberFormat="1" applyFont="1" applyFill="1" applyBorder="1" applyAlignment="1" applyProtection="1">
      <alignment horizontal="center" vertical="top" wrapText="1"/>
      <protection locked="0"/>
    </xf>
    <xf numFmtId="0" fontId="9" fillId="8" borderId="2" xfId="0" applyNumberFormat="1" applyFont="1" applyFill="1" applyBorder="1" applyAlignment="1" applyProtection="1">
      <alignment horizontal="right" vertical="top" wrapText="1"/>
      <protection locked="0"/>
    </xf>
    <xf numFmtId="0" fontId="9" fillId="8" borderId="3" xfId="0" applyNumberFormat="1" applyFont="1" applyFill="1" applyBorder="1" applyAlignment="1" applyProtection="1">
      <alignment horizontal="left" vertical="top" wrapText="1"/>
      <protection locked="0"/>
    </xf>
    <xf numFmtId="0" fontId="5" fillId="0" borderId="0" xfId="1" applyFont="1" applyFill="1" applyAlignment="1">
      <alignment horizontal="center" vertical="top"/>
    </xf>
    <xf numFmtId="0" fontId="1" fillId="0" borderId="25" xfId="0" applyNumberFormat="1" applyFont="1" applyFill="1" applyBorder="1" applyAlignment="1" applyProtection="1">
      <alignment horizontal="left" vertical="top" wrapText="1"/>
      <protection locked="0"/>
    </xf>
    <xf numFmtId="0" fontId="1" fillId="0" borderId="25" xfId="0" applyNumberFormat="1" applyFont="1" applyFill="1" applyBorder="1" applyAlignment="1" applyProtection="1">
      <alignment horizontal="center" vertical="top" wrapText="1"/>
      <protection locked="0"/>
    </xf>
    <xf numFmtId="0" fontId="1" fillId="0" borderId="25" xfId="0" applyNumberFormat="1" applyFont="1" applyFill="1" applyBorder="1" applyAlignment="1" applyProtection="1">
      <alignment horizontal="right" vertical="top" wrapText="1"/>
      <protection locked="0"/>
    </xf>
    <xf numFmtId="0" fontId="1" fillId="0" borderId="34" xfId="0" applyNumberFormat="1" applyFont="1" applyFill="1" applyBorder="1" applyAlignment="1" applyProtection="1">
      <alignment horizontal="left" vertical="top" wrapText="1"/>
      <protection locked="0"/>
    </xf>
    <xf numFmtId="0" fontId="9" fillId="3" borderId="3" xfId="0" applyNumberFormat="1" applyFont="1" applyFill="1" applyBorder="1" applyAlignment="1" applyProtection="1">
      <alignment horizontal="left" vertical="top" wrapText="1"/>
      <protection locked="0"/>
    </xf>
    <xf numFmtId="0" fontId="1" fillId="0" borderId="0" xfId="0" applyNumberFormat="1" applyFont="1" applyFill="1" applyAlignment="1" applyProtection="1">
      <alignment horizontal="right" wrapText="1"/>
    </xf>
    <xf numFmtId="2" fontId="9" fillId="0" borderId="5" xfId="0" applyNumberFormat="1" applyFont="1" applyFill="1" applyBorder="1" applyAlignment="1" applyProtection="1">
      <alignment horizontal="right" vertical="top" wrapText="1"/>
      <protection locked="0"/>
    </xf>
    <xf numFmtId="0" fontId="9" fillId="8" borderId="27" xfId="0" applyNumberFormat="1" applyFont="1" applyFill="1" applyBorder="1" applyAlignment="1" applyProtection="1">
      <alignment horizontal="left" vertical="top" wrapText="1"/>
      <protection locked="0"/>
    </xf>
    <xf numFmtId="0" fontId="5" fillId="0" borderId="0" xfId="0" applyFont="1" applyAlignment="1">
      <alignment horizontal="left" vertical="top" wrapText="1"/>
    </xf>
    <xf numFmtId="0" fontId="5" fillId="0" borderId="0" xfId="1" applyFont="1" applyFill="1" applyAlignment="1">
      <alignment horizontal="center" vertical="top" wrapText="1"/>
    </xf>
    <xf numFmtId="0" fontId="0" fillId="0" borderId="0" xfId="0" applyFill="1" applyAlignment="1">
      <alignment horizontal="center" vertical="top" wrapText="1"/>
    </xf>
    <xf numFmtId="0" fontId="4" fillId="0" borderId="0" xfId="1" applyFont="1" applyAlignment="1">
      <alignment horizontal="center"/>
    </xf>
    <xf numFmtId="0" fontId="0" fillId="0" borderId="0" xfId="0" applyAlignment="1"/>
    <xf numFmtId="49" fontId="4" fillId="0" borderId="0" xfId="1" applyNumberFormat="1" applyFont="1" applyAlignment="1">
      <alignment horizontal="left" vertical="top" wrapText="1"/>
    </xf>
    <xf numFmtId="0" fontId="11" fillId="0" borderId="0" xfId="1" applyFont="1" applyAlignment="1">
      <alignment horizontal="left" vertical="top" wrapText="1"/>
    </xf>
    <xf numFmtId="0" fontId="12" fillId="0" borderId="0" xfId="0" applyFont="1" applyAlignment="1"/>
    <xf numFmtId="0" fontId="5" fillId="0" borderId="0" xfId="0" applyFont="1" applyAlignment="1">
      <alignment horizontal="left" vertical="center" wrapText="1"/>
    </xf>
    <xf numFmtId="0" fontId="0" fillId="0" borderId="0" xfId="0" applyAlignment="1">
      <alignment horizontal="left" wrapText="1"/>
    </xf>
    <xf numFmtId="0" fontId="5" fillId="0" borderId="0" xfId="1" applyFont="1" applyFill="1" applyAlignment="1">
      <alignment horizontal="right"/>
    </xf>
    <xf numFmtId="0" fontId="5" fillId="0" borderId="0" xfId="0" applyFont="1" applyAlignment="1">
      <alignment horizontal="right" vertical="top"/>
    </xf>
    <xf numFmtId="0" fontId="5" fillId="0" borderId="0" xfId="0" applyFont="1" applyBorder="1" applyAlignment="1">
      <alignment horizontal="left" vertical="top" wrapText="1"/>
    </xf>
    <xf numFmtId="0" fontId="9" fillId="0" borderId="13" xfId="0" applyNumberFormat="1" applyFont="1" applyFill="1" applyBorder="1" applyAlignment="1" applyProtection="1">
      <alignment horizontal="left" vertical="top" wrapText="1"/>
      <protection locked="0"/>
    </xf>
    <xf numFmtId="0" fontId="0" fillId="0" borderId="14" xfId="0" applyBorder="1" applyAlignment="1">
      <alignment horizontal="left" vertical="top" wrapText="1"/>
    </xf>
    <xf numFmtId="0" fontId="0" fillId="0" borderId="15" xfId="0" applyBorder="1" applyAlignment="1">
      <alignment horizontal="left" vertical="top" wrapText="1"/>
    </xf>
    <xf numFmtId="0" fontId="9" fillId="0" borderId="16" xfId="0" applyNumberFormat="1" applyFont="1" applyFill="1" applyBorder="1" applyAlignment="1" applyProtection="1">
      <alignment horizontal="left" vertical="top" wrapText="1"/>
      <protection locked="0"/>
    </xf>
    <xf numFmtId="0" fontId="0" fillId="0" borderId="17" xfId="0" applyBorder="1" applyAlignment="1">
      <alignment horizontal="left" vertical="top" wrapText="1"/>
    </xf>
    <xf numFmtId="0" fontId="0" fillId="0" borderId="18" xfId="0" applyBorder="1" applyAlignment="1">
      <alignment horizontal="left" vertical="top" wrapText="1"/>
    </xf>
    <xf numFmtId="0" fontId="9" fillId="0" borderId="17" xfId="0" applyNumberFormat="1" applyFont="1" applyFill="1" applyBorder="1" applyAlignment="1" applyProtection="1">
      <alignment horizontal="left" vertical="top" wrapText="1"/>
      <protection locked="0"/>
    </xf>
    <xf numFmtId="0" fontId="9" fillId="0" borderId="18" xfId="0" applyNumberFormat="1" applyFont="1" applyFill="1" applyBorder="1" applyAlignment="1" applyProtection="1">
      <alignment horizontal="left" vertical="top" wrapText="1"/>
      <protection locked="0"/>
    </xf>
    <xf numFmtId="0" fontId="9" fillId="0" borderId="27" xfId="0" applyNumberFormat="1" applyFont="1" applyFill="1" applyBorder="1" applyAlignment="1" applyProtection="1">
      <alignment horizontal="left" vertical="top" wrapText="1"/>
      <protection locked="0"/>
    </xf>
    <xf numFmtId="0" fontId="0" fillId="0" borderId="21" xfId="0" applyBorder="1" applyAlignment="1">
      <alignment horizontal="left" vertical="top" wrapText="1"/>
    </xf>
    <xf numFmtId="0" fontId="0" fillId="0" borderId="22" xfId="0" applyBorder="1" applyAlignment="1">
      <alignment horizontal="left" vertical="top" wrapText="1"/>
    </xf>
    <xf numFmtId="0" fontId="9" fillId="0" borderId="16" xfId="0" applyNumberFormat="1" applyFont="1" applyFill="1" applyBorder="1" applyAlignment="1" applyProtection="1">
      <alignment horizontal="right" vertical="top" wrapText="1"/>
      <protection locked="0"/>
    </xf>
    <xf numFmtId="0" fontId="0" fillId="0" borderId="17" xfId="0" applyBorder="1" applyAlignment="1">
      <alignment horizontal="right" vertical="top" wrapText="1"/>
    </xf>
    <xf numFmtId="0" fontId="0" fillId="0" borderId="18" xfId="0" applyBorder="1" applyAlignment="1">
      <alignment horizontal="right" vertical="top" wrapText="1"/>
    </xf>
    <xf numFmtId="0" fontId="9" fillId="0" borderId="16" xfId="0" applyNumberFormat="1" applyFont="1" applyFill="1" applyBorder="1" applyAlignment="1" applyProtection="1">
      <alignment horizontal="center" vertical="top" wrapText="1"/>
      <protection locked="0"/>
    </xf>
    <xf numFmtId="0" fontId="0" fillId="0" borderId="17" xfId="0" applyBorder="1" applyAlignment="1">
      <alignment horizontal="center" vertical="top" wrapText="1"/>
    </xf>
    <xf numFmtId="0" fontId="0" fillId="0" borderId="18" xfId="0" applyBorder="1" applyAlignment="1">
      <alignment horizontal="center" vertical="top" wrapText="1"/>
    </xf>
    <xf numFmtId="0" fontId="9" fillId="0" borderId="14" xfId="0" applyNumberFormat="1" applyFont="1" applyFill="1" applyBorder="1" applyAlignment="1" applyProtection="1">
      <alignment horizontal="left" vertical="top" wrapText="1"/>
      <protection locked="0"/>
    </xf>
    <xf numFmtId="0" fontId="9" fillId="0" borderId="15" xfId="0" applyNumberFormat="1" applyFont="1" applyFill="1" applyBorder="1" applyAlignment="1" applyProtection="1">
      <alignment horizontal="left" vertical="top" wrapText="1"/>
      <protection locked="0"/>
    </xf>
    <xf numFmtId="0" fontId="9" fillId="0" borderId="17" xfId="0" applyNumberFormat="1" applyFont="1" applyFill="1" applyBorder="1" applyAlignment="1" applyProtection="1">
      <alignment horizontal="center" vertical="top" wrapText="1"/>
      <protection locked="0"/>
    </xf>
    <xf numFmtId="0" fontId="9" fillId="0" borderId="17" xfId="0" applyNumberFormat="1" applyFont="1" applyFill="1" applyBorder="1" applyAlignment="1" applyProtection="1">
      <alignment horizontal="right" vertical="top" wrapText="1"/>
      <protection locked="0"/>
    </xf>
    <xf numFmtId="0" fontId="9" fillId="0" borderId="21" xfId="0" applyNumberFormat="1" applyFont="1" applyFill="1" applyBorder="1" applyAlignment="1" applyProtection="1">
      <alignment horizontal="left" vertical="top" wrapText="1"/>
      <protection locked="0"/>
    </xf>
    <xf numFmtId="0" fontId="1" fillId="3" borderId="21" xfId="0" applyNumberFormat="1" applyFont="1" applyFill="1" applyBorder="1" applyAlignment="1" applyProtection="1">
      <alignment horizontal="left" vertical="top" wrapText="1"/>
      <protection locked="0"/>
    </xf>
    <xf numFmtId="0" fontId="12" fillId="3" borderId="21" xfId="0" applyFont="1" applyFill="1" applyBorder="1" applyAlignment="1">
      <alignment horizontal="left" vertical="top" wrapText="1"/>
    </xf>
    <xf numFmtId="0" fontId="12" fillId="3" borderId="22" xfId="0" applyFont="1" applyFill="1" applyBorder="1" applyAlignment="1">
      <alignment horizontal="left" vertical="top" wrapText="1"/>
    </xf>
    <xf numFmtId="0" fontId="9" fillId="8" borderId="16" xfId="0" applyNumberFormat="1" applyFont="1" applyFill="1" applyBorder="1" applyAlignment="1" applyProtection="1">
      <alignment horizontal="left" vertical="top" wrapText="1"/>
      <protection locked="0"/>
    </xf>
    <xf numFmtId="0" fontId="0" fillId="8" borderId="17" xfId="0" applyFill="1" applyBorder="1" applyAlignment="1">
      <alignment horizontal="left" vertical="top" wrapText="1"/>
    </xf>
    <xf numFmtId="0" fontId="0" fillId="8" borderId="18" xfId="0" applyFill="1" applyBorder="1" applyAlignment="1">
      <alignment horizontal="left" vertical="top" wrapText="1"/>
    </xf>
    <xf numFmtId="0" fontId="9" fillId="8" borderId="16" xfId="0" applyNumberFormat="1" applyFont="1" applyFill="1" applyBorder="1" applyAlignment="1" applyProtection="1">
      <alignment horizontal="center" vertical="top" wrapText="1"/>
      <protection locked="0"/>
    </xf>
    <xf numFmtId="0" fontId="0" fillId="8" borderId="17" xfId="0" applyFill="1" applyBorder="1" applyAlignment="1">
      <alignment horizontal="center" vertical="top" wrapText="1"/>
    </xf>
    <xf numFmtId="0" fontId="0" fillId="8" borderId="18" xfId="0" applyFill="1" applyBorder="1" applyAlignment="1">
      <alignment horizontal="center" vertical="top" wrapText="1"/>
    </xf>
    <xf numFmtId="0" fontId="9" fillId="8" borderId="16" xfId="0" applyNumberFormat="1" applyFont="1" applyFill="1" applyBorder="1" applyAlignment="1" applyProtection="1">
      <alignment horizontal="right" vertical="top" wrapText="1"/>
      <protection locked="0"/>
    </xf>
    <xf numFmtId="0" fontId="0" fillId="8" borderId="17" xfId="0" applyFill="1" applyBorder="1" applyAlignment="1">
      <alignment horizontal="right" vertical="top" wrapText="1"/>
    </xf>
    <xf numFmtId="0" fontId="0" fillId="8" borderId="18" xfId="0" applyFill="1" applyBorder="1" applyAlignment="1">
      <alignment horizontal="right" vertical="top" wrapText="1"/>
    </xf>
    <xf numFmtId="0" fontId="9" fillId="8" borderId="27" xfId="0" applyNumberFormat="1" applyFont="1" applyFill="1" applyBorder="1" applyAlignment="1" applyProtection="1">
      <alignment horizontal="left" vertical="top" wrapText="1"/>
      <protection locked="0"/>
    </xf>
    <xf numFmtId="0" fontId="0" fillId="8" borderId="21" xfId="0" applyFill="1" applyBorder="1" applyAlignment="1">
      <alignment horizontal="left" vertical="top" wrapText="1"/>
    </xf>
    <xf numFmtId="0" fontId="0" fillId="8" borderId="22" xfId="0" applyFill="1" applyBorder="1" applyAlignment="1">
      <alignment horizontal="left" vertical="top" wrapText="1"/>
    </xf>
    <xf numFmtId="0" fontId="9" fillId="8" borderId="13" xfId="0" applyNumberFormat="1" applyFont="1" applyFill="1" applyBorder="1" applyAlignment="1" applyProtection="1">
      <alignment horizontal="left" vertical="top" wrapText="1"/>
      <protection locked="0"/>
    </xf>
    <xf numFmtId="0" fontId="9" fillId="8" borderId="14" xfId="0" applyNumberFormat="1" applyFont="1" applyFill="1" applyBorder="1" applyAlignment="1" applyProtection="1">
      <alignment horizontal="left" vertical="top" wrapText="1"/>
      <protection locked="0"/>
    </xf>
    <xf numFmtId="0" fontId="9" fillId="8" borderId="15" xfId="0" applyNumberFormat="1" applyFont="1" applyFill="1" applyBorder="1" applyAlignment="1" applyProtection="1">
      <alignment horizontal="left" vertical="top" wrapText="1"/>
      <protection locked="0"/>
    </xf>
    <xf numFmtId="0" fontId="9" fillId="0" borderId="13" xfId="0" applyNumberFormat="1" applyFont="1" applyFill="1" applyBorder="1" applyAlignment="1" applyProtection="1">
      <alignment horizontal="center" vertical="top" wrapText="1"/>
      <protection locked="0"/>
    </xf>
    <xf numFmtId="0" fontId="9" fillId="0" borderId="15" xfId="0" applyNumberFormat="1" applyFont="1" applyFill="1" applyBorder="1" applyAlignment="1" applyProtection="1">
      <alignment horizontal="center" vertical="top" wrapText="1"/>
      <protection locked="0"/>
    </xf>
    <xf numFmtId="0" fontId="9" fillId="8" borderId="17" xfId="0" applyNumberFormat="1" applyFont="1" applyFill="1" applyBorder="1" applyAlignment="1" applyProtection="1">
      <alignment horizontal="left" vertical="top" wrapText="1"/>
      <protection locked="0"/>
    </xf>
    <xf numFmtId="0" fontId="9" fillId="8" borderId="18" xfId="0" applyNumberFormat="1" applyFont="1" applyFill="1" applyBorder="1" applyAlignment="1" applyProtection="1">
      <alignment horizontal="left" vertical="top" wrapText="1"/>
      <protection locked="0"/>
    </xf>
    <xf numFmtId="0" fontId="9" fillId="8" borderId="17" xfId="0" applyNumberFormat="1" applyFont="1" applyFill="1" applyBorder="1" applyAlignment="1" applyProtection="1">
      <alignment horizontal="right" vertical="top" wrapText="1"/>
      <protection locked="0"/>
    </xf>
    <xf numFmtId="0" fontId="9" fillId="8" borderId="23" xfId="0" applyNumberFormat="1" applyFont="1" applyFill="1" applyBorder="1" applyAlignment="1" applyProtection="1">
      <alignment horizontal="right" vertical="top" wrapText="1"/>
      <protection locked="0"/>
    </xf>
    <xf numFmtId="0" fontId="9" fillId="8" borderId="21" xfId="0" applyNumberFormat="1" applyFont="1" applyFill="1" applyBorder="1" applyAlignment="1" applyProtection="1">
      <alignment horizontal="left" vertical="top" wrapText="1"/>
      <protection locked="0"/>
    </xf>
    <xf numFmtId="0" fontId="9" fillId="8" borderId="17" xfId="0" applyNumberFormat="1" applyFont="1" applyFill="1" applyBorder="1" applyAlignment="1" applyProtection="1">
      <alignment horizontal="center" vertical="top" wrapText="1"/>
      <protection locked="0"/>
    </xf>
    <xf numFmtId="0" fontId="9" fillId="2" borderId="13" xfId="0" applyNumberFormat="1" applyFont="1" applyFill="1" applyBorder="1" applyAlignment="1" applyProtection="1">
      <alignment horizontal="left" vertical="top" wrapText="1"/>
      <protection locked="0"/>
    </xf>
    <xf numFmtId="0" fontId="9" fillId="2" borderId="15" xfId="0" applyNumberFormat="1" applyFont="1" applyFill="1" applyBorder="1" applyAlignment="1" applyProtection="1">
      <alignment horizontal="left" vertical="top" wrapText="1"/>
      <protection locked="0"/>
    </xf>
    <xf numFmtId="0" fontId="9" fillId="2" borderId="16" xfId="0" applyNumberFormat="1" applyFont="1" applyFill="1" applyBorder="1" applyAlignment="1" applyProtection="1">
      <alignment horizontal="left" vertical="top" wrapText="1"/>
      <protection locked="0"/>
    </xf>
    <xf numFmtId="0" fontId="0" fillId="2" borderId="18" xfId="0" applyFill="1" applyBorder="1" applyAlignment="1">
      <alignment horizontal="left" vertical="top" wrapText="1"/>
    </xf>
    <xf numFmtId="0" fontId="9" fillId="0" borderId="18" xfId="0" applyNumberFormat="1" applyFont="1" applyFill="1" applyBorder="1" applyAlignment="1" applyProtection="1">
      <alignment horizontal="right" vertical="top" wrapText="1"/>
      <protection locked="0"/>
    </xf>
    <xf numFmtId="0" fontId="9" fillId="0" borderId="20" xfId="0" applyNumberFormat="1" applyFont="1" applyFill="1" applyBorder="1" applyAlignment="1" applyProtection="1">
      <alignment horizontal="left" vertical="top" wrapText="1"/>
      <protection locked="0"/>
    </xf>
    <xf numFmtId="0" fontId="9" fillId="0" borderId="19" xfId="0" applyNumberFormat="1" applyFont="1" applyFill="1" applyBorder="1" applyAlignment="1" applyProtection="1">
      <alignment horizontal="left" vertical="top" wrapText="1"/>
      <protection locked="0"/>
    </xf>
    <xf numFmtId="0" fontId="9" fillId="0" borderId="19" xfId="0" applyNumberFormat="1" applyFont="1" applyFill="1" applyBorder="1" applyAlignment="1" applyProtection="1">
      <alignment horizontal="center" vertical="top" wrapText="1"/>
      <protection locked="0"/>
    </xf>
    <xf numFmtId="0" fontId="9" fillId="0" borderId="19" xfId="0" applyNumberFormat="1" applyFont="1" applyFill="1" applyBorder="1" applyAlignment="1" applyProtection="1">
      <alignment horizontal="right" vertical="top" wrapText="1"/>
      <protection locked="0"/>
    </xf>
    <xf numFmtId="0" fontId="8" fillId="0" borderId="0" xfId="0" applyNumberFormat="1" applyFont="1" applyFill="1" applyAlignment="1" applyProtection="1">
      <alignment horizontal="center" vertical="top" wrapText="1"/>
      <protection locked="0"/>
    </xf>
    <xf numFmtId="0" fontId="7" fillId="0" borderId="0" xfId="0" applyNumberFormat="1" applyFont="1" applyFill="1" applyAlignment="1" applyProtection="1">
      <alignment horizontal="center" wrapText="1"/>
    </xf>
    <xf numFmtId="0" fontId="3" fillId="0" borderId="0" xfId="0" applyNumberFormat="1" applyFont="1" applyFill="1" applyAlignment="1" applyProtection="1">
      <alignment horizontal="center" wrapText="1"/>
    </xf>
    <xf numFmtId="0" fontId="9" fillId="3" borderId="29" xfId="0" applyNumberFormat="1" applyFont="1" applyFill="1" applyBorder="1" applyAlignment="1" applyProtection="1">
      <alignment horizontal="left" vertical="top" wrapText="1"/>
      <protection locked="0"/>
    </xf>
    <xf numFmtId="0" fontId="0" fillId="3" borderId="21" xfId="0" applyFill="1" applyBorder="1" applyAlignment="1">
      <alignment horizontal="left" vertical="top" wrapText="1"/>
    </xf>
    <xf numFmtId="0" fontId="0" fillId="3" borderId="22" xfId="0" applyFill="1" applyBorder="1" applyAlignment="1">
      <alignment horizontal="left" vertical="top" wrapText="1"/>
    </xf>
    <xf numFmtId="0" fontId="9" fillId="0" borderId="18" xfId="0" applyNumberFormat="1" applyFont="1" applyFill="1" applyBorder="1" applyAlignment="1" applyProtection="1">
      <alignment horizontal="center" vertical="top" wrapText="1"/>
      <protection locked="0"/>
    </xf>
    <xf numFmtId="0" fontId="9" fillId="0" borderId="23" xfId="0" applyNumberFormat="1" applyFont="1" applyFill="1" applyBorder="1" applyAlignment="1" applyProtection="1">
      <alignment horizontal="right" vertical="top" wrapText="1"/>
      <protection locked="0"/>
    </xf>
    <xf numFmtId="0" fontId="8" fillId="0" borderId="2"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8" fillId="0" borderId="8"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0" fontId="8" fillId="0" borderId="6"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center" vertical="center" wrapText="1"/>
    </xf>
    <xf numFmtId="0" fontId="8" fillId="0" borderId="7" xfId="0" applyNumberFormat="1" applyFont="1" applyFill="1" applyBorder="1" applyAlignment="1" applyProtection="1">
      <alignment horizontal="center" vertical="center" wrapText="1"/>
    </xf>
  </cellXfs>
  <cellStyles count="3">
    <cellStyle name="Excel Built-in Normal" xfId="2"/>
    <cellStyle name="Įprastas" xfId="0" builtinId="0"/>
    <cellStyle name="Įprastas 2" xfId="1"/>
  </cellStyles>
  <dxfs count="0"/>
  <tableStyles count="0" defaultTableStyle="TableStyleMedium2" defaultPivotStyle="PivotStyleLight16"/>
  <colors>
    <mruColors>
      <color rgb="FFFFCCFF"/>
      <color rgb="FFCCECFF"/>
      <color rgb="FFCCFFCC"/>
      <color rgb="FFE9C9C7"/>
      <color rgb="FF99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perspective val="2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2222222222222223E-2"/>
          <c:y val="0.17171296296296298"/>
          <c:w val="0.93888888888888888"/>
          <c:h val="0.6714577865266842"/>
        </c:manualLayout>
      </c:layout>
      <c:pie3DChart>
        <c:varyColors val="1"/>
        <c:ser>
          <c:idx val="0"/>
          <c:order val="0"/>
          <c:dPt>
            <c:idx val="0"/>
            <c:bubble3D val="0"/>
            <c:spPr>
              <a:solidFill>
                <a:schemeClr val="bg1"/>
              </a:solidFill>
              <a:ln w="25400">
                <a:solidFill>
                  <a:schemeClr val="bg1">
                    <a:lumMod val="75000"/>
                  </a:schemeClr>
                </a:solidFill>
              </a:ln>
              <a:effectLst/>
              <a:sp3d contourW="25400">
                <a:contourClr>
                  <a:schemeClr val="bg1">
                    <a:lumMod val="75000"/>
                  </a:schemeClr>
                </a:contourClr>
              </a:sp3d>
            </c:spPr>
            <c:extLst>
              <c:ext xmlns:c16="http://schemas.microsoft.com/office/drawing/2014/chart" uri="{C3380CC4-5D6E-409C-BE32-E72D297353CC}">
                <c16:uniqueId val="{00000001-D2D0-4923-94B7-FD9049AD3804}"/>
              </c:ext>
            </c:extLst>
          </c:dPt>
          <c:dPt>
            <c:idx val="1"/>
            <c:bubble3D val="0"/>
            <c:spPr>
              <a:solidFill>
                <a:schemeClr val="accent1">
                  <a:lumMod val="20000"/>
                  <a:lumOff val="8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3-D2D0-4923-94B7-FD9049AD3804}"/>
              </c:ext>
            </c:extLst>
          </c:dPt>
          <c:dPt>
            <c:idx val="2"/>
            <c:bubble3D val="0"/>
            <c:spPr>
              <a:solidFill>
                <a:srgbClr val="FFCCFF"/>
              </a:solidFill>
              <a:ln w="25400">
                <a:solidFill>
                  <a:schemeClr val="lt1"/>
                </a:solidFill>
              </a:ln>
              <a:effectLst/>
              <a:sp3d contourW="25400">
                <a:contourClr>
                  <a:schemeClr val="lt1"/>
                </a:contourClr>
              </a:sp3d>
            </c:spPr>
            <c:extLst>
              <c:ext xmlns:c16="http://schemas.microsoft.com/office/drawing/2014/chart" uri="{C3380CC4-5D6E-409C-BE32-E72D297353CC}">
                <c16:uniqueId val="{00000002-D2D0-4923-94B7-FD9049AD3804}"/>
              </c:ext>
            </c:extLst>
          </c:dPt>
          <c:dPt>
            <c:idx val="3"/>
            <c:bubble3D val="0"/>
            <c:spPr>
              <a:solidFill>
                <a:schemeClr val="bg1">
                  <a:lumMod val="7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B-886C-4112-A791-AAA48E367F26}"/>
              </c:ext>
            </c:extLst>
          </c:dPt>
          <c:dLbls>
            <c:dLbl>
              <c:idx val="0"/>
              <c:layout>
                <c:manualLayout>
                  <c:x val="4.5792319713998969E-2"/>
                  <c:y val="-1.6750717924965176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D2D0-4923-94B7-FD9049AD3804}"/>
                </c:ext>
              </c:extLst>
            </c:dLbl>
            <c:dLbl>
              <c:idx val="1"/>
              <c:layout>
                <c:manualLayout>
                  <c:x val="-9.7887214965181393E-2"/>
                  <c:y val="6.891258384368619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D2D0-4923-94B7-FD9049AD3804}"/>
                </c:ext>
              </c:extLst>
            </c:dLbl>
            <c:dLbl>
              <c:idx val="2"/>
              <c:layout>
                <c:manualLayout>
                  <c:x val="0.14154476355195486"/>
                  <c:y val="-1.0393336249635475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D2D0-4923-94B7-FD9049AD3804}"/>
                </c:ext>
              </c:extLst>
            </c:dLbl>
            <c:dLbl>
              <c:idx val="3"/>
              <c:layout>
                <c:manualLayout>
                  <c:x val="0.12738680786288997"/>
                  <c:y val="3.1689268008165644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886C-4112-A791-AAA48E367F26}"/>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lt-LT"/>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multiLvlStrRef>
              <c:f>Ataskaita!$B$14:$D$16</c:f>
              <c:multiLvlStrCache>
                <c:ptCount val="3"/>
                <c:lvl>
                  <c:pt idx="0">
                    <c:v>–</c:v>
                  </c:pt>
                  <c:pt idx="1">
                    <c:v>–</c:v>
                  </c:pt>
                  <c:pt idx="2">
                    <c:v>–</c:v>
                  </c:pt>
                </c:lvl>
                <c:lvl>
                  <c:pt idx="0">
                    <c:v>faktiškai įvykdyta</c:v>
                  </c:pt>
                  <c:pt idx="1">
                    <c:v>iš dalies įvykdyta</c:v>
                  </c:pt>
                  <c:pt idx="2">
                    <c:v>neįvykdyta</c:v>
                  </c:pt>
                </c:lvl>
              </c:multiLvlStrCache>
            </c:multiLvlStrRef>
          </c:cat>
          <c:val>
            <c:numRef>
              <c:f>Ataskaita!$E$14:$E$16</c:f>
              <c:numCache>
                <c:formatCode>General</c:formatCode>
                <c:ptCount val="3"/>
                <c:pt idx="0">
                  <c:v>41</c:v>
                </c:pt>
                <c:pt idx="1">
                  <c:v>8</c:v>
                </c:pt>
                <c:pt idx="2">
                  <c:v>5</c:v>
                </c:pt>
              </c:numCache>
            </c:numRef>
          </c:val>
          <c:extLst>
            <c:ext xmlns:c16="http://schemas.microsoft.com/office/drawing/2014/chart" uri="{C3380CC4-5D6E-409C-BE32-E72D297353CC}">
              <c16:uniqueId val="{00000000-D2D0-4923-94B7-FD9049AD3804}"/>
            </c:ext>
          </c:extLst>
        </c:ser>
        <c:dLbls>
          <c:dLblPos val="bestFit"/>
          <c:showLegendKey val="0"/>
          <c:showVal val="1"/>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solidFill>
            <a:sysClr val="windowText" lastClr="000000"/>
          </a:solidFill>
          <a:latin typeface="Times New Roman" panose="02020603050405020304" pitchFamily="18" charset="0"/>
          <a:cs typeface="Times New Roman" panose="02020603050405020304" pitchFamily="18" charset="0"/>
        </a:defRPr>
      </a:pPr>
      <a:endParaRPr lang="lt-L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19051</xdr:colOff>
      <xdr:row>19</xdr:row>
      <xdr:rowOff>66675</xdr:rowOff>
    </xdr:from>
    <xdr:to>
      <xdr:col>8</xdr:col>
      <xdr:colOff>482600</xdr:colOff>
      <xdr:row>33</xdr:row>
      <xdr:rowOff>9525</xdr:rowOff>
    </xdr:to>
    <xdr:graphicFrame macro="">
      <xdr:nvGraphicFramePr>
        <xdr:cNvPr id="4" name="Diagrama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tabSelected="1" zoomScaleNormal="100" zoomScaleSheetLayoutView="100" workbookViewId="0">
      <selection activeCell="D16" sqref="D16"/>
    </sheetView>
  </sheetViews>
  <sheetFormatPr defaultRowHeight="13.2" x14ac:dyDescent="0.25"/>
  <cols>
    <col min="5" max="5" width="8.44140625" customWidth="1"/>
    <col min="9" max="9" width="11.44140625" customWidth="1"/>
    <col min="10" max="10" width="12.44140625" customWidth="1"/>
  </cols>
  <sheetData>
    <row r="1" spans="1:12" ht="34.5" customHeight="1" x14ac:dyDescent="0.25">
      <c r="E1" s="19"/>
      <c r="F1" s="19"/>
      <c r="G1" s="192" t="s">
        <v>384</v>
      </c>
      <c r="H1" s="192"/>
      <c r="I1" s="192"/>
      <c r="J1" s="192"/>
    </row>
    <row r="2" spans="1:12" ht="19.5" customHeight="1" x14ac:dyDescent="0.25">
      <c r="E2" s="19"/>
      <c r="F2" s="19"/>
      <c r="G2" s="192" t="s">
        <v>411</v>
      </c>
      <c r="H2" s="192"/>
      <c r="I2" s="192"/>
      <c r="J2" s="192"/>
    </row>
    <row r="3" spans="1:12" ht="15" customHeight="1" x14ac:dyDescent="0.25">
      <c r="E3" s="19"/>
      <c r="F3" s="18"/>
      <c r="G3" s="18"/>
      <c r="H3" s="18"/>
      <c r="I3" s="18"/>
      <c r="J3" s="18"/>
    </row>
    <row r="4" spans="1:12" ht="15.6" x14ac:dyDescent="0.3">
      <c r="A4" s="195" t="s">
        <v>385</v>
      </c>
      <c r="B4" s="196"/>
      <c r="C4" s="196"/>
      <c r="D4" s="196"/>
      <c r="E4" s="196"/>
      <c r="F4" s="196"/>
      <c r="G4" s="196"/>
      <c r="H4" s="196"/>
      <c r="I4" s="196"/>
      <c r="J4" s="196"/>
      <c r="K4" s="2"/>
    </row>
    <row r="5" spans="1:12" ht="15.6" x14ac:dyDescent="0.3">
      <c r="A5" s="195" t="s">
        <v>3</v>
      </c>
      <c r="B5" s="196"/>
      <c r="C5" s="196"/>
      <c r="D5" s="196"/>
      <c r="E5" s="196"/>
      <c r="F5" s="196"/>
      <c r="G5" s="196"/>
      <c r="H5" s="196"/>
      <c r="I5" s="196"/>
      <c r="J5" s="196"/>
      <c r="K5" s="2"/>
    </row>
    <row r="6" spans="1:12" ht="15.6" x14ac:dyDescent="0.3">
      <c r="A6" s="195" t="s">
        <v>34</v>
      </c>
      <c r="B6" s="196"/>
      <c r="C6" s="196"/>
      <c r="D6" s="196"/>
      <c r="E6" s="196"/>
      <c r="F6" s="196"/>
      <c r="G6" s="196"/>
      <c r="H6" s="196"/>
      <c r="I6" s="196"/>
      <c r="J6" s="196"/>
      <c r="K6" s="2"/>
    </row>
    <row r="8" spans="1:12" ht="19.350000000000001" customHeight="1" x14ac:dyDescent="0.25">
      <c r="A8" s="197" t="s">
        <v>387</v>
      </c>
      <c r="B8" s="196"/>
      <c r="C8" s="196"/>
      <c r="D8" s="196"/>
      <c r="E8" s="196"/>
      <c r="F8" s="196"/>
      <c r="G8" s="196"/>
      <c r="H8" s="196"/>
      <c r="I8" s="196"/>
      <c r="J8" s="196"/>
      <c r="K8" s="3"/>
    </row>
    <row r="10" spans="1:12" ht="49.5" customHeight="1" x14ac:dyDescent="0.25">
      <c r="A10" s="198" t="s">
        <v>409</v>
      </c>
      <c r="B10" s="199"/>
      <c r="C10" s="199"/>
      <c r="D10" s="199"/>
      <c r="E10" s="199"/>
      <c r="F10" s="199"/>
      <c r="G10" s="199"/>
      <c r="H10" s="199"/>
      <c r="I10" s="199"/>
      <c r="J10" s="199"/>
      <c r="K10" s="4"/>
      <c r="L10" s="5"/>
    </row>
    <row r="11" spans="1:12" x14ac:dyDescent="0.25">
      <c r="A11" s="5"/>
      <c r="B11" s="5"/>
      <c r="C11" s="5"/>
      <c r="D11" s="5"/>
      <c r="E11" s="5"/>
      <c r="F11" s="5"/>
      <c r="G11" s="5"/>
      <c r="H11" s="5"/>
      <c r="I11" s="5"/>
      <c r="J11" s="5"/>
      <c r="K11" s="5"/>
      <c r="L11" s="5"/>
    </row>
    <row r="12" spans="1:12" ht="19.5" customHeight="1" x14ac:dyDescent="0.25">
      <c r="A12" s="193" t="s">
        <v>410</v>
      </c>
      <c r="B12" s="194"/>
      <c r="C12" s="194"/>
      <c r="D12" s="194"/>
      <c r="E12" s="194"/>
      <c r="F12" s="194"/>
      <c r="G12" s="194"/>
      <c r="H12" s="194"/>
      <c r="I12" s="194"/>
      <c r="J12" s="194"/>
      <c r="K12" s="4"/>
      <c r="L12" s="5"/>
    </row>
    <row r="13" spans="1:12" ht="15.6" x14ac:dyDescent="0.25">
      <c r="A13" s="4"/>
      <c r="B13" s="1"/>
      <c r="C13" s="1"/>
      <c r="D13" s="1"/>
      <c r="E13" s="1"/>
      <c r="F13" s="1"/>
      <c r="G13" s="1"/>
      <c r="H13" s="1"/>
      <c r="I13" s="1"/>
      <c r="J13" s="1"/>
      <c r="K13" s="4"/>
      <c r="L13" s="5"/>
    </row>
    <row r="14" spans="1:12" ht="15.6" x14ac:dyDescent="0.3">
      <c r="A14" s="6"/>
      <c r="B14" s="202" t="s">
        <v>35</v>
      </c>
      <c r="C14" s="202"/>
      <c r="D14" s="7" t="s">
        <v>464</v>
      </c>
      <c r="E14" s="183">
        <v>41</v>
      </c>
      <c r="F14" s="8" t="s">
        <v>407</v>
      </c>
      <c r="G14" s="8"/>
      <c r="H14" s="8"/>
      <c r="I14" s="8"/>
      <c r="J14" s="8"/>
      <c r="K14" s="8"/>
      <c r="L14" s="5"/>
    </row>
    <row r="15" spans="1:12" ht="15.6" x14ac:dyDescent="0.3">
      <c r="A15" s="6"/>
      <c r="B15" s="202" t="s">
        <v>36</v>
      </c>
      <c r="C15" s="202"/>
      <c r="D15" s="7" t="s">
        <v>464</v>
      </c>
      <c r="E15" s="183">
        <v>8</v>
      </c>
      <c r="F15" s="8" t="s">
        <v>408</v>
      </c>
      <c r="G15" s="8"/>
      <c r="H15" s="8"/>
      <c r="I15" s="8"/>
      <c r="J15" s="8"/>
      <c r="K15" s="8"/>
      <c r="L15" s="5"/>
    </row>
    <row r="16" spans="1:12" s="9" customFormat="1" ht="15.6" x14ac:dyDescent="0.3">
      <c r="B16" s="203" t="s">
        <v>37</v>
      </c>
      <c r="C16" s="203"/>
      <c r="D16" s="11" t="s">
        <v>464</v>
      </c>
      <c r="E16" s="14">
        <v>5</v>
      </c>
      <c r="F16" s="17" t="s">
        <v>209</v>
      </c>
      <c r="G16" s="17"/>
      <c r="H16" s="17"/>
      <c r="I16" s="17"/>
    </row>
    <row r="17" spans="2:7" s="9" customFormat="1" ht="15.6" x14ac:dyDescent="0.3">
      <c r="B17" s="17"/>
      <c r="C17" s="17"/>
      <c r="D17" s="10"/>
      <c r="E17" s="11"/>
      <c r="F17" s="17"/>
    </row>
    <row r="18" spans="2:7" s="9" customFormat="1" ht="15.6" x14ac:dyDescent="0.3">
      <c r="B18" s="12"/>
      <c r="C18" s="12" t="s">
        <v>386</v>
      </c>
      <c r="D18" s="12"/>
      <c r="E18" s="13"/>
      <c r="F18" s="12"/>
      <c r="G18" s="12"/>
    </row>
    <row r="19" spans="2:7" s="9" customFormat="1" ht="15.6" x14ac:dyDescent="0.3">
      <c r="B19" s="12"/>
      <c r="C19" s="12"/>
      <c r="D19" s="12"/>
      <c r="E19" s="13"/>
      <c r="F19" s="12"/>
      <c r="G19" s="12"/>
    </row>
    <row r="20" spans="2:7" s="9" customFormat="1" ht="15.6" x14ac:dyDescent="0.3">
      <c r="B20" s="12"/>
      <c r="C20" s="12"/>
      <c r="D20" s="12"/>
      <c r="E20" s="13"/>
      <c r="F20" s="12"/>
      <c r="G20" s="12"/>
    </row>
    <row r="21" spans="2:7" s="9" customFormat="1" ht="15.6" x14ac:dyDescent="0.3">
      <c r="E21" s="14"/>
    </row>
    <row r="22" spans="2:7" s="9" customFormat="1" ht="15.6" x14ac:dyDescent="0.3">
      <c r="E22" s="14"/>
    </row>
    <row r="23" spans="2:7" s="9" customFormat="1" ht="15.6" x14ac:dyDescent="0.3">
      <c r="E23" s="14"/>
    </row>
    <row r="24" spans="2:7" s="9" customFormat="1" ht="15.6" x14ac:dyDescent="0.3">
      <c r="E24" s="14"/>
    </row>
    <row r="25" spans="2:7" s="9" customFormat="1" ht="15.6" x14ac:dyDescent="0.3">
      <c r="E25" s="14"/>
    </row>
    <row r="26" spans="2:7" s="9" customFormat="1" ht="15.6" x14ac:dyDescent="0.3">
      <c r="E26" s="14"/>
    </row>
    <row r="27" spans="2:7" s="9" customFormat="1" ht="15.6" x14ac:dyDescent="0.3">
      <c r="E27" s="14"/>
    </row>
    <row r="28" spans="2:7" s="9" customFormat="1" ht="15.6" x14ac:dyDescent="0.3">
      <c r="E28" s="14"/>
    </row>
    <row r="29" spans="2:7" s="9" customFormat="1" ht="15.6" x14ac:dyDescent="0.3">
      <c r="E29" s="14"/>
    </row>
    <row r="30" spans="2:7" s="9" customFormat="1" ht="15.6" x14ac:dyDescent="0.3">
      <c r="E30" s="14"/>
    </row>
    <row r="31" spans="2:7" s="9" customFormat="1" ht="15.6" x14ac:dyDescent="0.3">
      <c r="E31" s="14"/>
    </row>
    <row r="32" spans="2:7" s="9" customFormat="1" ht="15.6" x14ac:dyDescent="0.3">
      <c r="E32" s="14"/>
    </row>
    <row r="33" spans="1:11" s="9" customFormat="1" ht="15.6" x14ac:dyDescent="0.3">
      <c r="E33" s="14"/>
    </row>
    <row r="34" spans="1:11" s="9" customFormat="1" ht="15.6" x14ac:dyDescent="0.3">
      <c r="E34" s="14"/>
    </row>
    <row r="35" spans="1:11" ht="18.600000000000001" customHeight="1" x14ac:dyDescent="0.25"/>
    <row r="36" spans="1:11" ht="35.25" customHeight="1" x14ac:dyDescent="0.25">
      <c r="A36" s="204" t="s">
        <v>38</v>
      </c>
      <c r="B36" s="201"/>
      <c r="C36" s="201"/>
      <c r="D36" s="201"/>
      <c r="E36" s="201"/>
      <c r="F36" s="201"/>
      <c r="G36" s="201"/>
      <c r="H36" s="201"/>
      <c r="I36" s="201"/>
      <c r="J36" s="201"/>
      <c r="K36" s="15"/>
    </row>
    <row r="37" spans="1:11" ht="31.35" customHeight="1" x14ac:dyDescent="0.25">
      <c r="A37" s="200" t="s">
        <v>39</v>
      </c>
      <c r="B37" s="201"/>
      <c r="C37" s="201"/>
      <c r="D37" s="201"/>
      <c r="E37" s="201"/>
      <c r="F37" s="201"/>
      <c r="G37" s="201"/>
      <c r="H37" s="201"/>
      <c r="I37" s="201"/>
      <c r="J37" s="201"/>
      <c r="K37" s="16"/>
    </row>
    <row r="38" spans="1:11" ht="31.35" customHeight="1" x14ac:dyDescent="0.25">
      <c r="A38" s="200" t="s">
        <v>40</v>
      </c>
      <c r="B38" s="201"/>
      <c r="C38" s="201"/>
      <c r="D38" s="201"/>
      <c r="E38" s="201"/>
      <c r="F38" s="201"/>
      <c r="G38" s="201"/>
      <c r="H38" s="201"/>
      <c r="I38" s="201"/>
      <c r="J38" s="201"/>
      <c r="K38" s="16"/>
    </row>
    <row r="39" spans="1:11" ht="31.35" customHeight="1" x14ac:dyDescent="0.25">
      <c r="A39" s="200" t="s">
        <v>41</v>
      </c>
      <c r="B39" s="201"/>
      <c r="C39" s="201"/>
      <c r="D39" s="201"/>
      <c r="E39" s="201"/>
      <c r="F39" s="201"/>
      <c r="G39" s="201"/>
      <c r="H39" s="201"/>
      <c r="I39" s="201"/>
      <c r="J39" s="201"/>
      <c r="K39" s="16"/>
    </row>
    <row r="40" spans="1:11" s="9" customFormat="1" ht="15.6" x14ac:dyDescent="0.3">
      <c r="E40" s="14"/>
    </row>
    <row r="41" spans="1:11" s="9" customFormat="1" ht="15.6" x14ac:dyDescent="0.3">
      <c r="E41" s="14"/>
    </row>
    <row r="42" spans="1:11" s="9" customFormat="1" ht="15.6" x14ac:dyDescent="0.3">
      <c r="E42" s="14"/>
    </row>
    <row r="43" spans="1:11" s="9" customFormat="1" ht="15.6" x14ac:dyDescent="0.3">
      <c r="E43" s="14"/>
    </row>
    <row r="44" spans="1:11" s="9" customFormat="1" ht="15.6" x14ac:dyDescent="0.3">
      <c r="E44" s="14"/>
    </row>
    <row r="45" spans="1:11" s="9" customFormat="1" ht="15.6" x14ac:dyDescent="0.3">
      <c r="E45" s="14"/>
    </row>
    <row r="46" spans="1:11" s="9" customFormat="1" ht="15.6" x14ac:dyDescent="0.3">
      <c r="E46" s="14"/>
    </row>
    <row r="47" spans="1:11" s="9" customFormat="1" ht="15.6" x14ac:dyDescent="0.3">
      <c r="E47" s="14"/>
    </row>
    <row r="48" spans="1:11" s="9" customFormat="1" ht="15.6" x14ac:dyDescent="0.3">
      <c r="E48" s="14"/>
    </row>
    <row r="49" spans="5:5" s="9" customFormat="1" ht="15.6" x14ac:dyDescent="0.3">
      <c r="E49" s="14"/>
    </row>
    <row r="50" spans="5:5" s="9" customFormat="1" ht="15.6" x14ac:dyDescent="0.3">
      <c r="E50" s="14"/>
    </row>
  </sheetData>
  <mergeCells count="15">
    <mergeCell ref="A39:J39"/>
    <mergeCell ref="B14:C14"/>
    <mergeCell ref="B15:C15"/>
    <mergeCell ref="B16:C16"/>
    <mergeCell ref="A36:J36"/>
    <mergeCell ref="A37:J37"/>
    <mergeCell ref="A38:J38"/>
    <mergeCell ref="G1:J1"/>
    <mergeCell ref="G2:J2"/>
    <mergeCell ref="A12:J12"/>
    <mergeCell ref="A4:J4"/>
    <mergeCell ref="A5:J5"/>
    <mergeCell ref="A6:J6"/>
    <mergeCell ref="A8:J8"/>
    <mergeCell ref="A10:J10"/>
  </mergeCells>
  <pageMargins left="1.1811023622047245" right="0.39370078740157483" top="0.78740157480314965" bottom="0.39370078740157483" header="0.31496062992125984" footer="0.31496062992125984"/>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0"/>
  <sheetViews>
    <sheetView zoomScaleNormal="100" workbookViewId="0">
      <selection sqref="A1:M1"/>
    </sheetView>
  </sheetViews>
  <sheetFormatPr defaultColWidth="8.5546875" defaultRowHeight="13.2" x14ac:dyDescent="0.25"/>
  <cols>
    <col min="1" max="1" width="12.44140625" style="20" customWidth="1"/>
    <col min="2" max="2" width="26.44140625" style="20" customWidth="1"/>
    <col min="3" max="3" width="10.5546875" style="67" customWidth="1"/>
    <col min="4" max="4" width="10.77734375" style="67" customWidth="1"/>
    <col min="5" max="5" width="11.5546875" style="20" customWidth="1"/>
    <col min="6" max="6" width="10.5546875" style="20" customWidth="1"/>
    <col min="7" max="7" width="9.5546875" style="20" customWidth="1"/>
    <col min="8" max="8" width="7.5546875" style="20" customWidth="1"/>
    <col min="9" max="9" width="31" style="20" customWidth="1"/>
    <col min="10" max="10" width="7.77734375" style="20" customWidth="1"/>
    <col min="11" max="11" width="7.5546875" style="20" customWidth="1"/>
    <col min="12" max="12" width="7.21875" style="20" customWidth="1"/>
    <col min="13" max="13" width="53.33203125" style="20" customWidth="1"/>
    <col min="14" max="16384" width="8.5546875" style="20"/>
  </cols>
  <sheetData>
    <row r="1" spans="1:13" ht="16.350000000000001" customHeight="1" x14ac:dyDescent="0.25">
      <c r="A1" s="263" t="s">
        <v>32</v>
      </c>
      <c r="B1" s="263"/>
      <c r="C1" s="263"/>
      <c r="D1" s="263"/>
      <c r="E1" s="263"/>
      <c r="F1" s="263"/>
      <c r="G1" s="263"/>
      <c r="H1" s="263"/>
      <c r="I1" s="263"/>
      <c r="J1" s="263"/>
      <c r="K1" s="263"/>
      <c r="L1" s="263"/>
      <c r="M1" s="263"/>
    </row>
    <row r="2" spans="1:13" ht="13.8" x14ac:dyDescent="0.25">
      <c r="A2" s="264" t="s">
        <v>33</v>
      </c>
      <c r="B2" s="264"/>
      <c r="C2" s="264"/>
      <c r="D2" s="264"/>
      <c r="E2" s="264"/>
      <c r="F2" s="264"/>
      <c r="G2" s="264"/>
      <c r="H2" s="264"/>
      <c r="I2" s="264"/>
      <c r="J2" s="264"/>
      <c r="K2" s="264"/>
      <c r="L2" s="264"/>
      <c r="M2" s="264"/>
    </row>
    <row r="3" spans="1:13" ht="13.8" thickBot="1" x14ac:dyDescent="0.3">
      <c r="M3" s="189" t="s">
        <v>23</v>
      </c>
    </row>
    <row r="4" spans="1:13" s="70" customFormat="1" ht="13.35" customHeight="1" x14ac:dyDescent="0.25">
      <c r="A4" s="276" t="s">
        <v>53</v>
      </c>
      <c r="B4" s="270" t="s">
        <v>54</v>
      </c>
      <c r="C4" s="270" t="s">
        <v>55</v>
      </c>
      <c r="D4" s="270" t="s">
        <v>210</v>
      </c>
      <c r="E4" s="270" t="s">
        <v>56</v>
      </c>
      <c r="F4" s="270" t="s">
        <v>57</v>
      </c>
      <c r="G4" s="270" t="s">
        <v>58</v>
      </c>
      <c r="H4" s="270" t="s">
        <v>59</v>
      </c>
      <c r="I4" s="270" t="s">
        <v>412</v>
      </c>
      <c r="J4" s="270"/>
      <c r="K4" s="270"/>
      <c r="L4" s="270"/>
      <c r="M4" s="273"/>
    </row>
    <row r="5" spans="1:13" s="70" customFormat="1" x14ac:dyDescent="0.25">
      <c r="A5" s="277"/>
      <c r="B5" s="271"/>
      <c r="C5" s="271"/>
      <c r="D5" s="271"/>
      <c r="E5" s="271"/>
      <c r="F5" s="271"/>
      <c r="G5" s="271"/>
      <c r="H5" s="271"/>
      <c r="I5" s="271" t="s">
        <v>60</v>
      </c>
      <c r="J5" s="271" t="s">
        <v>61</v>
      </c>
      <c r="K5" s="271" t="s">
        <v>211</v>
      </c>
      <c r="L5" s="271"/>
      <c r="M5" s="274" t="s">
        <v>62</v>
      </c>
    </row>
    <row r="6" spans="1:13" s="70" customFormat="1" ht="13.8" thickBot="1" x14ac:dyDescent="0.3">
      <c r="A6" s="278"/>
      <c r="B6" s="272"/>
      <c r="C6" s="272"/>
      <c r="D6" s="272"/>
      <c r="E6" s="272"/>
      <c r="F6" s="272"/>
      <c r="G6" s="272"/>
      <c r="H6" s="272"/>
      <c r="I6" s="272"/>
      <c r="J6" s="272"/>
      <c r="K6" s="71" t="s">
        <v>63</v>
      </c>
      <c r="L6" s="71" t="s">
        <v>64</v>
      </c>
      <c r="M6" s="275"/>
    </row>
    <row r="7" spans="1:13" ht="30.6" customHeight="1" thickBot="1" x14ac:dyDescent="0.3">
      <c r="A7" s="21" t="s">
        <v>4</v>
      </c>
      <c r="B7" s="22" t="s">
        <v>65</v>
      </c>
      <c r="C7" s="25"/>
      <c r="D7" s="25"/>
      <c r="E7" s="24">
        <f>SUM(E8:E8)</f>
        <v>20306.3</v>
      </c>
      <c r="F7" s="24">
        <f>SUM(F8:F8)</f>
        <v>34215.800000000003</v>
      </c>
      <c r="G7" s="24">
        <f>SUM(G8:G8)</f>
        <v>31804.400000000001</v>
      </c>
      <c r="H7" s="24">
        <f>SUM(H8:H8)</f>
        <v>2411.4</v>
      </c>
      <c r="I7" s="23"/>
      <c r="J7" s="25"/>
      <c r="K7" s="26"/>
      <c r="L7" s="26"/>
      <c r="M7" s="27"/>
    </row>
    <row r="8" spans="1:13" ht="39.6" x14ac:dyDescent="0.25">
      <c r="A8" s="28" t="s">
        <v>66</v>
      </c>
      <c r="B8" s="29" t="s">
        <v>67</v>
      </c>
      <c r="C8" s="31"/>
      <c r="D8" s="31"/>
      <c r="E8" s="30">
        <f>E9+E10+E11+E12+E113+E151</f>
        <v>20306.3</v>
      </c>
      <c r="F8" s="30">
        <f>F9+F10+F11+F12+F113+F151</f>
        <v>34215.800000000003</v>
      </c>
      <c r="G8" s="30">
        <f>G9+G10+G11+G12+G113+G151-0.1</f>
        <v>31804.400000000001</v>
      </c>
      <c r="H8" s="30">
        <f>H9+H10+H11+H12+H113+H151+0.1</f>
        <v>2411.4</v>
      </c>
      <c r="I8" s="83" t="s">
        <v>212</v>
      </c>
      <c r="J8" s="84" t="s">
        <v>79</v>
      </c>
      <c r="K8" s="85" t="s">
        <v>213</v>
      </c>
      <c r="L8" s="85" t="s">
        <v>214</v>
      </c>
      <c r="M8" s="32"/>
    </row>
    <row r="9" spans="1:13" ht="26.4" x14ac:dyDescent="0.25">
      <c r="A9" s="33"/>
      <c r="B9" s="34"/>
      <c r="C9" s="36"/>
      <c r="D9" s="36"/>
      <c r="E9" s="82">
        <v>0</v>
      </c>
      <c r="F9" s="82">
        <v>0</v>
      </c>
      <c r="G9" s="82">
        <v>0</v>
      </c>
      <c r="H9" s="82">
        <v>0</v>
      </c>
      <c r="I9" s="35" t="s">
        <v>215</v>
      </c>
      <c r="J9" s="36" t="s">
        <v>79</v>
      </c>
      <c r="K9" s="190">
        <v>84</v>
      </c>
      <c r="L9" s="37" t="s">
        <v>217</v>
      </c>
      <c r="M9" s="38"/>
    </row>
    <row r="10" spans="1:13" ht="26.4" x14ac:dyDescent="0.25">
      <c r="A10" s="33"/>
      <c r="B10" s="34"/>
      <c r="C10" s="36"/>
      <c r="D10" s="36"/>
      <c r="E10" s="82">
        <v>0</v>
      </c>
      <c r="F10" s="82">
        <v>0</v>
      </c>
      <c r="G10" s="82">
        <v>0</v>
      </c>
      <c r="H10" s="82">
        <v>0</v>
      </c>
      <c r="I10" s="35" t="s">
        <v>218</v>
      </c>
      <c r="J10" s="36" t="s">
        <v>219</v>
      </c>
      <c r="K10" s="37" t="s">
        <v>220</v>
      </c>
      <c r="L10" s="37" t="s">
        <v>220</v>
      </c>
      <c r="M10" s="38"/>
    </row>
    <row r="11" spans="1:13" ht="16.5" customHeight="1" thickBot="1" x14ac:dyDescent="0.3">
      <c r="A11" s="33"/>
      <c r="B11" s="34"/>
      <c r="C11" s="36"/>
      <c r="D11" s="36"/>
      <c r="E11" s="82">
        <v>0</v>
      </c>
      <c r="F11" s="82">
        <v>0</v>
      </c>
      <c r="G11" s="82">
        <v>0</v>
      </c>
      <c r="H11" s="82">
        <v>0</v>
      </c>
      <c r="I11" s="35" t="s">
        <v>221</v>
      </c>
      <c r="J11" s="36" t="s">
        <v>219</v>
      </c>
      <c r="K11" s="37" t="s">
        <v>222</v>
      </c>
      <c r="L11" s="37" t="s">
        <v>191</v>
      </c>
      <c r="M11" s="38"/>
    </row>
    <row r="12" spans="1:13" ht="27" thickBot="1" x14ac:dyDescent="0.3">
      <c r="A12" s="39" t="s">
        <v>68</v>
      </c>
      <c r="B12" s="40" t="s">
        <v>223</v>
      </c>
      <c r="C12" s="43"/>
      <c r="D12" s="43"/>
      <c r="E12" s="42">
        <f>E13+E79+E82+E109+E111</f>
        <v>12154.9</v>
      </c>
      <c r="F12" s="42">
        <f>F13+F79+F82+F109+F111</f>
        <v>20796.900000000001</v>
      </c>
      <c r="G12" s="42">
        <f>G13+G79+G82+G109+G111</f>
        <v>20003.099999999999</v>
      </c>
      <c r="H12" s="42">
        <f>H13+H79+H82+H109+H111</f>
        <v>793.8</v>
      </c>
      <c r="I12" s="41"/>
      <c r="J12" s="43"/>
      <c r="K12" s="44"/>
      <c r="L12" s="44"/>
      <c r="M12" s="45"/>
    </row>
    <row r="13" spans="1:13" ht="27" thickBot="1" x14ac:dyDescent="0.3">
      <c r="A13" s="46" t="s">
        <v>69</v>
      </c>
      <c r="B13" s="47" t="s">
        <v>224</v>
      </c>
      <c r="C13" s="50"/>
      <c r="D13" s="50"/>
      <c r="E13" s="49">
        <f>E14+E22+E31+E37+E41+E44+E49+E54+E60+E61+E66+E68+E69+E73+E74+E76+E77+E78</f>
        <v>10337.799999999999</v>
      </c>
      <c r="F13" s="49">
        <f>F14+F22+F31+F37+F41+F44+F49+F54+F60+F61+F66+F68+F69+F73+F74+F76+F77+F78</f>
        <v>17362.900000000001</v>
      </c>
      <c r="G13" s="49">
        <f>G14+G22+G31+G37+G41+G44+G49+G54+G60+G61+G66+G68+G69+G73+G74+G76+G77+G78-0.2</f>
        <v>16826.5</v>
      </c>
      <c r="H13" s="49">
        <f>H14+H22+H31+H37+H41+H44+H49+H54+H60+H61+H66+H68+H69+H73+H74+H76+H77+H78+0.2</f>
        <v>536.4</v>
      </c>
      <c r="I13" s="48"/>
      <c r="J13" s="50"/>
      <c r="K13" s="51"/>
      <c r="L13" s="51"/>
      <c r="M13" s="52"/>
    </row>
    <row r="14" spans="1:13" ht="79.2" customHeight="1" x14ac:dyDescent="0.25">
      <c r="A14" s="205" t="s">
        <v>70</v>
      </c>
      <c r="B14" s="208" t="s">
        <v>26</v>
      </c>
      <c r="C14" s="86"/>
      <c r="D14" s="86"/>
      <c r="E14" s="90">
        <f>SUM(E15:E21)</f>
        <v>5550</v>
      </c>
      <c r="F14" s="90">
        <f>SUM(F15:F21)</f>
        <v>3133.8</v>
      </c>
      <c r="G14" s="90">
        <f>SUM(G15:G21)</f>
        <v>3133.8</v>
      </c>
      <c r="H14" s="90">
        <f>SUM(H15:H21)</f>
        <v>0</v>
      </c>
      <c r="I14" s="140" t="s">
        <v>225</v>
      </c>
      <c r="J14" s="141" t="s">
        <v>79</v>
      </c>
      <c r="K14" s="142" t="s">
        <v>118</v>
      </c>
      <c r="L14" s="142" t="s">
        <v>116</v>
      </c>
      <c r="M14" s="191" t="s">
        <v>426</v>
      </c>
    </row>
    <row r="15" spans="1:13" ht="15.6" customHeight="1" x14ac:dyDescent="0.25">
      <c r="A15" s="222"/>
      <c r="B15" s="211"/>
      <c r="C15" s="87" t="s">
        <v>226</v>
      </c>
      <c r="D15" s="88" t="s">
        <v>227</v>
      </c>
      <c r="E15" s="91">
        <v>5000</v>
      </c>
      <c r="F15" s="91">
        <v>0</v>
      </c>
      <c r="G15" s="91">
        <v>0</v>
      </c>
      <c r="H15" s="91">
        <v>0</v>
      </c>
      <c r="I15" s="94" t="s">
        <v>356</v>
      </c>
      <c r="J15" s="97" t="s">
        <v>71</v>
      </c>
      <c r="K15" s="99" t="s">
        <v>75</v>
      </c>
      <c r="L15" s="99" t="s">
        <v>75</v>
      </c>
      <c r="M15" s="101"/>
    </row>
    <row r="16" spans="1:13" ht="67.2" customHeight="1" x14ac:dyDescent="0.25">
      <c r="A16" s="222"/>
      <c r="B16" s="211"/>
      <c r="C16" s="87" t="s">
        <v>81</v>
      </c>
      <c r="D16" s="88" t="s">
        <v>229</v>
      </c>
      <c r="E16" s="105">
        <v>0</v>
      </c>
      <c r="F16" s="105">
        <v>154.80000000000001</v>
      </c>
      <c r="G16" s="91">
        <v>154.80000000000001</v>
      </c>
      <c r="H16" s="105">
        <v>0</v>
      </c>
      <c r="I16" s="94" t="s">
        <v>230</v>
      </c>
      <c r="J16" s="88" t="s">
        <v>79</v>
      </c>
      <c r="K16" s="99" t="s">
        <v>231</v>
      </c>
      <c r="L16" s="103" t="s">
        <v>232</v>
      </c>
      <c r="M16" s="102" t="s">
        <v>427</v>
      </c>
    </row>
    <row r="17" spans="1:13" ht="13.5" customHeight="1" x14ac:dyDescent="0.25">
      <c r="A17" s="222"/>
      <c r="B17" s="211"/>
      <c r="C17" s="87" t="s">
        <v>18</v>
      </c>
      <c r="D17" s="97" t="s">
        <v>233</v>
      </c>
      <c r="E17" s="106">
        <v>0</v>
      </c>
      <c r="F17" s="91">
        <v>186.8</v>
      </c>
      <c r="G17" s="91">
        <v>186.8</v>
      </c>
      <c r="H17" s="91">
        <v>0</v>
      </c>
      <c r="I17" s="211" t="s">
        <v>234</v>
      </c>
      <c r="J17" s="224" t="s">
        <v>79</v>
      </c>
      <c r="K17" s="269" t="s">
        <v>80</v>
      </c>
      <c r="L17" s="225" t="s">
        <v>80</v>
      </c>
      <c r="M17" s="265"/>
    </row>
    <row r="18" spans="1:13" x14ac:dyDescent="0.25">
      <c r="A18" s="222"/>
      <c r="B18" s="211"/>
      <c r="C18" s="87" t="s">
        <v>2</v>
      </c>
      <c r="D18" s="88" t="s">
        <v>235</v>
      </c>
      <c r="E18" s="91">
        <v>99.7</v>
      </c>
      <c r="F18" s="105">
        <v>626</v>
      </c>
      <c r="G18" s="105">
        <v>626</v>
      </c>
      <c r="H18" s="105"/>
      <c r="I18" s="211"/>
      <c r="J18" s="224"/>
      <c r="K18" s="225"/>
      <c r="L18" s="217"/>
      <c r="M18" s="266"/>
    </row>
    <row r="19" spans="1:13" x14ac:dyDescent="0.25">
      <c r="A19" s="222"/>
      <c r="B19" s="211"/>
      <c r="C19" s="87" t="s">
        <v>17</v>
      </c>
      <c r="D19" s="88" t="s">
        <v>236</v>
      </c>
      <c r="E19" s="105"/>
      <c r="F19" s="91">
        <v>56.6</v>
      </c>
      <c r="G19" s="91">
        <v>56.6</v>
      </c>
      <c r="H19" s="91"/>
      <c r="I19" s="211"/>
      <c r="J19" s="224"/>
      <c r="K19" s="225"/>
      <c r="L19" s="217"/>
      <c r="M19" s="266"/>
    </row>
    <row r="20" spans="1:13" x14ac:dyDescent="0.25">
      <c r="A20" s="222"/>
      <c r="B20" s="211"/>
      <c r="C20" s="87" t="s">
        <v>12</v>
      </c>
      <c r="D20" s="88" t="s">
        <v>237</v>
      </c>
      <c r="E20" s="91">
        <v>450.3</v>
      </c>
      <c r="F20" s="105">
        <v>509.6</v>
      </c>
      <c r="G20" s="105">
        <v>509.6</v>
      </c>
      <c r="H20" s="91"/>
      <c r="I20" s="211"/>
      <c r="J20" s="224"/>
      <c r="K20" s="225"/>
      <c r="L20" s="217"/>
      <c r="M20" s="266"/>
    </row>
    <row r="21" spans="1:13" ht="13.8" thickBot="1" x14ac:dyDescent="0.3">
      <c r="A21" s="223"/>
      <c r="B21" s="212"/>
      <c r="C21" s="104" t="s">
        <v>226</v>
      </c>
      <c r="D21" s="95" t="s">
        <v>238</v>
      </c>
      <c r="E21" s="89"/>
      <c r="F21" s="107">
        <v>1600</v>
      </c>
      <c r="G21" s="107">
        <v>1600</v>
      </c>
      <c r="H21" s="89"/>
      <c r="I21" s="212"/>
      <c r="J21" s="268"/>
      <c r="K21" s="257"/>
      <c r="L21" s="218"/>
      <c r="M21" s="267"/>
    </row>
    <row r="22" spans="1:13" ht="66" x14ac:dyDescent="0.25">
      <c r="A22" s="205" t="s">
        <v>239</v>
      </c>
      <c r="B22" s="208" t="s">
        <v>94</v>
      </c>
      <c r="C22" s="86"/>
      <c r="D22" s="86"/>
      <c r="E22" s="109">
        <f>SUM(E23:E30)</f>
        <v>1963.9</v>
      </c>
      <c r="F22" s="109">
        <f>SUM(F23:F30)</f>
        <v>4710</v>
      </c>
      <c r="G22" s="109">
        <f>SUM(G23:G30)</f>
        <v>4506.3999999999996</v>
      </c>
      <c r="H22" s="90">
        <f>SUM(H23:H30)</f>
        <v>203.6</v>
      </c>
      <c r="I22" s="48" t="s">
        <v>95</v>
      </c>
      <c r="J22" s="50" t="s">
        <v>79</v>
      </c>
      <c r="K22" s="51" t="s">
        <v>240</v>
      </c>
      <c r="L22" s="51" t="s">
        <v>241</v>
      </c>
      <c r="M22" s="52" t="s">
        <v>242</v>
      </c>
    </row>
    <row r="23" spans="1:13" x14ac:dyDescent="0.25">
      <c r="A23" s="222"/>
      <c r="B23" s="209"/>
      <c r="C23" s="87" t="s">
        <v>31</v>
      </c>
      <c r="D23" s="87" t="s">
        <v>243</v>
      </c>
      <c r="E23" s="91">
        <v>1003.7</v>
      </c>
      <c r="F23" s="106">
        <v>1433.9</v>
      </c>
      <c r="G23" s="106">
        <v>1433.8</v>
      </c>
      <c r="H23" s="105">
        <v>0.1</v>
      </c>
      <c r="I23" s="259" t="s">
        <v>88</v>
      </c>
      <c r="J23" s="260" t="s">
        <v>79</v>
      </c>
      <c r="K23" s="261" t="s">
        <v>240</v>
      </c>
      <c r="L23" s="261" t="s">
        <v>240</v>
      </c>
      <c r="M23" s="258" t="s">
        <v>244</v>
      </c>
    </row>
    <row r="24" spans="1:13" x14ac:dyDescent="0.25">
      <c r="A24" s="222"/>
      <c r="B24" s="209"/>
      <c r="C24" s="87" t="s">
        <v>18</v>
      </c>
      <c r="D24" s="87" t="s">
        <v>233</v>
      </c>
      <c r="E24" s="91"/>
      <c r="F24" s="106">
        <v>985.9</v>
      </c>
      <c r="G24" s="106">
        <v>985.9</v>
      </c>
      <c r="H24" s="106"/>
      <c r="I24" s="209"/>
      <c r="J24" s="220"/>
      <c r="K24" s="217"/>
      <c r="L24" s="217"/>
      <c r="M24" s="214"/>
    </row>
    <row r="25" spans="1:13" x14ac:dyDescent="0.25">
      <c r="A25" s="222"/>
      <c r="B25" s="209"/>
      <c r="C25" s="88" t="s">
        <v>9</v>
      </c>
      <c r="D25" s="88" t="s">
        <v>245</v>
      </c>
      <c r="E25" s="105"/>
      <c r="F25" s="91">
        <v>1125.4000000000001</v>
      </c>
      <c r="G25" s="91">
        <v>1125.4000000000001</v>
      </c>
      <c r="H25" s="106"/>
      <c r="I25" s="209"/>
      <c r="J25" s="220"/>
      <c r="K25" s="217"/>
      <c r="L25" s="217"/>
      <c r="M25" s="214"/>
    </row>
    <row r="26" spans="1:13" x14ac:dyDescent="0.25">
      <c r="A26" s="222"/>
      <c r="B26" s="209"/>
      <c r="C26" s="88" t="s">
        <v>12</v>
      </c>
      <c r="D26" s="97" t="s">
        <v>237</v>
      </c>
      <c r="E26" s="106">
        <v>560.20000000000005</v>
      </c>
      <c r="F26" s="91">
        <v>660.2</v>
      </c>
      <c r="G26" s="105">
        <v>660.2</v>
      </c>
      <c r="H26" s="91"/>
      <c r="I26" s="209"/>
      <c r="J26" s="220"/>
      <c r="K26" s="217"/>
      <c r="L26" s="217"/>
      <c r="M26" s="214"/>
    </row>
    <row r="27" spans="1:13" x14ac:dyDescent="0.25">
      <c r="A27" s="222"/>
      <c r="B27" s="209"/>
      <c r="C27" s="97" t="s">
        <v>2</v>
      </c>
      <c r="D27" s="87" t="s">
        <v>235</v>
      </c>
      <c r="E27" s="106"/>
      <c r="F27" s="105">
        <v>59</v>
      </c>
      <c r="G27" s="106">
        <v>59</v>
      </c>
      <c r="H27" s="105"/>
      <c r="I27" s="209"/>
      <c r="J27" s="220"/>
      <c r="K27" s="217"/>
      <c r="L27" s="217"/>
      <c r="M27" s="214"/>
    </row>
    <row r="28" spans="1:13" x14ac:dyDescent="0.25">
      <c r="A28" s="222"/>
      <c r="B28" s="209"/>
      <c r="C28" s="88" t="s">
        <v>18</v>
      </c>
      <c r="D28" s="87" t="s">
        <v>246</v>
      </c>
      <c r="E28" s="91"/>
      <c r="F28" s="91">
        <v>100</v>
      </c>
      <c r="G28" s="106">
        <v>100</v>
      </c>
      <c r="H28" s="106"/>
      <c r="I28" s="209"/>
      <c r="J28" s="220"/>
      <c r="K28" s="217"/>
      <c r="L28" s="217"/>
      <c r="M28" s="214"/>
    </row>
    <row r="29" spans="1:13" x14ac:dyDescent="0.25">
      <c r="A29" s="222"/>
      <c r="B29" s="209"/>
      <c r="C29" s="108" t="s">
        <v>8</v>
      </c>
      <c r="D29" s="87" t="s">
        <v>208</v>
      </c>
      <c r="E29" s="91"/>
      <c r="F29" s="105">
        <v>203.5</v>
      </c>
      <c r="G29" s="106"/>
      <c r="H29" s="91">
        <v>203.5</v>
      </c>
      <c r="I29" s="209"/>
      <c r="J29" s="220"/>
      <c r="K29" s="217"/>
      <c r="L29" s="217"/>
      <c r="M29" s="214"/>
    </row>
    <row r="30" spans="1:13" ht="13.8" thickBot="1" x14ac:dyDescent="0.3">
      <c r="A30" s="223"/>
      <c r="B30" s="210"/>
      <c r="C30" s="95" t="s">
        <v>81</v>
      </c>
      <c r="D30" s="104" t="s">
        <v>229</v>
      </c>
      <c r="E30" s="89">
        <v>400</v>
      </c>
      <c r="F30" s="107">
        <v>142.1</v>
      </c>
      <c r="G30" s="107">
        <v>142.1</v>
      </c>
      <c r="H30" s="107"/>
      <c r="I30" s="210"/>
      <c r="J30" s="221"/>
      <c r="K30" s="218"/>
      <c r="L30" s="218"/>
      <c r="M30" s="215"/>
    </row>
    <row r="31" spans="1:13" ht="13.35" customHeight="1" x14ac:dyDescent="0.25">
      <c r="A31" s="205" t="s">
        <v>76</v>
      </c>
      <c r="B31" s="208" t="s">
        <v>101</v>
      </c>
      <c r="C31" s="86"/>
      <c r="D31" s="86"/>
      <c r="E31" s="109">
        <f>SUM(E32:E36)</f>
        <v>358.1</v>
      </c>
      <c r="F31" s="90">
        <f>SUM(F32:F36)</f>
        <v>1991</v>
      </c>
      <c r="G31" s="90">
        <f>SUM(G32:G36)</f>
        <v>1972.9</v>
      </c>
      <c r="H31" s="109">
        <f>SUM(H32:H36)</f>
        <v>18.100000000000001</v>
      </c>
      <c r="I31" s="208" t="s">
        <v>228</v>
      </c>
      <c r="J31" s="219" t="s">
        <v>79</v>
      </c>
      <c r="K31" s="216" t="s">
        <v>80</v>
      </c>
      <c r="L31" s="216" t="s">
        <v>80</v>
      </c>
      <c r="M31" s="213" t="s">
        <v>379</v>
      </c>
    </row>
    <row r="32" spans="1:13" x14ac:dyDescent="0.25">
      <c r="A32" s="222"/>
      <c r="B32" s="209"/>
      <c r="C32" s="87" t="s">
        <v>17</v>
      </c>
      <c r="D32" s="88" t="s">
        <v>236</v>
      </c>
      <c r="E32" s="106">
        <v>115.4</v>
      </c>
      <c r="F32" s="91">
        <v>61.4</v>
      </c>
      <c r="G32" s="91">
        <v>61.4</v>
      </c>
      <c r="H32" s="91">
        <v>0</v>
      </c>
      <c r="I32" s="209"/>
      <c r="J32" s="220"/>
      <c r="K32" s="217"/>
      <c r="L32" s="225"/>
      <c r="M32" s="214"/>
    </row>
    <row r="33" spans="1:13" x14ac:dyDescent="0.25">
      <c r="A33" s="222"/>
      <c r="B33" s="209"/>
      <c r="C33" s="87" t="s">
        <v>2</v>
      </c>
      <c r="D33" s="88" t="s">
        <v>235</v>
      </c>
      <c r="E33" s="106">
        <v>99</v>
      </c>
      <c r="F33" s="105">
        <v>0</v>
      </c>
      <c r="G33" s="105">
        <v>0</v>
      </c>
      <c r="H33" s="91">
        <v>0</v>
      </c>
      <c r="I33" s="209"/>
      <c r="J33" s="220"/>
      <c r="K33" s="217"/>
      <c r="L33" s="225"/>
      <c r="M33" s="214"/>
    </row>
    <row r="34" spans="1:13" x14ac:dyDescent="0.25">
      <c r="A34" s="222"/>
      <c r="B34" s="209"/>
      <c r="C34" s="87" t="s">
        <v>18</v>
      </c>
      <c r="D34" s="108" t="s">
        <v>233</v>
      </c>
      <c r="E34" s="106">
        <v>0</v>
      </c>
      <c r="F34" s="106">
        <v>1083.7</v>
      </c>
      <c r="G34" s="106">
        <v>1072.5999999999999</v>
      </c>
      <c r="H34" s="91">
        <v>11.1</v>
      </c>
      <c r="I34" s="209"/>
      <c r="J34" s="220"/>
      <c r="K34" s="217"/>
      <c r="L34" s="225"/>
      <c r="M34" s="214"/>
    </row>
    <row r="35" spans="1:13" x14ac:dyDescent="0.25">
      <c r="A35" s="222"/>
      <c r="B35" s="209"/>
      <c r="C35" s="87" t="s">
        <v>18</v>
      </c>
      <c r="D35" s="108" t="s">
        <v>246</v>
      </c>
      <c r="E35" s="106">
        <v>0</v>
      </c>
      <c r="F35" s="106">
        <v>835</v>
      </c>
      <c r="G35" s="106">
        <v>835</v>
      </c>
      <c r="H35" s="91">
        <v>0</v>
      </c>
      <c r="I35" s="209"/>
      <c r="J35" s="220"/>
      <c r="K35" s="217"/>
      <c r="L35" s="225"/>
      <c r="M35" s="214"/>
    </row>
    <row r="36" spans="1:13" ht="13.8" thickBot="1" x14ac:dyDescent="0.3">
      <c r="A36" s="223"/>
      <c r="B36" s="210"/>
      <c r="C36" s="104" t="s">
        <v>12</v>
      </c>
      <c r="D36" s="95" t="s">
        <v>237</v>
      </c>
      <c r="E36" s="107">
        <v>143.69999999999999</v>
      </c>
      <c r="F36" s="107">
        <v>10.9</v>
      </c>
      <c r="G36" s="107">
        <v>3.9</v>
      </c>
      <c r="H36" s="107">
        <v>7</v>
      </c>
      <c r="I36" s="210"/>
      <c r="J36" s="221"/>
      <c r="K36" s="218"/>
      <c r="L36" s="257"/>
      <c r="M36" s="215"/>
    </row>
    <row r="37" spans="1:13" ht="13.5" customHeight="1" x14ac:dyDescent="0.25">
      <c r="A37" s="205" t="s">
        <v>77</v>
      </c>
      <c r="B37" s="208" t="s">
        <v>413</v>
      </c>
      <c r="C37" s="96"/>
      <c r="D37" s="86"/>
      <c r="E37" s="109">
        <f>SUM(E38:E40)</f>
        <v>419.3</v>
      </c>
      <c r="F37" s="109">
        <f>SUM(F38:F40)</f>
        <v>876.4</v>
      </c>
      <c r="G37" s="109">
        <f>SUM(G38:G40)</f>
        <v>876.4</v>
      </c>
      <c r="H37" s="90">
        <f>SUM(H38:H40)</f>
        <v>0</v>
      </c>
      <c r="I37" s="208" t="s">
        <v>78</v>
      </c>
      <c r="J37" s="219" t="s">
        <v>79</v>
      </c>
      <c r="K37" s="216" t="s">
        <v>80</v>
      </c>
      <c r="L37" s="216" t="s">
        <v>80</v>
      </c>
      <c r="M37" s="213" t="s">
        <v>359</v>
      </c>
    </row>
    <row r="38" spans="1:13" x14ac:dyDescent="0.25">
      <c r="A38" s="222"/>
      <c r="B38" s="209"/>
      <c r="C38" s="97" t="s">
        <v>2</v>
      </c>
      <c r="D38" s="88" t="s">
        <v>235</v>
      </c>
      <c r="E38" s="106">
        <v>47</v>
      </c>
      <c r="F38" s="91">
        <v>3.2</v>
      </c>
      <c r="G38" s="106">
        <v>3.2</v>
      </c>
      <c r="H38" s="105">
        <v>0</v>
      </c>
      <c r="I38" s="209"/>
      <c r="J38" s="220"/>
      <c r="K38" s="217"/>
      <c r="L38" s="217"/>
      <c r="M38" s="214"/>
    </row>
    <row r="39" spans="1:13" x14ac:dyDescent="0.25">
      <c r="A39" s="222"/>
      <c r="B39" s="209"/>
      <c r="C39" s="88" t="s">
        <v>18</v>
      </c>
      <c r="D39" s="97" t="s">
        <v>233</v>
      </c>
      <c r="E39" s="106">
        <v>0</v>
      </c>
      <c r="F39" s="91">
        <v>500.9</v>
      </c>
      <c r="G39" s="106">
        <v>500.9</v>
      </c>
      <c r="H39" s="91">
        <v>0</v>
      </c>
      <c r="I39" s="209"/>
      <c r="J39" s="220"/>
      <c r="K39" s="217"/>
      <c r="L39" s="217"/>
      <c r="M39" s="214"/>
    </row>
    <row r="40" spans="1:13" ht="13.8" thickBot="1" x14ac:dyDescent="0.3">
      <c r="A40" s="223"/>
      <c r="B40" s="210"/>
      <c r="C40" s="95" t="s">
        <v>12</v>
      </c>
      <c r="D40" s="104" t="s">
        <v>237</v>
      </c>
      <c r="E40" s="107">
        <v>372.3</v>
      </c>
      <c r="F40" s="107">
        <v>372.3</v>
      </c>
      <c r="G40" s="107">
        <v>372.3</v>
      </c>
      <c r="H40" s="89">
        <v>0</v>
      </c>
      <c r="I40" s="210"/>
      <c r="J40" s="221"/>
      <c r="K40" s="218"/>
      <c r="L40" s="218"/>
      <c r="M40" s="215"/>
    </row>
    <row r="41" spans="1:13" ht="31.2" customHeight="1" x14ac:dyDescent="0.25">
      <c r="A41" s="205" t="s">
        <v>82</v>
      </c>
      <c r="B41" s="208" t="s">
        <v>414</v>
      </c>
      <c r="C41" s="86"/>
      <c r="D41" s="96"/>
      <c r="E41" s="90">
        <f>SUM(E42:E43)</f>
        <v>69.2</v>
      </c>
      <c r="F41" s="90">
        <f>SUM(F42:F43)</f>
        <v>62.2</v>
      </c>
      <c r="G41" s="90">
        <f>SUM(G42:G43)</f>
        <v>57</v>
      </c>
      <c r="H41" s="90">
        <f>SUM(H42:H43)</f>
        <v>5.2</v>
      </c>
      <c r="I41" s="143" t="s">
        <v>390</v>
      </c>
      <c r="J41" s="144" t="s">
        <v>71</v>
      </c>
      <c r="K41" s="145" t="s">
        <v>75</v>
      </c>
      <c r="L41" s="145" t="s">
        <v>73</v>
      </c>
      <c r="M41" s="146" t="s">
        <v>428</v>
      </c>
    </row>
    <row r="42" spans="1:13" ht="29.55" customHeight="1" x14ac:dyDescent="0.25">
      <c r="A42" s="222"/>
      <c r="B42" s="211"/>
      <c r="C42" s="87" t="s">
        <v>2</v>
      </c>
      <c r="D42" s="108" t="s">
        <v>235</v>
      </c>
      <c r="E42" s="112">
        <v>10</v>
      </c>
      <c r="F42" s="112">
        <v>3</v>
      </c>
      <c r="G42" s="112">
        <v>0</v>
      </c>
      <c r="H42" s="112">
        <v>3</v>
      </c>
      <c r="I42" s="113" t="s">
        <v>391</v>
      </c>
      <c r="J42" s="108" t="s">
        <v>79</v>
      </c>
      <c r="K42" s="114" t="s">
        <v>73</v>
      </c>
      <c r="L42" s="114" t="s">
        <v>73</v>
      </c>
      <c r="M42" s="115"/>
    </row>
    <row r="43" spans="1:13" ht="53.4" thickBot="1" x14ac:dyDescent="0.3">
      <c r="A43" s="223"/>
      <c r="B43" s="212"/>
      <c r="C43" s="104" t="s">
        <v>12</v>
      </c>
      <c r="D43" s="95" t="s">
        <v>237</v>
      </c>
      <c r="E43" s="89">
        <v>59.2</v>
      </c>
      <c r="F43" s="89">
        <v>59.2</v>
      </c>
      <c r="G43" s="89">
        <v>57</v>
      </c>
      <c r="H43" s="89">
        <v>2.2000000000000002</v>
      </c>
      <c r="I43" s="93" t="s">
        <v>356</v>
      </c>
      <c r="J43" s="95" t="s">
        <v>71</v>
      </c>
      <c r="K43" s="110" t="s">
        <v>75</v>
      </c>
      <c r="L43" s="110" t="s">
        <v>120</v>
      </c>
      <c r="M43" s="111" t="s">
        <v>360</v>
      </c>
    </row>
    <row r="44" spans="1:13" x14ac:dyDescent="0.25">
      <c r="A44" s="242" t="s">
        <v>247</v>
      </c>
      <c r="B44" s="230" t="s">
        <v>11</v>
      </c>
      <c r="C44" s="86"/>
      <c r="D44" s="96"/>
      <c r="E44" s="90">
        <f>SUM(E45:E48)</f>
        <v>800</v>
      </c>
      <c r="F44" s="90">
        <f>SUM(F45:F48)</f>
        <v>1562.6</v>
      </c>
      <c r="G44" s="90">
        <f>SUM(G45:G48)</f>
        <v>1337.3</v>
      </c>
      <c r="H44" s="90">
        <f>SUM(H45:H48)</f>
        <v>225.3</v>
      </c>
      <c r="I44" s="230" t="s">
        <v>88</v>
      </c>
      <c r="J44" s="233" t="s">
        <v>79</v>
      </c>
      <c r="K44" s="236" t="s">
        <v>203</v>
      </c>
      <c r="L44" s="236" t="s">
        <v>361</v>
      </c>
      <c r="M44" s="239" t="s">
        <v>362</v>
      </c>
    </row>
    <row r="45" spans="1:13" x14ac:dyDescent="0.25">
      <c r="A45" s="243"/>
      <c r="B45" s="247"/>
      <c r="C45" s="88" t="s">
        <v>12</v>
      </c>
      <c r="D45" s="108" t="s">
        <v>237</v>
      </c>
      <c r="E45" s="112">
        <v>46.8</v>
      </c>
      <c r="F45" s="112">
        <v>720.2</v>
      </c>
      <c r="G45" s="112">
        <v>720.2</v>
      </c>
      <c r="H45" s="112">
        <v>0</v>
      </c>
      <c r="I45" s="231"/>
      <c r="J45" s="234"/>
      <c r="K45" s="237"/>
      <c r="L45" s="237"/>
      <c r="M45" s="240"/>
    </row>
    <row r="46" spans="1:13" x14ac:dyDescent="0.25">
      <c r="A46" s="243"/>
      <c r="B46" s="247"/>
      <c r="C46" s="88" t="s">
        <v>18</v>
      </c>
      <c r="D46" s="88" t="s">
        <v>233</v>
      </c>
      <c r="E46" s="91">
        <v>0</v>
      </c>
      <c r="F46" s="91">
        <v>80</v>
      </c>
      <c r="G46" s="91">
        <v>80</v>
      </c>
      <c r="H46" s="91">
        <v>0</v>
      </c>
      <c r="I46" s="231"/>
      <c r="J46" s="234"/>
      <c r="K46" s="237"/>
      <c r="L46" s="237"/>
      <c r="M46" s="240"/>
    </row>
    <row r="47" spans="1:13" x14ac:dyDescent="0.25">
      <c r="A47" s="243"/>
      <c r="B47" s="247"/>
      <c r="C47" s="88" t="s">
        <v>2</v>
      </c>
      <c r="D47" s="88" t="s">
        <v>235</v>
      </c>
      <c r="E47" s="91">
        <v>258.39999999999998</v>
      </c>
      <c r="F47" s="91">
        <v>164.5</v>
      </c>
      <c r="G47" s="91">
        <v>164.5</v>
      </c>
      <c r="H47" s="91">
        <v>0</v>
      </c>
      <c r="I47" s="231"/>
      <c r="J47" s="234"/>
      <c r="K47" s="237"/>
      <c r="L47" s="237"/>
      <c r="M47" s="240"/>
    </row>
    <row r="48" spans="1:13" ht="13.8" thickBot="1" x14ac:dyDescent="0.3">
      <c r="A48" s="244"/>
      <c r="B48" s="248"/>
      <c r="C48" s="95" t="s">
        <v>81</v>
      </c>
      <c r="D48" s="95" t="s">
        <v>229</v>
      </c>
      <c r="E48" s="89">
        <v>494.8</v>
      </c>
      <c r="F48" s="89">
        <v>597.9</v>
      </c>
      <c r="G48" s="89">
        <v>372.6</v>
      </c>
      <c r="H48" s="89">
        <v>225.3</v>
      </c>
      <c r="I48" s="232"/>
      <c r="J48" s="235"/>
      <c r="K48" s="238"/>
      <c r="L48" s="238"/>
      <c r="M48" s="241"/>
    </row>
    <row r="49" spans="1:13" x14ac:dyDescent="0.25">
      <c r="A49" s="205" t="s">
        <v>248</v>
      </c>
      <c r="B49" s="208" t="s">
        <v>28</v>
      </c>
      <c r="C49" s="86"/>
      <c r="D49" s="96"/>
      <c r="E49" s="90">
        <f>SUM(E50:E53)</f>
        <v>300</v>
      </c>
      <c r="F49" s="90">
        <f>SUM(F50:F53)</f>
        <v>1863.5</v>
      </c>
      <c r="G49" s="90">
        <f>SUM(G50:G53)</f>
        <v>1863.5</v>
      </c>
      <c r="H49" s="90">
        <f>SUM(H50:H53)</f>
        <v>0</v>
      </c>
      <c r="I49" s="208" t="s">
        <v>86</v>
      </c>
      <c r="J49" s="219" t="s">
        <v>79</v>
      </c>
      <c r="K49" s="216" t="s">
        <v>216</v>
      </c>
      <c r="L49" s="216" t="s">
        <v>240</v>
      </c>
      <c r="M49" s="213" t="s">
        <v>429</v>
      </c>
    </row>
    <row r="50" spans="1:13" x14ac:dyDescent="0.25">
      <c r="A50" s="222"/>
      <c r="B50" s="209"/>
      <c r="C50" s="87" t="s">
        <v>18</v>
      </c>
      <c r="D50" s="88" t="s">
        <v>233</v>
      </c>
      <c r="E50" s="91">
        <v>0</v>
      </c>
      <c r="F50" s="91">
        <v>199</v>
      </c>
      <c r="G50" s="91">
        <v>199</v>
      </c>
      <c r="H50" s="91">
        <v>0</v>
      </c>
      <c r="I50" s="209"/>
      <c r="J50" s="220"/>
      <c r="K50" s="217"/>
      <c r="L50" s="217"/>
      <c r="M50" s="214"/>
    </row>
    <row r="51" spans="1:13" x14ac:dyDescent="0.25">
      <c r="A51" s="222"/>
      <c r="B51" s="209"/>
      <c r="C51" s="88" t="s">
        <v>18</v>
      </c>
      <c r="D51" s="88" t="s">
        <v>246</v>
      </c>
      <c r="E51" s="91">
        <v>0</v>
      </c>
      <c r="F51" s="91">
        <v>917.5</v>
      </c>
      <c r="G51" s="91">
        <v>917.5</v>
      </c>
      <c r="H51" s="91">
        <v>0</v>
      </c>
      <c r="I51" s="209"/>
      <c r="J51" s="220"/>
      <c r="K51" s="217"/>
      <c r="L51" s="217"/>
      <c r="M51" s="214"/>
    </row>
    <row r="52" spans="1:13" x14ac:dyDescent="0.25">
      <c r="A52" s="222"/>
      <c r="B52" s="209"/>
      <c r="C52" s="88" t="s">
        <v>17</v>
      </c>
      <c r="D52" s="88" t="s">
        <v>236</v>
      </c>
      <c r="E52" s="91">
        <v>300</v>
      </c>
      <c r="F52" s="91">
        <v>300</v>
      </c>
      <c r="G52" s="91">
        <v>300</v>
      </c>
      <c r="H52" s="91">
        <v>0</v>
      </c>
      <c r="I52" s="209"/>
      <c r="J52" s="220"/>
      <c r="K52" s="217"/>
      <c r="L52" s="217"/>
      <c r="M52" s="214"/>
    </row>
    <row r="53" spans="1:13" ht="13.8" thickBot="1" x14ac:dyDescent="0.3">
      <c r="A53" s="223"/>
      <c r="B53" s="210"/>
      <c r="C53" s="95" t="s">
        <v>12</v>
      </c>
      <c r="D53" s="95" t="s">
        <v>237</v>
      </c>
      <c r="E53" s="89">
        <v>0</v>
      </c>
      <c r="F53" s="89">
        <v>447</v>
      </c>
      <c r="G53" s="89">
        <v>447</v>
      </c>
      <c r="H53" s="89">
        <v>0</v>
      </c>
      <c r="I53" s="210"/>
      <c r="J53" s="221"/>
      <c r="K53" s="218"/>
      <c r="L53" s="218"/>
      <c r="M53" s="215"/>
    </row>
    <row r="54" spans="1:13" x14ac:dyDescent="0.25">
      <c r="A54" s="205" t="s">
        <v>249</v>
      </c>
      <c r="B54" s="208" t="s">
        <v>415</v>
      </c>
      <c r="C54" s="96"/>
      <c r="D54" s="96"/>
      <c r="E54" s="90">
        <f>SUM(E55:E59)</f>
        <v>241.1</v>
      </c>
      <c r="F54" s="90">
        <f>SUM(F55:F59)</f>
        <v>2524</v>
      </c>
      <c r="G54" s="90">
        <f>SUM(G55:G59)+0.1</f>
        <v>2489.4</v>
      </c>
      <c r="H54" s="90">
        <f>SUM(H55:H59)-0.1</f>
        <v>34.6</v>
      </c>
      <c r="I54" s="208" t="s">
        <v>88</v>
      </c>
      <c r="J54" s="219" t="s">
        <v>79</v>
      </c>
      <c r="K54" s="216" t="s">
        <v>250</v>
      </c>
      <c r="L54" s="216" t="s">
        <v>250</v>
      </c>
      <c r="M54" s="213" t="s">
        <v>251</v>
      </c>
    </row>
    <row r="55" spans="1:13" x14ac:dyDescent="0.25">
      <c r="A55" s="222"/>
      <c r="B55" s="209"/>
      <c r="C55" s="88" t="s">
        <v>18</v>
      </c>
      <c r="D55" s="88" t="s">
        <v>233</v>
      </c>
      <c r="E55" s="91">
        <v>0</v>
      </c>
      <c r="F55" s="91">
        <v>332.8</v>
      </c>
      <c r="G55" s="91">
        <v>332.8</v>
      </c>
      <c r="H55" s="91">
        <v>0</v>
      </c>
      <c r="I55" s="209"/>
      <c r="J55" s="220"/>
      <c r="K55" s="217"/>
      <c r="L55" s="217"/>
      <c r="M55" s="214"/>
    </row>
    <row r="56" spans="1:13" x14ac:dyDescent="0.25">
      <c r="A56" s="222"/>
      <c r="B56" s="209"/>
      <c r="C56" s="88" t="s">
        <v>9</v>
      </c>
      <c r="D56" s="88" t="s">
        <v>245</v>
      </c>
      <c r="E56" s="91">
        <v>0</v>
      </c>
      <c r="F56" s="91">
        <v>416.6</v>
      </c>
      <c r="G56" s="91">
        <v>415.7</v>
      </c>
      <c r="H56" s="91">
        <v>0.9</v>
      </c>
      <c r="I56" s="209"/>
      <c r="J56" s="220"/>
      <c r="K56" s="217"/>
      <c r="L56" s="217"/>
      <c r="M56" s="214"/>
    </row>
    <row r="57" spans="1:13" x14ac:dyDescent="0.25">
      <c r="A57" s="222"/>
      <c r="B57" s="209"/>
      <c r="C57" s="88" t="s">
        <v>31</v>
      </c>
      <c r="D57" s="88" t="s">
        <v>243</v>
      </c>
      <c r="E57" s="91">
        <v>0</v>
      </c>
      <c r="F57" s="91">
        <v>1478.6</v>
      </c>
      <c r="G57" s="91">
        <v>1444.9</v>
      </c>
      <c r="H57" s="91">
        <v>33.700000000000003</v>
      </c>
      <c r="I57" s="209"/>
      <c r="J57" s="220"/>
      <c r="K57" s="217"/>
      <c r="L57" s="217"/>
      <c r="M57" s="214"/>
    </row>
    <row r="58" spans="1:13" x14ac:dyDescent="0.25">
      <c r="A58" s="222"/>
      <c r="B58" s="209"/>
      <c r="C58" s="88" t="s">
        <v>18</v>
      </c>
      <c r="D58" s="88" t="s">
        <v>246</v>
      </c>
      <c r="E58" s="91">
        <v>0</v>
      </c>
      <c r="F58" s="91">
        <v>50</v>
      </c>
      <c r="G58" s="91">
        <v>50</v>
      </c>
      <c r="H58" s="91">
        <v>0</v>
      </c>
      <c r="I58" s="209"/>
      <c r="J58" s="220"/>
      <c r="K58" s="217"/>
      <c r="L58" s="217"/>
      <c r="M58" s="214"/>
    </row>
    <row r="59" spans="1:13" ht="13.8" thickBot="1" x14ac:dyDescent="0.3">
      <c r="A59" s="223"/>
      <c r="B59" s="210"/>
      <c r="C59" s="95" t="s">
        <v>2</v>
      </c>
      <c r="D59" s="95" t="s">
        <v>235</v>
      </c>
      <c r="E59" s="89">
        <v>241.1</v>
      </c>
      <c r="F59" s="89">
        <v>246</v>
      </c>
      <c r="G59" s="89">
        <v>245.9</v>
      </c>
      <c r="H59" s="89">
        <v>0.1</v>
      </c>
      <c r="I59" s="210"/>
      <c r="J59" s="221"/>
      <c r="K59" s="218"/>
      <c r="L59" s="218"/>
      <c r="M59" s="215"/>
    </row>
    <row r="60" spans="1:13" ht="16.350000000000001" hidden="1" customHeight="1" thickBot="1" x14ac:dyDescent="0.3">
      <c r="A60" s="72" t="s">
        <v>252</v>
      </c>
      <c r="B60" s="73" t="s">
        <v>253</v>
      </c>
      <c r="C60" s="75" t="s">
        <v>12</v>
      </c>
      <c r="D60" s="120" t="s">
        <v>237</v>
      </c>
      <c r="E60" s="121">
        <v>0</v>
      </c>
      <c r="F60" s="121">
        <v>0</v>
      </c>
      <c r="G60" s="121">
        <v>0</v>
      </c>
      <c r="H60" s="121">
        <v>0</v>
      </c>
      <c r="I60" s="92"/>
      <c r="J60" s="86"/>
      <c r="K60" s="98"/>
      <c r="L60" s="98"/>
      <c r="M60" s="100"/>
    </row>
    <row r="61" spans="1:13" ht="66" x14ac:dyDescent="0.25">
      <c r="A61" s="205" t="s">
        <v>254</v>
      </c>
      <c r="B61" s="208" t="s">
        <v>44</v>
      </c>
      <c r="C61" s="123"/>
      <c r="D61" s="119"/>
      <c r="E61" s="122">
        <f>SUM(E62:E65)</f>
        <v>70.599999999999994</v>
      </c>
      <c r="F61" s="122">
        <f>SUM(F62:F65)</f>
        <v>174.2</v>
      </c>
      <c r="G61" s="122">
        <f>SUM(G62:G65)</f>
        <v>168.3</v>
      </c>
      <c r="H61" s="122">
        <f>SUM(H62:H65)</f>
        <v>5.9</v>
      </c>
      <c r="I61" s="94" t="s">
        <v>255</v>
      </c>
      <c r="J61" s="88" t="s">
        <v>79</v>
      </c>
      <c r="K61" s="103" t="s">
        <v>231</v>
      </c>
      <c r="L61" s="103" t="s">
        <v>256</v>
      </c>
      <c r="M61" s="124" t="s">
        <v>430</v>
      </c>
    </row>
    <row r="62" spans="1:13" x14ac:dyDescent="0.25">
      <c r="A62" s="222"/>
      <c r="B62" s="211"/>
      <c r="C62" s="88" t="s">
        <v>2</v>
      </c>
      <c r="D62" s="88" t="s">
        <v>235</v>
      </c>
      <c r="E62" s="91">
        <v>53.6</v>
      </c>
      <c r="F62" s="91">
        <v>53.6</v>
      </c>
      <c r="G62" s="91">
        <v>47.7</v>
      </c>
      <c r="H62" s="91">
        <v>5.9</v>
      </c>
      <c r="I62" s="211" t="s">
        <v>356</v>
      </c>
      <c r="J62" s="224" t="s">
        <v>71</v>
      </c>
      <c r="K62" s="225" t="s">
        <v>75</v>
      </c>
      <c r="L62" s="225" t="s">
        <v>89</v>
      </c>
      <c r="M62" s="226" t="s">
        <v>355</v>
      </c>
    </row>
    <row r="63" spans="1:13" x14ac:dyDescent="0.25">
      <c r="A63" s="222"/>
      <c r="B63" s="211"/>
      <c r="C63" s="88" t="s">
        <v>18</v>
      </c>
      <c r="D63" s="88" t="s">
        <v>233</v>
      </c>
      <c r="E63" s="91"/>
      <c r="F63" s="91">
        <v>45</v>
      </c>
      <c r="G63" s="91">
        <v>45</v>
      </c>
      <c r="H63" s="91"/>
      <c r="I63" s="211"/>
      <c r="J63" s="220"/>
      <c r="K63" s="217"/>
      <c r="L63" s="217"/>
      <c r="M63" s="214"/>
    </row>
    <row r="64" spans="1:13" x14ac:dyDescent="0.25">
      <c r="A64" s="222"/>
      <c r="B64" s="211"/>
      <c r="C64" s="88" t="s">
        <v>17</v>
      </c>
      <c r="D64" s="88" t="s">
        <v>236</v>
      </c>
      <c r="E64" s="91"/>
      <c r="F64" s="91">
        <v>58.6</v>
      </c>
      <c r="G64" s="91">
        <v>58.6</v>
      </c>
      <c r="H64" s="91"/>
      <c r="I64" s="211"/>
      <c r="J64" s="220"/>
      <c r="K64" s="217"/>
      <c r="L64" s="217"/>
      <c r="M64" s="214"/>
    </row>
    <row r="65" spans="1:13" ht="13.8" thickBot="1" x14ac:dyDescent="0.3">
      <c r="A65" s="223"/>
      <c r="B65" s="212"/>
      <c r="C65" s="95" t="s">
        <v>12</v>
      </c>
      <c r="D65" s="95" t="s">
        <v>237</v>
      </c>
      <c r="E65" s="89">
        <v>17</v>
      </c>
      <c r="F65" s="89">
        <v>17</v>
      </c>
      <c r="G65" s="89">
        <v>17</v>
      </c>
      <c r="H65" s="89"/>
      <c r="I65" s="212"/>
      <c r="J65" s="221"/>
      <c r="K65" s="218"/>
      <c r="L65" s="218"/>
      <c r="M65" s="215"/>
    </row>
    <row r="66" spans="1:13" ht="39.6" x14ac:dyDescent="0.25">
      <c r="A66" s="253" t="s">
        <v>257</v>
      </c>
      <c r="B66" s="255" t="s">
        <v>416</v>
      </c>
      <c r="C66" s="96" t="s">
        <v>2</v>
      </c>
      <c r="D66" s="96" t="s">
        <v>235</v>
      </c>
      <c r="E66" s="90">
        <f>SUM(E67:E67)+174.6</f>
        <v>174.6</v>
      </c>
      <c r="F66" s="90">
        <f>SUM(F67:F67)+42.9</f>
        <v>42.9</v>
      </c>
      <c r="G66" s="90">
        <f>SUM(G67:G67)+0.6</f>
        <v>0.6</v>
      </c>
      <c r="H66" s="90">
        <f>SUM(H67:H67)+42.3</f>
        <v>42.3</v>
      </c>
      <c r="I66" s="116" t="s">
        <v>392</v>
      </c>
      <c r="J66" s="96" t="s">
        <v>79</v>
      </c>
      <c r="K66" s="117" t="s">
        <v>73</v>
      </c>
      <c r="L66" s="98" t="s">
        <v>73</v>
      </c>
      <c r="M66" s="100" t="s">
        <v>431</v>
      </c>
    </row>
    <row r="67" spans="1:13" ht="41.85" customHeight="1" thickBot="1" x14ac:dyDescent="0.3">
      <c r="A67" s="254"/>
      <c r="B67" s="256"/>
      <c r="C67" s="95"/>
      <c r="D67" s="95"/>
      <c r="E67" s="125">
        <v>0</v>
      </c>
      <c r="F67" s="125">
        <v>0</v>
      </c>
      <c r="G67" s="125">
        <v>0</v>
      </c>
      <c r="H67" s="125">
        <v>0</v>
      </c>
      <c r="I67" s="147" t="s">
        <v>393</v>
      </c>
      <c r="J67" s="148" t="s">
        <v>79</v>
      </c>
      <c r="K67" s="149" t="s">
        <v>80</v>
      </c>
      <c r="L67" s="150" t="s">
        <v>75</v>
      </c>
      <c r="M67" s="151" t="s">
        <v>432</v>
      </c>
    </row>
    <row r="68" spans="1:13" ht="16.5" customHeight="1" thickBot="1" x14ac:dyDescent="0.3">
      <c r="A68" s="46" t="s">
        <v>258</v>
      </c>
      <c r="B68" s="47" t="s">
        <v>259</v>
      </c>
      <c r="C68" s="50" t="s">
        <v>2</v>
      </c>
      <c r="D68" s="50" t="s">
        <v>235</v>
      </c>
      <c r="E68" s="53">
        <v>25</v>
      </c>
      <c r="F68" s="53">
        <v>35</v>
      </c>
      <c r="G68" s="53">
        <v>34.4</v>
      </c>
      <c r="H68" s="53">
        <v>0.6</v>
      </c>
      <c r="I68" s="48" t="s">
        <v>356</v>
      </c>
      <c r="J68" s="50" t="s">
        <v>71</v>
      </c>
      <c r="K68" s="51" t="s">
        <v>75</v>
      </c>
      <c r="L68" s="51" t="s">
        <v>75</v>
      </c>
      <c r="M68" s="52" t="s">
        <v>380</v>
      </c>
    </row>
    <row r="69" spans="1:13" ht="28.35" customHeight="1" x14ac:dyDescent="0.25">
      <c r="A69" s="205" t="s">
        <v>260</v>
      </c>
      <c r="B69" s="208" t="s">
        <v>417</v>
      </c>
      <c r="C69" s="96"/>
      <c r="D69" s="96"/>
      <c r="E69" s="90">
        <f>SUM(E70:E72)</f>
        <v>25</v>
      </c>
      <c r="F69" s="90">
        <f>SUM(F70:F72)</f>
        <v>180.8</v>
      </c>
      <c r="G69" s="90">
        <f>SUM(G70:G72)</f>
        <v>180.3</v>
      </c>
      <c r="H69" s="90">
        <f>SUM(H70:H72)</f>
        <v>0.5</v>
      </c>
      <c r="I69" s="116" t="s">
        <v>88</v>
      </c>
      <c r="J69" s="96" t="s">
        <v>79</v>
      </c>
      <c r="K69" s="117" t="s">
        <v>80</v>
      </c>
      <c r="L69" s="117" t="s">
        <v>80</v>
      </c>
      <c r="M69" s="118" t="s">
        <v>381</v>
      </c>
    </row>
    <row r="70" spans="1:13" x14ac:dyDescent="0.25">
      <c r="A70" s="222"/>
      <c r="B70" s="209"/>
      <c r="C70" s="88" t="s">
        <v>2</v>
      </c>
      <c r="D70" s="88" t="s">
        <v>235</v>
      </c>
      <c r="E70" s="91">
        <v>25</v>
      </c>
      <c r="F70" s="91">
        <v>160</v>
      </c>
      <c r="G70" s="91">
        <v>159.5</v>
      </c>
      <c r="H70" s="91">
        <v>0.5</v>
      </c>
      <c r="I70" s="211" t="s">
        <v>356</v>
      </c>
      <c r="J70" s="224" t="s">
        <v>71</v>
      </c>
      <c r="K70" s="225" t="s">
        <v>75</v>
      </c>
      <c r="L70" s="225" t="s">
        <v>75</v>
      </c>
      <c r="M70" s="226" t="s">
        <v>363</v>
      </c>
    </row>
    <row r="71" spans="1:13" x14ac:dyDescent="0.25">
      <c r="A71" s="222"/>
      <c r="B71" s="209"/>
      <c r="C71" s="88" t="s">
        <v>17</v>
      </c>
      <c r="D71" s="88" t="s">
        <v>236</v>
      </c>
      <c r="E71" s="91"/>
      <c r="F71" s="91">
        <v>19.3</v>
      </c>
      <c r="G71" s="91">
        <v>19.3</v>
      </c>
      <c r="H71" s="91"/>
      <c r="I71" s="209"/>
      <c r="J71" s="220"/>
      <c r="K71" s="217"/>
      <c r="L71" s="217"/>
      <c r="M71" s="214"/>
    </row>
    <row r="72" spans="1:13" ht="13.8" thickBot="1" x14ac:dyDescent="0.3">
      <c r="A72" s="223"/>
      <c r="B72" s="210"/>
      <c r="C72" s="95" t="s">
        <v>12</v>
      </c>
      <c r="D72" s="95" t="s">
        <v>237</v>
      </c>
      <c r="E72" s="89"/>
      <c r="F72" s="89">
        <v>1.5</v>
      </c>
      <c r="G72" s="89">
        <v>1.5</v>
      </c>
      <c r="H72" s="89"/>
      <c r="I72" s="210"/>
      <c r="J72" s="221"/>
      <c r="K72" s="218"/>
      <c r="L72" s="218"/>
      <c r="M72" s="215"/>
    </row>
    <row r="73" spans="1:13" ht="66.599999999999994" thickBot="1" x14ac:dyDescent="0.3">
      <c r="A73" s="156" t="s">
        <v>261</v>
      </c>
      <c r="B73" s="157" t="s">
        <v>42</v>
      </c>
      <c r="C73" s="86" t="s">
        <v>17</v>
      </c>
      <c r="D73" s="130" t="s">
        <v>236</v>
      </c>
      <c r="E73" s="53">
        <v>328.7</v>
      </c>
      <c r="F73" s="53">
        <v>194.2</v>
      </c>
      <c r="G73" s="53">
        <v>194.2</v>
      </c>
      <c r="H73" s="53">
        <v>0</v>
      </c>
      <c r="I73" s="152" t="s">
        <v>74</v>
      </c>
      <c r="J73" s="153" t="s">
        <v>71</v>
      </c>
      <c r="K73" s="154" t="s">
        <v>75</v>
      </c>
      <c r="L73" s="154" t="s">
        <v>73</v>
      </c>
      <c r="M73" s="155" t="s">
        <v>433</v>
      </c>
    </row>
    <row r="74" spans="1:13" ht="27" thickBot="1" x14ac:dyDescent="0.3">
      <c r="A74" s="46" t="s">
        <v>262</v>
      </c>
      <c r="B74" s="47" t="s">
        <v>97</v>
      </c>
      <c r="C74" s="129" t="s">
        <v>12</v>
      </c>
      <c r="D74" s="95" t="s">
        <v>237</v>
      </c>
      <c r="E74" s="49">
        <f>SUM(E75:E75)</f>
        <v>1.6</v>
      </c>
      <c r="F74" s="49">
        <f>SUM(F75:F75)</f>
        <v>1.6</v>
      </c>
      <c r="G74" s="49">
        <f>SUM(G75:G75)</f>
        <v>1.6</v>
      </c>
      <c r="H74" s="49">
        <f>SUM(H75:H75)</f>
        <v>0</v>
      </c>
      <c r="I74" s="48" t="s">
        <v>356</v>
      </c>
      <c r="J74" s="50" t="s">
        <v>71</v>
      </c>
      <c r="K74" s="51" t="s">
        <v>75</v>
      </c>
      <c r="L74" s="51" t="s">
        <v>75</v>
      </c>
      <c r="M74" s="52" t="s">
        <v>436</v>
      </c>
    </row>
    <row r="75" spans="1:13" ht="13.8" hidden="1" thickBot="1" x14ac:dyDescent="0.3">
      <c r="A75" s="33"/>
      <c r="B75" s="34"/>
      <c r="C75" s="128" t="s">
        <v>12</v>
      </c>
      <c r="D75" s="128" t="s">
        <v>237</v>
      </c>
      <c r="E75" s="82">
        <v>1.6</v>
      </c>
      <c r="F75" s="82">
        <v>1.6</v>
      </c>
      <c r="G75" s="82">
        <v>1.6</v>
      </c>
      <c r="H75" s="82">
        <v>0</v>
      </c>
      <c r="I75" s="35"/>
      <c r="J75" s="36"/>
      <c r="K75" s="37"/>
      <c r="L75" s="37"/>
      <c r="M75" s="38"/>
    </row>
    <row r="76" spans="1:13" ht="79.8" thickBot="1" x14ac:dyDescent="0.3">
      <c r="A76" s="156" t="s">
        <v>263</v>
      </c>
      <c r="B76" s="157" t="s">
        <v>43</v>
      </c>
      <c r="C76" s="50" t="s">
        <v>2</v>
      </c>
      <c r="D76" s="50" t="s">
        <v>235</v>
      </c>
      <c r="E76" s="53">
        <v>0</v>
      </c>
      <c r="F76" s="53">
        <v>0</v>
      </c>
      <c r="G76" s="53">
        <v>0</v>
      </c>
      <c r="H76" s="53">
        <v>0</v>
      </c>
      <c r="I76" s="152" t="s">
        <v>264</v>
      </c>
      <c r="J76" s="153" t="s">
        <v>71</v>
      </c>
      <c r="K76" s="154" t="s">
        <v>75</v>
      </c>
      <c r="L76" s="154" t="s">
        <v>73</v>
      </c>
      <c r="M76" s="155" t="s">
        <v>434</v>
      </c>
    </row>
    <row r="77" spans="1:13" ht="53.4" thickBot="1" x14ac:dyDescent="0.3">
      <c r="A77" s="46" t="s">
        <v>265</v>
      </c>
      <c r="B77" s="47" t="s">
        <v>192</v>
      </c>
      <c r="C77" s="50" t="s">
        <v>12</v>
      </c>
      <c r="D77" s="50" t="s">
        <v>237</v>
      </c>
      <c r="E77" s="53">
        <v>10.7</v>
      </c>
      <c r="F77" s="53">
        <v>10.7</v>
      </c>
      <c r="G77" s="53">
        <v>10.6</v>
      </c>
      <c r="H77" s="53">
        <v>0.1</v>
      </c>
      <c r="I77" s="48" t="s">
        <v>266</v>
      </c>
      <c r="J77" s="50" t="s">
        <v>71</v>
      </c>
      <c r="K77" s="51" t="s">
        <v>75</v>
      </c>
      <c r="L77" s="51" t="s">
        <v>75</v>
      </c>
      <c r="M77" s="52" t="s">
        <v>435</v>
      </c>
    </row>
    <row r="78" spans="1:13" ht="71.400000000000006" customHeight="1" thickBot="1" x14ac:dyDescent="0.3">
      <c r="A78" s="156" t="s">
        <v>267</v>
      </c>
      <c r="B78" s="157" t="s">
        <v>418</v>
      </c>
      <c r="C78" s="50" t="s">
        <v>8</v>
      </c>
      <c r="D78" s="50" t="s">
        <v>268</v>
      </c>
      <c r="E78" s="53">
        <v>0</v>
      </c>
      <c r="F78" s="53">
        <v>0</v>
      </c>
      <c r="G78" s="53">
        <v>0</v>
      </c>
      <c r="H78" s="53">
        <v>0</v>
      </c>
      <c r="I78" s="152" t="s">
        <v>356</v>
      </c>
      <c r="J78" s="153" t="s">
        <v>71</v>
      </c>
      <c r="K78" s="154" t="s">
        <v>75</v>
      </c>
      <c r="L78" s="154" t="s">
        <v>73</v>
      </c>
      <c r="M78" s="155" t="s">
        <v>437</v>
      </c>
    </row>
    <row r="79" spans="1:13" ht="27" hidden="1" thickBot="1" x14ac:dyDescent="0.3">
      <c r="A79" s="72" t="s">
        <v>83</v>
      </c>
      <c r="B79" s="73" t="s">
        <v>106</v>
      </c>
      <c r="C79" s="75"/>
      <c r="D79" s="75"/>
      <c r="E79" s="131">
        <f>SUM(E80:E81)</f>
        <v>28</v>
      </c>
      <c r="F79" s="131">
        <f>SUM(F80:F81)</f>
        <v>28</v>
      </c>
      <c r="G79" s="131">
        <f>SUM(G80:G81)</f>
        <v>25.5</v>
      </c>
      <c r="H79" s="131">
        <f>SUM(H80:H81)</f>
        <v>2.5</v>
      </c>
      <c r="I79" s="48"/>
      <c r="J79" s="50"/>
      <c r="K79" s="51"/>
      <c r="L79" s="51"/>
      <c r="M79" s="52"/>
    </row>
    <row r="80" spans="1:13" ht="27" hidden="1" thickBot="1" x14ac:dyDescent="0.3">
      <c r="A80" s="72" t="s">
        <v>85</v>
      </c>
      <c r="B80" s="73" t="s">
        <v>16</v>
      </c>
      <c r="C80" s="75" t="s">
        <v>2</v>
      </c>
      <c r="D80" s="75" t="s">
        <v>235</v>
      </c>
      <c r="E80" s="76">
        <v>0</v>
      </c>
      <c r="F80" s="76">
        <v>0</v>
      </c>
      <c r="G80" s="76">
        <v>0</v>
      </c>
      <c r="H80" s="76">
        <v>0</v>
      </c>
      <c r="I80" s="48"/>
      <c r="J80" s="50"/>
      <c r="K80" s="51"/>
      <c r="L80" s="51"/>
      <c r="M80" s="52"/>
    </row>
    <row r="81" spans="1:13" ht="79.8" thickBot="1" x14ac:dyDescent="0.3">
      <c r="A81" s="46" t="s">
        <v>87</v>
      </c>
      <c r="B81" s="47" t="s">
        <v>45</v>
      </c>
      <c r="C81" s="50" t="s">
        <v>2</v>
      </c>
      <c r="D81" s="50" t="s">
        <v>235</v>
      </c>
      <c r="E81" s="53">
        <v>28</v>
      </c>
      <c r="F81" s="53">
        <v>28</v>
      </c>
      <c r="G81" s="53">
        <v>25.5</v>
      </c>
      <c r="H81" s="53">
        <v>2.5</v>
      </c>
      <c r="I81" s="48" t="s">
        <v>107</v>
      </c>
      <c r="J81" s="50" t="s">
        <v>79</v>
      </c>
      <c r="K81" s="51" t="s">
        <v>80</v>
      </c>
      <c r="L81" s="51" t="s">
        <v>80</v>
      </c>
      <c r="M81" s="52" t="s">
        <v>269</v>
      </c>
    </row>
    <row r="82" spans="1:13" ht="40.200000000000003" thickBot="1" x14ac:dyDescent="0.3">
      <c r="A82" s="46" t="s">
        <v>92</v>
      </c>
      <c r="B82" s="47" t="s">
        <v>179</v>
      </c>
      <c r="C82" s="50"/>
      <c r="D82" s="50"/>
      <c r="E82" s="49">
        <f>E83+E86+E90+E91+E95+E98+E101+E102+E104+E105+E106</f>
        <v>1789.1</v>
      </c>
      <c r="F82" s="49">
        <f>F83+F86+F90+F91+F95+F98+F101+F102+F104+F105+F106</f>
        <v>3406</v>
      </c>
      <c r="G82" s="49">
        <f>G83+G86+G90+G91+G95+G98+G101+G102+G104+G105+G106-0.1</f>
        <v>3151.1</v>
      </c>
      <c r="H82" s="49">
        <f>H83+H86+H90+H91+H95+H98+H101+H102+H104+H105+H106+0.1</f>
        <v>254.9</v>
      </c>
      <c r="I82" s="48"/>
      <c r="J82" s="50"/>
      <c r="K82" s="51"/>
      <c r="L82" s="51"/>
      <c r="M82" s="52"/>
    </row>
    <row r="83" spans="1:13" ht="92.4" x14ac:dyDescent="0.25">
      <c r="A83" s="242" t="s">
        <v>93</v>
      </c>
      <c r="B83" s="230" t="s">
        <v>180</v>
      </c>
      <c r="C83" s="96"/>
      <c r="D83" s="96"/>
      <c r="E83" s="90">
        <f>SUM(E84:E85)</f>
        <v>40</v>
      </c>
      <c r="F83" s="90">
        <f>SUM(F84:F85)</f>
        <v>651</v>
      </c>
      <c r="G83" s="90">
        <f>SUM(G84:G85)</f>
        <v>449.2</v>
      </c>
      <c r="H83" s="90">
        <f>SUM(H84:H85)</f>
        <v>201.8</v>
      </c>
      <c r="I83" s="158" t="s">
        <v>181</v>
      </c>
      <c r="J83" s="141" t="s">
        <v>154</v>
      </c>
      <c r="K83" s="159" t="s">
        <v>364</v>
      </c>
      <c r="L83" s="159" t="s">
        <v>270</v>
      </c>
      <c r="M83" s="160" t="s">
        <v>438</v>
      </c>
    </row>
    <row r="84" spans="1:13" x14ac:dyDescent="0.25">
      <c r="A84" s="243"/>
      <c r="B84" s="231"/>
      <c r="C84" s="88" t="s">
        <v>18</v>
      </c>
      <c r="D84" s="88" t="s">
        <v>233</v>
      </c>
      <c r="E84" s="91">
        <v>0</v>
      </c>
      <c r="F84" s="91">
        <v>611</v>
      </c>
      <c r="G84" s="91">
        <v>409.2</v>
      </c>
      <c r="H84" s="91">
        <v>201.8</v>
      </c>
      <c r="I84" s="211" t="s">
        <v>356</v>
      </c>
      <c r="J84" s="224" t="s">
        <v>71</v>
      </c>
      <c r="K84" s="225" t="s">
        <v>75</v>
      </c>
      <c r="L84" s="225" t="s">
        <v>75</v>
      </c>
      <c r="M84" s="226" t="s">
        <v>439</v>
      </c>
    </row>
    <row r="85" spans="1:13" ht="13.8" thickBot="1" x14ac:dyDescent="0.3">
      <c r="A85" s="244"/>
      <c r="B85" s="232"/>
      <c r="C85" s="95" t="s">
        <v>12</v>
      </c>
      <c r="D85" s="95" t="s">
        <v>237</v>
      </c>
      <c r="E85" s="89">
        <v>40</v>
      </c>
      <c r="F85" s="89">
        <v>40</v>
      </c>
      <c r="G85" s="89">
        <v>40</v>
      </c>
      <c r="H85" s="89"/>
      <c r="I85" s="210"/>
      <c r="J85" s="221"/>
      <c r="K85" s="218"/>
      <c r="L85" s="218"/>
      <c r="M85" s="215"/>
    </row>
    <row r="86" spans="1:13" ht="52.8" x14ac:dyDescent="0.25">
      <c r="A86" s="205" t="s">
        <v>96</v>
      </c>
      <c r="B86" s="208" t="s">
        <v>20</v>
      </c>
      <c r="C86" s="96"/>
      <c r="D86" s="96"/>
      <c r="E86" s="90">
        <f>SUM(E87:E89)</f>
        <v>751.5</v>
      </c>
      <c r="F86" s="90">
        <f>SUM(F87:F89)</f>
        <v>1152.8</v>
      </c>
      <c r="G86" s="90">
        <f>SUM(G87:G89)</f>
        <v>1152.8</v>
      </c>
      <c r="H86" s="90">
        <f>SUM(H87:H89)</f>
        <v>0</v>
      </c>
      <c r="I86" s="158" t="s">
        <v>394</v>
      </c>
      <c r="J86" s="141" t="s">
        <v>154</v>
      </c>
      <c r="K86" s="159" t="s">
        <v>365</v>
      </c>
      <c r="L86" s="159" t="s">
        <v>204</v>
      </c>
      <c r="M86" s="160" t="s">
        <v>271</v>
      </c>
    </row>
    <row r="87" spans="1:13" ht="53.1" customHeight="1" x14ac:dyDescent="0.25">
      <c r="A87" s="222"/>
      <c r="B87" s="211"/>
      <c r="C87" s="88" t="s">
        <v>18</v>
      </c>
      <c r="D87" s="88" t="s">
        <v>233</v>
      </c>
      <c r="E87" s="91">
        <v>0</v>
      </c>
      <c r="F87" s="91">
        <v>401.3</v>
      </c>
      <c r="G87" s="91">
        <v>401.3</v>
      </c>
      <c r="H87" s="91">
        <v>0</v>
      </c>
      <c r="I87" s="94" t="s">
        <v>395</v>
      </c>
      <c r="J87" s="88" t="s">
        <v>154</v>
      </c>
      <c r="K87" s="103" t="s">
        <v>52</v>
      </c>
      <c r="L87" s="103" t="s">
        <v>51</v>
      </c>
      <c r="M87" s="102" t="s">
        <v>440</v>
      </c>
    </row>
    <row r="88" spans="1:13" ht="26.4" x14ac:dyDescent="0.25">
      <c r="A88" s="222"/>
      <c r="B88" s="211"/>
      <c r="C88" s="88" t="s">
        <v>2</v>
      </c>
      <c r="D88" s="88" t="s">
        <v>235</v>
      </c>
      <c r="E88" s="91">
        <v>751.5</v>
      </c>
      <c r="F88" s="91">
        <v>751.5</v>
      </c>
      <c r="G88" s="91">
        <v>751.5</v>
      </c>
      <c r="H88" s="91">
        <v>0</v>
      </c>
      <c r="I88" s="94" t="s">
        <v>182</v>
      </c>
      <c r="J88" s="88" t="s">
        <v>154</v>
      </c>
      <c r="K88" s="103" t="s">
        <v>183</v>
      </c>
      <c r="L88" s="103" t="s">
        <v>183</v>
      </c>
      <c r="M88" s="102" t="s">
        <v>272</v>
      </c>
    </row>
    <row r="89" spans="1:13" ht="42.6" customHeight="1" thickBot="1" x14ac:dyDescent="0.3">
      <c r="A89" s="223"/>
      <c r="B89" s="212"/>
      <c r="C89" s="95"/>
      <c r="D89" s="95"/>
      <c r="E89" s="125">
        <v>0</v>
      </c>
      <c r="F89" s="125">
        <v>0</v>
      </c>
      <c r="G89" s="125">
        <v>0</v>
      </c>
      <c r="H89" s="125">
        <v>0</v>
      </c>
      <c r="I89" s="93" t="s">
        <v>396</v>
      </c>
      <c r="J89" s="95" t="s">
        <v>154</v>
      </c>
      <c r="K89" s="110" t="s">
        <v>51</v>
      </c>
      <c r="L89" s="110" t="s">
        <v>273</v>
      </c>
      <c r="M89" s="111" t="s">
        <v>441</v>
      </c>
    </row>
    <row r="90" spans="1:13" ht="66.599999999999994" thickBot="1" x14ac:dyDescent="0.3">
      <c r="A90" s="46" t="s">
        <v>274</v>
      </c>
      <c r="B90" s="47" t="s">
        <v>10</v>
      </c>
      <c r="C90" s="50" t="s">
        <v>2</v>
      </c>
      <c r="D90" s="50" t="s">
        <v>235</v>
      </c>
      <c r="E90" s="53">
        <v>400</v>
      </c>
      <c r="F90" s="53">
        <v>400</v>
      </c>
      <c r="G90" s="53">
        <v>400</v>
      </c>
      <c r="H90" s="53">
        <v>0</v>
      </c>
      <c r="I90" s="48" t="s">
        <v>184</v>
      </c>
      <c r="J90" s="50" t="s">
        <v>154</v>
      </c>
      <c r="K90" s="51" t="s">
        <v>185</v>
      </c>
      <c r="L90" s="51" t="s">
        <v>275</v>
      </c>
      <c r="M90" s="52" t="s">
        <v>276</v>
      </c>
    </row>
    <row r="91" spans="1:13" ht="109.2" customHeight="1" x14ac:dyDescent="0.25">
      <c r="A91" s="205" t="s">
        <v>98</v>
      </c>
      <c r="B91" s="208" t="s">
        <v>186</v>
      </c>
      <c r="C91" s="86"/>
      <c r="D91" s="96"/>
      <c r="E91" s="90">
        <f>SUM(E92:E94)</f>
        <v>150</v>
      </c>
      <c r="F91" s="90">
        <f>SUM(F92:F94)</f>
        <v>676.4</v>
      </c>
      <c r="G91" s="109">
        <f>SUM(G92:G94)</f>
        <v>642.9</v>
      </c>
      <c r="H91" s="109">
        <f>SUM(H92:H94)</f>
        <v>33.5</v>
      </c>
      <c r="I91" s="116" t="s">
        <v>188</v>
      </c>
      <c r="J91" s="96" t="s">
        <v>154</v>
      </c>
      <c r="K91" s="117" t="s">
        <v>277</v>
      </c>
      <c r="L91" s="98" t="s">
        <v>278</v>
      </c>
      <c r="M91" s="118" t="s">
        <v>442</v>
      </c>
    </row>
    <row r="92" spans="1:13" x14ac:dyDescent="0.25">
      <c r="A92" s="222"/>
      <c r="B92" s="209"/>
      <c r="C92" s="87" t="s">
        <v>15</v>
      </c>
      <c r="D92" s="88" t="s">
        <v>279</v>
      </c>
      <c r="E92" s="91">
        <v>79.3</v>
      </c>
      <c r="F92" s="105">
        <v>79.3</v>
      </c>
      <c r="G92" s="91">
        <v>79.3</v>
      </c>
      <c r="H92" s="91">
        <v>0</v>
      </c>
      <c r="I92" s="247" t="s">
        <v>187</v>
      </c>
      <c r="J92" s="252" t="s">
        <v>154</v>
      </c>
      <c r="K92" s="249" t="s">
        <v>206</v>
      </c>
      <c r="L92" s="250" t="s">
        <v>280</v>
      </c>
      <c r="M92" s="251" t="s">
        <v>281</v>
      </c>
    </row>
    <row r="93" spans="1:13" x14ac:dyDescent="0.25">
      <c r="A93" s="222"/>
      <c r="B93" s="209"/>
      <c r="C93" s="87" t="s">
        <v>18</v>
      </c>
      <c r="D93" s="97" t="s">
        <v>233</v>
      </c>
      <c r="E93" s="105"/>
      <c r="F93" s="106">
        <v>484.5</v>
      </c>
      <c r="G93" s="91">
        <v>451</v>
      </c>
      <c r="H93" s="91">
        <v>33.5</v>
      </c>
      <c r="I93" s="231"/>
      <c r="J93" s="234"/>
      <c r="K93" s="237"/>
      <c r="L93" s="237"/>
      <c r="M93" s="240"/>
    </row>
    <row r="94" spans="1:13" ht="13.8" thickBot="1" x14ac:dyDescent="0.3">
      <c r="A94" s="223"/>
      <c r="B94" s="210"/>
      <c r="C94" s="104" t="s">
        <v>12</v>
      </c>
      <c r="D94" s="104" t="s">
        <v>237</v>
      </c>
      <c r="E94" s="107">
        <v>70.7</v>
      </c>
      <c r="F94" s="107">
        <v>112.6</v>
      </c>
      <c r="G94" s="89">
        <v>112.6</v>
      </c>
      <c r="H94" s="89"/>
      <c r="I94" s="232"/>
      <c r="J94" s="235"/>
      <c r="K94" s="238"/>
      <c r="L94" s="238"/>
      <c r="M94" s="241"/>
    </row>
    <row r="95" spans="1:13" ht="26.85" customHeight="1" x14ac:dyDescent="0.25">
      <c r="A95" s="205" t="s">
        <v>282</v>
      </c>
      <c r="B95" s="208" t="s">
        <v>19</v>
      </c>
      <c r="C95" s="96"/>
      <c r="D95" s="96"/>
      <c r="E95" s="90">
        <f>SUM(E96:E97)</f>
        <v>347.8</v>
      </c>
      <c r="F95" s="90">
        <f>SUM(F96:F97)</f>
        <v>305.89999999999998</v>
      </c>
      <c r="G95" s="90">
        <f>SUM(G96:G97)</f>
        <v>305.89999999999998</v>
      </c>
      <c r="H95" s="90">
        <f>SUM(H96:H97)</f>
        <v>0</v>
      </c>
      <c r="I95" s="208" t="s">
        <v>189</v>
      </c>
      <c r="J95" s="219" t="s">
        <v>115</v>
      </c>
      <c r="K95" s="216" t="s">
        <v>120</v>
      </c>
      <c r="L95" s="216" t="s">
        <v>120</v>
      </c>
      <c r="M95" s="213" t="s">
        <v>443</v>
      </c>
    </row>
    <row r="96" spans="1:13" ht="19.5" customHeight="1" x14ac:dyDescent="0.25">
      <c r="A96" s="222"/>
      <c r="B96" s="209"/>
      <c r="C96" s="88" t="s">
        <v>12</v>
      </c>
      <c r="D96" s="88" t="s">
        <v>237</v>
      </c>
      <c r="E96" s="91">
        <v>50</v>
      </c>
      <c r="F96" s="91">
        <v>8.1</v>
      </c>
      <c r="G96" s="91">
        <v>8.1</v>
      </c>
      <c r="H96" s="91">
        <v>0</v>
      </c>
      <c r="I96" s="209"/>
      <c r="J96" s="220"/>
      <c r="K96" s="217"/>
      <c r="L96" s="217"/>
      <c r="M96" s="214"/>
    </row>
    <row r="97" spans="1:13" ht="20.399999999999999" customHeight="1" thickBot="1" x14ac:dyDescent="0.3">
      <c r="A97" s="223"/>
      <c r="B97" s="210"/>
      <c r="C97" s="95" t="s">
        <v>2</v>
      </c>
      <c r="D97" s="95" t="s">
        <v>235</v>
      </c>
      <c r="E97" s="89">
        <v>297.8</v>
      </c>
      <c r="F97" s="89">
        <v>297.8</v>
      </c>
      <c r="G97" s="89">
        <v>297.8</v>
      </c>
      <c r="H97" s="89">
        <v>0</v>
      </c>
      <c r="I97" s="210"/>
      <c r="J97" s="221"/>
      <c r="K97" s="218"/>
      <c r="L97" s="218"/>
      <c r="M97" s="215"/>
    </row>
    <row r="98" spans="1:13" x14ac:dyDescent="0.25">
      <c r="A98" s="205" t="s">
        <v>283</v>
      </c>
      <c r="B98" s="208" t="s">
        <v>5</v>
      </c>
      <c r="C98" s="86"/>
      <c r="D98" s="86"/>
      <c r="E98" s="109">
        <f>SUM(E99:E100)</f>
        <v>93.7</v>
      </c>
      <c r="F98" s="90">
        <f>SUM(F99:F100)</f>
        <v>163.69999999999999</v>
      </c>
      <c r="G98" s="90">
        <f>SUM(G99:G100)</f>
        <v>163.69999999999999</v>
      </c>
      <c r="H98" s="109">
        <f>SUM(H99:H100)</f>
        <v>0</v>
      </c>
      <c r="I98" s="208" t="s">
        <v>190</v>
      </c>
      <c r="J98" s="219" t="s">
        <v>71</v>
      </c>
      <c r="K98" s="216" t="s">
        <v>118</v>
      </c>
      <c r="L98" s="216" t="s">
        <v>118</v>
      </c>
      <c r="M98" s="213" t="s">
        <v>366</v>
      </c>
    </row>
    <row r="99" spans="1:13" x14ac:dyDescent="0.25">
      <c r="A99" s="222"/>
      <c r="B99" s="209"/>
      <c r="C99" s="87" t="s">
        <v>18</v>
      </c>
      <c r="D99" s="88" t="s">
        <v>233</v>
      </c>
      <c r="E99" s="106">
        <v>0</v>
      </c>
      <c r="F99" s="91">
        <v>70</v>
      </c>
      <c r="G99" s="112">
        <v>70</v>
      </c>
      <c r="H99" s="106">
        <v>0</v>
      </c>
      <c r="I99" s="209"/>
      <c r="J99" s="220"/>
      <c r="K99" s="217"/>
      <c r="L99" s="217"/>
      <c r="M99" s="214"/>
    </row>
    <row r="100" spans="1:13" ht="13.8" thickBot="1" x14ac:dyDescent="0.3">
      <c r="A100" s="223"/>
      <c r="B100" s="210"/>
      <c r="C100" s="104" t="s">
        <v>2</v>
      </c>
      <c r="D100" s="104" t="s">
        <v>235</v>
      </c>
      <c r="E100" s="107">
        <v>93.7</v>
      </c>
      <c r="F100" s="89">
        <v>93.7</v>
      </c>
      <c r="G100" s="89">
        <v>93.7</v>
      </c>
      <c r="H100" s="107">
        <v>0</v>
      </c>
      <c r="I100" s="210"/>
      <c r="J100" s="221"/>
      <c r="K100" s="218"/>
      <c r="L100" s="218"/>
      <c r="M100" s="215"/>
    </row>
    <row r="101" spans="1:13" ht="15" customHeight="1" thickBot="1" x14ac:dyDescent="0.3">
      <c r="A101" s="46" t="s">
        <v>284</v>
      </c>
      <c r="B101" s="47" t="s">
        <v>419</v>
      </c>
      <c r="C101" s="50" t="s">
        <v>18</v>
      </c>
      <c r="D101" s="50" t="s">
        <v>233</v>
      </c>
      <c r="E101" s="53">
        <v>0</v>
      </c>
      <c r="F101" s="53">
        <v>9.1999999999999993</v>
      </c>
      <c r="G101" s="53">
        <v>7.6</v>
      </c>
      <c r="H101" s="53">
        <v>1.6</v>
      </c>
      <c r="I101" s="48" t="s">
        <v>356</v>
      </c>
      <c r="J101" s="50" t="s">
        <v>71</v>
      </c>
      <c r="K101" s="51" t="s">
        <v>191</v>
      </c>
      <c r="L101" s="51" t="s">
        <v>191</v>
      </c>
      <c r="M101" s="52" t="s">
        <v>367</v>
      </c>
    </row>
    <row r="102" spans="1:13" ht="26.4" x14ac:dyDescent="0.25">
      <c r="A102" s="242" t="s">
        <v>285</v>
      </c>
      <c r="B102" s="230" t="s">
        <v>420</v>
      </c>
      <c r="C102" s="96" t="s">
        <v>18</v>
      </c>
      <c r="D102" s="96" t="s">
        <v>233</v>
      </c>
      <c r="E102" s="90">
        <f>SUM(E103:E103)</f>
        <v>0</v>
      </c>
      <c r="F102" s="90">
        <f>SUM(F103:F103)+13.8</f>
        <v>13.8</v>
      </c>
      <c r="G102" s="90">
        <f>SUM(G103:G103)+1.4</f>
        <v>1.4</v>
      </c>
      <c r="H102" s="90">
        <f>SUM(H103:H103)+12.4</f>
        <v>12.4</v>
      </c>
      <c r="I102" s="116" t="s">
        <v>397</v>
      </c>
      <c r="J102" s="96" t="s">
        <v>79</v>
      </c>
      <c r="K102" s="117" t="s">
        <v>73</v>
      </c>
      <c r="L102" s="117" t="s">
        <v>73</v>
      </c>
      <c r="M102" s="118"/>
    </row>
    <row r="103" spans="1:13" ht="175.8" customHeight="1" thickBot="1" x14ac:dyDescent="0.3">
      <c r="A103" s="244"/>
      <c r="B103" s="232"/>
      <c r="C103" s="95"/>
      <c r="D103" s="95"/>
      <c r="E103" s="125">
        <v>0</v>
      </c>
      <c r="F103" s="125">
        <v>0</v>
      </c>
      <c r="G103" s="125">
        <v>0</v>
      </c>
      <c r="H103" s="125">
        <v>0</v>
      </c>
      <c r="I103" s="161" t="s">
        <v>356</v>
      </c>
      <c r="J103" s="162" t="s">
        <v>71</v>
      </c>
      <c r="K103" s="163" t="s">
        <v>75</v>
      </c>
      <c r="L103" s="163" t="s">
        <v>73</v>
      </c>
      <c r="M103" s="164" t="s">
        <v>444</v>
      </c>
    </row>
    <row r="104" spans="1:13" ht="40.200000000000003" thickBot="1" x14ac:dyDescent="0.3">
      <c r="A104" s="46" t="s">
        <v>287</v>
      </c>
      <c r="B104" s="47" t="s">
        <v>288</v>
      </c>
      <c r="C104" s="50" t="s">
        <v>18</v>
      </c>
      <c r="D104" s="50" t="s">
        <v>233</v>
      </c>
      <c r="E104" s="53">
        <v>0</v>
      </c>
      <c r="F104" s="53">
        <v>21.8</v>
      </c>
      <c r="G104" s="53">
        <v>17.100000000000001</v>
      </c>
      <c r="H104" s="53">
        <v>4.7</v>
      </c>
      <c r="I104" s="48" t="s">
        <v>356</v>
      </c>
      <c r="J104" s="50" t="s">
        <v>71</v>
      </c>
      <c r="K104" s="51" t="s">
        <v>75</v>
      </c>
      <c r="L104" s="51" t="s">
        <v>75</v>
      </c>
      <c r="M104" s="52" t="s">
        <v>368</v>
      </c>
    </row>
    <row r="105" spans="1:13" ht="40.200000000000003" thickBot="1" x14ac:dyDescent="0.3">
      <c r="A105" s="46" t="s">
        <v>289</v>
      </c>
      <c r="B105" s="47" t="s">
        <v>421</v>
      </c>
      <c r="C105" s="50" t="s">
        <v>15</v>
      </c>
      <c r="D105" s="50" t="s">
        <v>279</v>
      </c>
      <c r="E105" s="53">
        <v>5</v>
      </c>
      <c r="F105" s="53">
        <v>5</v>
      </c>
      <c r="G105" s="53">
        <v>5</v>
      </c>
      <c r="H105" s="53">
        <v>0</v>
      </c>
      <c r="I105" s="48" t="s">
        <v>286</v>
      </c>
      <c r="J105" s="50" t="s">
        <v>71</v>
      </c>
      <c r="K105" s="51" t="s">
        <v>75</v>
      </c>
      <c r="L105" s="51" t="s">
        <v>75</v>
      </c>
      <c r="M105" s="52" t="s">
        <v>445</v>
      </c>
    </row>
    <row r="106" spans="1:13" x14ac:dyDescent="0.25">
      <c r="A106" s="242" t="s">
        <v>290</v>
      </c>
      <c r="B106" s="230" t="s">
        <v>291</v>
      </c>
      <c r="C106" s="96"/>
      <c r="D106" s="96"/>
      <c r="E106" s="90">
        <f>SUM(E107:E108)</f>
        <v>1.1000000000000001</v>
      </c>
      <c r="F106" s="90">
        <f>SUM(F107:F108)</f>
        <v>6.4</v>
      </c>
      <c r="G106" s="90">
        <f>SUM(G107:G108)+0.1</f>
        <v>5.6</v>
      </c>
      <c r="H106" s="90">
        <f>SUM(H107:H108)-0.1</f>
        <v>0.8</v>
      </c>
      <c r="I106" s="230" t="s">
        <v>292</v>
      </c>
      <c r="J106" s="233" t="s">
        <v>71</v>
      </c>
      <c r="K106" s="236" t="s">
        <v>75</v>
      </c>
      <c r="L106" s="236" t="s">
        <v>293</v>
      </c>
      <c r="M106" s="239" t="s">
        <v>294</v>
      </c>
    </row>
    <row r="107" spans="1:13" x14ac:dyDescent="0.25">
      <c r="A107" s="243"/>
      <c r="B107" s="247"/>
      <c r="C107" s="88" t="s">
        <v>2</v>
      </c>
      <c r="D107" s="88" t="s">
        <v>235</v>
      </c>
      <c r="E107" s="91">
        <v>1.1000000000000001</v>
      </c>
      <c r="F107" s="91">
        <v>1.1000000000000001</v>
      </c>
      <c r="G107" s="91">
        <v>0.8</v>
      </c>
      <c r="H107" s="91">
        <v>0.3</v>
      </c>
      <c r="I107" s="247"/>
      <c r="J107" s="234"/>
      <c r="K107" s="237"/>
      <c r="L107" s="237"/>
      <c r="M107" s="240"/>
    </row>
    <row r="108" spans="1:13" ht="13.8" thickBot="1" x14ac:dyDescent="0.3">
      <c r="A108" s="244"/>
      <c r="B108" s="248"/>
      <c r="C108" s="95" t="s">
        <v>18</v>
      </c>
      <c r="D108" s="95" t="s">
        <v>233</v>
      </c>
      <c r="E108" s="89">
        <v>0</v>
      </c>
      <c r="F108" s="89">
        <v>5.3</v>
      </c>
      <c r="G108" s="89">
        <v>4.7</v>
      </c>
      <c r="H108" s="89">
        <v>0.6</v>
      </c>
      <c r="I108" s="248"/>
      <c r="J108" s="235"/>
      <c r="K108" s="238"/>
      <c r="L108" s="238"/>
      <c r="M108" s="241"/>
    </row>
    <row r="109" spans="1:13" ht="27" hidden="1" thickBot="1" x14ac:dyDescent="0.3">
      <c r="A109" s="72" t="s">
        <v>99</v>
      </c>
      <c r="B109" s="73" t="s">
        <v>100</v>
      </c>
      <c r="C109" s="75"/>
      <c r="D109" s="75"/>
      <c r="E109" s="131">
        <f>SUM(E110:E110)</f>
        <v>0</v>
      </c>
      <c r="F109" s="131">
        <f>SUM(F110:F110)</f>
        <v>0</v>
      </c>
      <c r="G109" s="131">
        <f>SUM(G110:G110)</f>
        <v>0</v>
      </c>
      <c r="H109" s="131">
        <f>SUM(H110:H110)</f>
        <v>0</v>
      </c>
      <c r="I109" s="74"/>
      <c r="J109" s="50"/>
      <c r="K109" s="51"/>
      <c r="L109" s="51"/>
      <c r="M109" s="52"/>
    </row>
    <row r="110" spans="1:13" ht="66.599999999999994" thickBot="1" x14ac:dyDescent="0.3">
      <c r="A110" s="46" t="s">
        <v>103</v>
      </c>
      <c r="B110" s="47" t="s">
        <v>104</v>
      </c>
      <c r="C110" s="50" t="s">
        <v>12</v>
      </c>
      <c r="D110" s="50" t="s">
        <v>237</v>
      </c>
      <c r="E110" s="53">
        <v>0</v>
      </c>
      <c r="F110" s="53">
        <v>0</v>
      </c>
      <c r="G110" s="53">
        <v>0</v>
      </c>
      <c r="H110" s="53">
        <v>0</v>
      </c>
      <c r="I110" s="48" t="s">
        <v>228</v>
      </c>
      <c r="J110" s="50" t="s">
        <v>79</v>
      </c>
      <c r="K110" s="51" t="s">
        <v>73</v>
      </c>
      <c r="L110" s="51" t="s">
        <v>73</v>
      </c>
      <c r="M110" s="52"/>
    </row>
    <row r="111" spans="1:13" ht="27" hidden="1" thickBot="1" x14ac:dyDescent="0.3">
      <c r="A111" s="72" t="s">
        <v>105</v>
      </c>
      <c r="B111" s="73" t="s">
        <v>84</v>
      </c>
      <c r="C111" s="75"/>
      <c r="D111" s="75"/>
      <c r="E111" s="131">
        <f>SUM(E112:E112)</f>
        <v>0</v>
      </c>
      <c r="F111" s="131">
        <f>SUM(F112:F112)</f>
        <v>0</v>
      </c>
      <c r="G111" s="131">
        <f>SUM(G112:G112)</f>
        <v>0</v>
      </c>
      <c r="H111" s="131">
        <f>SUM(H112:H112)</f>
        <v>0</v>
      </c>
      <c r="I111" s="74"/>
      <c r="J111" s="50"/>
      <c r="K111" s="51"/>
      <c r="L111" s="51"/>
      <c r="M111" s="52"/>
    </row>
    <row r="112" spans="1:13" ht="53.4" hidden="1" thickBot="1" x14ac:dyDescent="0.3">
      <c r="A112" s="72" t="s">
        <v>90</v>
      </c>
      <c r="B112" s="73" t="s">
        <v>91</v>
      </c>
      <c r="C112" s="75" t="s">
        <v>12</v>
      </c>
      <c r="D112" s="75" t="s">
        <v>237</v>
      </c>
      <c r="E112" s="76">
        <v>0</v>
      </c>
      <c r="F112" s="76">
        <v>0</v>
      </c>
      <c r="G112" s="76">
        <v>0</v>
      </c>
      <c r="H112" s="76">
        <v>0</v>
      </c>
      <c r="I112" s="74"/>
      <c r="J112" s="50"/>
      <c r="K112" s="51"/>
      <c r="L112" s="51"/>
      <c r="M112" s="52"/>
    </row>
    <row r="113" spans="1:13" ht="40.200000000000003" thickBot="1" x14ac:dyDescent="0.3">
      <c r="A113" s="39" t="s">
        <v>108</v>
      </c>
      <c r="B113" s="40" t="s">
        <v>109</v>
      </c>
      <c r="C113" s="43"/>
      <c r="D113" s="43"/>
      <c r="E113" s="42">
        <f>E114+E145+E149</f>
        <v>6126.8</v>
      </c>
      <c r="F113" s="42">
        <f>F114+F145+F149</f>
        <v>9807.2999999999993</v>
      </c>
      <c r="G113" s="42">
        <f>G114+G145+G149</f>
        <v>9385.2000000000007</v>
      </c>
      <c r="H113" s="42">
        <f>H114+H145+H149</f>
        <v>422.1</v>
      </c>
      <c r="I113" s="41"/>
      <c r="J113" s="43"/>
      <c r="K113" s="44"/>
      <c r="L113" s="44"/>
      <c r="M113" s="45"/>
    </row>
    <row r="114" spans="1:13" ht="27" thickBot="1" x14ac:dyDescent="0.3">
      <c r="A114" s="46" t="s">
        <v>110</v>
      </c>
      <c r="B114" s="47" t="s">
        <v>111</v>
      </c>
      <c r="C114" s="50"/>
      <c r="D114" s="50"/>
      <c r="E114" s="49">
        <f>E115+E121+E125+E126+E130+E132+E135+E136+E137+E138+E139+E143+E144</f>
        <v>6022.5</v>
      </c>
      <c r="F114" s="49">
        <f>F115+F121+F125+F126+F130+F132+F135+F136+F137+F138+F139+F143+F144</f>
        <v>9703</v>
      </c>
      <c r="G114" s="49">
        <f>G115+G121+G125+G126+G130+G132+G135+G136+G137+G138+G139+G143+G144+0.1</f>
        <v>9286.2000000000007</v>
      </c>
      <c r="H114" s="49">
        <f>H115+H121+H125+H126+H130+H132+H135+H136+H137+H138+H139+H143+H144-0.1</f>
        <v>416.8</v>
      </c>
      <c r="I114" s="48"/>
      <c r="J114" s="50"/>
      <c r="K114" s="51"/>
      <c r="L114" s="51"/>
      <c r="M114" s="52"/>
    </row>
    <row r="115" spans="1:13" ht="58.8" customHeight="1" x14ac:dyDescent="0.25">
      <c r="A115" s="205" t="s">
        <v>112</v>
      </c>
      <c r="B115" s="208" t="s">
        <v>113</v>
      </c>
      <c r="C115" s="96"/>
      <c r="D115" s="96"/>
      <c r="E115" s="90">
        <f>SUM(E116:E120)</f>
        <v>5324.2</v>
      </c>
      <c r="F115" s="90">
        <f>SUM(F116:F120)</f>
        <v>4204.1000000000004</v>
      </c>
      <c r="G115" s="90">
        <f>SUM(G116:G120)</f>
        <v>4198.2</v>
      </c>
      <c r="H115" s="90">
        <f>SUM(H116:H120)</f>
        <v>5.9</v>
      </c>
      <c r="I115" s="116" t="s">
        <v>114</v>
      </c>
      <c r="J115" s="96" t="s">
        <v>115</v>
      </c>
      <c r="K115" s="117" t="s">
        <v>72</v>
      </c>
      <c r="L115" s="117" t="s">
        <v>72</v>
      </c>
      <c r="M115" s="118" t="s">
        <v>446</v>
      </c>
    </row>
    <row r="116" spans="1:13" x14ac:dyDescent="0.25">
      <c r="A116" s="222"/>
      <c r="B116" s="209"/>
      <c r="C116" s="88" t="s">
        <v>2</v>
      </c>
      <c r="D116" s="88" t="s">
        <v>235</v>
      </c>
      <c r="E116" s="91">
        <v>3122.6</v>
      </c>
      <c r="F116" s="91">
        <v>2353.1999999999998</v>
      </c>
      <c r="G116" s="91">
        <v>2352.3000000000002</v>
      </c>
      <c r="H116" s="91">
        <v>0.9</v>
      </c>
      <c r="I116" s="165" t="s">
        <v>121</v>
      </c>
      <c r="J116" s="166" t="s">
        <v>71</v>
      </c>
      <c r="K116" s="167" t="s">
        <v>369</v>
      </c>
      <c r="L116" s="167" t="s">
        <v>295</v>
      </c>
      <c r="M116" s="168" t="s">
        <v>382</v>
      </c>
    </row>
    <row r="117" spans="1:13" ht="26.4" x14ac:dyDescent="0.25">
      <c r="A117" s="222"/>
      <c r="B117" s="209"/>
      <c r="C117" s="97" t="s">
        <v>12</v>
      </c>
      <c r="D117" s="97" t="s">
        <v>296</v>
      </c>
      <c r="E117" s="91">
        <v>360.9</v>
      </c>
      <c r="F117" s="105">
        <v>360.9</v>
      </c>
      <c r="G117" s="105">
        <v>360.9</v>
      </c>
      <c r="H117" s="105">
        <v>0</v>
      </c>
      <c r="I117" s="169" t="s">
        <v>119</v>
      </c>
      <c r="J117" s="166" t="s">
        <v>71</v>
      </c>
      <c r="K117" s="170" t="s">
        <v>370</v>
      </c>
      <c r="L117" s="167" t="s">
        <v>297</v>
      </c>
      <c r="M117" s="168" t="s">
        <v>383</v>
      </c>
    </row>
    <row r="118" spans="1:13" ht="26.4" x14ac:dyDescent="0.25">
      <c r="A118" s="222"/>
      <c r="B118" s="209"/>
      <c r="C118" s="87" t="s">
        <v>12</v>
      </c>
      <c r="D118" s="87" t="s">
        <v>237</v>
      </c>
      <c r="E118" s="112">
        <v>1639.1</v>
      </c>
      <c r="F118" s="106">
        <v>1409.1</v>
      </c>
      <c r="G118" s="91">
        <v>1409.1</v>
      </c>
      <c r="H118" s="106">
        <v>0</v>
      </c>
      <c r="I118" s="165" t="s">
        <v>117</v>
      </c>
      <c r="J118" s="171" t="s">
        <v>71</v>
      </c>
      <c r="K118" s="172" t="s">
        <v>298</v>
      </c>
      <c r="L118" s="170" t="s">
        <v>133</v>
      </c>
      <c r="M118" s="168" t="s">
        <v>383</v>
      </c>
    </row>
    <row r="119" spans="1:13" ht="26.4" x14ac:dyDescent="0.25">
      <c r="A119" s="222"/>
      <c r="B119" s="209"/>
      <c r="C119" s="88" t="s">
        <v>14</v>
      </c>
      <c r="D119" s="87" t="s">
        <v>299</v>
      </c>
      <c r="E119" s="105">
        <v>201.6</v>
      </c>
      <c r="F119" s="91">
        <v>80.900000000000006</v>
      </c>
      <c r="G119" s="105">
        <v>75.900000000000006</v>
      </c>
      <c r="H119" s="91">
        <v>5</v>
      </c>
      <c r="I119" s="132" t="s">
        <v>398</v>
      </c>
      <c r="J119" s="88" t="s">
        <v>71</v>
      </c>
      <c r="K119" s="99" t="s">
        <v>72</v>
      </c>
      <c r="L119" s="103" t="s">
        <v>300</v>
      </c>
      <c r="M119" s="135" t="s">
        <v>357</v>
      </c>
    </row>
    <row r="120" spans="1:13" ht="27" thickBot="1" x14ac:dyDescent="0.3">
      <c r="A120" s="223"/>
      <c r="B120" s="210"/>
      <c r="C120" s="104"/>
      <c r="D120" s="104"/>
      <c r="E120" s="107">
        <v>0</v>
      </c>
      <c r="F120" s="107">
        <v>0</v>
      </c>
      <c r="G120" s="107">
        <v>0</v>
      </c>
      <c r="H120" s="107">
        <v>0</v>
      </c>
      <c r="I120" s="133" t="s">
        <v>301</v>
      </c>
      <c r="J120" s="95" t="s">
        <v>71</v>
      </c>
      <c r="K120" s="126" t="s">
        <v>73</v>
      </c>
      <c r="L120" s="126" t="s">
        <v>73</v>
      </c>
      <c r="M120" s="127" t="s">
        <v>447</v>
      </c>
    </row>
    <row r="121" spans="1:13" x14ac:dyDescent="0.25">
      <c r="A121" s="205" t="s">
        <v>122</v>
      </c>
      <c r="B121" s="208" t="s">
        <v>302</v>
      </c>
      <c r="C121" s="96"/>
      <c r="D121" s="96"/>
      <c r="E121" s="90">
        <f>SUM(E122:E124)</f>
        <v>93.4</v>
      </c>
      <c r="F121" s="90">
        <f>SUM(F122:F124)</f>
        <v>2388.5</v>
      </c>
      <c r="G121" s="90">
        <f>SUM(G122:G124)</f>
        <v>2388.4</v>
      </c>
      <c r="H121" s="90">
        <f>SUM(H122:H124)</f>
        <v>0.1</v>
      </c>
      <c r="I121" s="208" t="s">
        <v>303</v>
      </c>
      <c r="J121" s="219" t="s">
        <v>115</v>
      </c>
      <c r="K121" s="216" t="s">
        <v>142</v>
      </c>
      <c r="L121" s="216" t="s">
        <v>142</v>
      </c>
      <c r="M121" s="213" t="s">
        <v>304</v>
      </c>
    </row>
    <row r="122" spans="1:13" x14ac:dyDescent="0.25">
      <c r="A122" s="206"/>
      <c r="B122" s="209"/>
      <c r="C122" s="88" t="s">
        <v>2</v>
      </c>
      <c r="D122" s="88" t="s">
        <v>235</v>
      </c>
      <c r="E122" s="91">
        <v>93.4</v>
      </c>
      <c r="F122" s="91">
        <v>2012.5</v>
      </c>
      <c r="G122" s="91">
        <v>2012.4</v>
      </c>
      <c r="H122" s="91">
        <v>0.1</v>
      </c>
      <c r="I122" s="209"/>
      <c r="J122" s="220"/>
      <c r="K122" s="217"/>
      <c r="L122" s="217"/>
      <c r="M122" s="214"/>
    </row>
    <row r="123" spans="1:13" x14ac:dyDescent="0.25">
      <c r="A123" s="206"/>
      <c r="B123" s="209"/>
      <c r="C123" s="88" t="s">
        <v>12</v>
      </c>
      <c r="D123" s="88" t="s">
        <v>237</v>
      </c>
      <c r="E123" s="91">
        <v>0</v>
      </c>
      <c r="F123" s="91">
        <v>230</v>
      </c>
      <c r="G123" s="91">
        <v>230</v>
      </c>
      <c r="H123" s="91">
        <v>0</v>
      </c>
      <c r="I123" s="209"/>
      <c r="J123" s="220"/>
      <c r="K123" s="217"/>
      <c r="L123" s="217"/>
      <c r="M123" s="214"/>
    </row>
    <row r="124" spans="1:13" ht="13.8" thickBot="1" x14ac:dyDescent="0.3">
      <c r="A124" s="207"/>
      <c r="B124" s="210"/>
      <c r="C124" s="95" t="s">
        <v>14</v>
      </c>
      <c r="D124" s="95" t="s">
        <v>299</v>
      </c>
      <c r="E124" s="89">
        <v>0</v>
      </c>
      <c r="F124" s="89">
        <v>146</v>
      </c>
      <c r="G124" s="89">
        <v>146</v>
      </c>
      <c r="H124" s="89">
        <v>0</v>
      </c>
      <c r="I124" s="210"/>
      <c r="J124" s="221"/>
      <c r="K124" s="218"/>
      <c r="L124" s="218"/>
      <c r="M124" s="215"/>
    </row>
    <row r="125" spans="1:13" ht="27" thickBot="1" x14ac:dyDescent="0.3">
      <c r="A125" s="46" t="s">
        <v>124</v>
      </c>
      <c r="B125" s="47" t="s">
        <v>6</v>
      </c>
      <c r="C125" s="50" t="s">
        <v>2</v>
      </c>
      <c r="D125" s="50" t="s">
        <v>235</v>
      </c>
      <c r="E125" s="53">
        <v>59.5</v>
      </c>
      <c r="F125" s="53">
        <v>59.5</v>
      </c>
      <c r="G125" s="53">
        <v>59.5</v>
      </c>
      <c r="H125" s="53">
        <v>0</v>
      </c>
      <c r="I125" s="48" t="s">
        <v>125</v>
      </c>
      <c r="J125" s="50" t="s">
        <v>71</v>
      </c>
      <c r="K125" s="51" t="s">
        <v>126</v>
      </c>
      <c r="L125" s="51" t="s">
        <v>309</v>
      </c>
      <c r="M125" s="52" t="s">
        <v>308</v>
      </c>
    </row>
    <row r="126" spans="1:13" ht="26.4" x14ac:dyDescent="0.25">
      <c r="A126" s="205" t="s">
        <v>127</v>
      </c>
      <c r="B126" s="208" t="s">
        <v>46</v>
      </c>
      <c r="C126" s="96"/>
      <c r="D126" s="96"/>
      <c r="E126" s="90">
        <f>SUM(E127:E129)</f>
        <v>213.8</v>
      </c>
      <c r="F126" s="90">
        <f>SUM(F127:F129)</f>
        <v>132.1</v>
      </c>
      <c r="G126" s="90">
        <f>SUM(G127:G129)</f>
        <v>132</v>
      </c>
      <c r="H126" s="90">
        <f>SUM(H127:H129)</f>
        <v>0.1</v>
      </c>
      <c r="I126" s="116" t="s">
        <v>128</v>
      </c>
      <c r="J126" s="96" t="s">
        <v>71</v>
      </c>
      <c r="K126" s="117" t="s">
        <v>75</v>
      </c>
      <c r="L126" s="117" t="s">
        <v>75</v>
      </c>
      <c r="M126" s="118" t="s">
        <v>310</v>
      </c>
    </row>
    <row r="127" spans="1:13" ht="26.4" x14ac:dyDescent="0.25">
      <c r="A127" s="222"/>
      <c r="B127" s="209"/>
      <c r="C127" s="88" t="s">
        <v>2</v>
      </c>
      <c r="D127" s="88" t="s">
        <v>235</v>
      </c>
      <c r="E127" s="91">
        <v>213.8</v>
      </c>
      <c r="F127" s="91">
        <v>132.1</v>
      </c>
      <c r="G127" s="91">
        <v>132</v>
      </c>
      <c r="H127" s="91">
        <v>0.1</v>
      </c>
      <c r="I127" s="173" t="s">
        <v>47</v>
      </c>
      <c r="J127" s="174" t="s">
        <v>71</v>
      </c>
      <c r="K127" s="175" t="s">
        <v>75</v>
      </c>
      <c r="L127" s="175" t="s">
        <v>73</v>
      </c>
      <c r="M127" s="176" t="s">
        <v>448</v>
      </c>
    </row>
    <row r="128" spans="1:13" ht="26.4" x14ac:dyDescent="0.25">
      <c r="A128" s="222"/>
      <c r="B128" s="209"/>
      <c r="C128" s="88"/>
      <c r="D128" s="88"/>
      <c r="E128" s="91">
        <v>0</v>
      </c>
      <c r="F128" s="91">
        <v>0</v>
      </c>
      <c r="G128" s="91">
        <v>0</v>
      </c>
      <c r="H128" s="105">
        <v>0</v>
      </c>
      <c r="I128" s="132" t="s">
        <v>422</v>
      </c>
      <c r="J128" s="97" t="s">
        <v>71</v>
      </c>
      <c r="K128" s="103" t="s">
        <v>75</v>
      </c>
      <c r="L128" s="134" t="s">
        <v>75</v>
      </c>
      <c r="M128" s="135" t="s">
        <v>310</v>
      </c>
    </row>
    <row r="129" spans="1:13" ht="15.6" customHeight="1" thickBot="1" x14ac:dyDescent="0.3">
      <c r="A129" s="223"/>
      <c r="B129" s="210"/>
      <c r="C129" s="95"/>
      <c r="D129" s="95"/>
      <c r="E129" s="89">
        <v>0</v>
      </c>
      <c r="F129" s="89">
        <v>0</v>
      </c>
      <c r="G129" s="89">
        <v>0</v>
      </c>
      <c r="H129" s="107">
        <v>0</v>
      </c>
      <c r="I129" s="133" t="s">
        <v>48</v>
      </c>
      <c r="J129" s="104" t="s">
        <v>71</v>
      </c>
      <c r="K129" s="110" t="s">
        <v>75</v>
      </c>
      <c r="L129" s="126" t="s">
        <v>75</v>
      </c>
      <c r="M129" s="127" t="s">
        <v>310</v>
      </c>
    </row>
    <row r="130" spans="1:13" ht="41.1" customHeight="1" x14ac:dyDescent="0.25">
      <c r="A130" s="245" t="s">
        <v>129</v>
      </c>
      <c r="B130" s="208" t="s">
        <v>25</v>
      </c>
      <c r="C130" s="86"/>
      <c r="D130" s="86"/>
      <c r="E130" s="109">
        <f>SUM(E131:E131)</f>
        <v>188.7</v>
      </c>
      <c r="F130" s="109">
        <f>SUM(F131:F131)</f>
        <v>188.7</v>
      </c>
      <c r="G130" s="109">
        <f>SUM(G131:G131)</f>
        <v>188.6</v>
      </c>
      <c r="H130" s="109">
        <f>SUM(H131:H131)</f>
        <v>0.1</v>
      </c>
      <c r="I130" s="208" t="s">
        <v>130</v>
      </c>
      <c r="J130" s="208" t="s">
        <v>79</v>
      </c>
      <c r="K130" s="216" t="s">
        <v>80</v>
      </c>
      <c r="L130" s="216" t="s">
        <v>80</v>
      </c>
      <c r="M130" s="213" t="s">
        <v>344</v>
      </c>
    </row>
    <row r="131" spans="1:13" ht="13.8" thickBot="1" x14ac:dyDescent="0.3">
      <c r="A131" s="246"/>
      <c r="B131" s="212"/>
      <c r="C131" s="104" t="s">
        <v>14</v>
      </c>
      <c r="D131" s="104" t="s">
        <v>299</v>
      </c>
      <c r="E131" s="107">
        <v>188.7</v>
      </c>
      <c r="F131" s="107">
        <v>188.7</v>
      </c>
      <c r="G131" s="107">
        <v>188.6</v>
      </c>
      <c r="H131" s="107">
        <v>0.1</v>
      </c>
      <c r="I131" s="210"/>
      <c r="J131" s="210"/>
      <c r="K131" s="218"/>
      <c r="L131" s="218"/>
      <c r="M131" s="215"/>
    </row>
    <row r="132" spans="1:13" ht="39.6" x14ac:dyDescent="0.25">
      <c r="A132" s="242" t="s">
        <v>131</v>
      </c>
      <c r="B132" s="230" t="s">
        <v>24</v>
      </c>
      <c r="C132" s="96"/>
      <c r="D132" s="96"/>
      <c r="E132" s="90">
        <f>SUM(E133:E134)</f>
        <v>95.9</v>
      </c>
      <c r="F132" s="90">
        <f>SUM(F133:F134)</f>
        <v>52.7</v>
      </c>
      <c r="G132" s="90">
        <f>SUM(G133:G134)</f>
        <v>12.4</v>
      </c>
      <c r="H132" s="90">
        <f>SUM(H133:H134)</f>
        <v>40.299999999999997</v>
      </c>
      <c r="I132" s="158" t="s">
        <v>132</v>
      </c>
      <c r="J132" s="141" t="s">
        <v>71</v>
      </c>
      <c r="K132" s="159" t="s">
        <v>133</v>
      </c>
      <c r="L132" s="159" t="s">
        <v>120</v>
      </c>
      <c r="M132" s="160" t="s">
        <v>312</v>
      </c>
    </row>
    <row r="133" spans="1:13" ht="26.4" x14ac:dyDescent="0.25">
      <c r="A133" s="243"/>
      <c r="B133" s="231"/>
      <c r="C133" s="88" t="s">
        <v>14</v>
      </c>
      <c r="D133" s="88" t="s">
        <v>299</v>
      </c>
      <c r="E133" s="91">
        <v>95.9</v>
      </c>
      <c r="F133" s="91">
        <v>52.7</v>
      </c>
      <c r="G133" s="91">
        <v>12.4</v>
      </c>
      <c r="H133" s="91">
        <v>40.299999999999997</v>
      </c>
      <c r="I133" s="94" t="s">
        <v>134</v>
      </c>
      <c r="J133" s="88" t="s">
        <v>71</v>
      </c>
      <c r="K133" s="103" t="s">
        <v>73</v>
      </c>
      <c r="L133" s="103" t="s">
        <v>73</v>
      </c>
      <c r="M133" s="102" t="s">
        <v>313</v>
      </c>
    </row>
    <row r="134" spans="1:13" ht="40.200000000000003" thickBot="1" x14ac:dyDescent="0.3">
      <c r="A134" s="244"/>
      <c r="B134" s="232"/>
      <c r="C134" s="95"/>
      <c r="D134" s="95"/>
      <c r="E134" s="89">
        <v>0</v>
      </c>
      <c r="F134" s="89">
        <v>0</v>
      </c>
      <c r="G134" s="89">
        <v>0</v>
      </c>
      <c r="H134" s="89">
        <v>0</v>
      </c>
      <c r="I134" s="93" t="s">
        <v>314</v>
      </c>
      <c r="J134" s="95" t="s">
        <v>71</v>
      </c>
      <c r="K134" s="110" t="s">
        <v>120</v>
      </c>
      <c r="L134" s="110" t="s">
        <v>120</v>
      </c>
      <c r="M134" s="111" t="s">
        <v>358</v>
      </c>
    </row>
    <row r="135" spans="1:13" ht="40.200000000000003" thickBot="1" x14ac:dyDescent="0.3">
      <c r="A135" s="46" t="s">
        <v>315</v>
      </c>
      <c r="B135" s="47" t="s">
        <v>423</v>
      </c>
      <c r="C135" s="50" t="s">
        <v>14</v>
      </c>
      <c r="D135" s="50" t="s">
        <v>299</v>
      </c>
      <c r="E135" s="53">
        <v>47</v>
      </c>
      <c r="F135" s="53">
        <v>47</v>
      </c>
      <c r="G135" s="53">
        <v>11.9</v>
      </c>
      <c r="H135" s="53">
        <v>35.1</v>
      </c>
      <c r="I135" s="48" t="s">
        <v>399</v>
      </c>
      <c r="J135" s="50" t="s">
        <v>79</v>
      </c>
      <c r="K135" s="51" t="s">
        <v>80</v>
      </c>
      <c r="L135" s="51" t="s">
        <v>73</v>
      </c>
      <c r="M135" s="52" t="s">
        <v>316</v>
      </c>
    </row>
    <row r="136" spans="1:13" ht="94.8" customHeight="1" thickBot="1" x14ac:dyDescent="0.3">
      <c r="A136" s="46" t="s">
        <v>317</v>
      </c>
      <c r="B136" s="47" t="s">
        <v>318</v>
      </c>
      <c r="C136" s="50" t="s">
        <v>2</v>
      </c>
      <c r="D136" s="50" t="s">
        <v>235</v>
      </c>
      <c r="E136" s="53">
        <v>0</v>
      </c>
      <c r="F136" s="53">
        <v>335.3</v>
      </c>
      <c r="G136" s="53">
        <v>0</v>
      </c>
      <c r="H136" s="53">
        <v>335.3</v>
      </c>
      <c r="I136" s="48" t="s">
        <v>319</v>
      </c>
      <c r="J136" s="50" t="s">
        <v>71</v>
      </c>
      <c r="K136" s="51" t="s">
        <v>75</v>
      </c>
      <c r="L136" s="51" t="s">
        <v>75</v>
      </c>
      <c r="M136" s="188" t="s">
        <v>449</v>
      </c>
    </row>
    <row r="137" spans="1:13" ht="40.200000000000003" thickBot="1" x14ac:dyDescent="0.3">
      <c r="A137" s="156" t="s">
        <v>320</v>
      </c>
      <c r="B137" s="157" t="s">
        <v>321</v>
      </c>
      <c r="C137" s="50"/>
      <c r="D137" s="50"/>
      <c r="E137" s="53">
        <v>0</v>
      </c>
      <c r="F137" s="53">
        <v>0</v>
      </c>
      <c r="G137" s="53">
        <v>0</v>
      </c>
      <c r="H137" s="53">
        <v>0</v>
      </c>
      <c r="I137" s="152" t="s">
        <v>322</v>
      </c>
      <c r="J137" s="153" t="s">
        <v>71</v>
      </c>
      <c r="K137" s="154" t="s">
        <v>75</v>
      </c>
      <c r="L137" s="154" t="s">
        <v>73</v>
      </c>
      <c r="M137" s="155" t="s">
        <v>389</v>
      </c>
    </row>
    <row r="138" spans="1:13" ht="84.6" customHeight="1" thickBot="1" x14ac:dyDescent="0.3">
      <c r="A138" s="46" t="s">
        <v>323</v>
      </c>
      <c r="B138" s="47" t="s">
        <v>324</v>
      </c>
      <c r="C138" s="50" t="s">
        <v>2</v>
      </c>
      <c r="D138" s="50" t="s">
        <v>235</v>
      </c>
      <c r="E138" s="53">
        <v>0</v>
      </c>
      <c r="F138" s="53">
        <v>0</v>
      </c>
      <c r="G138" s="53">
        <v>0</v>
      </c>
      <c r="H138" s="53">
        <v>0</v>
      </c>
      <c r="I138" s="48" t="s">
        <v>123</v>
      </c>
      <c r="J138" s="50" t="s">
        <v>71</v>
      </c>
      <c r="K138" s="51" t="s">
        <v>73</v>
      </c>
      <c r="L138" s="51" t="s">
        <v>73</v>
      </c>
      <c r="M138" s="52"/>
    </row>
    <row r="139" spans="1:13" x14ac:dyDescent="0.25">
      <c r="A139" s="205" t="s">
        <v>325</v>
      </c>
      <c r="B139" s="208" t="s">
        <v>326</v>
      </c>
      <c r="C139" s="96"/>
      <c r="D139" s="96"/>
      <c r="E139" s="90">
        <f>SUM(E140:E142)</f>
        <v>0</v>
      </c>
      <c r="F139" s="90">
        <f>SUM(F140:F142)</f>
        <v>2244.9</v>
      </c>
      <c r="G139" s="90">
        <f>SUM(G140:G142)</f>
        <v>2244.9</v>
      </c>
      <c r="H139" s="90">
        <f>SUM(H140:H142)</f>
        <v>0</v>
      </c>
      <c r="I139" s="208" t="s">
        <v>123</v>
      </c>
      <c r="J139" s="219" t="s">
        <v>71</v>
      </c>
      <c r="K139" s="216" t="s">
        <v>307</v>
      </c>
      <c r="L139" s="216" t="s">
        <v>307</v>
      </c>
      <c r="M139" s="213" t="s">
        <v>308</v>
      </c>
    </row>
    <row r="140" spans="1:13" x14ac:dyDescent="0.25">
      <c r="A140" s="222"/>
      <c r="B140" s="209"/>
      <c r="C140" s="88" t="s">
        <v>14</v>
      </c>
      <c r="D140" s="88" t="s">
        <v>299</v>
      </c>
      <c r="E140" s="91">
        <v>0</v>
      </c>
      <c r="F140" s="91">
        <v>146</v>
      </c>
      <c r="G140" s="91">
        <v>146</v>
      </c>
      <c r="H140" s="91">
        <v>0</v>
      </c>
      <c r="I140" s="209"/>
      <c r="J140" s="220"/>
      <c r="K140" s="217"/>
      <c r="L140" s="217"/>
      <c r="M140" s="214"/>
    </row>
    <row r="141" spans="1:13" x14ac:dyDescent="0.25">
      <c r="A141" s="222"/>
      <c r="B141" s="209"/>
      <c r="C141" s="88" t="s">
        <v>2</v>
      </c>
      <c r="D141" s="88" t="s">
        <v>235</v>
      </c>
      <c r="E141" s="91">
        <v>0</v>
      </c>
      <c r="F141" s="91">
        <v>1868.9</v>
      </c>
      <c r="G141" s="91">
        <v>1868.9</v>
      </c>
      <c r="H141" s="91">
        <v>0</v>
      </c>
      <c r="I141" s="209"/>
      <c r="J141" s="220"/>
      <c r="K141" s="217"/>
      <c r="L141" s="217"/>
      <c r="M141" s="214"/>
    </row>
    <row r="142" spans="1:13" ht="39" customHeight="1" thickBot="1" x14ac:dyDescent="0.3">
      <c r="A142" s="223"/>
      <c r="B142" s="210"/>
      <c r="C142" s="95" t="s">
        <v>12</v>
      </c>
      <c r="D142" s="95" t="s">
        <v>237</v>
      </c>
      <c r="E142" s="89">
        <v>0</v>
      </c>
      <c r="F142" s="89">
        <v>230</v>
      </c>
      <c r="G142" s="89">
        <v>230</v>
      </c>
      <c r="H142" s="89">
        <v>0</v>
      </c>
      <c r="I142" s="210"/>
      <c r="J142" s="221"/>
      <c r="K142" s="218"/>
      <c r="L142" s="218"/>
      <c r="M142" s="215"/>
    </row>
    <row r="143" spans="1:13" ht="66.599999999999994" thickBot="1" x14ac:dyDescent="0.3">
      <c r="A143" s="46" t="s">
        <v>327</v>
      </c>
      <c r="B143" s="47" t="s">
        <v>328</v>
      </c>
      <c r="C143" s="50" t="s">
        <v>2</v>
      </c>
      <c r="D143" s="50" t="s">
        <v>235</v>
      </c>
      <c r="E143" s="53">
        <v>0</v>
      </c>
      <c r="F143" s="53">
        <v>50.2</v>
      </c>
      <c r="G143" s="53">
        <v>50.2</v>
      </c>
      <c r="H143" s="53">
        <v>0</v>
      </c>
      <c r="I143" s="48" t="s">
        <v>305</v>
      </c>
      <c r="J143" s="50" t="s">
        <v>71</v>
      </c>
      <c r="K143" s="51" t="s">
        <v>72</v>
      </c>
      <c r="L143" s="51" t="s">
        <v>72</v>
      </c>
      <c r="M143" s="52" t="s">
        <v>306</v>
      </c>
    </row>
    <row r="144" spans="1:13" ht="40.200000000000003" hidden="1" thickBot="1" x14ac:dyDescent="0.3">
      <c r="A144" s="72" t="s">
        <v>329</v>
      </c>
      <c r="B144" s="73" t="s">
        <v>330</v>
      </c>
      <c r="C144" s="75"/>
      <c r="D144" s="75"/>
      <c r="E144" s="76">
        <v>0</v>
      </c>
      <c r="F144" s="76">
        <v>0</v>
      </c>
      <c r="G144" s="76">
        <v>0</v>
      </c>
      <c r="H144" s="76">
        <v>0</v>
      </c>
      <c r="I144" s="48"/>
      <c r="J144" s="50"/>
      <c r="K144" s="51"/>
      <c r="L144" s="51"/>
      <c r="M144" s="52"/>
    </row>
    <row r="145" spans="1:13" ht="53.4" thickBot="1" x14ac:dyDescent="0.3">
      <c r="A145" s="46" t="s">
        <v>135</v>
      </c>
      <c r="B145" s="47" t="s">
        <v>29</v>
      </c>
      <c r="C145" s="50"/>
      <c r="D145" s="50"/>
      <c r="E145" s="49">
        <f>SUM(E146:E146)</f>
        <v>104.3</v>
      </c>
      <c r="F145" s="49">
        <f>SUM(F146:F146)</f>
        <v>104.3</v>
      </c>
      <c r="G145" s="49">
        <f>SUM(G146:G146)</f>
        <v>99</v>
      </c>
      <c r="H145" s="49">
        <f>SUM(H146:H146)</f>
        <v>5.3</v>
      </c>
      <c r="I145" s="48"/>
      <c r="J145" s="50"/>
      <c r="K145" s="51"/>
      <c r="L145" s="51"/>
      <c r="M145" s="52"/>
    </row>
    <row r="146" spans="1:13" ht="18" customHeight="1" x14ac:dyDescent="0.25">
      <c r="A146" s="205" t="s">
        <v>136</v>
      </c>
      <c r="B146" s="208" t="s">
        <v>29</v>
      </c>
      <c r="C146" s="96"/>
      <c r="D146" s="96"/>
      <c r="E146" s="90">
        <f>SUM(E147:E148)</f>
        <v>104.3</v>
      </c>
      <c r="F146" s="90">
        <f>SUM(F147:F148)</f>
        <v>104.3</v>
      </c>
      <c r="G146" s="90">
        <f>SUM(G147:G148)</f>
        <v>99</v>
      </c>
      <c r="H146" s="90">
        <f>SUM(H147:H148)</f>
        <v>5.3</v>
      </c>
      <c r="I146" s="184" t="s">
        <v>137</v>
      </c>
      <c r="J146" s="185" t="s">
        <v>71</v>
      </c>
      <c r="K146" s="186" t="s">
        <v>72</v>
      </c>
      <c r="L146" s="186" t="s">
        <v>72</v>
      </c>
      <c r="M146" s="187" t="s">
        <v>388</v>
      </c>
    </row>
    <row r="147" spans="1:13" ht="34.200000000000003" customHeight="1" x14ac:dyDescent="0.25">
      <c r="A147" s="222"/>
      <c r="B147" s="211"/>
      <c r="C147" s="97" t="s">
        <v>14</v>
      </c>
      <c r="D147" s="88" t="s">
        <v>299</v>
      </c>
      <c r="E147" s="91">
        <v>102.5</v>
      </c>
      <c r="F147" s="91">
        <v>102.5</v>
      </c>
      <c r="G147" s="91">
        <v>97.2</v>
      </c>
      <c r="H147" s="91">
        <v>5.3</v>
      </c>
      <c r="I147" s="94" t="s">
        <v>356</v>
      </c>
      <c r="J147" s="97" t="s">
        <v>71</v>
      </c>
      <c r="K147" s="134" t="s">
        <v>75</v>
      </c>
      <c r="L147" s="134" t="s">
        <v>75</v>
      </c>
      <c r="M147" s="135" t="s">
        <v>450</v>
      </c>
    </row>
    <row r="148" spans="1:13" ht="42" customHeight="1" thickBot="1" x14ac:dyDescent="0.3">
      <c r="A148" s="223"/>
      <c r="B148" s="212"/>
      <c r="C148" s="104" t="s">
        <v>12</v>
      </c>
      <c r="D148" s="95" t="s">
        <v>237</v>
      </c>
      <c r="E148" s="89">
        <v>1.8</v>
      </c>
      <c r="F148" s="89">
        <v>1.8</v>
      </c>
      <c r="G148" s="89">
        <v>1.8</v>
      </c>
      <c r="H148" s="89">
        <v>0</v>
      </c>
      <c r="I148" s="93" t="s">
        <v>138</v>
      </c>
      <c r="J148" s="104" t="s">
        <v>71</v>
      </c>
      <c r="K148" s="126" t="s">
        <v>75</v>
      </c>
      <c r="L148" s="126" t="s">
        <v>75</v>
      </c>
      <c r="M148" s="127" t="s">
        <v>451</v>
      </c>
    </row>
    <row r="149" spans="1:13" ht="27" hidden="1" thickBot="1" x14ac:dyDescent="0.3">
      <c r="A149" s="72" t="s">
        <v>139</v>
      </c>
      <c r="B149" s="73" t="s">
        <v>140</v>
      </c>
      <c r="C149" s="75"/>
      <c r="D149" s="75"/>
      <c r="E149" s="131">
        <f>SUM(E150:E150)</f>
        <v>0</v>
      </c>
      <c r="F149" s="131">
        <f>SUM(F150:F150)</f>
        <v>0</v>
      </c>
      <c r="G149" s="131">
        <f>SUM(G150:G150)</f>
        <v>0</v>
      </c>
      <c r="H149" s="131">
        <f>SUM(H150:H150)</f>
        <v>0</v>
      </c>
      <c r="I149" s="48"/>
      <c r="J149" s="50"/>
      <c r="K149" s="51"/>
      <c r="L149" s="51"/>
      <c r="M149" s="52"/>
    </row>
    <row r="150" spans="1:13" ht="27" hidden="1" thickBot="1" x14ac:dyDescent="0.3">
      <c r="A150" s="72" t="s">
        <v>141</v>
      </c>
      <c r="B150" s="73" t="s">
        <v>140</v>
      </c>
      <c r="C150" s="75"/>
      <c r="D150" s="75"/>
      <c r="E150" s="76">
        <v>0</v>
      </c>
      <c r="F150" s="76">
        <v>0</v>
      </c>
      <c r="G150" s="76">
        <v>0</v>
      </c>
      <c r="H150" s="76">
        <v>0</v>
      </c>
      <c r="I150" s="48"/>
      <c r="J150" s="50"/>
      <c r="K150" s="51"/>
      <c r="L150" s="51"/>
      <c r="M150" s="52"/>
    </row>
    <row r="151" spans="1:13" ht="40.200000000000003" thickBot="1" x14ac:dyDescent="0.3">
      <c r="A151" s="39" t="s">
        <v>143</v>
      </c>
      <c r="B151" s="40" t="s">
        <v>144</v>
      </c>
      <c r="C151" s="43"/>
      <c r="D151" s="43"/>
      <c r="E151" s="42">
        <f>E152+E173</f>
        <v>2024.6</v>
      </c>
      <c r="F151" s="42">
        <f>F152+F173</f>
        <v>3611.6</v>
      </c>
      <c r="G151" s="42">
        <f>G152+G173</f>
        <v>2416.1999999999998</v>
      </c>
      <c r="H151" s="42">
        <f>H152+H173</f>
        <v>1195.4000000000001</v>
      </c>
      <c r="I151" s="41"/>
      <c r="J151" s="43"/>
      <c r="K151" s="44"/>
      <c r="L151" s="44"/>
      <c r="M151" s="45"/>
    </row>
    <row r="152" spans="1:13" ht="40.200000000000003" thickBot="1" x14ac:dyDescent="0.3">
      <c r="A152" s="46" t="s">
        <v>145</v>
      </c>
      <c r="B152" s="47" t="s">
        <v>146</v>
      </c>
      <c r="C152" s="50"/>
      <c r="D152" s="50"/>
      <c r="E152" s="49">
        <f>E153+E160+E163+E164+E167+E168+E169+E170+E172</f>
        <v>1180.7</v>
      </c>
      <c r="F152" s="49">
        <f>F153+F160+F163+F164+F167+F168+F169+F170+F172</f>
        <v>1727.6</v>
      </c>
      <c r="G152" s="49">
        <f>G153+G160+G163+G164+G167+G168+G169+G170+G172+0.1</f>
        <v>1701.9</v>
      </c>
      <c r="H152" s="49">
        <f>H153+H160+H163+H164+H167+H168+H169+H170+H172-0.1</f>
        <v>25.7</v>
      </c>
      <c r="I152" s="48"/>
      <c r="J152" s="50"/>
      <c r="K152" s="51"/>
      <c r="L152" s="51"/>
      <c r="M152" s="52"/>
    </row>
    <row r="153" spans="1:13" ht="26.4" x14ac:dyDescent="0.25">
      <c r="A153" s="205" t="s">
        <v>147</v>
      </c>
      <c r="B153" s="208" t="s">
        <v>21</v>
      </c>
      <c r="C153" s="96"/>
      <c r="D153" s="96"/>
      <c r="E153" s="90">
        <f>SUM(E154:E159)</f>
        <v>305.89999999999998</v>
      </c>
      <c r="F153" s="90">
        <f>SUM(F154:F159)</f>
        <v>780.7</v>
      </c>
      <c r="G153" s="90">
        <f>SUM(G154:G159)</f>
        <v>772.3</v>
      </c>
      <c r="H153" s="90">
        <f>SUM(H154:H159)</f>
        <v>8.4</v>
      </c>
      <c r="I153" s="116" t="s">
        <v>424</v>
      </c>
      <c r="J153" s="96" t="s">
        <v>79</v>
      </c>
      <c r="K153" s="117" t="s">
        <v>80</v>
      </c>
      <c r="L153" s="117" t="s">
        <v>80</v>
      </c>
      <c r="M153" s="118" t="s">
        <v>452</v>
      </c>
    </row>
    <row r="154" spans="1:13" ht="66" x14ac:dyDescent="0.25">
      <c r="A154" s="222"/>
      <c r="B154" s="209"/>
      <c r="C154" s="88" t="s">
        <v>18</v>
      </c>
      <c r="D154" s="88" t="s">
        <v>233</v>
      </c>
      <c r="E154" s="91">
        <v>0</v>
      </c>
      <c r="F154" s="91">
        <v>364.3</v>
      </c>
      <c r="G154" s="91">
        <v>362.8</v>
      </c>
      <c r="H154" s="91">
        <v>1.5</v>
      </c>
      <c r="I154" s="94" t="s">
        <v>148</v>
      </c>
      <c r="J154" s="88" t="s">
        <v>71</v>
      </c>
      <c r="K154" s="103" t="s">
        <v>331</v>
      </c>
      <c r="L154" s="103" t="s">
        <v>241</v>
      </c>
      <c r="M154" s="102" t="s">
        <v>371</v>
      </c>
    </row>
    <row r="155" spans="1:13" ht="66" x14ac:dyDescent="0.25">
      <c r="A155" s="222"/>
      <c r="B155" s="209"/>
      <c r="C155" s="88" t="s">
        <v>14</v>
      </c>
      <c r="D155" s="88" t="s">
        <v>299</v>
      </c>
      <c r="E155" s="91">
        <v>174.4</v>
      </c>
      <c r="F155" s="91">
        <v>209.7</v>
      </c>
      <c r="G155" s="91">
        <v>209.7</v>
      </c>
      <c r="H155" s="91">
        <v>0</v>
      </c>
      <c r="I155" s="94" t="s">
        <v>150</v>
      </c>
      <c r="J155" s="88" t="s">
        <v>71</v>
      </c>
      <c r="K155" s="103" t="s">
        <v>151</v>
      </c>
      <c r="L155" s="103" t="s">
        <v>298</v>
      </c>
      <c r="M155" s="102" t="s">
        <v>453</v>
      </c>
    </row>
    <row r="156" spans="1:13" ht="39.6" x14ac:dyDescent="0.25">
      <c r="A156" s="222"/>
      <c r="B156" s="209"/>
      <c r="C156" s="88" t="s">
        <v>2</v>
      </c>
      <c r="D156" s="88" t="s">
        <v>235</v>
      </c>
      <c r="E156" s="91">
        <v>131.5</v>
      </c>
      <c r="F156" s="105">
        <v>206.7</v>
      </c>
      <c r="G156" s="105">
        <v>199.8</v>
      </c>
      <c r="H156" s="105">
        <v>6.9</v>
      </c>
      <c r="I156" s="94" t="s">
        <v>149</v>
      </c>
      <c r="J156" s="88" t="s">
        <v>71</v>
      </c>
      <c r="K156" s="134" t="s">
        <v>203</v>
      </c>
      <c r="L156" s="134" t="s">
        <v>203</v>
      </c>
      <c r="M156" s="102" t="s">
        <v>454</v>
      </c>
    </row>
    <row r="157" spans="1:13" ht="26.4" x14ac:dyDescent="0.25">
      <c r="A157" s="222"/>
      <c r="B157" s="209"/>
      <c r="C157" s="88"/>
      <c r="D157" s="97"/>
      <c r="E157" s="136">
        <v>0</v>
      </c>
      <c r="F157" s="137">
        <v>0</v>
      </c>
      <c r="G157" s="138">
        <v>0</v>
      </c>
      <c r="H157" s="138">
        <v>0</v>
      </c>
      <c r="I157" s="94" t="s">
        <v>400</v>
      </c>
      <c r="J157" s="97" t="s">
        <v>71</v>
      </c>
      <c r="K157" s="103" t="s">
        <v>126</v>
      </c>
      <c r="L157" s="99" t="s">
        <v>126</v>
      </c>
      <c r="M157" s="135" t="s">
        <v>372</v>
      </c>
    </row>
    <row r="158" spans="1:13" ht="92.4" x14ac:dyDescent="0.25">
      <c r="A158" s="222"/>
      <c r="B158" s="209"/>
      <c r="C158" s="97"/>
      <c r="D158" s="87"/>
      <c r="E158" s="137">
        <v>0</v>
      </c>
      <c r="F158" s="138">
        <v>0</v>
      </c>
      <c r="G158" s="136">
        <v>0</v>
      </c>
      <c r="H158" s="136">
        <v>0</v>
      </c>
      <c r="I158" s="132" t="s">
        <v>401</v>
      </c>
      <c r="J158" s="87" t="s">
        <v>71</v>
      </c>
      <c r="K158" s="134" t="s">
        <v>126</v>
      </c>
      <c r="L158" s="99" t="s">
        <v>116</v>
      </c>
      <c r="M158" s="101" t="s">
        <v>373</v>
      </c>
    </row>
    <row r="159" spans="1:13" ht="27" thickBot="1" x14ac:dyDescent="0.3">
      <c r="A159" s="223"/>
      <c r="B159" s="210"/>
      <c r="C159" s="104"/>
      <c r="D159" s="104"/>
      <c r="E159" s="139">
        <v>0</v>
      </c>
      <c r="F159" s="125">
        <v>0</v>
      </c>
      <c r="G159" s="139">
        <v>0</v>
      </c>
      <c r="H159" s="139">
        <v>0</v>
      </c>
      <c r="I159" s="133" t="s">
        <v>402</v>
      </c>
      <c r="J159" s="104" t="s">
        <v>71</v>
      </c>
      <c r="K159" s="126" t="s">
        <v>191</v>
      </c>
      <c r="L159" s="126" t="s">
        <v>191</v>
      </c>
      <c r="M159" s="127" t="s">
        <v>374</v>
      </c>
    </row>
    <row r="160" spans="1:13" x14ac:dyDescent="0.25">
      <c r="A160" s="242" t="s">
        <v>152</v>
      </c>
      <c r="B160" s="230" t="s">
        <v>13</v>
      </c>
      <c r="C160" s="96"/>
      <c r="D160" s="86"/>
      <c r="E160" s="109">
        <f>SUM(E161:E162)</f>
        <v>10</v>
      </c>
      <c r="F160" s="90">
        <f>SUM(F161:F162)</f>
        <v>118.5</v>
      </c>
      <c r="G160" s="109">
        <f>SUM(G161:G162)-0.1</f>
        <v>107.6</v>
      </c>
      <c r="H160" s="90">
        <f>SUM(H161:H162)+0.1</f>
        <v>10.9</v>
      </c>
      <c r="I160" s="230" t="s">
        <v>153</v>
      </c>
      <c r="J160" s="233" t="s">
        <v>154</v>
      </c>
      <c r="K160" s="236" t="s">
        <v>75</v>
      </c>
      <c r="L160" s="236" t="s">
        <v>332</v>
      </c>
      <c r="M160" s="239" t="s">
        <v>455</v>
      </c>
    </row>
    <row r="161" spans="1:13" x14ac:dyDescent="0.25">
      <c r="A161" s="243"/>
      <c r="B161" s="231"/>
      <c r="C161" s="88" t="s">
        <v>18</v>
      </c>
      <c r="D161" s="88" t="s">
        <v>233</v>
      </c>
      <c r="E161" s="106">
        <v>0</v>
      </c>
      <c r="F161" s="105">
        <v>117.4</v>
      </c>
      <c r="G161" s="106">
        <v>106.6</v>
      </c>
      <c r="H161" s="105">
        <v>10.8</v>
      </c>
      <c r="I161" s="231"/>
      <c r="J161" s="234"/>
      <c r="K161" s="237"/>
      <c r="L161" s="237"/>
      <c r="M161" s="240"/>
    </row>
    <row r="162" spans="1:13" ht="40.5" customHeight="1" thickBot="1" x14ac:dyDescent="0.3">
      <c r="A162" s="244"/>
      <c r="B162" s="232"/>
      <c r="C162" s="95" t="s">
        <v>14</v>
      </c>
      <c r="D162" s="104" t="s">
        <v>299</v>
      </c>
      <c r="E162" s="107">
        <v>10</v>
      </c>
      <c r="F162" s="107">
        <v>1.1000000000000001</v>
      </c>
      <c r="G162" s="107">
        <v>1.1000000000000001</v>
      </c>
      <c r="H162" s="107">
        <v>0</v>
      </c>
      <c r="I162" s="232"/>
      <c r="J162" s="235"/>
      <c r="K162" s="238"/>
      <c r="L162" s="238"/>
      <c r="M162" s="241"/>
    </row>
    <row r="163" spans="1:13" ht="66.599999999999994" thickBot="1" x14ac:dyDescent="0.3">
      <c r="A163" s="177" t="s">
        <v>155</v>
      </c>
      <c r="B163" s="178" t="s">
        <v>156</v>
      </c>
      <c r="C163" s="50" t="s">
        <v>14</v>
      </c>
      <c r="D163" s="50" t="s">
        <v>299</v>
      </c>
      <c r="E163" s="53">
        <v>8</v>
      </c>
      <c r="F163" s="53">
        <v>8</v>
      </c>
      <c r="G163" s="53">
        <v>8</v>
      </c>
      <c r="H163" s="53">
        <v>0</v>
      </c>
      <c r="I163" s="179" t="s">
        <v>157</v>
      </c>
      <c r="J163" s="180" t="s">
        <v>71</v>
      </c>
      <c r="K163" s="181" t="s">
        <v>158</v>
      </c>
      <c r="L163" s="181" t="s">
        <v>205</v>
      </c>
      <c r="M163" s="182" t="s">
        <v>456</v>
      </c>
    </row>
    <row r="164" spans="1:13" x14ac:dyDescent="0.25">
      <c r="A164" s="205" t="s">
        <v>159</v>
      </c>
      <c r="B164" s="208" t="s">
        <v>22</v>
      </c>
      <c r="C164" s="96"/>
      <c r="D164" s="96"/>
      <c r="E164" s="90">
        <f>SUM(E165:E166)</f>
        <v>626</v>
      </c>
      <c r="F164" s="90">
        <f>SUM(F165:F166)</f>
        <v>626</v>
      </c>
      <c r="G164" s="90">
        <f>SUM(G165:G166)</f>
        <v>626</v>
      </c>
      <c r="H164" s="90">
        <f>SUM(H165:H166)</f>
        <v>0</v>
      </c>
      <c r="I164" s="208" t="s">
        <v>160</v>
      </c>
      <c r="J164" s="219" t="s">
        <v>71</v>
      </c>
      <c r="K164" s="216" t="s">
        <v>161</v>
      </c>
      <c r="L164" s="216" t="s">
        <v>161</v>
      </c>
      <c r="M164" s="213" t="s">
        <v>311</v>
      </c>
    </row>
    <row r="165" spans="1:13" x14ac:dyDescent="0.25">
      <c r="A165" s="222"/>
      <c r="B165" s="209"/>
      <c r="C165" s="97" t="s">
        <v>14</v>
      </c>
      <c r="D165" s="97" t="s">
        <v>299</v>
      </c>
      <c r="E165" s="91">
        <v>594.70000000000005</v>
      </c>
      <c r="F165" s="91">
        <v>594.70000000000005</v>
      </c>
      <c r="G165" s="105">
        <v>594.70000000000005</v>
      </c>
      <c r="H165" s="105">
        <v>0</v>
      </c>
      <c r="I165" s="209"/>
      <c r="J165" s="220"/>
      <c r="K165" s="217"/>
      <c r="L165" s="217"/>
      <c r="M165" s="214"/>
    </row>
    <row r="166" spans="1:13" ht="13.8" thickBot="1" x14ac:dyDescent="0.3">
      <c r="A166" s="223"/>
      <c r="B166" s="210"/>
      <c r="C166" s="104" t="s">
        <v>15</v>
      </c>
      <c r="D166" s="104" t="s">
        <v>333</v>
      </c>
      <c r="E166" s="89">
        <v>31.3</v>
      </c>
      <c r="F166" s="89">
        <v>31.3</v>
      </c>
      <c r="G166" s="107">
        <v>31.3</v>
      </c>
      <c r="H166" s="107">
        <v>0</v>
      </c>
      <c r="I166" s="210"/>
      <c r="J166" s="221"/>
      <c r="K166" s="218"/>
      <c r="L166" s="218"/>
      <c r="M166" s="215"/>
    </row>
    <row r="167" spans="1:13" ht="106.2" thickBot="1" x14ac:dyDescent="0.3">
      <c r="A167" s="46" t="s">
        <v>162</v>
      </c>
      <c r="B167" s="47" t="s">
        <v>163</v>
      </c>
      <c r="C167" s="50" t="s">
        <v>2</v>
      </c>
      <c r="D167" s="50" t="s">
        <v>235</v>
      </c>
      <c r="E167" s="53">
        <v>54.5</v>
      </c>
      <c r="F167" s="53">
        <v>54.5</v>
      </c>
      <c r="G167" s="53">
        <v>54.5</v>
      </c>
      <c r="H167" s="53">
        <v>0</v>
      </c>
      <c r="I167" s="48" t="s">
        <v>164</v>
      </c>
      <c r="J167" s="50" t="s">
        <v>71</v>
      </c>
      <c r="K167" s="51" t="s">
        <v>118</v>
      </c>
      <c r="L167" s="51" t="s">
        <v>118</v>
      </c>
      <c r="M167" s="52" t="s">
        <v>457</v>
      </c>
    </row>
    <row r="168" spans="1:13" ht="27" hidden="1" thickBot="1" x14ac:dyDescent="0.3">
      <c r="A168" s="72" t="s">
        <v>334</v>
      </c>
      <c r="B168" s="73" t="s">
        <v>335</v>
      </c>
      <c r="C168" s="75"/>
      <c r="D168" s="75"/>
      <c r="E168" s="76">
        <v>0</v>
      </c>
      <c r="F168" s="76">
        <v>0</v>
      </c>
      <c r="G168" s="76">
        <v>0</v>
      </c>
      <c r="H168" s="76">
        <v>0</v>
      </c>
      <c r="I168" s="48"/>
      <c r="J168" s="50"/>
      <c r="K168" s="51"/>
      <c r="L168" s="51"/>
      <c r="M168" s="52"/>
    </row>
    <row r="169" spans="1:13" ht="40.200000000000003" thickBot="1" x14ac:dyDescent="0.3">
      <c r="A169" s="177" t="s">
        <v>336</v>
      </c>
      <c r="B169" s="178" t="s">
        <v>459</v>
      </c>
      <c r="C169" s="50" t="s">
        <v>14</v>
      </c>
      <c r="D169" s="50" t="s">
        <v>299</v>
      </c>
      <c r="E169" s="53">
        <v>30</v>
      </c>
      <c r="F169" s="53">
        <v>3.6</v>
      </c>
      <c r="G169" s="53">
        <v>2.2000000000000002</v>
      </c>
      <c r="H169" s="53">
        <v>1.4</v>
      </c>
      <c r="I169" s="179" t="s">
        <v>403</v>
      </c>
      <c r="J169" s="180" t="s">
        <v>71</v>
      </c>
      <c r="K169" s="181" t="s">
        <v>231</v>
      </c>
      <c r="L169" s="181" t="s">
        <v>337</v>
      </c>
      <c r="M169" s="182" t="s">
        <v>458</v>
      </c>
    </row>
    <row r="170" spans="1:13" ht="117" customHeight="1" x14ac:dyDescent="0.25">
      <c r="A170" s="205" t="s">
        <v>338</v>
      </c>
      <c r="B170" s="208" t="s">
        <v>165</v>
      </c>
      <c r="C170" s="86" t="s">
        <v>2</v>
      </c>
      <c r="D170" s="96" t="s">
        <v>235</v>
      </c>
      <c r="E170" s="90">
        <f>SUM(E171:E171)+146.3</f>
        <v>146.30000000000001</v>
      </c>
      <c r="F170" s="109">
        <f>SUM(F171:F171)+136.3</f>
        <v>136.30000000000001</v>
      </c>
      <c r="G170" s="90">
        <f>SUM(G171:G171)+131.2</f>
        <v>131.19999999999999</v>
      </c>
      <c r="H170" s="109">
        <f>SUM(H171:H171)+5.1</f>
        <v>5.0999999999999996</v>
      </c>
      <c r="I170" s="116" t="s">
        <v>166</v>
      </c>
      <c r="J170" s="96" t="s">
        <v>71</v>
      </c>
      <c r="K170" s="98" t="s">
        <v>126</v>
      </c>
      <c r="L170" s="98" t="s">
        <v>126</v>
      </c>
      <c r="M170" s="118" t="s">
        <v>460</v>
      </c>
    </row>
    <row r="171" spans="1:13" ht="15" customHeight="1" thickBot="1" x14ac:dyDescent="0.3">
      <c r="A171" s="207"/>
      <c r="B171" s="210"/>
      <c r="C171" s="104"/>
      <c r="D171" s="95"/>
      <c r="E171" s="89">
        <v>0</v>
      </c>
      <c r="F171" s="107">
        <v>0</v>
      </c>
      <c r="G171" s="89">
        <v>0</v>
      </c>
      <c r="H171" s="107">
        <v>0</v>
      </c>
      <c r="I171" s="93" t="s">
        <v>167</v>
      </c>
      <c r="J171" s="95" t="s">
        <v>71</v>
      </c>
      <c r="K171" s="126" t="s">
        <v>142</v>
      </c>
      <c r="L171" s="126" t="s">
        <v>142</v>
      </c>
      <c r="M171" s="111"/>
    </row>
    <row r="172" spans="1:13" ht="27" thickBot="1" x14ac:dyDescent="0.3">
      <c r="A172" s="46" t="s">
        <v>339</v>
      </c>
      <c r="B172" s="47" t="s">
        <v>340</v>
      </c>
      <c r="C172" s="50"/>
      <c r="D172" s="50"/>
      <c r="E172" s="53">
        <v>0</v>
      </c>
      <c r="F172" s="53">
        <v>0</v>
      </c>
      <c r="G172" s="53">
        <v>0</v>
      </c>
      <c r="H172" s="53">
        <v>0</v>
      </c>
      <c r="I172" s="48"/>
      <c r="J172" s="50"/>
      <c r="K172" s="51"/>
      <c r="L172" s="51"/>
      <c r="M172" s="52"/>
    </row>
    <row r="173" spans="1:13" ht="40.200000000000003" thickBot="1" x14ac:dyDescent="0.3">
      <c r="A173" s="46" t="s">
        <v>168</v>
      </c>
      <c r="B173" s="47" t="s">
        <v>169</v>
      </c>
      <c r="C173" s="50"/>
      <c r="D173" s="50"/>
      <c r="E173" s="49">
        <f>E174+E179+E183+E184+E186+E189+E190+E191+E192+E193</f>
        <v>843.9</v>
      </c>
      <c r="F173" s="49">
        <f>F174+F179+F183+F184+F186+F189+F190+F191+F192+F193</f>
        <v>1884</v>
      </c>
      <c r="G173" s="49">
        <f>G174+G179+G183+G184+G186+G189+G190+G191+G192+G193</f>
        <v>714.3</v>
      </c>
      <c r="H173" s="49">
        <f>H174+H179+H183+H184+H186+H189+H190+H191+H192+H193</f>
        <v>1169.7</v>
      </c>
      <c r="I173" s="48"/>
      <c r="J173" s="50"/>
      <c r="K173" s="51"/>
      <c r="L173" s="51"/>
      <c r="M173" s="52"/>
    </row>
    <row r="174" spans="1:13" ht="26.4" x14ac:dyDescent="0.25">
      <c r="A174" s="205" t="s">
        <v>170</v>
      </c>
      <c r="B174" s="208" t="s">
        <v>171</v>
      </c>
      <c r="C174" s="96"/>
      <c r="D174" s="96"/>
      <c r="E174" s="90">
        <f>SUM(E175:E178)</f>
        <v>610.5</v>
      </c>
      <c r="F174" s="90">
        <f>SUM(F175:F178)</f>
        <v>1238.5999999999999</v>
      </c>
      <c r="G174" s="90">
        <f>SUM(G175:G178)</f>
        <v>535.9</v>
      </c>
      <c r="H174" s="90">
        <f>SUM(H175:H178)</f>
        <v>702.7</v>
      </c>
      <c r="I174" s="116" t="s">
        <v>173</v>
      </c>
      <c r="J174" s="96" t="s">
        <v>71</v>
      </c>
      <c r="K174" s="117" t="s">
        <v>75</v>
      </c>
      <c r="L174" s="117" t="s">
        <v>75</v>
      </c>
      <c r="M174" s="118" t="s">
        <v>341</v>
      </c>
    </row>
    <row r="175" spans="1:13" x14ac:dyDescent="0.25">
      <c r="A175" s="222"/>
      <c r="B175" s="209"/>
      <c r="C175" s="88" t="s">
        <v>12</v>
      </c>
      <c r="D175" s="88" t="s">
        <v>237</v>
      </c>
      <c r="E175" s="91">
        <v>30</v>
      </c>
      <c r="F175" s="91">
        <v>30</v>
      </c>
      <c r="G175" s="91">
        <v>30</v>
      </c>
      <c r="H175" s="91">
        <v>0</v>
      </c>
      <c r="I175" s="211" t="s">
        <v>172</v>
      </c>
      <c r="J175" s="224" t="s">
        <v>79</v>
      </c>
      <c r="K175" s="225" t="s">
        <v>80</v>
      </c>
      <c r="L175" s="225" t="s">
        <v>80</v>
      </c>
      <c r="M175" s="227" t="s">
        <v>406</v>
      </c>
    </row>
    <row r="176" spans="1:13" x14ac:dyDescent="0.25">
      <c r="A176" s="222"/>
      <c r="B176" s="209"/>
      <c r="C176" s="88" t="s">
        <v>15</v>
      </c>
      <c r="D176" s="88" t="s">
        <v>279</v>
      </c>
      <c r="E176" s="91">
        <v>155.30000000000001</v>
      </c>
      <c r="F176" s="91">
        <v>155.30000000000001</v>
      </c>
      <c r="G176" s="91">
        <v>155.30000000000001</v>
      </c>
      <c r="H176" s="91"/>
      <c r="I176" s="209"/>
      <c r="J176" s="220"/>
      <c r="K176" s="217"/>
      <c r="L176" s="217"/>
      <c r="M176" s="228"/>
    </row>
    <row r="177" spans="1:13" x14ac:dyDescent="0.25">
      <c r="A177" s="222"/>
      <c r="B177" s="209"/>
      <c r="C177" s="88" t="s">
        <v>14</v>
      </c>
      <c r="D177" s="88" t="s">
        <v>299</v>
      </c>
      <c r="E177" s="105">
        <v>425.2</v>
      </c>
      <c r="F177" s="91">
        <v>425.2</v>
      </c>
      <c r="G177" s="105">
        <v>97.9</v>
      </c>
      <c r="H177" s="105">
        <v>327.3</v>
      </c>
      <c r="I177" s="209"/>
      <c r="J177" s="220"/>
      <c r="K177" s="217"/>
      <c r="L177" s="217"/>
      <c r="M177" s="228"/>
    </row>
    <row r="178" spans="1:13" ht="42" customHeight="1" thickBot="1" x14ac:dyDescent="0.3">
      <c r="A178" s="223"/>
      <c r="B178" s="210"/>
      <c r="C178" s="95" t="s">
        <v>7</v>
      </c>
      <c r="D178" s="95" t="s">
        <v>207</v>
      </c>
      <c r="E178" s="107"/>
      <c r="F178" s="89">
        <v>628.1</v>
      </c>
      <c r="G178" s="107">
        <v>252.7</v>
      </c>
      <c r="H178" s="107">
        <v>375.4</v>
      </c>
      <c r="I178" s="210"/>
      <c r="J178" s="221"/>
      <c r="K178" s="218"/>
      <c r="L178" s="218"/>
      <c r="M178" s="229"/>
    </row>
    <row r="179" spans="1:13" ht="39.6" x14ac:dyDescent="0.25">
      <c r="A179" s="205" t="s">
        <v>174</v>
      </c>
      <c r="B179" s="208" t="s">
        <v>27</v>
      </c>
      <c r="C179" s="96"/>
      <c r="D179" s="96"/>
      <c r="E179" s="90">
        <f>SUM(E180:E182)</f>
        <v>206.4</v>
      </c>
      <c r="F179" s="90">
        <f>SUM(F180:F182)</f>
        <v>532.9</v>
      </c>
      <c r="G179" s="90">
        <f>SUM(G180:G182)+0.1</f>
        <v>130.30000000000001</v>
      </c>
      <c r="H179" s="90">
        <f>SUM(H180:H182)-0.1</f>
        <v>402.6</v>
      </c>
      <c r="I179" s="116" t="s">
        <v>375</v>
      </c>
      <c r="J179" s="96" t="s">
        <v>71</v>
      </c>
      <c r="K179" s="117" t="s">
        <v>75</v>
      </c>
      <c r="L179" s="117" t="s">
        <v>75</v>
      </c>
      <c r="M179" s="118" t="s">
        <v>461</v>
      </c>
    </row>
    <row r="180" spans="1:13" ht="34.5" customHeight="1" x14ac:dyDescent="0.25">
      <c r="A180" s="206"/>
      <c r="B180" s="209"/>
      <c r="C180" s="88" t="s">
        <v>7</v>
      </c>
      <c r="D180" s="88" t="s">
        <v>207</v>
      </c>
      <c r="E180" s="91">
        <v>0</v>
      </c>
      <c r="F180" s="91">
        <v>326.5</v>
      </c>
      <c r="G180" s="91">
        <v>0</v>
      </c>
      <c r="H180" s="91">
        <v>326.5</v>
      </c>
      <c r="I180" s="211" t="s">
        <v>404</v>
      </c>
      <c r="J180" s="224" t="s">
        <v>71</v>
      </c>
      <c r="K180" s="225" t="s">
        <v>75</v>
      </c>
      <c r="L180" s="225" t="s">
        <v>73</v>
      </c>
      <c r="M180" s="226" t="s">
        <v>462</v>
      </c>
    </row>
    <row r="181" spans="1:13" ht="34.5" customHeight="1" x14ac:dyDescent="0.25">
      <c r="A181" s="206"/>
      <c r="B181" s="209"/>
      <c r="C181" s="88" t="s">
        <v>12</v>
      </c>
      <c r="D181" s="88" t="s">
        <v>237</v>
      </c>
      <c r="E181" s="91">
        <v>202.6</v>
      </c>
      <c r="F181" s="91">
        <v>202.6</v>
      </c>
      <c r="G181" s="91">
        <v>129.80000000000001</v>
      </c>
      <c r="H181" s="91">
        <v>72.8</v>
      </c>
      <c r="I181" s="209"/>
      <c r="J181" s="220"/>
      <c r="K181" s="217"/>
      <c r="L181" s="217"/>
      <c r="M181" s="214"/>
    </row>
    <row r="182" spans="1:13" ht="51.75" customHeight="1" thickBot="1" x14ac:dyDescent="0.3">
      <c r="A182" s="207"/>
      <c r="B182" s="210"/>
      <c r="C182" s="95" t="s">
        <v>2</v>
      </c>
      <c r="D182" s="95" t="s">
        <v>235</v>
      </c>
      <c r="E182" s="89">
        <v>3.8</v>
      </c>
      <c r="F182" s="89">
        <v>3.8</v>
      </c>
      <c r="G182" s="89">
        <v>0.4</v>
      </c>
      <c r="H182" s="89">
        <v>3.4</v>
      </c>
      <c r="I182" s="210"/>
      <c r="J182" s="221"/>
      <c r="K182" s="218"/>
      <c r="L182" s="218"/>
      <c r="M182" s="215"/>
    </row>
    <row r="183" spans="1:13" ht="31.35" customHeight="1" thickBot="1" x14ac:dyDescent="0.3">
      <c r="A183" s="46" t="s">
        <v>175</v>
      </c>
      <c r="B183" s="47" t="s">
        <v>342</v>
      </c>
      <c r="C183" s="50" t="s">
        <v>2</v>
      </c>
      <c r="D183" s="50" t="s">
        <v>235</v>
      </c>
      <c r="E183" s="53">
        <v>0</v>
      </c>
      <c r="F183" s="53">
        <v>1.8</v>
      </c>
      <c r="G183" s="53">
        <v>1.7</v>
      </c>
      <c r="H183" s="53">
        <v>0.1</v>
      </c>
      <c r="I183" s="48" t="s">
        <v>343</v>
      </c>
      <c r="J183" s="50" t="s">
        <v>71</v>
      </c>
      <c r="K183" s="51" t="s">
        <v>191</v>
      </c>
      <c r="L183" s="51" t="s">
        <v>191</v>
      </c>
      <c r="M183" s="52" t="s">
        <v>344</v>
      </c>
    </row>
    <row r="184" spans="1:13" ht="43.8" customHeight="1" x14ac:dyDescent="0.25">
      <c r="A184" s="205" t="s">
        <v>176</v>
      </c>
      <c r="B184" s="208" t="s">
        <v>30</v>
      </c>
      <c r="C184" s="86" t="s">
        <v>14</v>
      </c>
      <c r="D184" s="96" t="s">
        <v>299</v>
      </c>
      <c r="E184" s="109">
        <f>SUM(E185:E185)+22</f>
        <v>22</v>
      </c>
      <c r="F184" s="109">
        <f>SUM(F185:F185)+39.9</f>
        <v>39.9</v>
      </c>
      <c r="G184" s="90">
        <f>SUM(G185:G185)+37.5</f>
        <v>37.5</v>
      </c>
      <c r="H184" s="109">
        <f>SUM(H185:H185)+2.4</f>
        <v>2.4</v>
      </c>
      <c r="I184" s="116" t="s">
        <v>405</v>
      </c>
      <c r="J184" s="86" t="s">
        <v>71</v>
      </c>
      <c r="K184" s="117" t="s">
        <v>89</v>
      </c>
      <c r="L184" s="117" t="s">
        <v>191</v>
      </c>
      <c r="M184" s="100" t="s">
        <v>376</v>
      </c>
    </row>
    <row r="185" spans="1:13" ht="27" thickBot="1" x14ac:dyDescent="0.3">
      <c r="A185" s="207"/>
      <c r="B185" s="210"/>
      <c r="C185" s="104"/>
      <c r="D185" s="95"/>
      <c r="E185" s="107">
        <v>0</v>
      </c>
      <c r="F185" s="107">
        <v>0</v>
      </c>
      <c r="G185" s="89">
        <v>0</v>
      </c>
      <c r="H185" s="107">
        <v>0</v>
      </c>
      <c r="I185" s="93" t="s">
        <v>177</v>
      </c>
      <c r="J185" s="104" t="s">
        <v>71</v>
      </c>
      <c r="K185" s="110" t="s">
        <v>133</v>
      </c>
      <c r="L185" s="110" t="s">
        <v>102</v>
      </c>
      <c r="M185" s="127" t="s">
        <v>377</v>
      </c>
    </row>
    <row r="186" spans="1:13" ht="31.35" customHeight="1" x14ac:dyDescent="0.25">
      <c r="A186" s="205" t="s">
        <v>178</v>
      </c>
      <c r="B186" s="208" t="s">
        <v>49</v>
      </c>
      <c r="C186" s="86"/>
      <c r="D186" s="96"/>
      <c r="E186" s="109">
        <f>SUM(E187:E188)</f>
        <v>5</v>
      </c>
      <c r="F186" s="109">
        <f>SUM(F187:F188)</f>
        <v>18.5</v>
      </c>
      <c r="G186" s="90">
        <f>SUM(G187:G188)</f>
        <v>7.2</v>
      </c>
      <c r="H186" s="109">
        <f>SUM(H187:H188)</f>
        <v>11.3</v>
      </c>
      <c r="I186" s="208" t="s">
        <v>345</v>
      </c>
      <c r="J186" s="219" t="s">
        <v>71</v>
      </c>
      <c r="K186" s="216" t="s">
        <v>75</v>
      </c>
      <c r="L186" s="216" t="s">
        <v>75</v>
      </c>
      <c r="M186" s="213" t="s">
        <v>463</v>
      </c>
    </row>
    <row r="187" spans="1:13" ht="31.35" customHeight="1" x14ac:dyDescent="0.25">
      <c r="A187" s="206"/>
      <c r="B187" s="209"/>
      <c r="C187" s="87" t="s">
        <v>12</v>
      </c>
      <c r="D187" s="88" t="s">
        <v>237</v>
      </c>
      <c r="E187" s="91">
        <v>0.7</v>
      </c>
      <c r="F187" s="106">
        <v>0.7</v>
      </c>
      <c r="G187" s="105">
        <v>0.7</v>
      </c>
      <c r="H187" s="106">
        <v>0</v>
      </c>
      <c r="I187" s="211"/>
      <c r="J187" s="220"/>
      <c r="K187" s="217"/>
      <c r="L187" s="217"/>
      <c r="M187" s="214"/>
    </row>
    <row r="188" spans="1:13" ht="45.75" customHeight="1" thickBot="1" x14ac:dyDescent="0.3">
      <c r="A188" s="207"/>
      <c r="B188" s="210"/>
      <c r="C188" s="104" t="s">
        <v>2</v>
      </c>
      <c r="D188" s="95" t="s">
        <v>235</v>
      </c>
      <c r="E188" s="89">
        <v>4.3</v>
      </c>
      <c r="F188" s="107">
        <v>17.8</v>
      </c>
      <c r="G188" s="107">
        <v>6.5</v>
      </c>
      <c r="H188" s="107">
        <v>11.3</v>
      </c>
      <c r="I188" s="212"/>
      <c r="J188" s="221"/>
      <c r="K188" s="218"/>
      <c r="L188" s="218"/>
      <c r="M188" s="215"/>
    </row>
    <row r="189" spans="1:13" ht="53.4" thickBot="1" x14ac:dyDescent="0.3">
      <c r="A189" s="46" t="s">
        <v>346</v>
      </c>
      <c r="B189" s="47" t="s">
        <v>50</v>
      </c>
      <c r="C189" s="50" t="s">
        <v>7</v>
      </c>
      <c r="D189" s="50" t="s">
        <v>207</v>
      </c>
      <c r="E189" s="53">
        <v>0</v>
      </c>
      <c r="F189" s="53">
        <v>50.5</v>
      </c>
      <c r="G189" s="53">
        <v>0</v>
      </c>
      <c r="H189" s="53">
        <v>50.5</v>
      </c>
      <c r="I189" s="48" t="s">
        <v>345</v>
      </c>
      <c r="J189" s="50" t="s">
        <v>79</v>
      </c>
      <c r="K189" s="51" t="s">
        <v>73</v>
      </c>
      <c r="L189" s="51" t="s">
        <v>73</v>
      </c>
      <c r="M189" s="52" t="s">
        <v>378</v>
      </c>
    </row>
    <row r="190" spans="1:13" ht="16.350000000000001" customHeight="1" x14ac:dyDescent="0.25">
      <c r="A190" s="46" t="s">
        <v>347</v>
      </c>
      <c r="B190" s="47" t="s">
        <v>342</v>
      </c>
      <c r="C190" s="50" t="s">
        <v>2</v>
      </c>
      <c r="D190" s="50" t="s">
        <v>235</v>
      </c>
      <c r="E190" s="53">
        <v>0</v>
      </c>
      <c r="F190" s="53">
        <v>1.8</v>
      </c>
      <c r="G190" s="53">
        <v>1.7</v>
      </c>
      <c r="H190" s="53">
        <v>0.1</v>
      </c>
      <c r="I190" s="48"/>
      <c r="J190" s="50"/>
      <c r="K190" s="51"/>
      <c r="L190" s="51"/>
      <c r="M190" s="52"/>
    </row>
    <row r="191" spans="1:13" ht="52.8" hidden="1" x14ac:dyDescent="0.25">
      <c r="A191" s="72" t="s">
        <v>348</v>
      </c>
      <c r="B191" s="73" t="s">
        <v>349</v>
      </c>
      <c r="C191" s="75"/>
      <c r="D191" s="75"/>
      <c r="E191" s="76">
        <v>0</v>
      </c>
      <c r="F191" s="76">
        <v>0</v>
      </c>
      <c r="G191" s="76">
        <v>0</v>
      </c>
      <c r="H191" s="76">
        <v>0</v>
      </c>
      <c r="I191" s="48"/>
      <c r="J191" s="50"/>
      <c r="K191" s="51"/>
      <c r="L191" s="51"/>
      <c r="M191" s="52"/>
    </row>
    <row r="192" spans="1:13" ht="52.8" hidden="1" x14ac:dyDescent="0.25">
      <c r="A192" s="72" t="s">
        <v>350</v>
      </c>
      <c r="B192" s="73" t="s">
        <v>351</v>
      </c>
      <c r="C192" s="75"/>
      <c r="D192" s="75"/>
      <c r="E192" s="76">
        <v>0</v>
      </c>
      <c r="F192" s="76">
        <v>0</v>
      </c>
      <c r="G192" s="76">
        <v>0</v>
      </c>
      <c r="H192" s="76">
        <v>0</v>
      </c>
      <c r="I192" s="48"/>
      <c r="J192" s="50"/>
      <c r="K192" s="51"/>
      <c r="L192" s="51"/>
      <c r="M192" s="52"/>
    </row>
    <row r="193" spans="1:13" ht="66.599999999999994" hidden="1" thickBot="1" x14ac:dyDescent="0.3">
      <c r="A193" s="77" t="s">
        <v>352</v>
      </c>
      <c r="B193" s="78" t="s">
        <v>353</v>
      </c>
      <c r="C193" s="79"/>
      <c r="D193" s="79"/>
      <c r="E193" s="80">
        <v>0</v>
      </c>
      <c r="F193" s="80">
        <v>0</v>
      </c>
      <c r="G193" s="80">
        <v>0</v>
      </c>
      <c r="H193" s="80">
        <v>0</v>
      </c>
      <c r="I193" s="54"/>
      <c r="J193" s="55"/>
      <c r="K193" s="56"/>
      <c r="L193" s="56"/>
      <c r="M193" s="57"/>
    </row>
    <row r="194" spans="1:13" x14ac:dyDescent="0.25">
      <c r="A194" s="58"/>
      <c r="B194" s="58"/>
      <c r="C194" s="61"/>
      <c r="D194" s="61"/>
      <c r="E194" s="60"/>
      <c r="F194" s="60"/>
      <c r="G194" s="60"/>
      <c r="H194" s="60"/>
      <c r="I194" s="59"/>
      <c r="J194" s="61"/>
      <c r="K194" s="62"/>
      <c r="L194" s="62"/>
      <c r="M194" s="59"/>
    </row>
    <row r="195" spans="1:13" x14ac:dyDescent="0.25">
      <c r="A195" s="262" t="s">
        <v>0</v>
      </c>
      <c r="B195" s="262"/>
      <c r="C195" s="262"/>
      <c r="D195" s="262"/>
      <c r="E195" s="262"/>
      <c r="F195" s="262"/>
      <c r="G195" s="60"/>
      <c r="H195" s="60"/>
      <c r="I195" s="59"/>
      <c r="J195" s="61"/>
      <c r="K195" s="62"/>
      <c r="L195" s="62"/>
      <c r="M195" s="59"/>
    </row>
    <row r="196" spans="1:13" x14ac:dyDescent="0.25">
      <c r="A196" s="58"/>
      <c r="B196" s="58"/>
      <c r="C196" s="61"/>
      <c r="D196" s="61"/>
      <c r="E196" s="60"/>
      <c r="F196" s="60"/>
      <c r="G196" s="60"/>
      <c r="H196" s="60"/>
      <c r="I196" s="59"/>
      <c r="J196" s="61"/>
      <c r="K196" s="62"/>
      <c r="L196" s="62"/>
      <c r="M196" s="59"/>
    </row>
    <row r="197" spans="1:13" ht="52.8" x14ac:dyDescent="0.25">
      <c r="A197" s="81" t="s">
        <v>53</v>
      </c>
      <c r="B197" s="81" t="s">
        <v>54</v>
      </c>
      <c r="C197" s="81" t="s">
        <v>56</v>
      </c>
      <c r="D197" s="81" t="s">
        <v>57</v>
      </c>
      <c r="E197" s="81" t="s">
        <v>58</v>
      </c>
      <c r="F197" s="81" t="s">
        <v>59</v>
      </c>
    </row>
    <row r="198" spans="1:13" x14ac:dyDescent="0.25">
      <c r="A198" s="36" t="s">
        <v>7</v>
      </c>
      <c r="B198" s="34" t="s">
        <v>193</v>
      </c>
      <c r="C198" s="68">
        <v>0</v>
      </c>
      <c r="D198" s="68">
        <v>1005.1</v>
      </c>
      <c r="E198" s="63">
        <v>252.7</v>
      </c>
      <c r="F198" s="63">
        <v>752.4</v>
      </c>
    </row>
    <row r="199" spans="1:13" ht="26.4" x14ac:dyDescent="0.25">
      <c r="A199" s="36" t="s">
        <v>31</v>
      </c>
      <c r="B199" s="34" t="s">
        <v>425</v>
      </c>
      <c r="C199" s="68">
        <v>1003.7</v>
      </c>
      <c r="D199" s="68">
        <v>2912.5</v>
      </c>
      <c r="E199" s="63">
        <v>2878.7</v>
      </c>
      <c r="F199" s="63">
        <v>33.799999999999997</v>
      </c>
    </row>
    <row r="200" spans="1:13" ht="26.4" x14ac:dyDescent="0.25">
      <c r="A200" s="36" t="s">
        <v>18</v>
      </c>
      <c r="B200" s="34" t="s">
        <v>194</v>
      </c>
      <c r="C200" s="68">
        <v>0</v>
      </c>
      <c r="D200" s="68">
        <v>7415.2</v>
      </c>
      <c r="E200" s="63">
        <v>7137.3</v>
      </c>
      <c r="F200" s="63">
        <v>277.89999999999998</v>
      </c>
    </row>
    <row r="201" spans="1:13" ht="39.6" x14ac:dyDescent="0.25">
      <c r="A201" s="36" t="s">
        <v>12</v>
      </c>
      <c r="B201" s="34" t="s">
        <v>195</v>
      </c>
      <c r="C201" s="68">
        <v>4057.6</v>
      </c>
      <c r="D201" s="68">
        <v>5436</v>
      </c>
      <c r="E201" s="63">
        <v>5353.8</v>
      </c>
      <c r="F201" s="63">
        <v>82.2</v>
      </c>
    </row>
    <row r="202" spans="1:13" ht="26.4" x14ac:dyDescent="0.25">
      <c r="A202" s="36" t="s">
        <v>226</v>
      </c>
      <c r="B202" s="34" t="s">
        <v>354</v>
      </c>
      <c r="C202" s="68">
        <v>5000</v>
      </c>
      <c r="D202" s="68">
        <v>1600</v>
      </c>
      <c r="E202" s="63">
        <v>1600</v>
      </c>
      <c r="F202" s="63">
        <v>0</v>
      </c>
    </row>
    <row r="203" spans="1:13" x14ac:dyDescent="0.25">
      <c r="A203" s="36" t="s">
        <v>14</v>
      </c>
      <c r="B203" s="34" t="s">
        <v>196</v>
      </c>
      <c r="C203" s="68">
        <v>1900</v>
      </c>
      <c r="D203" s="68">
        <v>2046</v>
      </c>
      <c r="E203" s="63">
        <v>1629.1</v>
      </c>
      <c r="F203" s="63">
        <v>416.9</v>
      </c>
    </row>
    <row r="204" spans="1:13" x14ac:dyDescent="0.25">
      <c r="A204" s="36" t="s">
        <v>8</v>
      </c>
      <c r="B204" s="34" t="s">
        <v>198</v>
      </c>
      <c r="C204" s="68">
        <v>0</v>
      </c>
      <c r="D204" s="68">
        <v>203.5</v>
      </c>
      <c r="E204" s="63">
        <v>0</v>
      </c>
      <c r="F204" s="63">
        <v>203.5</v>
      </c>
    </row>
    <row r="205" spans="1:13" x14ac:dyDescent="0.25">
      <c r="A205" s="36" t="s">
        <v>15</v>
      </c>
      <c r="B205" s="34" t="s">
        <v>197</v>
      </c>
      <c r="C205" s="68">
        <v>270.89999999999998</v>
      </c>
      <c r="D205" s="68">
        <v>270.89999999999998</v>
      </c>
      <c r="E205" s="63">
        <v>270.89999999999998</v>
      </c>
      <c r="F205" s="63">
        <v>0</v>
      </c>
    </row>
    <row r="206" spans="1:13" x14ac:dyDescent="0.25">
      <c r="A206" s="36" t="s">
        <v>81</v>
      </c>
      <c r="B206" s="34" t="s">
        <v>199</v>
      </c>
      <c r="C206" s="68">
        <v>894.8</v>
      </c>
      <c r="D206" s="68">
        <v>894.8</v>
      </c>
      <c r="E206" s="63">
        <v>669.5</v>
      </c>
      <c r="F206" s="63">
        <v>225.3</v>
      </c>
    </row>
    <row r="207" spans="1:13" x14ac:dyDescent="0.25">
      <c r="A207" s="36" t="s">
        <v>17</v>
      </c>
      <c r="B207" s="34" t="s">
        <v>200</v>
      </c>
      <c r="C207" s="68">
        <v>744.1</v>
      </c>
      <c r="D207" s="68">
        <v>690.1</v>
      </c>
      <c r="E207" s="63">
        <v>690.1</v>
      </c>
      <c r="F207" s="63">
        <v>0</v>
      </c>
    </row>
    <row r="208" spans="1:13" ht="26.4" x14ac:dyDescent="0.25">
      <c r="A208" s="36" t="s">
        <v>9</v>
      </c>
      <c r="B208" s="34" t="s">
        <v>201</v>
      </c>
      <c r="C208" s="68">
        <v>0</v>
      </c>
      <c r="D208" s="68">
        <v>1542</v>
      </c>
      <c r="E208" s="63">
        <v>1541.1</v>
      </c>
      <c r="F208" s="63">
        <v>0.9</v>
      </c>
    </row>
    <row r="209" spans="1:6" x14ac:dyDescent="0.25">
      <c r="A209" s="36" t="s">
        <v>2</v>
      </c>
      <c r="B209" s="34" t="s">
        <v>202</v>
      </c>
      <c r="C209" s="68">
        <v>6435.2</v>
      </c>
      <c r="D209" s="68">
        <v>10199.700000000001</v>
      </c>
      <c r="E209" s="63">
        <v>9781.2000000000007</v>
      </c>
      <c r="F209" s="63">
        <v>418.5</v>
      </c>
    </row>
    <row r="210" spans="1:6" x14ac:dyDescent="0.25">
      <c r="A210" s="64"/>
      <c r="B210" s="65" t="s">
        <v>1</v>
      </c>
      <c r="C210" s="69">
        <f>SUM(C198:C209)</f>
        <v>20306.3</v>
      </c>
      <c r="D210" s="69">
        <f>SUM(D198:D209)</f>
        <v>34215.800000000003</v>
      </c>
      <c r="E210" s="66">
        <f>SUM(E198:E209)</f>
        <v>31804.400000000001</v>
      </c>
      <c r="F210" s="66">
        <f>SUM(F198:F209)</f>
        <v>2411.4</v>
      </c>
    </row>
  </sheetData>
  <mergeCells count="192">
    <mergeCell ref="A195:F195"/>
    <mergeCell ref="A1:M1"/>
    <mergeCell ref="A2:M2"/>
    <mergeCell ref="A14:A21"/>
    <mergeCell ref="B14:B21"/>
    <mergeCell ref="I17:I21"/>
    <mergeCell ref="M17:M21"/>
    <mergeCell ref="J17:J21"/>
    <mergeCell ref="K17:K21"/>
    <mergeCell ref="L17:L21"/>
    <mergeCell ref="F4:F6"/>
    <mergeCell ref="G4:G6"/>
    <mergeCell ref="H4:H6"/>
    <mergeCell ref="I4:M4"/>
    <mergeCell ref="I5:I6"/>
    <mergeCell ref="J5:J6"/>
    <mergeCell ref="K5:L5"/>
    <mergeCell ref="M5:M6"/>
    <mergeCell ref="A4:A6"/>
    <mergeCell ref="B4:B6"/>
    <mergeCell ref="C4:C6"/>
    <mergeCell ref="D4:D6"/>
    <mergeCell ref="E4:E6"/>
    <mergeCell ref="A31:A36"/>
    <mergeCell ref="B31:B36"/>
    <mergeCell ref="I31:I36"/>
    <mergeCell ref="M31:M36"/>
    <mergeCell ref="J31:J36"/>
    <mergeCell ref="K31:K36"/>
    <mergeCell ref="L31:L36"/>
    <mergeCell ref="A22:A30"/>
    <mergeCell ref="B22:B30"/>
    <mergeCell ref="M23:M30"/>
    <mergeCell ref="I23:I30"/>
    <mergeCell ref="J23:J30"/>
    <mergeCell ref="K23:K30"/>
    <mergeCell ref="L23:L30"/>
    <mergeCell ref="M37:M40"/>
    <mergeCell ref="A41:A43"/>
    <mergeCell ref="B41:B43"/>
    <mergeCell ref="A44:A48"/>
    <mergeCell ref="B44:B48"/>
    <mergeCell ref="I44:I48"/>
    <mergeCell ref="M44:M48"/>
    <mergeCell ref="L44:L48"/>
    <mergeCell ref="J44:J48"/>
    <mergeCell ref="K44:K48"/>
    <mergeCell ref="A37:A40"/>
    <mergeCell ref="B37:B40"/>
    <mergeCell ref="I37:I40"/>
    <mergeCell ref="J37:J40"/>
    <mergeCell ref="K37:K40"/>
    <mergeCell ref="L37:L40"/>
    <mergeCell ref="M49:M53"/>
    <mergeCell ref="A54:A59"/>
    <mergeCell ref="B54:B59"/>
    <mergeCell ref="I54:I59"/>
    <mergeCell ref="K54:K59"/>
    <mergeCell ref="L54:L59"/>
    <mergeCell ref="J54:J59"/>
    <mergeCell ref="M54:M59"/>
    <mergeCell ref="A49:A53"/>
    <mergeCell ref="B49:B53"/>
    <mergeCell ref="I49:I53"/>
    <mergeCell ref="J49:J53"/>
    <mergeCell ref="K49:K53"/>
    <mergeCell ref="L49:L53"/>
    <mergeCell ref="M84:M85"/>
    <mergeCell ref="K84:K85"/>
    <mergeCell ref="L84:L85"/>
    <mergeCell ref="M62:M65"/>
    <mergeCell ref="A66:A67"/>
    <mergeCell ref="B66:B67"/>
    <mergeCell ref="A69:A72"/>
    <mergeCell ref="B69:B72"/>
    <mergeCell ref="I70:I72"/>
    <mergeCell ref="J70:J72"/>
    <mergeCell ref="K70:K72"/>
    <mergeCell ref="L70:L72"/>
    <mergeCell ref="M70:M72"/>
    <mergeCell ref="A61:A65"/>
    <mergeCell ref="B61:B65"/>
    <mergeCell ref="I62:I65"/>
    <mergeCell ref="J62:J65"/>
    <mergeCell ref="K62:K65"/>
    <mergeCell ref="L62:L65"/>
    <mergeCell ref="A86:A89"/>
    <mergeCell ref="B86:B89"/>
    <mergeCell ref="A91:A94"/>
    <mergeCell ref="B91:B94"/>
    <mergeCell ref="I92:I94"/>
    <mergeCell ref="J92:J94"/>
    <mergeCell ref="A83:A85"/>
    <mergeCell ref="B83:B85"/>
    <mergeCell ref="I84:I85"/>
    <mergeCell ref="J84:J85"/>
    <mergeCell ref="K92:K94"/>
    <mergeCell ref="L92:L94"/>
    <mergeCell ref="M92:M94"/>
    <mergeCell ref="A95:A97"/>
    <mergeCell ref="B95:B97"/>
    <mergeCell ref="I95:I97"/>
    <mergeCell ref="J95:J97"/>
    <mergeCell ref="K95:K97"/>
    <mergeCell ref="L95:L97"/>
    <mergeCell ref="M95:M97"/>
    <mergeCell ref="M98:M100"/>
    <mergeCell ref="A102:A103"/>
    <mergeCell ref="B102:B103"/>
    <mergeCell ref="A106:A108"/>
    <mergeCell ref="B106:B108"/>
    <mergeCell ref="I106:I108"/>
    <mergeCell ref="J106:J108"/>
    <mergeCell ref="K106:K108"/>
    <mergeCell ref="L106:L108"/>
    <mergeCell ref="M106:M108"/>
    <mergeCell ref="A98:A100"/>
    <mergeCell ref="B98:B100"/>
    <mergeCell ref="I98:I100"/>
    <mergeCell ref="J98:J100"/>
    <mergeCell ref="K98:K100"/>
    <mergeCell ref="L98:L100"/>
    <mergeCell ref="K121:K124"/>
    <mergeCell ref="J121:J124"/>
    <mergeCell ref="L121:L124"/>
    <mergeCell ref="M121:M124"/>
    <mergeCell ref="A126:A129"/>
    <mergeCell ref="B126:B129"/>
    <mergeCell ref="A115:A120"/>
    <mergeCell ref="B115:B120"/>
    <mergeCell ref="A121:A124"/>
    <mergeCell ref="B121:B124"/>
    <mergeCell ref="I121:I124"/>
    <mergeCell ref="A146:A148"/>
    <mergeCell ref="B146:B148"/>
    <mergeCell ref="A153:A159"/>
    <mergeCell ref="B153:B159"/>
    <mergeCell ref="A160:A162"/>
    <mergeCell ref="B160:B162"/>
    <mergeCell ref="M130:M131"/>
    <mergeCell ref="A132:A134"/>
    <mergeCell ref="B132:B134"/>
    <mergeCell ref="A139:A142"/>
    <mergeCell ref="B139:B142"/>
    <mergeCell ref="I139:I142"/>
    <mergeCell ref="J139:J142"/>
    <mergeCell ref="K139:K142"/>
    <mergeCell ref="L139:L142"/>
    <mergeCell ref="M139:M142"/>
    <mergeCell ref="A130:A131"/>
    <mergeCell ref="B130:B131"/>
    <mergeCell ref="I130:I131"/>
    <mergeCell ref="J130:J131"/>
    <mergeCell ref="K130:K131"/>
    <mergeCell ref="L130:L131"/>
    <mergeCell ref="A170:A171"/>
    <mergeCell ref="B170:B171"/>
    <mergeCell ref="I164:I166"/>
    <mergeCell ref="M164:M166"/>
    <mergeCell ref="J164:J166"/>
    <mergeCell ref="K164:K166"/>
    <mergeCell ref="L164:L166"/>
    <mergeCell ref="I160:I162"/>
    <mergeCell ref="J160:J162"/>
    <mergeCell ref="K160:K162"/>
    <mergeCell ref="L160:L162"/>
    <mergeCell ref="M160:M162"/>
    <mergeCell ref="A164:A166"/>
    <mergeCell ref="B164:B166"/>
    <mergeCell ref="A186:A188"/>
    <mergeCell ref="B186:B188"/>
    <mergeCell ref="I186:I188"/>
    <mergeCell ref="M186:M188"/>
    <mergeCell ref="K186:K188"/>
    <mergeCell ref="L186:L188"/>
    <mergeCell ref="J186:J188"/>
    <mergeCell ref="A174:A178"/>
    <mergeCell ref="B174:B178"/>
    <mergeCell ref="B179:B182"/>
    <mergeCell ref="A179:A182"/>
    <mergeCell ref="A184:A185"/>
    <mergeCell ref="B184:B185"/>
    <mergeCell ref="I180:I182"/>
    <mergeCell ref="J180:J182"/>
    <mergeCell ref="K180:K182"/>
    <mergeCell ref="L180:L182"/>
    <mergeCell ref="M180:M182"/>
    <mergeCell ref="I175:I178"/>
    <mergeCell ref="J175:J178"/>
    <mergeCell ref="K175:K178"/>
    <mergeCell ref="L175:L178"/>
    <mergeCell ref="M175:M178"/>
  </mergeCells>
  <printOptions horizontalCentered="1"/>
  <pageMargins left="0.39370078740157483" right="0.39370078740157483" top="0.39370078740157483" bottom="0.39370078740157483" header="0.31496062992125984" footer="0.31496062992125984"/>
  <pageSetup paperSize="9"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2</vt:i4>
      </vt:variant>
      <vt:variant>
        <vt:lpstr>Įvardinti diapazonai</vt:lpstr>
      </vt:variant>
      <vt:variant>
        <vt:i4>1</vt:i4>
      </vt:variant>
    </vt:vector>
  </HeadingPairs>
  <TitlesOfParts>
    <vt:vector size="3" baseType="lpstr">
      <vt:lpstr>Ataskaita</vt:lpstr>
      <vt:lpstr>6 programa</vt:lpstr>
      <vt:lpstr>'6 programa'!Print_Titles</vt:lpstr>
    </vt:vector>
  </TitlesOfParts>
  <Company>valdyba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Snieguole Kacerauskaite</cp:lastModifiedBy>
  <cp:lastPrinted>2021-02-25T19:33:25Z</cp:lastPrinted>
  <dcterms:created xsi:type="dcterms:W3CDTF">2007-07-27T10:32:34Z</dcterms:created>
  <dcterms:modified xsi:type="dcterms:W3CDTF">2021-02-25T19:33:36Z</dcterms:modified>
</cp:coreProperties>
</file>