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1-02-25\"/>
    </mc:Choice>
  </mc:AlternateContent>
  <bookViews>
    <workbookView xWindow="390" yWindow="-225" windowWidth="19440" windowHeight="10740" activeTab="5"/>
  </bookViews>
  <sheets>
    <sheet name="1 pr. pajamos " sheetId="9" r:id="rId1"/>
    <sheet name="1 pr. asignavimai" sheetId="20" r:id="rId2"/>
    <sheet name="2 pr." sheetId="17" r:id="rId3"/>
    <sheet name="3 pr." sheetId="21" r:id="rId4"/>
    <sheet name="4 pr." sheetId="19" r:id="rId5"/>
    <sheet name="5 pr." sheetId="15" r:id="rId6"/>
  </sheets>
  <definedNames>
    <definedName name="_xlnm._FilterDatabase" localSheetId="1" hidden="1">'1 pr. asignavimai'!$B$1:$B$46</definedName>
    <definedName name="_xlnm._FilterDatabase" localSheetId="3" hidden="1">'3 pr.'!$B$1:$B$70</definedName>
    <definedName name="_xlnm.Print_Titles" localSheetId="1">'1 pr. asignavimai'!$2:$5</definedName>
    <definedName name="_xlnm.Print_Titles" localSheetId="0">'1 pr. pajamos '!$8:$9</definedName>
    <definedName name="_xlnm.Print_Titles" localSheetId="3">'3 pr.'!$8:$11</definedName>
    <definedName name="_xlnm.Print_Titles" localSheetId="4">'4 pr.'!$8:$12</definedName>
    <definedName name="_xlnm.Print_Titles" localSheetId="5">'5 pr.'!$9:$11</definedName>
  </definedNames>
  <calcPr calcId="162913" fullPrecision="0"/>
</workbook>
</file>

<file path=xl/calcChain.xml><?xml version="1.0" encoding="utf-8"?>
<calcChain xmlns="http://schemas.openxmlformats.org/spreadsheetml/2006/main">
  <c r="C12" i="15" l="1"/>
  <c r="E12" i="15"/>
  <c r="F12" i="15"/>
  <c r="G12" i="15"/>
  <c r="D12" i="15"/>
  <c r="D12" i="21"/>
  <c r="E12" i="21"/>
  <c r="F12" i="21"/>
  <c r="C12" i="21"/>
  <c r="D13" i="21" l="1"/>
  <c r="E13" i="21"/>
  <c r="F13" i="21"/>
  <c r="C13" i="21"/>
  <c r="C24" i="15" l="1"/>
  <c r="C41" i="21" l="1"/>
  <c r="C43" i="20" l="1"/>
  <c r="D23" i="20"/>
  <c r="E23" i="20"/>
  <c r="F23" i="20"/>
  <c r="C19" i="9"/>
  <c r="C109" i="20" l="1"/>
  <c r="C55" i="21" l="1"/>
  <c r="D69" i="21"/>
  <c r="E50" i="21"/>
  <c r="D36" i="21" l="1"/>
  <c r="E36" i="21"/>
  <c r="F36" i="21"/>
  <c r="F68" i="21"/>
  <c r="F50" i="21" s="1"/>
  <c r="D68" i="21"/>
  <c r="D50" i="21" s="1"/>
  <c r="D40" i="21"/>
  <c r="E40" i="21"/>
  <c r="F40" i="21"/>
  <c r="C44" i="21"/>
  <c r="C43" i="21"/>
  <c r="F24" i="15" l="1"/>
  <c r="C15" i="15"/>
  <c r="C10" i="17"/>
  <c r="C90" i="20" l="1"/>
  <c r="C76" i="20"/>
  <c r="C69" i="20"/>
  <c r="E20" i="20"/>
  <c r="D20" i="20"/>
  <c r="D104" i="20"/>
  <c r="F104" i="20"/>
  <c r="E104" i="20"/>
  <c r="D80" i="20"/>
  <c r="C75" i="20"/>
  <c r="F67" i="20"/>
  <c r="D67" i="20"/>
  <c r="C68" i="20"/>
  <c r="D62" i="20"/>
  <c r="D48" i="20"/>
  <c r="E113" i="20" l="1"/>
  <c r="D114" i="20"/>
  <c r="D91" i="20" l="1"/>
  <c r="F91" i="20"/>
  <c r="C44" i="20" l="1"/>
  <c r="C17" i="9"/>
  <c r="D117" i="20" l="1"/>
  <c r="D116" i="20"/>
  <c r="D115" i="20"/>
  <c r="D113" i="20"/>
  <c r="C34" i="20" l="1"/>
  <c r="F13" i="19" l="1"/>
  <c r="D11" i="20" l="1"/>
  <c r="C14" i="20" l="1"/>
  <c r="C56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4" i="21"/>
  <c r="C53" i="21"/>
  <c r="C52" i="21"/>
  <c r="C51" i="21"/>
  <c r="C49" i="21"/>
  <c r="C48" i="21"/>
  <c r="C47" i="21"/>
  <c r="C46" i="21"/>
  <c r="C45" i="21"/>
  <c r="C42" i="21"/>
  <c r="C39" i="21"/>
  <c r="C38" i="21" s="1"/>
  <c r="F38" i="21"/>
  <c r="E38" i="21"/>
  <c r="D38" i="21"/>
  <c r="C37" i="21"/>
  <c r="C35" i="21"/>
  <c r="C34" i="21" s="1"/>
  <c r="F34" i="21"/>
  <c r="E34" i="21"/>
  <c r="D34" i="21"/>
  <c r="C33" i="21"/>
  <c r="C32" i="21"/>
  <c r="F31" i="21"/>
  <c r="E31" i="21"/>
  <c r="D31" i="21"/>
  <c r="C30" i="21"/>
  <c r="C29" i="21" s="1"/>
  <c r="F29" i="21"/>
  <c r="E29" i="21"/>
  <c r="D29" i="21"/>
  <c r="C28" i="21"/>
  <c r="C27" i="21" s="1"/>
  <c r="F27" i="21"/>
  <c r="E27" i="21"/>
  <c r="D27" i="21"/>
  <c r="C26" i="21"/>
  <c r="F25" i="21"/>
  <c r="E25" i="21"/>
  <c r="D25" i="21"/>
  <c r="C16" i="21"/>
  <c r="C22" i="21"/>
  <c r="C21" i="21"/>
  <c r="C20" i="21"/>
  <c r="C19" i="21"/>
  <c r="C18" i="21"/>
  <c r="C17" i="21"/>
  <c r="C15" i="21"/>
  <c r="C120" i="20"/>
  <c r="C117" i="20"/>
  <c r="C116" i="20"/>
  <c r="C115" i="20"/>
  <c r="C114" i="20"/>
  <c r="C113" i="20"/>
  <c r="F111" i="20"/>
  <c r="F102" i="20" s="1"/>
  <c r="E111" i="20"/>
  <c r="E102" i="20" s="1"/>
  <c r="D111" i="20"/>
  <c r="D102" i="20" s="1"/>
  <c r="C110" i="20"/>
  <c r="C108" i="20"/>
  <c r="C107" i="20"/>
  <c r="C106" i="20"/>
  <c r="C105" i="20"/>
  <c r="C104" i="20"/>
  <c r="C101" i="20"/>
  <c r="C100" i="20"/>
  <c r="C99" i="20"/>
  <c r="C98" i="20"/>
  <c r="F96" i="20"/>
  <c r="E96" i="20"/>
  <c r="D96" i="20"/>
  <c r="C95" i="20"/>
  <c r="C94" i="20"/>
  <c r="C93" i="20"/>
  <c r="D92" i="20"/>
  <c r="C89" i="20"/>
  <c r="C88" i="20"/>
  <c r="F86" i="20"/>
  <c r="E86" i="20"/>
  <c r="C85" i="20"/>
  <c r="C84" i="20"/>
  <c r="C83" i="20"/>
  <c r="C82" i="20"/>
  <c r="C81" i="20"/>
  <c r="C80" i="20"/>
  <c r="F78" i="20"/>
  <c r="E78" i="20"/>
  <c r="D78" i="20"/>
  <c r="C77" i="20"/>
  <c r="C74" i="20"/>
  <c r="C73" i="20"/>
  <c r="F71" i="20"/>
  <c r="E71" i="20"/>
  <c r="D71" i="20"/>
  <c r="C70" i="20"/>
  <c r="C67" i="20"/>
  <c r="F65" i="20"/>
  <c r="E65" i="20"/>
  <c r="D65" i="20"/>
  <c r="C64" i="20"/>
  <c r="C63" i="20"/>
  <c r="C62" i="20"/>
  <c r="F60" i="20"/>
  <c r="E60" i="20"/>
  <c r="D60" i="20"/>
  <c r="C59" i="20"/>
  <c r="C58" i="20"/>
  <c r="C57" i="20"/>
  <c r="C56" i="20"/>
  <c r="C55" i="20"/>
  <c r="F54" i="20"/>
  <c r="F46" i="20" s="1"/>
  <c r="E54" i="20"/>
  <c r="E46" i="20" s="1"/>
  <c r="D54" i="20"/>
  <c r="D46" i="20" s="1"/>
  <c r="C53" i="20"/>
  <c r="C52" i="20"/>
  <c r="C51" i="20"/>
  <c r="C50" i="20"/>
  <c r="C49" i="20"/>
  <c r="C48" i="20"/>
  <c r="C45" i="20"/>
  <c r="C35" i="20"/>
  <c r="C42" i="20"/>
  <c r="C41" i="20"/>
  <c r="C40" i="20"/>
  <c r="C39" i="20"/>
  <c r="C38" i="20"/>
  <c r="C37" i="20"/>
  <c r="C36" i="20"/>
  <c r="C33" i="20"/>
  <c r="C32" i="20"/>
  <c r="C31" i="20"/>
  <c r="C30" i="20"/>
  <c r="C29" i="20"/>
  <c r="C28" i="20"/>
  <c r="C27" i="20"/>
  <c r="C26" i="20"/>
  <c r="C25" i="20"/>
  <c r="F16" i="20"/>
  <c r="E16" i="20"/>
  <c r="D16" i="20"/>
  <c r="C22" i="20"/>
  <c r="C21" i="20"/>
  <c r="C20" i="20"/>
  <c r="C19" i="20"/>
  <c r="C18" i="20"/>
  <c r="C15" i="20"/>
  <c r="F12" i="20"/>
  <c r="E12" i="20"/>
  <c r="D12" i="20"/>
  <c r="C11" i="20"/>
  <c r="C9" i="20"/>
  <c r="C7" i="20" s="1"/>
  <c r="C6" i="20" s="1"/>
  <c r="F7" i="20"/>
  <c r="F6" i="20" s="1"/>
  <c r="E7" i="20"/>
  <c r="E6" i="20" s="1"/>
  <c r="D7" i="20"/>
  <c r="D6" i="20" s="1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C25" i="21" l="1"/>
  <c r="C31" i="21"/>
  <c r="C23" i="20"/>
  <c r="C36" i="21"/>
  <c r="D23" i="21"/>
  <c r="D70" i="21" s="1"/>
  <c r="C50" i="21"/>
  <c r="E23" i="21"/>
  <c r="E70" i="21" s="1"/>
  <c r="F23" i="21"/>
  <c r="F70" i="21" s="1"/>
  <c r="C40" i="21"/>
  <c r="C91" i="20"/>
  <c r="C71" i="20"/>
  <c r="E10" i="20"/>
  <c r="E118" i="20" s="1"/>
  <c r="E121" i="20" s="1"/>
  <c r="C12" i="20"/>
  <c r="C65" i="20"/>
  <c r="C54" i="20"/>
  <c r="C46" i="20" s="1"/>
  <c r="C78" i="20"/>
  <c r="C60" i="20"/>
  <c r="C111" i="20"/>
  <c r="C102" i="20" s="1"/>
  <c r="F10" i="20"/>
  <c r="F118" i="20" s="1"/>
  <c r="F121" i="20" s="1"/>
  <c r="C16" i="20"/>
  <c r="C96" i="20"/>
  <c r="D86" i="20"/>
  <c r="D10" i="20" s="1"/>
  <c r="D118" i="20" s="1"/>
  <c r="D121" i="20" s="1"/>
  <c r="C92" i="20"/>
  <c r="C23" i="21" l="1"/>
  <c r="C70" i="21" s="1"/>
  <c r="C86" i="20"/>
  <c r="C10" i="20" s="1"/>
  <c r="C118" i="20" l="1"/>
  <c r="C121" i="20" s="1"/>
  <c r="C45" i="9"/>
  <c r="C43" i="9"/>
  <c r="D19" i="19"/>
  <c r="D24" i="19"/>
  <c r="F34" i="19"/>
  <c r="C34" i="19"/>
  <c r="C33" i="19"/>
  <c r="F32" i="19"/>
  <c r="C32" i="19"/>
  <c r="F31" i="19"/>
  <c r="C31" i="19" s="1"/>
  <c r="F30" i="19"/>
  <c r="C30" i="19" s="1"/>
  <c r="F29" i="19"/>
  <c r="C29" i="19" s="1"/>
  <c r="F28" i="19"/>
  <c r="C28" i="19" s="1"/>
  <c r="F27" i="19"/>
  <c r="C27" i="19" s="1"/>
  <c r="F26" i="19"/>
  <c r="C26" i="19" s="1"/>
  <c r="E25" i="19"/>
  <c r="C25" i="19" s="1"/>
  <c r="C16" i="19"/>
  <c r="C24" i="19"/>
  <c r="C23" i="19"/>
  <c r="E21" i="19"/>
  <c r="E13" i="19" s="1"/>
  <c r="E35" i="19" s="1"/>
  <c r="D21" i="19"/>
  <c r="C20" i="19"/>
  <c r="C18" i="19"/>
  <c r="C17" i="19"/>
  <c r="C15" i="19"/>
  <c r="A14" i="19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C19" i="19" l="1"/>
  <c r="D13" i="19"/>
  <c r="D35" i="19" s="1"/>
  <c r="F35" i="19"/>
  <c r="C21" i="19"/>
  <c r="C13" i="19" l="1"/>
  <c r="C35" i="19" s="1"/>
  <c r="C16" i="15"/>
  <c r="C17" i="15"/>
  <c r="C18" i="15"/>
  <c r="C19" i="15"/>
  <c r="C21" i="15"/>
  <c r="C22" i="15"/>
  <c r="C23" i="15"/>
  <c r="C14" i="15"/>
  <c r="C13" i="15"/>
  <c r="C48" i="9" l="1"/>
  <c r="D20" i="15" l="1"/>
  <c r="D24" i="15" s="1"/>
  <c r="E20" i="15"/>
  <c r="E24" i="15" s="1"/>
  <c r="G20" i="15"/>
  <c r="G24" i="15" s="1"/>
  <c r="C62" i="9"/>
  <c r="C67" i="9"/>
  <c r="C20" i="15" l="1"/>
  <c r="C15" i="17" l="1"/>
  <c r="C69" i="9" l="1"/>
  <c r="C68" i="9" s="1"/>
  <c r="C44" i="9"/>
  <c r="C18" i="9" s="1"/>
  <c r="C56" i="9" l="1"/>
  <c r="C10" i="9"/>
  <c r="C16" i="9" l="1"/>
  <c r="C72" i="9" s="1"/>
</calcChain>
</file>

<file path=xl/sharedStrings.xml><?xml version="1.0" encoding="utf-8"?>
<sst xmlns="http://schemas.openxmlformats.org/spreadsheetml/2006/main" count="352" uniqueCount="228">
  <si>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</si>
  <si>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</si>
  <si>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</si>
  <si>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</si>
  <si>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</si>
  <si>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</si>
  <si>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</si>
  <si>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</si>
  <si>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</si>
  <si>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</si>
  <si>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</si>
  <si>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</si>
  <si>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</si>
  <si>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</si>
  <si>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</si>
  <si>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</si>
  <si>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</si>
  <si>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</si>
  <si>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</si>
  <si>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</si>
  <si>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</si>
  <si>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</si>
  <si>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</si>
  <si>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</si>
  <si>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</si>
  <si>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</si>
  <si>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</si>
  <si>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</si>
  <si>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</si>
  <si>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</si>
  <si>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</si>
  <si>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</si>
  <si>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</si>
  <si>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</si>
  <si>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</si>
  <si>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</si>
  <si>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</si>
  <si>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</si>
  <si>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</si>
  <si>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</si>
  <si>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</si>
  <si>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</si>
  <si>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</si>
  <si>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</si>
  <si>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</si>
  <si>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</si>
  <si>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</si>
  <si>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</si>
  <si>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</si>
  <si>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</si>
  <si>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</si>
  <si>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</si>
  <si>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</si>
  <si>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</si>
  <si>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</si>
  <si>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</si>
  <si>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</si>
  <si>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</si>
  <si>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</si>
  <si>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</si>
  <si>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</si>
  <si>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</si>
  <si>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</si>
  <si>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</si>
  <si>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</si>
  <si>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</si>
  <si>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</si>
  <si>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</si>
  <si>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</si>
  <si>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</si>
  <si>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</si>
  <si>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</si>
  <si>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</si>
  <si>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</si>
  <si>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</si>
  <si>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</si>
  <si>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</si>
  <si>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</si>
  <si>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</si>
  <si>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</si>
  <si>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</si>
  <si>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</si>
  <si>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</si>
  <si>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</si>
  <si>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</si>
  <si>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</si>
  <si>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</si>
  <si>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</si>
  <si>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</si>
  <si>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</si>
  <si>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</si>
  <si>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</si>
  <si>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</si>
  <si>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</si>
  <si>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</si>
  <si>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</si>
  <si>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</si>
  <si>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</si>
  <si>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</si>
  <si>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</si>
  <si>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</si>
  <si>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</si>
  <si>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</si>
  <si>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</si>
  <si>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</si>
  <si>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</si>
  <si>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</si>
  <si>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</si>
  <si>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</si>
  <si>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</si>
  <si>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</si>
  <si>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</si>
  <si>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</si>
  <si>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</si>
  <si>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</si>
  <si>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</si>
  <si>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</si>
  <si>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</si>
  <si>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</si>
  <si>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</si>
  <si>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</si>
  <si>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 xml:space="preserve">įmokos už išlaikymą švietimo, socialinės apsaugos ir kitose įstaigose </t>
  </si>
  <si>
    <t xml:space="preserve">pajamos už prekes ir paslaugas </t>
  </si>
  <si>
    <t>2</t>
  </si>
  <si>
    <t>3</t>
  </si>
  <si>
    <t>4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</si>
  <si>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</si>
  <si>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</si>
  <si>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</si>
  <si>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</si>
  <si>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</si>
  <si>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</si>
  <si>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</si>
  <si>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</si>
  <si>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</si>
  <si>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</si>
  <si>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</si>
  <si>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</si>
  <si>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t xml:space="preserve">      Klaipėdos miesto savivaldybės tarybos</t>
  </si>
  <si>
    <t>pajamų įmokos</t>
  </si>
  <si>
    <t>savivaldy-bės biudžeto lėšų likutis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</si>
  <si>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</si>
  <si>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</si>
  <si>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</si>
  <si>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</si>
  <si>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Išlaidos turtui įsigyti</t>
  </si>
  <si>
    <t>Iš viso išlaidų</t>
  </si>
  <si>
    <t>tikslinės paskirties lėšos</t>
  </si>
  <si>
    <t>Savivaldybei priskirtos valstybinės žemės ir kito valstybės turto valdymas, naudojimas ir disponavimas juo patikėjimo teise</t>
  </si>
  <si>
    <t>Asignavimų valdytojo, programos pavadinimas</t>
  </si>
  <si>
    <t xml:space="preserve">Sveikatos apsaugos programa </t>
  </si>
  <si>
    <t>už gyvenamųjų patalpų nuomą</t>
  </si>
  <si>
    <t xml:space="preserve">socialinės apsaugos įstaigų </t>
  </si>
  <si>
    <t xml:space="preserve">už gyvenamųjų patalpų nuomą </t>
  </si>
  <si>
    <t>2. Savivaldybės biudžeto lėšų likutis</t>
  </si>
  <si>
    <t>3. Už privatizuotus butus gautos lėšos</t>
  </si>
  <si>
    <t>Tikslinės paskirties lėšų / programos pavadinimas</t>
  </si>
  <si>
    <t xml:space="preserve">1. Asignavimų valdytojų pajamų įmokos </t>
  </si>
  <si>
    <t>4. Aplinkos apsaugos rėmimo specialiosios programos lėšos</t>
  </si>
  <si>
    <t>5. Visuomenės sveikatos rėmimo specialiosios programos lėšos</t>
  </si>
  <si>
    <t>6. Vietinės rinkliavos už leidimo atlikti kasinėjimo darbus Savivaldybės viešojo naudojimo teritorijoje lėšos</t>
  </si>
  <si>
    <t>7. Vietinės rinkliavos už leidimo prekiauti ar teikti paslaugas miesto viešosiose vietose išdavimą lėšos</t>
  </si>
  <si>
    <t>8. Vietinės rinkliavos už komunalinių atliekų surinkimą iš atliekų turėtojų ir atliekų tvarkytojų lėšos</t>
  </si>
  <si>
    <t>9. Vietinės rinkliavos už naudojimąsi nustatytomis mokamomis vietomis automobiliams statyti Klaipėdos mieste lėšos</t>
  </si>
  <si>
    <t>10. Už žemės pardavimą gautos lėšos</t>
  </si>
  <si>
    <t xml:space="preserve">11. Europos Sąjungos finansinės paramos ir bendrojo finansavimo lėšos  </t>
  </si>
  <si>
    <t>Ekonominės plėtros programa</t>
  </si>
  <si>
    <t xml:space="preserve">                                                            2 priedas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</si>
  <si>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</si>
  <si>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</si>
  <si>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</si>
  <si>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</si>
  <si>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</si>
  <si>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</si>
  <si>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</si>
  <si>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</si>
  <si>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 xml:space="preserve">2021 M. SAUSIO 1 D. APYVARTINIŲ LĖŠŲ LIKUTIS PAGAL PAJAMŲ RŪŠIS </t>
  </si>
  <si>
    <t>2021 METŲ PAJAMŲ ĮMOKOS Į SAVIVALDYBĖS BIUDŽETĄ PAGAL PROGRAMAS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</si>
  <si>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</si>
  <si>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</si>
  <si>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</si>
  <si>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</si>
  <si>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įmokos infrastruk-tūros plėtrai</t>
  </si>
  <si>
    <t>7</t>
  </si>
  <si>
    <t>Dotacija savivaldybių viešosioms bibliotekoms dokumentams įsigyti</t>
  </si>
  <si>
    <t>2021 m. sausio 1 d. apyvartinių lėšų likutis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</si>
  <si>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</si>
  <si>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</si>
  <si>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</si>
  <si>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</si>
  <si>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</si>
  <si>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</si>
  <si>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</si>
  <si>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</si>
  <si>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</si>
  <si>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</si>
  <si>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</si>
  <si>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</si>
  <si>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</si>
  <si>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</si>
  <si>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</si>
  <si>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 xml:space="preserve">Susisiekimo sistemos priežiūros ir plėtros programa </t>
  </si>
  <si>
    <t xml:space="preserve">Miesto infrastruktūros objektų priežiūros ir modernizavimo programa  </t>
  </si>
  <si>
    <t xml:space="preserve">Ugdymo proceso užtikrinimo programa  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</si>
  <si>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</si>
  <si>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</si>
  <si>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</si>
  <si>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</si>
  <si>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</si>
  <si>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</si>
  <si>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</si>
  <si>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</si>
  <si>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Kitos dotacijos ir lėšos iš kitų valdymo lygių (40+...+46)</t>
  </si>
  <si>
    <t>KITOS PAJAMOS (48+...+58)</t>
  </si>
  <si>
    <t>MATERIALIOJO IR NEMATERIALIOJO TURTO REALIZAVIMO PAJAMOS (60)</t>
  </si>
  <si>
    <t>Ilgalaikio materialiojo turto realizavimo pajamos (61+62)</t>
  </si>
  <si>
    <t>Specialios tikslinės dotacijos (10+34+35+38)</t>
  </si>
  <si>
    <t>DOTACIJOS (8+9+39)</t>
  </si>
  <si>
    <t>Iš viso pajamų (1+7+47+59)</t>
  </si>
  <si>
    <t>Iš viso asignavimų (113-115):</t>
  </si>
  <si>
    <t>KLAIPĖDOS MIESTO SAVIVALDYBĖS 2021 METŲ BIUDŽETO ASIGNAVIMAI INVESTICIJŲ PROJEKTAMS FINANSUOTI IŠ PASKOLŲ LĖŠŲ</t>
  </si>
  <si>
    <t xml:space="preserve">pajamos už ilgalaikio ir trumpalai-kio materialio-jo turto nuomą </t>
  </si>
  <si>
    <t xml:space="preserve">      4 priedas</t>
  </si>
  <si>
    <t>5 priedas</t>
  </si>
  <si>
    <t xml:space="preserve">                                                            2021 m.vasario 25 d. sprendimo Nr. T2-</t>
  </si>
  <si>
    <t xml:space="preserve">                                                            2021 m. vasario 25 d. sprendimo Nr. T2-</t>
  </si>
  <si>
    <t>2021 m. vasario 25 d. sprendimo Nr. T2-</t>
  </si>
  <si>
    <t xml:space="preserve">      2021 m. vasario 25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</si>
</sst>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Arial"/>
      <family val="2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9" fontId="1" fillId="0" borderId="0" xfId="8" applyFont="1"/>
    <xf numFmtId="164" fontId="0" fillId="0" borderId="0" xfId="0" applyNumberFormat="1"/>
    <xf numFmtId="0" fontId="2" fillId="0" borderId="0" xfId="7" applyFont="1" applyAlignment="1">
      <alignment horizontal="left"/>
    </xf>
    <xf numFmtId="0" fontId="2" fillId="0" borderId="0" xfId="7" applyFont="1"/>
    <xf numFmtId="0" fontId="1" fillId="0" borderId="0" xfId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8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ont="1" applyFill="1" applyBorder="1"/>
    <xf numFmtId="164" fontId="9" fillId="0" borderId="0" xfId="1" applyNumberFormat="1" applyFont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0" applyFont="1"/>
    <xf numFmtId="0" fontId="12" fillId="0" borderId="0" xfId="0" applyFont="1"/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0" fontId="13" fillId="0" borderId="2" xfId="1" applyFont="1" applyFill="1" applyBorder="1" applyAlignment="1">
      <alignment horizontal="left" wrapText="1"/>
    </xf>
    <xf numFmtId="164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0" applyNumberFormat="1" applyFont="1" applyFill="1" applyBorder="1" applyAlignment="1">
      <alignment horizontal="right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5" fillId="0" borderId="0" xfId="0" applyFont="1"/>
    <xf numFmtId="49" fontId="13" fillId="0" borderId="2" xfId="3" applyNumberFormat="1" applyFont="1" applyFill="1" applyBorder="1" applyAlignment="1" applyProtection="1">
      <alignment horizontal="left" wrapText="1"/>
      <protection hidden="1"/>
    </xf>
    <xf numFmtId="0" fontId="11" fillId="0" borderId="0" xfId="0" applyFo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14" fillId="0" borderId="0" xfId="0" applyFont="1"/>
    <xf numFmtId="164" fontId="12" fillId="0" borderId="0" xfId="0" applyNumberFormat="1" applyFont="1"/>
    <xf numFmtId="0" fontId="12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8" fillId="0" borderId="0" xfId="0" applyFont="1" applyFill="1"/>
    <xf numFmtId="0" fontId="12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Border="1"/>
    <xf numFmtId="165" fontId="2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/>
    <xf numFmtId="164" fontId="15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164" fontId="10" fillId="0" borderId="2" xfId="3" applyNumberFormat="1" applyFont="1" applyFill="1" applyBorder="1" applyAlignment="1" applyProtection="1">
      <alignment wrapText="1"/>
      <protection hidden="1"/>
    </xf>
    <xf numFmtId="0" fontId="13" fillId="0" borderId="2" xfId="1" applyFont="1" applyFill="1" applyBorder="1" applyAlignment="1">
      <alignment wrapText="1"/>
    </xf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1" xfId="1" applyBorder="1"/>
    <xf numFmtId="0" fontId="0" fillId="0" borderId="0" xfId="0" applyFill="1"/>
    <xf numFmtId="0" fontId="12" fillId="0" borderId="0" xfId="0" applyFont="1" applyBorder="1"/>
    <xf numFmtId="0" fontId="4" fillId="0" borderId="2" xfId="0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zoomScale="96" zoomScaleNormal="96" workbookViewId="0">
      <selection activeCell="F8" sqref="F8"/>
    </sheetView>
  </sheetViews>
  <sheetFormatPr defaultRowHeight="12.75" x14ac:dyDescent="0.2"/>
  <cols>
    <col min="1" max="1" width="9.140625" style="2"/>
    <col min="2" max="2" width="60" style="2" customWidth="1"/>
    <col min="3" max="3" width="17" style="2" customWidth="1"/>
    <col min="4" max="170" width="9.140625" style="2"/>
    <col min="171" max="171" width="60" style="2" customWidth="1"/>
    <col min="172" max="172" width="17.28515625" style="2" customWidth="1"/>
    <col min="173" max="173" width="13.28515625" style="2" customWidth="1"/>
    <col min="174" max="174" width="12" style="2" customWidth="1"/>
    <col min="175" max="426" width="9.140625" style="2"/>
    <col min="427" max="427" width="60" style="2" customWidth="1"/>
    <col min="428" max="428" width="17.28515625" style="2" customWidth="1"/>
    <col min="429" max="429" width="13.28515625" style="2" customWidth="1"/>
    <col min="430" max="430" width="12" style="2" customWidth="1"/>
    <col min="431" max="682" width="9.140625" style="2"/>
    <col min="683" max="683" width="60" style="2" customWidth="1"/>
    <col min="684" max="684" width="17.28515625" style="2" customWidth="1"/>
    <col min="685" max="685" width="13.28515625" style="2" customWidth="1"/>
    <col min="686" max="686" width="12" style="2" customWidth="1"/>
    <col min="687" max="938" width="9.140625" style="2"/>
    <col min="939" max="939" width="60" style="2" customWidth="1"/>
    <col min="940" max="940" width="17.28515625" style="2" customWidth="1"/>
    <col min="941" max="941" width="13.28515625" style="2" customWidth="1"/>
    <col min="942" max="942" width="12" style="2" customWidth="1"/>
    <col min="943" max="1194" width="9.140625" style="2"/>
    <col min="1195" max="1195" width="60" style="2" customWidth="1"/>
    <col min="1196" max="1196" width="17.28515625" style="2" customWidth="1"/>
    <col min="1197" max="1197" width="13.28515625" style="2" customWidth="1"/>
    <col min="1198" max="1198" width="12" style="2" customWidth="1"/>
    <col min="1199" max="1450" width="9.140625" style="2"/>
    <col min="1451" max="1451" width="60" style="2" customWidth="1"/>
    <col min="1452" max="1452" width="17.28515625" style="2" customWidth="1"/>
    <col min="1453" max="1453" width="13.28515625" style="2" customWidth="1"/>
    <col min="1454" max="1454" width="12" style="2" customWidth="1"/>
    <col min="1455" max="1706" width="9.140625" style="2"/>
    <col min="1707" max="1707" width="60" style="2" customWidth="1"/>
    <col min="1708" max="1708" width="17.28515625" style="2" customWidth="1"/>
    <col min="1709" max="1709" width="13.28515625" style="2" customWidth="1"/>
    <col min="1710" max="1710" width="12" style="2" customWidth="1"/>
    <col min="1711" max="1962" width="9.140625" style="2"/>
    <col min="1963" max="1963" width="60" style="2" customWidth="1"/>
    <col min="1964" max="1964" width="17.28515625" style="2" customWidth="1"/>
    <col min="1965" max="1965" width="13.28515625" style="2" customWidth="1"/>
    <col min="1966" max="1966" width="12" style="2" customWidth="1"/>
    <col min="1967" max="2218" width="9.140625" style="2"/>
    <col min="2219" max="2219" width="60" style="2" customWidth="1"/>
    <col min="2220" max="2220" width="17.28515625" style="2" customWidth="1"/>
    <col min="2221" max="2221" width="13.28515625" style="2" customWidth="1"/>
    <col min="2222" max="2222" width="12" style="2" customWidth="1"/>
    <col min="2223" max="2474" width="9.140625" style="2"/>
    <col min="2475" max="2475" width="60" style="2" customWidth="1"/>
    <col min="2476" max="2476" width="17.28515625" style="2" customWidth="1"/>
    <col min="2477" max="2477" width="13.28515625" style="2" customWidth="1"/>
    <col min="2478" max="2478" width="12" style="2" customWidth="1"/>
    <col min="2479" max="2730" width="9.140625" style="2"/>
    <col min="2731" max="2731" width="60" style="2" customWidth="1"/>
    <col min="2732" max="2732" width="17.28515625" style="2" customWidth="1"/>
    <col min="2733" max="2733" width="13.28515625" style="2" customWidth="1"/>
    <col min="2734" max="2734" width="12" style="2" customWidth="1"/>
    <col min="2735" max="2986" width="9.140625" style="2"/>
    <col min="2987" max="2987" width="60" style="2" customWidth="1"/>
    <col min="2988" max="2988" width="17.28515625" style="2" customWidth="1"/>
    <col min="2989" max="2989" width="13.28515625" style="2" customWidth="1"/>
    <col min="2990" max="2990" width="12" style="2" customWidth="1"/>
    <col min="2991" max="3242" width="9.140625" style="2"/>
    <col min="3243" max="3243" width="60" style="2" customWidth="1"/>
    <col min="3244" max="3244" width="17.28515625" style="2" customWidth="1"/>
    <col min="3245" max="3245" width="13.28515625" style="2" customWidth="1"/>
    <col min="3246" max="3246" width="12" style="2" customWidth="1"/>
    <col min="3247" max="3498" width="9.140625" style="2"/>
    <col min="3499" max="3499" width="60" style="2" customWidth="1"/>
    <col min="3500" max="3500" width="17.28515625" style="2" customWidth="1"/>
    <col min="3501" max="3501" width="13.28515625" style="2" customWidth="1"/>
    <col min="3502" max="3502" width="12" style="2" customWidth="1"/>
    <col min="3503" max="3754" width="9.140625" style="2"/>
    <col min="3755" max="3755" width="60" style="2" customWidth="1"/>
    <col min="3756" max="3756" width="17.28515625" style="2" customWidth="1"/>
    <col min="3757" max="3757" width="13.28515625" style="2" customWidth="1"/>
    <col min="3758" max="3758" width="12" style="2" customWidth="1"/>
    <col min="3759" max="4010" width="9.140625" style="2"/>
    <col min="4011" max="4011" width="60" style="2" customWidth="1"/>
    <col min="4012" max="4012" width="17.28515625" style="2" customWidth="1"/>
    <col min="4013" max="4013" width="13.28515625" style="2" customWidth="1"/>
    <col min="4014" max="4014" width="12" style="2" customWidth="1"/>
    <col min="4015" max="4266" width="9.140625" style="2"/>
    <col min="4267" max="4267" width="60" style="2" customWidth="1"/>
    <col min="4268" max="4268" width="17.28515625" style="2" customWidth="1"/>
    <col min="4269" max="4269" width="13.28515625" style="2" customWidth="1"/>
    <col min="4270" max="4270" width="12" style="2" customWidth="1"/>
    <col min="4271" max="4522" width="9.140625" style="2"/>
    <col min="4523" max="4523" width="60" style="2" customWidth="1"/>
    <col min="4524" max="4524" width="17.28515625" style="2" customWidth="1"/>
    <col min="4525" max="4525" width="13.28515625" style="2" customWidth="1"/>
    <col min="4526" max="4526" width="12" style="2" customWidth="1"/>
    <col min="4527" max="4778" width="9.140625" style="2"/>
    <col min="4779" max="4779" width="60" style="2" customWidth="1"/>
    <col min="4780" max="4780" width="17.28515625" style="2" customWidth="1"/>
    <col min="4781" max="4781" width="13.28515625" style="2" customWidth="1"/>
    <col min="4782" max="4782" width="12" style="2" customWidth="1"/>
    <col min="4783" max="5034" width="9.140625" style="2"/>
    <col min="5035" max="5035" width="60" style="2" customWidth="1"/>
    <col min="5036" max="5036" width="17.28515625" style="2" customWidth="1"/>
    <col min="5037" max="5037" width="13.28515625" style="2" customWidth="1"/>
    <col min="5038" max="5038" width="12" style="2" customWidth="1"/>
    <col min="5039" max="5290" width="9.140625" style="2"/>
    <col min="5291" max="5291" width="60" style="2" customWidth="1"/>
    <col min="5292" max="5292" width="17.28515625" style="2" customWidth="1"/>
    <col min="5293" max="5293" width="13.28515625" style="2" customWidth="1"/>
    <col min="5294" max="5294" width="12" style="2" customWidth="1"/>
    <col min="5295" max="5546" width="9.140625" style="2"/>
    <col min="5547" max="5547" width="60" style="2" customWidth="1"/>
    <col min="5548" max="5548" width="17.28515625" style="2" customWidth="1"/>
    <col min="5549" max="5549" width="13.28515625" style="2" customWidth="1"/>
    <col min="5550" max="5550" width="12" style="2" customWidth="1"/>
    <col min="5551" max="5802" width="9.140625" style="2"/>
    <col min="5803" max="5803" width="60" style="2" customWidth="1"/>
    <col min="5804" max="5804" width="17.28515625" style="2" customWidth="1"/>
    <col min="5805" max="5805" width="13.28515625" style="2" customWidth="1"/>
    <col min="5806" max="5806" width="12" style="2" customWidth="1"/>
    <col min="5807" max="6058" width="9.140625" style="2"/>
    <col min="6059" max="6059" width="60" style="2" customWidth="1"/>
    <col min="6060" max="6060" width="17.28515625" style="2" customWidth="1"/>
    <col min="6061" max="6061" width="13.28515625" style="2" customWidth="1"/>
    <col min="6062" max="6062" width="12" style="2" customWidth="1"/>
    <col min="6063" max="6314" width="9.140625" style="2"/>
    <col min="6315" max="6315" width="60" style="2" customWidth="1"/>
    <col min="6316" max="6316" width="17.28515625" style="2" customWidth="1"/>
    <col min="6317" max="6317" width="13.28515625" style="2" customWidth="1"/>
    <col min="6318" max="6318" width="12" style="2" customWidth="1"/>
    <col min="6319" max="6570" width="9.140625" style="2"/>
    <col min="6571" max="6571" width="60" style="2" customWidth="1"/>
    <col min="6572" max="6572" width="17.28515625" style="2" customWidth="1"/>
    <col min="6573" max="6573" width="13.28515625" style="2" customWidth="1"/>
    <col min="6574" max="6574" width="12" style="2" customWidth="1"/>
    <col min="6575" max="6826" width="9.140625" style="2"/>
    <col min="6827" max="6827" width="60" style="2" customWidth="1"/>
    <col min="6828" max="6828" width="17.28515625" style="2" customWidth="1"/>
    <col min="6829" max="6829" width="13.28515625" style="2" customWidth="1"/>
    <col min="6830" max="6830" width="12" style="2" customWidth="1"/>
    <col min="6831" max="7082" width="9.140625" style="2"/>
    <col min="7083" max="7083" width="60" style="2" customWidth="1"/>
    <col min="7084" max="7084" width="17.28515625" style="2" customWidth="1"/>
    <col min="7085" max="7085" width="13.28515625" style="2" customWidth="1"/>
    <col min="7086" max="7086" width="12" style="2" customWidth="1"/>
    <col min="7087" max="7338" width="9.140625" style="2"/>
    <col min="7339" max="7339" width="60" style="2" customWidth="1"/>
    <col min="7340" max="7340" width="17.28515625" style="2" customWidth="1"/>
    <col min="7341" max="7341" width="13.28515625" style="2" customWidth="1"/>
    <col min="7342" max="7342" width="12" style="2" customWidth="1"/>
    <col min="7343" max="7594" width="9.140625" style="2"/>
    <col min="7595" max="7595" width="60" style="2" customWidth="1"/>
    <col min="7596" max="7596" width="17.28515625" style="2" customWidth="1"/>
    <col min="7597" max="7597" width="13.28515625" style="2" customWidth="1"/>
    <col min="7598" max="7598" width="12" style="2" customWidth="1"/>
    <col min="7599" max="7850" width="9.140625" style="2"/>
    <col min="7851" max="7851" width="60" style="2" customWidth="1"/>
    <col min="7852" max="7852" width="17.28515625" style="2" customWidth="1"/>
    <col min="7853" max="7853" width="13.28515625" style="2" customWidth="1"/>
    <col min="7854" max="7854" width="12" style="2" customWidth="1"/>
    <col min="7855" max="8106" width="9.140625" style="2"/>
    <col min="8107" max="8107" width="60" style="2" customWidth="1"/>
    <col min="8108" max="8108" width="17.28515625" style="2" customWidth="1"/>
    <col min="8109" max="8109" width="13.28515625" style="2" customWidth="1"/>
    <col min="8110" max="8110" width="12" style="2" customWidth="1"/>
    <col min="8111" max="8362" width="9.140625" style="2"/>
    <col min="8363" max="8363" width="60" style="2" customWidth="1"/>
    <col min="8364" max="8364" width="17.28515625" style="2" customWidth="1"/>
    <col min="8365" max="8365" width="13.28515625" style="2" customWidth="1"/>
    <col min="8366" max="8366" width="12" style="2" customWidth="1"/>
    <col min="8367" max="8618" width="9.140625" style="2"/>
    <col min="8619" max="8619" width="60" style="2" customWidth="1"/>
    <col min="8620" max="8620" width="17.28515625" style="2" customWidth="1"/>
    <col min="8621" max="8621" width="13.28515625" style="2" customWidth="1"/>
    <col min="8622" max="8622" width="12" style="2" customWidth="1"/>
    <col min="8623" max="8874" width="9.140625" style="2"/>
    <col min="8875" max="8875" width="60" style="2" customWidth="1"/>
    <col min="8876" max="8876" width="17.28515625" style="2" customWidth="1"/>
    <col min="8877" max="8877" width="13.28515625" style="2" customWidth="1"/>
    <col min="8878" max="8878" width="12" style="2" customWidth="1"/>
    <col min="8879" max="9130" width="9.140625" style="2"/>
    <col min="9131" max="9131" width="60" style="2" customWidth="1"/>
    <col min="9132" max="9132" width="17.28515625" style="2" customWidth="1"/>
    <col min="9133" max="9133" width="13.28515625" style="2" customWidth="1"/>
    <col min="9134" max="9134" width="12" style="2" customWidth="1"/>
    <col min="9135" max="9386" width="9.140625" style="2"/>
    <col min="9387" max="9387" width="60" style="2" customWidth="1"/>
    <col min="9388" max="9388" width="17.28515625" style="2" customWidth="1"/>
    <col min="9389" max="9389" width="13.28515625" style="2" customWidth="1"/>
    <col min="9390" max="9390" width="12" style="2" customWidth="1"/>
    <col min="9391" max="9642" width="9.140625" style="2"/>
    <col min="9643" max="9643" width="60" style="2" customWidth="1"/>
    <col min="9644" max="9644" width="17.28515625" style="2" customWidth="1"/>
    <col min="9645" max="9645" width="13.28515625" style="2" customWidth="1"/>
    <col min="9646" max="9646" width="12" style="2" customWidth="1"/>
    <col min="9647" max="9898" width="9.140625" style="2"/>
    <col min="9899" max="9899" width="60" style="2" customWidth="1"/>
    <col min="9900" max="9900" width="17.28515625" style="2" customWidth="1"/>
    <col min="9901" max="9901" width="13.28515625" style="2" customWidth="1"/>
    <col min="9902" max="9902" width="12" style="2" customWidth="1"/>
    <col min="9903" max="10154" width="9.140625" style="2"/>
    <col min="10155" max="10155" width="60" style="2" customWidth="1"/>
    <col min="10156" max="10156" width="17.28515625" style="2" customWidth="1"/>
    <col min="10157" max="10157" width="13.28515625" style="2" customWidth="1"/>
    <col min="10158" max="10158" width="12" style="2" customWidth="1"/>
    <col min="10159" max="10410" width="9.140625" style="2"/>
    <col min="10411" max="10411" width="60" style="2" customWidth="1"/>
    <col min="10412" max="10412" width="17.28515625" style="2" customWidth="1"/>
    <col min="10413" max="10413" width="13.28515625" style="2" customWidth="1"/>
    <col min="10414" max="10414" width="12" style="2" customWidth="1"/>
    <col min="10415" max="10666" width="9.140625" style="2"/>
    <col min="10667" max="10667" width="60" style="2" customWidth="1"/>
    <col min="10668" max="10668" width="17.28515625" style="2" customWidth="1"/>
    <col min="10669" max="10669" width="13.28515625" style="2" customWidth="1"/>
    <col min="10670" max="10670" width="12" style="2" customWidth="1"/>
    <col min="10671" max="10922" width="9.140625" style="2"/>
    <col min="10923" max="10923" width="60" style="2" customWidth="1"/>
    <col min="10924" max="10924" width="17.28515625" style="2" customWidth="1"/>
    <col min="10925" max="10925" width="13.28515625" style="2" customWidth="1"/>
    <col min="10926" max="10926" width="12" style="2" customWidth="1"/>
    <col min="10927" max="11178" width="9.140625" style="2"/>
    <col min="11179" max="11179" width="60" style="2" customWidth="1"/>
    <col min="11180" max="11180" width="17.28515625" style="2" customWidth="1"/>
    <col min="11181" max="11181" width="13.28515625" style="2" customWidth="1"/>
    <col min="11182" max="11182" width="12" style="2" customWidth="1"/>
    <col min="11183" max="11434" width="9.140625" style="2"/>
    <col min="11435" max="11435" width="60" style="2" customWidth="1"/>
    <col min="11436" max="11436" width="17.28515625" style="2" customWidth="1"/>
    <col min="11437" max="11437" width="13.28515625" style="2" customWidth="1"/>
    <col min="11438" max="11438" width="12" style="2" customWidth="1"/>
    <col min="11439" max="11690" width="9.140625" style="2"/>
    <col min="11691" max="11691" width="60" style="2" customWidth="1"/>
    <col min="11692" max="11692" width="17.28515625" style="2" customWidth="1"/>
    <col min="11693" max="11693" width="13.28515625" style="2" customWidth="1"/>
    <col min="11694" max="11694" width="12" style="2" customWidth="1"/>
    <col min="11695" max="11946" width="9.140625" style="2"/>
    <col min="11947" max="11947" width="60" style="2" customWidth="1"/>
    <col min="11948" max="11948" width="17.28515625" style="2" customWidth="1"/>
    <col min="11949" max="11949" width="13.28515625" style="2" customWidth="1"/>
    <col min="11950" max="11950" width="12" style="2" customWidth="1"/>
    <col min="11951" max="12202" width="9.140625" style="2"/>
    <col min="12203" max="12203" width="60" style="2" customWidth="1"/>
    <col min="12204" max="12204" width="17.28515625" style="2" customWidth="1"/>
    <col min="12205" max="12205" width="13.28515625" style="2" customWidth="1"/>
    <col min="12206" max="12206" width="12" style="2" customWidth="1"/>
    <col min="12207" max="12458" width="9.140625" style="2"/>
    <col min="12459" max="12459" width="60" style="2" customWidth="1"/>
    <col min="12460" max="12460" width="17.28515625" style="2" customWidth="1"/>
    <col min="12461" max="12461" width="13.28515625" style="2" customWidth="1"/>
    <col min="12462" max="12462" width="12" style="2" customWidth="1"/>
    <col min="12463" max="12714" width="9.140625" style="2"/>
    <col min="12715" max="12715" width="60" style="2" customWidth="1"/>
    <col min="12716" max="12716" width="17.28515625" style="2" customWidth="1"/>
    <col min="12717" max="12717" width="13.28515625" style="2" customWidth="1"/>
    <col min="12718" max="12718" width="12" style="2" customWidth="1"/>
    <col min="12719" max="12970" width="9.140625" style="2"/>
    <col min="12971" max="12971" width="60" style="2" customWidth="1"/>
    <col min="12972" max="12972" width="17.28515625" style="2" customWidth="1"/>
    <col min="12973" max="12973" width="13.28515625" style="2" customWidth="1"/>
    <col min="12974" max="12974" width="12" style="2" customWidth="1"/>
    <col min="12975" max="13226" width="9.140625" style="2"/>
    <col min="13227" max="13227" width="60" style="2" customWidth="1"/>
    <col min="13228" max="13228" width="17.28515625" style="2" customWidth="1"/>
    <col min="13229" max="13229" width="13.28515625" style="2" customWidth="1"/>
    <col min="13230" max="13230" width="12" style="2" customWidth="1"/>
    <col min="13231" max="13482" width="9.140625" style="2"/>
    <col min="13483" max="13483" width="60" style="2" customWidth="1"/>
    <col min="13484" max="13484" width="17.28515625" style="2" customWidth="1"/>
    <col min="13485" max="13485" width="13.28515625" style="2" customWidth="1"/>
    <col min="13486" max="13486" width="12" style="2" customWidth="1"/>
    <col min="13487" max="13738" width="9.140625" style="2"/>
    <col min="13739" max="13739" width="60" style="2" customWidth="1"/>
    <col min="13740" max="13740" width="17.28515625" style="2" customWidth="1"/>
    <col min="13741" max="13741" width="13.28515625" style="2" customWidth="1"/>
    <col min="13742" max="13742" width="12" style="2" customWidth="1"/>
    <col min="13743" max="13994" width="9.140625" style="2"/>
    <col min="13995" max="13995" width="60" style="2" customWidth="1"/>
    <col min="13996" max="13996" width="17.28515625" style="2" customWidth="1"/>
    <col min="13997" max="13997" width="13.28515625" style="2" customWidth="1"/>
    <col min="13998" max="13998" width="12" style="2" customWidth="1"/>
    <col min="13999" max="14250" width="9.140625" style="2"/>
    <col min="14251" max="14251" width="60" style="2" customWidth="1"/>
    <col min="14252" max="14252" width="17.28515625" style="2" customWidth="1"/>
    <col min="14253" max="14253" width="13.28515625" style="2" customWidth="1"/>
    <col min="14254" max="14254" width="12" style="2" customWidth="1"/>
    <col min="14255" max="14506" width="9.140625" style="2"/>
    <col min="14507" max="14507" width="60" style="2" customWidth="1"/>
    <col min="14508" max="14508" width="17.28515625" style="2" customWidth="1"/>
    <col min="14509" max="14509" width="13.28515625" style="2" customWidth="1"/>
    <col min="14510" max="14510" width="12" style="2" customWidth="1"/>
    <col min="14511" max="14762" width="9.140625" style="2"/>
    <col min="14763" max="14763" width="60" style="2" customWidth="1"/>
    <col min="14764" max="14764" width="17.28515625" style="2" customWidth="1"/>
    <col min="14765" max="14765" width="13.28515625" style="2" customWidth="1"/>
    <col min="14766" max="14766" width="12" style="2" customWidth="1"/>
    <col min="14767" max="15018" width="9.140625" style="2"/>
    <col min="15019" max="15019" width="60" style="2" customWidth="1"/>
    <col min="15020" max="15020" width="17.28515625" style="2" customWidth="1"/>
    <col min="15021" max="15021" width="13.28515625" style="2" customWidth="1"/>
    <col min="15022" max="15022" width="12" style="2" customWidth="1"/>
    <col min="15023" max="15274" width="9.140625" style="2"/>
    <col min="15275" max="15275" width="60" style="2" customWidth="1"/>
    <col min="15276" max="15276" width="17.28515625" style="2" customWidth="1"/>
    <col min="15277" max="15277" width="13.28515625" style="2" customWidth="1"/>
    <col min="15278" max="15278" width="12" style="2" customWidth="1"/>
    <col min="15279" max="15530" width="9.140625" style="2"/>
    <col min="15531" max="15531" width="60" style="2" customWidth="1"/>
    <col min="15532" max="15532" width="17.28515625" style="2" customWidth="1"/>
    <col min="15533" max="15533" width="13.28515625" style="2" customWidth="1"/>
    <col min="15534" max="15534" width="12" style="2" customWidth="1"/>
    <col min="15535" max="15786" width="9.140625" style="2"/>
    <col min="15787" max="15787" width="60" style="2" customWidth="1"/>
    <col min="15788" max="15788" width="17.28515625" style="2" customWidth="1"/>
    <col min="15789" max="15789" width="13.28515625" style="2" customWidth="1"/>
    <col min="15790" max="15790" width="12" style="2" customWidth="1"/>
    <col min="15791" max="16042" width="9.140625" style="2"/>
    <col min="16043" max="16043" width="60" style="2" customWidth="1"/>
    <col min="16044" max="16044" width="17.28515625" style="2" customWidth="1"/>
    <col min="16045" max="16045" width="13.28515625" style="2" customWidth="1"/>
    <col min="16046" max="16046" width="12" style="2" customWidth="1"/>
    <col min="16047" max="16384" width="9.140625" style="2"/>
  </cols>
  <sheetData>
    <row r="1" spans="1:3" customFormat="1" ht="16.5" customHeight="1" x14ac:dyDescent="0.25">
      <c r="A1" s="24"/>
      <c r="B1" s="120" t="s">
        <v>73</v>
      </c>
      <c r="C1" s="120"/>
    </row>
    <row r="2" spans="1:3" customFormat="1" ht="14.25" customHeight="1" x14ac:dyDescent="0.25">
      <c r="A2" s="24"/>
      <c r="B2" s="120" t="s">
        <v>224</v>
      </c>
      <c r="C2" s="120"/>
    </row>
    <row r="3" spans="1:3" customFormat="1" ht="15.75" x14ac:dyDescent="0.25">
      <c r="A3" s="25"/>
      <c r="B3" s="120" t="s">
        <v>74</v>
      </c>
      <c r="C3" s="120"/>
    </row>
    <row r="4" spans="1:3" ht="12.75" customHeight="1" x14ac:dyDescent="0.25">
      <c r="A4" s="26"/>
      <c r="B4" s="27"/>
      <c r="C4" s="27"/>
    </row>
    <row r="5" spans="1:3" ht="15.75" x14ac:dyDescent="0.25">
      <c r="A5" s="28"/>
      <c r="B5" s="29" t="s">
        <v>174</v>
      </c>
      <c r="C5" s="30"/>
    </row>
    <row r="6" spans="1:3" ht="11.25" customHeight="1" x14ac:dyDescent="0.25">
      <c r="A6" s="26"/>
      <c r="B6" s="29"/>
      <c r="C6" s="31"/>
    </row>
    <row r="7" spans="1:3" ht="15.75" x14ac:dyDescent="0.25">
      <c r="A7" s="26"/>
      <c r="B7" s="32" t="s">
        <v>4</v>
      </c>
      <c r="C7" s="30" t="s">
        <v>85</v>
      </c>
    </row>
    <row r="8" spans="1:3" ht="42.75" customHeight="1" x14ac:dyDescent="0.2">
      <c r="A8" s="76" t="s">
        <v>0</v>
      </c>
      <c r="B8" s="76" t="s">
        <v>5</v>
      </c>
      <c r="C8" s="76" t="s">
        <v>71</v>
      </c>
    </row>
    <row r="9" spans="1:3" s="10" customFormat="1" ht="15.75" x14ac:dyDescent="0.25">
      <c r="A9" s="116">
        <v>1</v>
      </c>
      <c r="B9" s="116">
        <v>2</v>
      </c>
      <c r="C9" s="116">
        <v>3</v>
      </c>
    </row>
    <row r="10" spans="1:3" ht="15.75" customHeight="1" x14ac:dyDescent="0.25">
      <c r="A10" s="13">
        <v>1</v>
      </c>
      <c r="B10" s="11" t="s">
        <v>126</v>
      </c>
      <c r="C10" s="15">
        <f>SUM(C11:C15)</f>
        <v>107108</v>
      </c>
    </row>
    <row r="11" spans="1:3" ht="15" customHeight="1" x14ac:dyDescent="0.25">
      <c r="A11" s="13">
        <v>2</v>
      </c>
      <c r="B11" s="12" t="s">
        <v>6</v>
      </c>
      <c r="C11" s="16">
        <v>97668</v>
      </c>
    </row>
    <row r="12" spans="1:3" ht="15" customHeight="1" x14ac:dyDescent="0.25">
      <c r="A12" s="13">
        <v>3</v>
      </c>
      <c r="B12" s="12" t="s">
        <v>7</v>
      </c>
      <c r="C12" s="16">
        <v>480</v>
      </c>
    </row>
    <row r="13" spans="1:3" ht="15" customHeight="1" x14ac:dyDescent="0.25">
      <c r="A13" s="13">
        <v>4</v>
      </c>
      <c r="B13" s="12" t="s">
        <v>8</v>
      </c>
      <c r="C13" s="16">
        <v>90</v>
      </c>
    </row>
    <row r="14" spans="1:3" ht="15" customHeight="1" x14ac:dyDescent="0.25">
      <c r="A14" s="13">
        <v>5</v>
      </c>
      <c r="B14" s="12" t="s">
        <v>9</v>
      </c>
      <c r="C14" s="16">
        <v>8420</v>
      </c>
    </row>
    <row r="15" spans="1:3" ht="15" customHeight="1" x14ac:dyDescent="0.25">
      <c r="A15" s="13">
        <v>6</v>
      </c>
      <c r="B15" s="12" t="s">
        <v>10</v>
      </c>
      <c r="C15" s="16">
        <v>450</v>
      </c>
    </row>
    <row r="16" spans="1:3" ht="15.75" x14ac:dyDescent="0.25">
      <c r="A16" s="13">
        <v>7</v>
      </c>
      <c r="B16" s="11" t="s">
        <v>217</v>
      </c>
      <c r="C16" s="15">
        <f>+C17+C18+C48</f>
        <v>75786.3</v>
      </c>
    </row>
    <row r="17" spans="1:3" ht="31.5" x14ac:dyDescent="0.25">
      <c r="A17" s="13">
        <v>8</v>
      </c>
      <c r="B17" s="11" t="s">
        <v>112</v>
      </c>
      <c r="C17" s="15">
        <f>184.2+8028.4</f>
        <v>8212.6</v>
      </c>
    </row>
    <row r="18" spans="1:3" ht="15.75" customHeight="1" x14ac:dyDescent="0.25">
      <c r="A18" s="13">
        <v>9</v>
      </c>
      <c r="B18" s="11" t="s">
        <v>216</v>
      </c>
      <c r="C18" s="15">
        <f>+C19+C43+C44+C47</f>
        <v>63742.9</v>
      </c>
    </row>
    <row r="19" spans="1:3" ht="33.75" customHeight="1" x14ac:dyDescent="0.25">
      <c r="A19" s="13">
        <v>10</v>
      </c>
      <c r="B19" s="12" t="s">
        <v>210</v>
      </c>
      <c r="C19" s="72">
        <f>SUM(C20:C42)</f>
        <v>9200.7999999999993</v>
      </c>
    </row>
    <row r="20" spans="1:3" ht="31.5" x14ac:dyDescent="0.25">
      <c r="A20" s="13">
        <v>11</v>
      </c>
      <c r="B20" s="7" t="s">
        <v>191</v>
      </c>
      <c r="C20" s="16">
        <v>0.6</v>
      </c>
    </row>
    <row r="21" spans="1:3" ht="15.75" customHeight="1" x14ac:dyDescent="0.25">
      <c r="A21" s="13">
        <v>12</v>
      </c>
      <c r="B21" s="7" t="s">
        <v>13</v>
      </c>
      <c r="C21" s="16">
        <v>23.6</v>
      </c>
    </row>
    <row r="22" spans="1:3" ht="15.75" customHeight="1" x14ac:dyDescent="0.25">
      <c r="A22" s="13">
        <v>13</v>
      </c>
      <c r="B22" s="7" t="s">
        <v>16</v>
      </c>
      <c r="C22" s="16">
        <v>86.1</v>
      </c>
    </row>
    <row r="23" spans="1:3" ht="32.25" customHeight="1" x14ac:dyDescent="0.25">
      <c r="A23" s="13">
        <v>14</v>
      </c>
      <c r="B23" s="7" t="s">
        <v>76</v>
      </c>
      <c r="C23" s="16">
        <v>29.3</v>
      </c>
    </row>
    <row r="24" spans="1:3" ht="15.75" customHeight="1" x14ac:dyDescent="0.25">
      <c r="A24" s="13">
        <v>15</v>
      </c>
      <c r="B24" s="7" t="s">
        <v>14</v>
      </c>
      <c r="C24" s="16">
        <v>15.3</v>
      </c>
    </row>
    <row r="25" spans="1:3" ht="15.75" customHeight="1" x14ac:dyDescent="0.25">
      <c r="A25" s="13">
        <v>16</v>
      </c>
      <c r="B25" s="7" t="s">
        <v>80</v>
      </c>
      <c r="C25" s="16">
        <v>75.599999999999994</v>
      </c>
    </row>
    <row r="26" spans="1:3" ht="15.75" customHeight="1" x14ac:dyDescent="0.25">
      <c r="A26" s="13">
        <v>17</v>
      </c>
      <c r="B26" s="7" t="s">
        <v>106</v>
      </c>
      <c r="C26" s="16">
        <v>44.7</v>
      </c>
    </row>
    <row r="27" spans="1:3" ht="15.75" customHeight="1" x14ac:dyDescent="0.25">
      <c r="A27" s="13">
        <v>18</v>
      </c>
      <c r="B27" s="7" t="s">
        <v>15</v>
      </c>
      <c r="C27" s="16">
        <v>84.6</v>
      </c>
    </row>
    <row r="28" spans="1:3" ht="34.5" customHeight="1" x14ac:dyDescent="0.25">
      <c r="A28" s="13">
        <v>19</v>
      </c>
      <c r="B28" s="7" t="s">
        <v>17</v>
      </c>
      <c r="C28" s="16">
        <v>2.6</v>
      </c>
    </row>
    <row r="29" spans="1:3" ht="34.5" customHeight="1" x14ac:dyDescent="0.25">
      <c r="A29" s="13">
        <v>20</v>
      </c>
      <c r="B29" s="7" t="s">
        <v>148</v>
      </c>
      <c r="C29" s="16">
        <v>1.2</v>
      </c>
    </row>
    <row r="30" spans="1:3" ht="15.75" customHeight="1" x14ac:dyDescent="0.25">
      <c r="A30" s="13">
        <v>21</v>
      </c>
      <c r="B30" s="7" t="s">
        <v>81</v>
      </c>
      <c r="C30" s="16">
        <v>5.3</v>
      </c>
    </row>
    <row r="31" spans="1:3" ht="19.5" customHeight="1" x14ac:dyDescent="0.25">
      <c r="A31" s="13">
        <v>22</v>
      </c>
      <c r="B31" s="12" t="s">
        <v>39</v>
      </c>
      <c r="C31" s="16">
        <v>18.899999999999999</v>
      </c>
    </row>
    <row r="32" spans="1:3" ht="31.5" x14ac:dyDescent="0.25">
      <c r="A32" s="13">
        <v>23</v>
      </c>
      <c r="B32" s="7" t="s">
        <v>105</v>
      </c>
      <c r="C32" s="16">
        <v>272</v>
      </c>
    </row>
    <row r="33" spans="1:3" ht="15.75" customHeight="1" x14ac:dyDescent="0.25">
      <c r="A33" s="13">
        <v>24</v>
      </c>
      <c r="B33" s="7" t="s">
        <v>18</v>
      </c>
      <c r="C33" s="16">
        <v>4453.6000000000004</v>
      </c>
    </row>
    <row r="34" spans="1:3" ht="15.75" x14ac:dyDescent="0.25">
      <c r="A34" s="13">
        <v>25</v>
      </c>
      <c r="B34" s="7" t="s">
        <v>19</v>
      </c>
      <c r="C34" s="16">
        <v>803.4</v>
      </c>
    </row>
    <row r="35" spans="1:3" ht="15.75" customHeight="1" x14ac:dyDescent="0.25">
      <c r="A35" s="13">
        <v>26</v>
      </c>
      <c r="B35" s="7" t="s">
        <v>20</v>
      </c>
      <c r="C35" s="16">
        <v>1871</v>
      </c>
    </row>
    <row r="36" spans="1:3" ht="15.75" x14ac:dyDescent="0.25">
      <c r="A36" s="13">
        <v>27</v>
      </c>
      <c r="B36" s="7" t="s">
        <v>107</v>
      </c>
      <c r="C36" s="16">
        <v>175</v>
      </c>
    </row>
    <row r="37" spans="1:3" ht="32.25" customHeight="1" x14ac:dyDescent="0.25">
      <c r="A37" s="13">
        <v>28</v>
      </c>
      <c r="B37" s="7" t="s">
        <v>111</v>
      </c>
      <c r="C37" s="16">
        <v>825.7</v>
      </c>
    </row>
    <row r="38" spans="1:3" ht="30" customHeight="1" x14ac:dyDescent="0.25">
      <c r="A38" s="13">
        <v>29</v>
      </c>
      <c r="B38" s="7" t="s">
        <v>110</v>
      </c>
      <c r="C38" s="16">
        <v>206</v>
      </c>
    </row>
    <row r="39" spans="1:3" ht="15.75" x14ac:dyDescent="0.25">
      <c r="A39" s="13">
        <v>30</v>
      </c>
      <c r="B39" s="7" t="s">
        <v>132</v>
      </c>
      <c r="C39" s="16">
        <v>128</v>
      </c>
    </row>
    <row r="40" spans="1:3" ht="18" customHeight="1" x14ac:dyDescent="0.25">
      <c r="A40" s="13">
        <v>31</v>
      </c>
      <c r="B40" s="7" t="s">
        <v>96</v>
      </c>
      <c r="C40" s="16">
        <v>7.3</v>
      </c>
    </row>
    <row r="41" spans="1:3" ht="15" customHeight="1" x14ac:dyDescent="0.25">
      <c r="A41" s="13">
        <v>32</v>
      </c>
      <c r="B41" s="7" t="s">
        <v>129</v>
      </c>
      <c r="C41" s="16">
        <v>42</v>
      </c>
    </row>
    <row r="42" spans="1:3" ht="48.75" customHeight="1" x14ac:dyDescent="0.25">
      <c r="A42" s="13">
        <v>33</v>
      </c>
      <c r="B42" s="7" t="s">
        <v>209</v>
      </c>
      <c r="C42" s="16">
        <v>29</v>
      </c>
    </row>
    <row r="43" spans="1:3" ht="15" customHeight="1" x14ac:dyDescent="0.25">
      <c r="A43" s="13">
        <v>34</v>
      </c>
      <c r="B43" s="12" t="s">
        <v>127</v>
      </c>
      <c r="C43" s="72">
        <f>52525+613.1</f>
        <v>53138.1</v>
      </c>
    </row>
    <row r="44" spans="1:3" ht="16.5" customHeight="1" x14ac:dyDescent="0.25">
      <c r="A44" s="13">
        <v>35</v>
      </c>
      <c r="B44" s="12" t="s">
        <v>211</v>
      </c>
      <c r="C44" s="16">
        <f>SUM(C45:C46)</f>
        <v>1402.4</v>
      </c>
    </row>
    <row r="45" spans="1:3" ht="14.25" customHeight="1" x14ac:dyDescent="0.25">
      <c r="A45" s="13">
        <v>36</v>
      </c>
      <c r="B45" s="12" t="s">
        <v>128</v>
      </c>
      <c r="C45" s="16">
        <f>619.8+690.6</f>
        <v>1310.4000000000001</v>
      </c>
    </row>
    <row r="46" spans="1:3" ht="15.75" x14ac:dyDescent="0.25">
      <c r="A46" s="13">
        <v>37</v>
      </c>
      <c r="B46" s="12" t="s">
        <v>21</v>
      </c>
      <c r="C46" s="16">
        <v>92</v>
      </c>
    </row>
    <row r="47" spans="1:3" ht="31.5" x14ac:dyDescent="0.25">
      <c r="A47" s="13">
        <v>38</v>
      </c>
      <c r="B47" s="12" t="s">
        <v>22</v>
      </c>
      <c r="C47" s="72">
        <v>1.6</v>
      </c>
    </row>
    <row r="48" spans="1:3" ht="17.25" customHeight="1" x14ac:dyDescent="0.25">
      <c r="A48" s="13">
        <v>39</v>
      </c>
      <c r="B48" s="105" t="s">
        <v>212</v>
      </c>
      <c r="C48" s="17">
        <f>SUM(C49:C55)</f>
        <v>3830.8</v>
      </c>
    </row>
    <row r="49" spans="1:3" ht="50.25" customHeight="1" x14ac:dyDescent="0.25">
      <c r="A49" s="13">
        <v>40</v>
      </c>
      <c r="B49" s="71" t="s">
        <v>178</v>
      </c>
      <c r="C49" s="16">
        <v>2498.6999999999998</v>
      </c>
    </row>
    <row r="50" spans="1:3" ht="18.75" customHeight="1" x14ac:dyDescent="0.25">
      <c r="A50" s="13">
        <v>41</v>
      </c>
      <c r="B50" s="71" t="s">
        <v>184</v>
      </c>
      <c r="C50" s="16">
        <v>55.3</v>
      </c>
    </row>
    <row r="51" spans="1:3" ht="18.75" customHeight="1" x14ac:dyDescent="0.25">
      <c r="A51" s="13">
        <v>42</v>
      </c>
      <c r="B51" s="71" t="s">
        <v>186</v>
      </c>
      <c r="C51" s="16">
        <v>46</v>
      </c>
    </row>
    <row r="52" spans="1:3" ht="18.75" customHeight="1" x14ac:dyDescent="0.25">
      <c r="A52" s="13">
        <v>43</v>
      </c>
      <c r="B52" s="71" t="s">
        <v>192</v>
      </c>
      <c r="C52" s="16">
        <v>1106.2</v>
      </c>
    </row>
    <row r="53" spans="1:3" ht="47.25" customHeight="1" x14ac:dyDescent="0.25">
      <c r="A53" s="13">
        <v>44</v>
      </c>
      <c r="B53" s="71" t="s">
        <v>194</v>
      </c>
      <c r="C53" s="16">
        <v>17.100000000000001</v>
      </c>
    </row>
    <row r="54" spans="1:3" ht="36.75" customHeight="1" x14ac:dyDescent="0.25">
      <c r="A54" s="13">
        <v>45</v>
      </c>
      <c r="B54" s="71" t="s">
        <v>207</v>
      </c>
      <c r="C54" s="16">
        <v>55.1</v>
      </c>
    </row>
    <row r="55" spans="1:3" ht="31.5" x14ac:dyDescent="0.25">
      <c r="A55" s="13">
        <v>46</v>
      </c>
      <c r="B55" s="71" t="s">
        <v>179</v>
      </c>
      <c r="C55" s="16">
        <v>52.4</v>
      </c>
    </row>
    <row r="56" spans="1:3" ht="15.75" x14ac:dyDescent="0.25">
      <c r="A56" s="13">
        <v>47</v>
      </c>
      <c r="B56" s="11" t="s">
        <v>213</v>
      </c>
      <c r="C56" s="17">
        <f>SUM(C57:C67)</f>
        <v>19591.2</v>
      </c>
    </row>
    <row r="57" spans="1:3" ht="15.75" x14ac:dyDescent="0.25">
      <c r="A57" s="13">
        <v>48</v>
      </c>
      <c r="B57" s="12" t="s">
        <v>23</v>
      </c>
      <c r="C57" s="16">
        <v>700</v>
      </c>
    </row>
    <row r="58" spans="1:3" ht="15" customHeight="1" x14ac:dyDescent="0.25">
      <c r="A58" s="13">
        <v>49</v>
      </c>
      <c r="B58" s="12" t="s">
        <v>82</v>
      </c>
      <c r="C58" s="16">
        <v>2130</v>
      </c>
    </row>
    <row r="59" spans="1:3" ht="15.75" customHeight="1" x14ac:dyDescent="0.25">
      <c r="A59" s="13">
        <v>50</v>
      </c>
      <c r="B59" s="12" t="s">
        <v>24</v>
      </c>
      <c r="C59" s="16">
        <v>120</v>
      </c>
    </row>
    <row r="60" spans="1:3" ht="15.75" x14ac:dyDescent="0.25">
      <c r="A60" s="13">
        <v>51</v>
      </c>
      <c r="B60" s="12" t="s">
        <v>25</v>
      </c>
      <c r="C60" s="16">
        <v>1301.7</v>
      </c>
    </row>
    <row r="61" spans="1:3" ht="15.75" x14ac:dyDescent="0.25">
      <c r="A61" s="13">
        <v>52</v>
      </c>
      <c r="B61" s="12" t="s">
        <v>189</v>
      </c>
      <c r="C61" s="16">
        <v>400</v>
      </c>
    </row>
    <row r="62" spans="1:3" ht="15.75" x14ac:dyDescent="0.25">
      <c r="A62" s="13">
        <v>53</v>
      </c>
      <c r="B62" s="12" t="s">
        <v>102</v>
      </c>
      <c r="C62" s="16">
        <f>1019.3+344.6</f>
        <v>1363.9</v>
      </c>
    </row>
    <row r="63" spans="1:3" ht="31.5" x14ac:dyDescent="0.25">
      <c r="A63" s="13">
        <v>54</v>
      </c>
      <c r="B63" s="12" t="s">
        <v>26</v>
      </c>
      <c r="C63" s="16">
        <v>5300.2</v>
      </c>
    </row>
    <row r="64" spans="1:3" ht="15" customHeight="1" x14ac:dyDescent="0.25">
      <c r="A64" s="13">
        <v>55</v>
      </c>
      <c r="B64" s="12" t="s">
        <v>11</v>
      </c>
      <c r="C64" s="16">
        <v>121</v>
      </c>
    </row>
    <row r="65" spans="1:3" ht="15.75" x14ac:dyDescent="0.25">
      <c r="A65" s="13">
        <v>56</v>
      </c>
      <c r="B65" s="12" t="s">
        <v>12</v>
      </c>
      <c r="C65" s="16">
        <v>7422.4</v>
      </c>
    </row>
    <row r="66" spans="1:3" ht="15.75" x14ac:dyDescent="0.25">
      <c r="A66" s="13">
        <v>57</v>
      </c>
      <c r="B66" s="12" t="s">
        <v>131</v>
      </c>
      <c r="C66" s="16">
        <v>400</v>
      </c>
    </row>
    <row r="67" spans="1:3" ht="15.75" x14ac:dyDescent="0.25">
      <c r="A67" s="13">
        <v>58</v>
      </c>
      <c r="B67" s="12" t="s">
        <v>94</v>
      </c>
      <c r="C67" s="16">
        <f>272+60</f>
        <v>332</v>
      </c>
    </row>
    <row r="68" spans="1:3" ht="31.5" x14ac:dyDescent="0.25">
      <c r="A68" s="13">
        <v>59</v>
      </c>
      <c r="B68" s="11" t="s">
        <v>214</v>
      </c>
      <c r="C68" s="58">
        <f>+C69</f>
        <v>1300</v>
      </c>
    </row>
    <row r="69" spans="1:3" ht="15.75" x14ac:dyDescent="0.25">
      <c r="A69" s="13">
        <v>60</v>
      </c>
      <c r="B69" s="11" t="s">
        <v>215</v>
      </c>
      <c r="C69" s="58">
        <f>+C70+C71</f>
        <v>1300</v>
      </c>
    </row>
    <row r="70" spans="1:3" ht="15.75" x14ac:dyDescent="0.25">
      <c r="A70" s="13">
        <v>61</v>
      </c>
      <c r="B70" s="12" t="s">
        <v>103</v>
      </c>
      <c r="C70" s="59">
        <v>900</v>
      </c>
    </row>
    <row r="71" spans="1:3" ht="15.75" x14ac:dyDescent="0.25">
      <c r="A71" s="13">
        <v>62</v>
      </c>
      <c r="B71" s="12" t="s">
        <v>104</v>
      </c>
      <c r="C71" s="59">
        <v>400</v>
      </c>
    </row>
    <row r="72" spans="1:3" ht="15.75" x14ac:dyDescent="0.25">
      <c r="A72" s="13">
        <v>63</v>
      </c>
      <c r="B72" s="11" t="s">
        <v>218</v>
      </c>
      <c r="C72" s="58">
        <f>+C68+C56+C16+C10</f>
        <v>203785.5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showZeros="0" zoomScaleNormal="100" workbookViewId="0">
      <pane xSplit="6" ySplit="5" topLeftCell="G109" activePane="bottomRight" state="frozen"/>
      <selection pane="topRight" activeCell="G1" sqref="G1"/>
      <selection pane="bottomLeft" activeCell="A6" sqref="A6"/>
      <selection pane="bottomRight" sqref="A1:F121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28515625" style="2" customWidth="1"/>
    <col min="7" max="14" width="10.140625" style="2"/>
    <col min="15" max="15" width="6" style="2" customWidth="1"/>
    <col min="16" max="16" width="44" style="2" customWidth="1"/>
    <col min="17" max="17" width="10.7109375" style="2" customWidth="1"/>
    <col min="18" max="18" width="10.140625" style="2" customWidth="1"/>
    <col min="19" max="19" width="10.7109375" style="2" customWidth="1"/>
    <col min="20" max="20" width="11.85546875" style="2" customWidth="1"/>
    <col min="21" max="270" width="10.140625" style="2"/>
    <col min="271" max="271" width="6" style="2" customWidth="1"/>
    <col min="272" max="272" width="44" style="2" customWidth="1"/>
    <col min="273" max="273" width="10.7109375" style="2" customWidth="1"/>
    <col min="274" max="274" width="10.140625" style="2" customWidth="1"/>
    <col min="275" max="275" width="10.7109375" style="2" customWidth="1"/>
    <col min="276" max="276" width="11.85546875" style="2" customWidth="1"/>
    <col min="277" max="526" width="10.140625" style="2"/>
    <col min="527" max="527" width="6" style="2" customWidth="1"/>
    <col min="528" max="528" width="44" style="2" customWidth="1"/>
    <col min="529" max="529" width="10.7109375" style="2" customWidth="1"/>
    <col min="530" max="530" width="10.140625" style="2" customWidth="1"/>
    <col min="531" max="531" width="10.7109375" style="2" customWidth="1"/>
    <col min="532" max="532" width="11.85546875" style="2" customWidth="1"/>
    <col min="533" max="782" width="10.140625" style="2"/>
    <col min="783" max="783" width="6" style="2" customWidth="1"/>
    <col min="784" max="784" width="44" style="2" customWidth="1"/>
    <col min="785" max="785" width="10.7109375" style="2" customWidth="1"/>
    <col min="786" max="786" width="10.140625" style="2" customWidth="1"/>
    <col min="787" max="787" width="10.7109375" style="2" customWidth="1"/>
    <col min="788" max="788" width="11.85546875" style="2" customWidth="1"/>
    <col min="789" max="1038" width="10.140625" style="2"/>
    <col min="1039" max="1039" width="6" style="2" customWidth="1"/>
    <col min="1040" max="1040" width="44" style="2" customWidth="1"/>
    <col min="1041" max="1041" width="10.7109375" style="2" customWidth="1"/>
    <col min="1042" max="1042" width="10.140625" style="2" customWidth="1"/>
    <col min="1043" max="1043" width="10.7109375" style="2" customWidth="1"/>
    <col min="1044" max="1044" width="11.85546875" style="2" customWidth="1"/>
    <col min="1045" max="1294" width="10.140625" style="2"/>
    <col min="1295" max="1295" width="6" style="2" customWidth="1"/>
    <col min="1296" max="1296" width="44" style="2" customWidth="1"/>
    <col min="1297" max="1297" width="10.7109375" style="2" customWidth="1"/>
    <col min="1298" max="1298" width="10.140625" style="2" customWidth="1"/>
    <col min="1299" max="1299" width="10.7109375" style="2" customWidth="1"/>
    <col min="1300" max="1300" width="11.85546875" style="2" customWidth="1"/>
    <col min="1301" max="1550" width="10.140625" style="2"/>
    <col min="1551" max="1551" width="6" style="2" customWidth="1"/>
    <col min="1552" max="1552" width="44" style="2" customWidth="1"/>
    <col min="1553" max="1553" width="10.7109375" style="2" customWidth="1"/>
    <col min="1554" max="1554" width="10.140625" style="2" customWidth="1"/>
    <col min="1555" max="1555" width="10.7109375" style="2" customWidth="1"/>
    <col min="1556" max="1556" width="11.85546875" style="2" customWidth="1"/>
    <col min="1557" max="1806" width="10.140625" style="2"/>
    <col min="1807" max="1807" width="6" style="2" customWidth="1"/>
    <col min="1808" max="1808" width="44" style="2" customWidth="1"/>
    <col min="1809" max="1809" width="10.7109375" style="2" customWidth="1"/>
    <col min="1810" max="1810" width="10.140625" style="2" customWidth="1"/>
    <col min="1811" max="1811" width="10.7109375" style="2" customWidth="1"/>
    <col min="1812" max="1812" width="11.85546875" style="2" customWidth="1"/>
    <col min="1813" max="2062" width="10.140625" style="2"/>
    <col min="2063" max="2063" width="6" style="2" customWidth="1"/>
    <col min="2064" max="2064" width="44" style="2" customWidth="1"/>
    <col min="2065" max="2065" width="10.7109375" style="2" customWidth="1"/>
    <col min="2066" max="2066" width="10.140625" style="2" customWidth="1"/>
    <col min="2067" max="2067" width="10.7109375" style="2" customWidth="1"/>
    <col min="2068" max="2068" width="11.85546875" style="2" customWidth="1"/>
    <col min="2069" max="2318" width="10.140625" style="2"/>
    <col min="2319" max="2319" width="6" style="2" customWidth="1"/>
    <col min="2320" max="2320" width="44" style="2" customWidth="1"/>
    <col min="2321" max="2321" width="10.7109375" style="2" customWidth="1"/>
    <col min="2322" max="2322" width="10.140625" style="2" customWidth="1"/>
    <col min="2323" max="2323" width="10.7109375" style="2" customWidth="1"/>
    <col min="2324" max="2324" width="11.85546875" style="2" customWidth="1"/>
    <col min="2325" max="2574" width="10.140625" style="2"/>
    <col min="2575" max="2575" width="6" style="2" customWidth="1"/>
    <col min="2576" max="2576" width="44" style="2" customWidth="1"/>
    <col min="2577" max="2577" width="10.7109375" style="2" customWidth="1"/>
    <col min="2578" max="2578" width="10.140625" style="2" customWidth="1"/>
    <col min="2579" max="2579" width="10.7109375" style="2" customWidth="1"/>
    <col min="2580" max="2580" width="11.85546875" style="2" customWidth="1"/>
    <col min="2581" max="2830" width="10.140625" style="2"/>
    <col min="2831" max="2831" width="6" style="2" customWidth="1"/>
    <col min="2832" max="2832" width="44" style="2" customWidth="1"/>
    <col min="2833" max="2833" width="10.7109375" style="2" customWidth="1"/>
    <col min="2834" max="2834" width="10.140625" style="2" customWidth="1"/>
    <col min="2835" max="2835" width="10.7109375" style="2" customWidth="1"/>
    <col min="2836" max="2836" width="11.85546875" style="2" customWidth="1"/>
    <col min="2837" max="3086" width="10.140625" style="2"/>
    <col min="3087" max="3087" width="6" style="2" customWidth="1"/>
    <col min="3088" max="3088" width="44" style="2" customWidth="1"/>
    <col min="3089" max="3089" width="10.7109375" style="2" customWidth="1"/>
    <col min="3090" max="3090" width="10.140625" style="2" customWidth="1"/>
    <col min="3091" max="3091" width="10.7109375" style="2" customWidth="1"/>
    <col min="3092" max="3092" width="11.85546875" style="2" customWidth="1"/>
    <col min="3093" max="3342" width="10.140625" style="2"/>
    <col min="3343" max="3343" width="6" style="2" customWidth="1"/>
    <col min="3344" max="3344" width="44" style="2" customWidth="1"/>
    <col min="3345" max="3345" width="10.7109375" style="2" customWidth="1"/>
    <col min="3346" max="3346" width="10.140625" style="2" customWidth="1"/>
    <col min="3347" max="3347" width="10.7109375" style="2" customWidth="1"/>
    <col min="3348" max="3348" width="11.85546875" style="2" customWidth="1"/>
    <col min="3349" max="3598" width="10.140625" style="2"/>
    <col min="3599" max="3599" width="6" style="2" customWidth="1"/>
    <col min="3600" max="3600" width="44" style="2" customWidth="1"/>
    <col min="3601" max="3601" width="10.7109375" style="2" customWidth="1"/>
    <col min="3602" max="3602" width="10.140625" style="2" customWidth="1"/>
    <col min="3603" max="3603" width="10.7109375" style="2" customWidth="1"/>
    <col min="3604" max="3604" width="11.85546875" style="2" customWidth="1"/>
    <col min="3605" max="3854" width="10.140625" style="2"/>
    <col min="3855" max="3855" width="6" style="2" customWidth="1"/>
    <col min="3856" max="3856" width="44" style="2" customWidth="1"/>
    <col min="3857" max="3857" width="10.7109375" style="2" customWidth="1"/>
    <col min="3858" max="3858" width="10.140625" style="2" customWidth="1"/>
    <col min="3859" max="3859" width="10.7109375" style="2" customWidth="1"/>
    <col min="3860" max="3860" width="11.85546875" style="2" customWidth="1"/>
    <col min="3861" max="4110" width="10.140625" style="2"/>
    <col min="4111" max="4111" width="6" style="2" customWidth="1"/>
    <col min="4112" max="4112" width="44" style="2" customWidth="1"/>
    <col min="4113" max="4113" width="10.7109375" style="2" customWidth="1"/>
    <col min="4114" max="4114" width="10.140625" style="2" customWidth="1"/>
    <col min="4115" max="4115" width="10.7109375" style="2" customWidth="1"/>
    <col min="4116" max="4116" width="11.85546875" style="2" customWidth="1"/>
    <col min="4117" max="4366" width="10.140625" style="2"/>
    <col min="4367" max="4367" width="6" style="2" customWidth="1"/>
    <col min="4368" max="4368" width="44" style="2" customWidth="1"/>
    <col min="4369" max="4369" width="10.7109375" style="2" customWidth="1"/>
    <col min="4370" max="4370" width="10.140625" style="2" customWidth="1"/>
    <col min="4371" max="4371" width="10.7109375" style="2" customWidth="1"/>
    <col min="4372" max="4372" width="11.85546875" style="2" customWidth="1"/>
    <col min="4373" max="4622" width="10.140625" style="2"/>
    <col min="4623" max="4623" width="6" style="2" customWidth="1"/>
    <col min="4624" max="4624" width="44" style="2" customWidth="1"/>
    <col min="4625" max="4625" width="10.7109375" style="2" customWidth="1"/>
    <col min="4626" max="4626" width="10.140625" style="2" customWidth="1"/>
    <col min="4627" max="4627" width="10.7109375" style="2" customWidth="1"/>
    <col min="4628" max="4628" width="11.85546875" style="2" customWidth="1"/>
    <col min="4629" max="4878" width="10.140625" style="2"/>
    <col min="4879" max="4879" width="6" style="2" customWidth="1"/>
    <col min="4880" max="4880" width="44" style="2" customWidth="1"/>
    <col min="4881" max="4881" width="10.7109375" style="2" customWidth="1"/>
    <col min="4882" max="4882" width="10.140625" style="2" customWidth="1"/>
    <col min="4883" max="4883" width="10.7109375" style="2" customWidth="1"/>
    <col min="4884" max="4884" width="11.85546875" style="2" customWidth="1"/>
    <col min="4885" max="5134" width="10.140625" style="2"/>
    <col min="5135" max="5135" width="6" style="2" customWidth="1"/>
    <col min="5136" max="5136" width="44" style="2" customWidth="1"/>
    <col min="5137" max="5137" width="10.7109375" style="2" customWidth="1"/>
    <col min="5138" max="5138" width="10.140625" style="2" customWidth="1"/>
    <col min="5139" max="5139" width="10.7109375" style="2" customWidth="1"/>
    <col min="5140" max="5140" width="11.85546875" style="2" customWidth="1"/>
    <col min="5141" max="5390" width="10.140625" style="2"/>
    <col min="5391" max="5391" width="6" style="2" customWidth="1"/>
    <col min="5392" max="5392" width="44" style="2" customWidth="1"/>
    <col min="5393" max="5393" width="10.7109375" style="2" customWidth="1"/>
    <col min="5394" max="5394" width="10.140625" style="2" customWidth="1"/>
    <col min="5395" max="5395" width="10.7109375" style="2" customWidth="1"/>
    <col min="5396" max="5396" width="11.85546875" style="2" customWidth="1"/>
    <col min="5397" max="5646" width="10.140625" style="2"/>
    <col min="5647" max="5647" width="6" style="2" customWidth="1"/>
    <col min="5648" max="5648" width="44" style="2" customWidth="1"/>
    <col min="5649" max="5649" width="10.7109375" style="2" customWidth="1"/>
    <col min="5650" max="5650" width="10.140625" style="2" customWidth="1"/>
    <col min="5651" max="5651" width="10.7109375" style="2" customWidth="1"/>
    <col min="5652" max="5652" width="11.85546875" style="2" customWidth="1"/>
    <col min="5653" max="5902" width="10.140625" style="2"/>
    <col min="5903" max="5903" width="6" style="2" customWidth="1"/>
    <col min="5904" max="5904" width="44" style="2" customWidth="1"/>
    <col min="5905" max="5905" width="10.7109375" style="2" customWidth="1"/>
    <col min="5906" max="5906" width="10.140625" style="2" customWidth="1"/>
    <col min="5907" max="5907" width="10.7109375" style="2" customWidth="1"/>
    <col min="5908" max="5908" width="11.85546875" style="2" customWidth="1"/>
    <col min="5909" max="6158" width="10.140625" style="2"/>
    <col min="6159" max="6159" width="6" style="2" customWidth="1"/>
    <col min="6160" max="6160" width="44" style="2" customWidth="1"/>
    <col min="6161" max="6161" width="10.7109375" style="2" customWidth="1"/>
    <col min="6162" max="6162" width="10.140625" style="2" customWidth="1"/>
    <col min="6163" max="6163" width="10.7109375" style="2" customWidth="1"/>
    <col min="6164" max="6164" width="11.85546875" style="2" customWidth="1"/>
    <col min="6165" max="6414" width="10.140625" style="2"/>
    <col min="6415" max="6415" width="6" style="2" customWidth="1"/>
    <col min="6416" max="6416" width="44" style="2" customWidth="1"/>
    <col min="6417" max="6417" width="10.7109375" style="2" customWidth="1"/>
    <col min="6418" max="6418" width="10.140625" style="2" customWidth="1"/>
    <col min="6419" max="6419" width="10.7109375" style="2" customWidth="1"/>
    <col min="6420" max="6420" width="11.85546875" style="2" customWidth="1"/>
    <col min="6421" max="6670" width="10.140625" style="2"/>
    <col min="6671" max="6671" width="6" style="2" customWidth="1"/>
    <col min="6672" max="6672" width="44" style="2" customWidth="1"/>
    <col min="6673" max="6673" width="10.7109375" style="2" customWidth="1"/>
    <col min="6674" max="6674" width="10.140625" style="2" customWidth="1"/>
    <col min="6675" max="6675" width="10.7109375" style="2" customWidth="1"/>
    <col min="6676" max="6676" width="11.85546875" style="2" customWidth="1"/>
    <col min="6677" max="6926" width="10.140625" style="2"/>
    <col min="6927" max="6927" width="6" style="2" customWidth="1"/>
    <col min="6928" max="6928" width="44" style="2" customWidth="1"/>
    <col min="6929" max="6929" width="10.7109375" style="2" customWidth="1"/>
    <col min="6930" max="6930" width="10.140625" style="2" customWidth="1"/>
    <col min="6931" max="6931" width="10.7109375" style="2" customWidth="1"/>
    <col min="6932" max="6932" width="11.85546875" style="2" customWidth="1"/>
    <col min="6933" max="7182" width="10.140625" style="2"/>
    <col min="7183" max="7183" width="6" style="2" customWidth="1"/>
    <col min="7184" max="7184" width="44" style="2" customWidth="1"/>
    <col min="7185" max="7185" width="10.7109375" style="2" customWidth="1"/>
    <col min="7186" max="7186" width="10.140625" style="2" customWidth="1"/>
    <col min="7187" max="7187" width="10.7109375" style="2" customWidth="1"/>
    <col min="7188" max="7188" width="11.85546875" style="2" customWidth="1"/>
    <col min="7189" max="7438" width="10.140625" style="2"/>
    <col min="7439" max="7439" width="6" style="2" customWidth="1"/>
    <col min="7440" max="7440" width="44" style="2" customWidth="1"/>
    <col min="7441" max="7441" width="10.7109375" style="2" customWidth="1"/>
    <col min="7442" max="7442" width="10.140625" style="2" customWidth="1"/>
    <col min="7443" max="7443" width="10.7109375" style="2" customWidth="1"/>
    <col min="7444" max="7444" width="11.85546875" style="2" customWidth="1"/>
    <col min="7445" max="7694" width="10.140625" style="2"/>
    <col min="7695" max="7695" width="6" style="2" customWidth="1"/>
    <col min="7696" max="7696" width="44" style="2" customWidth="1"/>
    <col min="7697" max="7697" width="10.7109375" style="2" customWidth="1"/>
    <col min="7698" max="7698" width="10.140625" style="2" customWidth="1"/>
    <col min="7699" max="7699" width="10.7109375" style="2" customWidth="1"/>
    <col min="7700" max="7700" width="11.85546875" style="2" customWidth="1"/>
    <col min="7701" max="7950" width="10.140625" style="2"/>
    <col min="7951" max="7951" width="6" style="2" customWidth="1"/>
    <col min="7952" max="7952" width="44" style="2" customWidth="1"/>
    <col min="7953" max="7953" width="10.7109375" style="2" customWidth="1"/>
    <col min="7954" max="7954" width="10.140625" style="2" customWidth="1"/>
    <col min="7955" max="7955" width="10.7109375" style="2" customWidth="1"/>
    <col min="7956" max="7956" width="11.85546875" style="2" customWidth="1"/>
    <col min="7957" max="8206" width="10.140625" style="2"/>
    <col min="8207" max="8207" width="6" style="2" customWidth="1"/>
    <col min="8208" max="8208" width="44" style="2" customWidth="1"/>
    <col min="8209" max="8209" width="10.7109375" style="2" customWidth="1"/>
    <col min="8210" max="8210" width="10.140625" style="2" customWidth="1"/>
    <col min="8211" max="8211" width="10.7109375" style="2" customWidth="1"/>
    <col min="8212" max="8212" width="11.85546875" style="2" customWidth="1"/>
    <col min="8213" max="8462" width="10.140625" style="2"/>
    <col min="8463" max="8463" width="6" style="2" customWidth="1"/>
    <col min="8464" max="8464" width="44" style="2" customWidth="1"/>
    <col min="8465" max="8465" width="10.7109375" style="2" customWidth="1"/>
    <col min="8466" max="8466" width="10.140625" style="2" customWidth="1"/>
    <col min="8467" max="8467" width="10.7109375" style="2" customWidth="1"/>
    <col min="8468" max="8468" width="11.85546875" style="2" customWidth="1"/>
    <col min="8469" max="8718" width="10.140625" style="2"/>
    <col min="8719" max="8719" width="6" style="2" customWidth="1"/>
    <col min="8720" max="8720" width="44" style="2" customWidth="1"/>
    <col min="8721" max="8721" width="10.7109375" style="2" customWidth="1"/>
    <col min="8722" max="8722" width="10.140625" style="2" customWidth="1"/>
    <col min="8723" max="8723" width="10.7109375" style="2" customWidth="1"/>
    <col min="8724" max="8724" width="11.85546875" style="2" customWidth="1"/>
    <col min="8725" max="8974" width="10.140625" style="2"/>
    <col min="8975" max="8975" width="6" style="2" customWidth="1"/>
    <col min="8976" max="8976" width="44" style="2" customWidth="1"/>
    <col min="8977" max="8977" width="10.7109375" style="2" customWidth="1"/>
    <col min="8978" max="8978" width="10.140625" style="2" customWidth="1"/>
    <col min="8979" max="8979" width="10.7109375" style="2" customWidth="1"/>
    <col min="8980" max="8980" width="11.85546875" style="2" customWidth="1"/>
    <col min="8981" max="9230" width="10.140625" style="2"/>
    <col min="9231" max="9231" width="6" style="2" customWidth="1"/>
    <col min="9232" max="9232" width="44" style="2" customWidth="1"/>
    <col min="9233" max="9233" width="10.7109375" style="2" customWidth="1"/>
    <col min="9234" max="9234" width="10.140625" style="2" customWidth="1"/>
    <col min="9235" max="9235" width="10.7109375" style="2" customWidth="1"/>
    <col min="9236" max="9236" width="11.85546875" style="2" customWidth="1"/>
    <col min="9237" max="9486" width="10.140625" style="2"/>
    <col min="9487" max="9487" width="6" style="2" customWidth="1"/>
    <col min="9488" max="9488" width="44" style="2" customWidth="1"/>
    <col min="9489" max="9489" width="10.7109375" style="2" customWidth="1"/>
    <col min="9490" max="9490" width="10.140625" style="2" customWidth="1"/>
    <col min="9491" max="9491" width="10.7109375" style="2" customWidth="1"/>
    <col min="9492" max="9492" width="11.85546875" style="2" customWidth="1"/>
    <col min="9493" max="9742" width="10.140625" style="2"/>
    <col min="9743" max="9743" width="6" style="2" customWidth="1"/>
    <col min="9744" max="9744" width="44" style="2" customWidth="1"/>
    <col min="9745" max="9745" width="10.7109375" style="2" customWidth="1"/>
    <col min="9746" max="9746" width="10.140625" style="2" customWidth="1"/>
    <col min="9747" max="9747" width="10.7109375" style="2" customWidth="1"/>
    <col min="9748" max="9748" width="11.85546875" style="2" customWidth="1"/>
    <col min="9749" max="9998" width="10.140625" style="2"/>
    <col min="9999" max="9999" width="6" style="2" customWidth="1"/>
    <col min="10000" max="10000" width="44" style="2" customWidth="1"/>
    <col min="10001" max="10001" width="10.7109375" style="2" customWidth="1"/>
    <col min="10002" max="10002" width="10.140625" style="2" customWidth="1"/>
    <col min="10003" max="10003" width="10.7109375" style="2" customWidth="1"/>
    <col min="10004" max="10004" width="11.85546875" style="2" customWidth="1"/>
    <col min="10005" max="10254" width="10.140625" style="2"/>
    <col min="10255" max="10255" width="6" style="2" customWidth="1"/>
    <col min="10256" max="10256" width="44" style="2" customWidth="1"/>
    <col min="10257" max="10257" width="10.7109375" style="2" customWidth="1"/>
    <col min="10258" max="10258" width="10.140625" style="2" customWidth="1"/>
    <col min="10259" max="10259" width="10.7109375" style="2" customWidth="1"/>
    <col min="10260" max="10260" width="11.85546875" style="2" customWidth="1"/>
    <col min="10261" max="10510" width="10.140625" style="2"/>
    <col min="10511" max="10511" width="6" style="2" customWidth="1"/>
    <col min="10512" max="10512" width="44" style="2" customWidth="1"/>
    <col min="10513" max="10513" width="10.7109375" style="2" customWidth="1"/>
    <col min="10514" max="10514" width="10.140625" style="2" customWidth="1"/>
    <col min="10515" max="10515" width="10.7109375" style="2" customWidth="1"/>
    <col min="10516" max="10516" width="11.85546875" style="2" customWidth="1"/>
    <col min="10517" max="10766" width="10.140625" style="2"/>
    <col min="10767" max="10767" width="6" style="2" customWidth="1"/>
    <col min="10768" max="10768" width="44" style="2" customWidth="1"/>
    <col min="10769" max="10769" width="10.7109375" style="2" customWidth="1"/>
    <col min="10770" max="10770" width="10.140625" style="2" customWidth="1"/>
    <col min="10771" max="10771" width="10.7109375" style="2" customWidth="1"/>
    <col min="10772" max="10772" width="11.85546875" style="2" customWidth="1"/>
    <col min="10773" max="11022" width="10.140625" style="2"/>
    <col min="11023" max="11023" width="6" style="2" customWidth="1"/>
    <col min="11024" max="11024" width="44" style="2" customWidth="1"/>
    <col min="11025" max="11025" width="10.7109375" style="2" customWidth="1"/>
    <col min="11026" max="11026" width="10.140625" style="2" customWidth="1"/>
    <col min="11027" max="11027" width="10.7109375" style="2" customWidth="1"/>
    <col min="11028" max="11028" width="11.85546875" style="2" customWidth="1"/>
    <col min="11029" max="11278" width="10.140625" style="2"/>
    <col min="11279" max="11279" width="6" style="2" customWidth="1"/>
    <col min="11280" max="11280" width="44" style="2" customWidth="1"/>
    <col min="11281" max="11281" width="10.7109375" style="2" customWidth="1"/>
    <col min="11282" max="11282" width="10.140625" style="2" customWidth="1"/>
    <col min="11283" max="11283" width="10.7109375" style="2" customWidth="1"/>
    <col min="11284" max="11284" width="11.85546875" style="2" customWidth="1"/>
    <col min="11285" max="11534" width="10.140625" style="2"/>
    <col min="11535" max="11535" width="6" style="2" customWidth="1"/>
    <col min="11536" max="11536" width="44" style="2" customWidth="1"/>
    <col min="11537" max="11537" width="10.7109375" style="2" customWidth="1"/>
    <col min="11538" max="11538" width="10.140625" style="2" customWidth="1"/>
    <col min="11539" max="11539" width="10.7109375" style="2" customWidth="1"/>
    <col min="11540" max="11540" width="11.85546875" style="2" customWidth="1"/>
    <col min="11541" max="11790" width="10.140625" style="2"/>
    <col min="11791" max="11791" width="6" style="2" customWidth="1"/>
    <col min="11792" max="11792" width="44" style="2" customWidth="1"/>
    <col min="11793" max="11793" width="10.7109375" style="2" customWidth="1"/>
    <col min="11794" max="11794" width="10.140625" style="2" customWidth="1"/>
    <col min="11795" max="11795" width="10.7109375" style="2" customWidth="1"/>
    <col min="11796" max="11796" width="11.85546875" style="2" customWidth="1"/>
    <col min="11797" max="12046" width="10.140625" style="2"/>
    <col min="12047" max="12047" width="6" style="2" customWidth="1"/>
    <col min="12048" max="12048" width="44" style="2" customWidth="1"/>
    <col min="12049" max="12049" width="10.7109375" style="2" customWidth="1"/>
    <col min="12050" max="12050" width="10.140625" style="2" customWidth="1"/>
    <col min="12051" max="12051" width="10.7109375" style="2" customWidth="1"/>
    <col min="12052" max="12052" width="11.85546875" style="2" customWidth="1"/>
    <col min="12053" max="12302" width="10.140625" style="2"/>
    <col min="12303" max="12303" width="6" style="2" customWidth="1"/>
    <col min="12304" max="12304" width="44" style="2" customWidth="1"/>
    <col min="12305" max="12305" width="10.7109375" style="2" customWidth="1"/>
    <col min="12306" max="12306" width="10.140625" style="2" customWidth="1"/>
    <col min="12307" max="12307" width="10.7109375" style="2" customWidth="1"/>
    <col min="12308" max="12308" width="11.85546875" style="2" customWidth="1"/>
    <col min="12309" max="12558" width="10.140625" style="2"/>
    <col min="12559" max="12559" width="6" style="2" customWidth="1"/>
    <col min="12560" max="12560" width="44" style="2" customWidth="1"/>
    <col min="12561" max="12561" width="10.7109375" style="2" customWidth="1"/>
    <col min="12562" max="12562" width="10.140625" style="2" customWidth="1"/>
    <col min="12563" max="12563" width="10.7109375" style="2" customWidth="1"/>
    <col min="12564" max="12564" width="11.85546875" style="2" customWidth="1"/>
    <col min="12565" max="12814" width="10.140625" style="2"/>
    <col min="12815" max="12815" width="6" style="2" customWidth="1"/>
    <col min="12816" max="12816" width="44" style="2" customWidth="1"/>
    <col min="12817" max="12817" width="10.7109375" style="2" customWidth="1"/>
    <col min="12818" max="12818" width="10.140625" style="2" customWidth="1"/>
    <col min="12819" max="12819" width="10.7109375" style="2" customWidth="1"/>
    <col min="12820" max="12820" width="11.85546875" style="2" customWidth="1"/>
    <col min="12821" max="13070" width="10.140625" style="2"/>
    <col min="13071" max="13071" width="6" style="2" customWidth="1"/>
    <col min="13072" max="13072" width="44" style="2" customWidth="1"/>
    <col min="13073" max="13073" width="10.7109375" style="2" customWidth="1"/>
    <col min="13074" max="13074" width="10.140625" style="2" customWidth="1"/>
    <col min="13075" max="13075" width="10.7109375" style="2" customWidth="1"/>
    <col min="13076" max="13076" width="11.85546875" style="2" customWidth="1"/>
    <col min="13077" max="13326" width="10.140625" style="2"/>
    <col min="13327" max="13327" width="6" style="2" customWidth="1"/>
    <col min="13328" max="13328" width="44" style="2" customWidth="1"/>
    <col min="13329" max="13329" width="10.7109375" style="2" customWidth="1"/>
    <col min="13330" max="13330" width="10.140625" style="2" customWidth="1"/>
    <col min="13331" max="13331" width="10.7109375" style="2" customWidth="1"/>
    <col min="13332" max="13332" width="11.85546875" style="2" customWidth="1"/>
    <col min="13333" max="13582" width="10.140625" style="2"/>
    <col min="13583" max="13583" width="6" style="2" customWidth="1"/>
    <col min="13584" max="13584" width="44" style="2" customWidth="1"/>
    <col min="13585" max="13585" width="10.7109375" style="2" customWidth="1"/>
    <col min="13586" max="13586" width="10.140625" style="2" customWidth="1"/>
    <col min="13587" max="13587" width="10.7109375" style="2" customWidth="1"/>
    <col min="13588" max="13588" width="11.85546875" style="2" customWidth="1"/>
    <col min="13589" max="13838" width="10.140625" style="2"/>
    <col min="13839" max="13839" width="6" style="2" customWidth="1"/>
    <col min="13840" max="13840" width="44" style="2" customWidth="1"/>
    <col min="13841" max="13841" width="10.7109375" style="2" customWidth="1"/>
    <col min="13842" max="13842" width="10.140625" style="2" customWidth="1"/>
    <col min="13843" max="13843" width="10.7109375" style="2" customWidth="1"/>
    <col min="13844" max="13844" width="11.85546875" style="2" customWidth="1"/>
    <col min="13845" max="14094" width="10.140625" style="2"/>
    <col min="14095" max="14095" width="6" style="2" customWidth="1"/>
    <col min="14096" max="14096" width="44" style="2" customWidth="1"/>
    <col min="14097" max="14097" width="10.7109375" style="2" customWidth="1"/>
    <col min="14098" max="14098" width="10.140625" style="2" customWidth="1"/>
    <col min="14099" max="14099" width="10.7109375" style="2" customWidth="1"/>
    <col min="14100" max="14100" width="11.85546875" style="2" customWidth="1"/>
    <col min="14101" max="14350" width="10.140625" style="2"/>
    <col min="14351" max="14351" width="6" style="2" customWidth="1"/>
    <col min="14352" max="14352" width="44" style="2" customWidth="1"/>
    <col min="14353" max="14353" width="10.7109375" style="2" customWidth="1"/>
    <col min="14354" max="14354" width="10.140625" style="2" customWidth="1"/>
    <col min="14355" max="14355" width="10.7109375" style="2" customWidth="1"/>
    <col min="14356" max="14356" width="11.85546875" style="2" customWidth="1"/>
    <col min="14357" max="14606" width="10.140625" style="2"/>
    <col min="14607" max="14607" width="6" style="2" customWidth="1"/>
    <col min="14608" max="14608" width="44" style="2" customWidth="1"/>
    <col min="14609" max="14609" width="10.7109375" style="2" customWidth="1"/>
    <col min="14610" max="14610" width="10.140625" style="2" customWidth="1"/>
    <col min="14611" max="14611" width="10.7109375" style="2" customWidth="1"/>
    <col min="14612" max="14612" width="11.85546875" style="2" customWidth="1"/>
    <col min="14613" max="14862" width="10.140625" style="2"/>
    <col min="14863" max="14863" width="6" style="2" customWidth="1"/>
    <col min="14864" max="14864" width="44" style="2" customWidth="1"/>
    <col min="14865" max="14865" width="10.7109375" style="2" customWidth="1"/>
    <col min="14866" max="14866" width="10.140625" style="2" customWidth="1"/>
    <col min="14867" max="14867" width="10.7109375" style="2" customWidth="1"/>
    <col min="14868" max="14868" width="11.85546875" style="2" customWidth="1"/>
    <col min="14869" max="15118" width="10.140625" style="2"/>
    <col min="15119" max="15119" width="6" style="2" customWidth="1"/>
    <col min="15120" max="15120" width="44" style="2" customWidth="1"/>
    <col min="15121" max="15121" width="10.7109375" style="2" customWidth="1"/>
    <col min="15122" max="15122" width="10.140625" style="2" customWidth="1"/>
    <col min="15123" max="15123" width="10.7109375" style="2" customWidth="1"/>
    <col min="15124" max="15124" width="11.85546875" style="2" customWidth="1"/>
    <col min="15125" max="15374" width="10.140625" style="2"/>
    <col min="15375" max="15375" width="6" style="2" customWidth="1"/>
    <col min="15376" max="15376" width="44" style="2" customWidth="1"/>
    <col min="15377" max="15377" width="10.7109375" style="2" customWidth="1"/>
    <col min="15378" max="15378" width="10.140625" style="2" customWidth="1"/>
    <col min="15379" max="15379" width="10.7109375" style="2" customWidth="1"/>
    <col min="15380" max="15380" width="11.85546875" style="2" customWidth="1"/>
    <col min="15381" max="15630" width="10.140625" style="2"/>
    <col min="15631" max="15631" width="6" style="2" customWidth="1"/>
    <col min="15632" max="15632" width="44" style="2" customWidth="1"/>
    <col min="15633" max="15633" width="10.7109375" style="2" customWidth="1"/>
    <col min="15634" max="15634" width="10.140625" style="2" customWidth="1"/>
    <col min="15635" max="15635" width="10.7109375" style="2" customWidth="1"/>
    <col min="15636" max="15636" width="11.85546875" style="2" customWidth="1"/>
    <col min="15637" max="15886" width="10.140625" style="2"/>
    <col min="15887" max="15887" width="6" style="2" customWidth="1"/>
    <col min="15888" max="15888" width="44" style="2" customWidth="1"/>
    <col min="15889" max="15889" width="10.7109375" style="2" customWidth="1"/>
    <col min="15890" max="15890" width="10.140625" style="2" customWidth="1"/>
    <col min="15891" max="15891" width="10.7109375" style="2" customWidth="1"/>
    <col min="15892" max="15892" width="11.85546875" style="2" customWidth="1"/>
    <col min="15893" max="16384" width="10.140625" style="2"/>
  </cols>
  <sheetData>
    <row r="1" spans="1:6" ht="15.75" x14ac:dyDescent="0.25">
      <c r="A1" s="78" t="s">
        <v>27</v>
      </c>
      <c r="B1" s="9"/>
      <c r="C1" s="9"/>
      <c r="D1" s="9"/>
      <c r="E1" s="9"/>
      <c r="F1" s="9" t="s">
        <v>83</v>
      </c>
    </row>
    <row r="2" spans="1:6" ht="13.5" customHeight="1" x14ac:dyDescent="0.25">
      <c r="A2" s="121" t="s">
        <v>0</v>
      </c>
      <c r="B2" s="121" t="s">
        <v>28</v>
      </c>
      <c r="C2" s="121" t="s">
        <v>1</v>
      </c>
      <c r="D2" s="122" t="s">
        <v>2</v>
      </c>
      <c r="E2" s="122"/>
      <c r="F2" s="122"/>
    </row>
    <row r="3" spans="1:6" ht="15.75" customHeight="1" x14ac:dyDescent="0.25">
      <c r="A3" s="121"/>
      <c r="B3" s="121"/>
      <c r="C3" s="121"/>
      <c r="D3" s="121" t="s">
        <v>29</v>
      </c>
      <c r="E3" s="121"/>
      <c r="F3" s="121" t="s">
        <v>30</v>
      </c>
    </row>
    <row r="4" spans="1:6" ht="48" customHeight="1" x14ac:dyDescent="0.25">
      <c r="A4" s="121"/>
      <c r="B4" s="121"/>
      <c r="C4" s="121"/>
      <c r="D4" s="12" t="s">
        <v>31</v>
      </c>
      <c r="E4" s="12" t="s">
        <v>32</v>
      </c>
      <c r="F4" s="121"/>
    </row>
    <row r="5" spans="1:6" ht="15.75" x14ac:dyDescent="0.25">
      <c r="A5" s="117">
        <v>1</v>
      </c>
      <c r="B5" s="116">
        <v>2</v>
      </c>
      <c r="C5" s="117">
        <v>3</v>
      </c>
      <c r="D5" s="117">
        <v>4</v>
      </c>
      <c r="E5" s="117">
        <v>5</v>
      </c>
      <c r="F5" s="117">
        <v>6</v>
      </c>
    </row>
    <row r="6" spans="1:6" ht="15.75" x14ac:dyDescent="0.25">
      <c r="A6" s="13">
        <v>1</v>
      </c>
      <c r="B6" s="8" t="s">
        <v>33</v>
      </c>
      <c r="C6" s="58">
        <f>+C7</f>
        <v>247.8</v>
      </c>
      <c r="D6" s="58">
        <f t="shared" ref="D6:F6" si="0">+D7</f>
        <v>245.3</v>
      </c>
      <c r="E6" s="58">
        <f t="shared" si="0"/>
        <v>231.7</v>
      </c>
      <c r="F6" s="58">
        <f t="shared" si="0"/>
        <v>2.5</v>
      </c>
    </row>
    <row r="7" spans="1:6" ht="15.75" x14ac:dyDescent="0.25">
      <c r="A7" s="13">
        <f>+A6+1</f>
        <v>2</v>
      </c>
      <c r="B7" s="8" t="s">
        <v>34</v>
      </c>
      <c r="C7" s="58">
        <f>+C9</f>
        <v>247.8</v>
      </c>
      <c r="D7" s="58">
        <f t="shared" ref="D7:F7" si="1">+D9</f>
        <v>245.3</v>
      </c>
      <c r="E7" s="58">
        <f t="shared" si="1"/>
        <v>231.7</v>
      </c>
      <c r="F7" s="58">
        <f t="shared" si="1"/>
        <v>2.5</v>
      </c>
    </row>
    <row r="8" spans="1:6" ht="15.75" x14ac:dyDescent="0.25">
      <c r="A8" s="13">
        <f t="shared" ref="A8:A71" si="2">+A7+1</f>
        <v>3</v>
      </c>
      <c r="B8" s="116" t="s">
        <v>2</v>
      </c>
      <c r="C8" s="58"/>
      <c r="D8" s="58"/>
      <c r="E8" s="58"/>
      <c r="F8" s="58"/>
    </row>
    <row r="9" spans="1:6" ht="31.5" x14ac:dyDescent="0.25">
      <c r="A9" s="13">
        <f t="shared" si="2"/>
        <v>4</v>
      </c>
      <c r="B9" s="7" t="s">
        <v>43</v>
      </c>
      <c r="C9" s="59">
        <f>+D9+F9</f>
        <v>247.8</v>
      </c>
      <c r="D9" s="59">
        <v>245.3</v>
      </c>
      <c r="E9" s="59">
        <v>231.7</v>
      </c>
      <c r="F9" s="59">
        <v>2.5</v>
      </c>
    </row>
    <row r="10" spans="1:6" ht="15.75" x14ac:dyDescent="0.25">
      <c r="A10" s="13">
        <f t="shared" si="2"/>
        <v>5</v>
      </c>
      <c r="B10" s="8" t="s">
        <v>3</v>
      </c>
      <c r="C10" s="58">
        <f>+C11+C12+C16+C60+C65+C71+C78+C85+C86+C96+C46+C102</f>
        <v>208875.7</v>
      </c>
      <c r="D10" s="58">
        <f>+D11+D12+D16+D60+D65+D71+D78+D85+D86+D96+D46+D102</f>
        <v>181935.5</v>
      </c>
      <c r="E10" s="58">
        <f>+E11+E12+E16+E60+E65+E71+E78+E85+E86+E96+E46+E102</f>
        <v>118832.9</v>
      </c>
      <c r="F10" s="58">
        <f>+F11+F12+F16+F60+F65+F71+F78+F85+F86+F96+F46+F102</f>
        <v>26940.2</v>
      </c>
    </row>
    <row r="11" spans="1:6" ht="31.5" x14ac:dyDescent="0.25">
      <c r="A11" s="13">
        <f t="shared" si="2"/>
        <v>6</v>
      </c>
      <c r="B11" s="7" t="s">
        <v>143</v>
      </c>
      <c r="C11" s="58">
        <f>+D11+F11</f>
        <v>455.5</v>
      </c>
      <c r="D11" s="58">
        <f>407.7+41.3</f>
        <v>449</v>
      </c>
      <c r="E11" s="58"/>
      <c r="F11" s="58">
        <v>6.5</v>
      </c>
    </row>
    <row r="12" spans="1:6" ht="15.75" x14ac:dyDescent="0.25">
      <c r="A12" s="13">
        <f t="shared" si="2"/>
        <v>7</v>
      </c>
      <c r="B12" s="11" t="s">
        <v>166</v>
      </c>
      <c r="C12" s="58">
        <f>+C14+C15</f>
        <v>1002.5</v>
      </c>
      <c r="D12" s="58">
        <f>+D14+D15</f>
        <v>899.8</v>
      </c>
      <c r="E12" s="58">
        <f>+E14+E15</f>
        <v>22.2</v>
      </c>
      <c r="F12" s="58">
        <f>+F14+F15</f>
        <v>102.7</v>
      </c>
    </row>
    <row r="13" spans="1:6" ht="15.75" x14ac:dyDescent="0.25">
      <c r="A13" s="13">
        <f t="shared" si="2"/>
        <v>8</v>
      </c>
      <c r="B13" s="116" t="s">
        <v>2</v>
      </c>
      <c r="C13" s="58"/>
      <c r="D13" s="58"/>
      <c r="E13" s="58"/>
      <c r="F13" s="58"/>
    </row>
    <row r="14" spans="1:6" ht="31.5" x14ac:dyDescent="0.25">
      <c r="A14" s="13">
        <f t="shared" si="2"/>
        <v>9</v>
      </c>
      <c r="B14" s="12" t="s">
        <v>169</v>
      </c>
      <c r="C14" s="59">
        <f>+D14+F14</f>
        <v>904</v>
      </c>
      <c r="D14" s="59">
        <v>898.9</v>
      </c>
      <c r="E14" s="59">
        <v>21.4</v>
      </c>
      <c r="F14" s="59">
        <v>5.0999999999999996</v>
      </c>
    </row>
    <row r="15" spans="1:6" ht="47.25" x14ac:dyDescent="0.25">
      <c r="A15" s="13">
        <f t="shared" si="2"/>
        <v>10</v>
      </c>
      <c r="B15" s="12" t="s">
        <v>173</v>
      </c>
      <c r="C15" s="59">
        <f>+D15+F15</f>
        <v>98.5</v>
      </c>
      <c r="D15" s="59">
        <v>0.9</v>
      </c>
      <c r="E15" s="59">
        <v>0.8</v>
      </c>
      <c r="F15" s="59">
        <v>97.6</v>
      </c>
    </row>
    <row r="16" spans="1:6" ht="15.75" x14ac:dyDescent="0.25">
      <c r="A16" s="13">
        <f t="shared" si="2"/>
        <v>11</v>
      </c>
      <c r="B16" s="8" t="s">
        <v>34</v>
      </c>
      <c r="C16" s="58">
        <f>SUM(C18:C23)+C45+C44</f>
        <v>13930.3</v>
      </c>
      <c r="D16" s="58">
        <f t="shared" ref="D16:F16" si="3">SUM(D18:D23)+D45+D44</f>
        <v>11821.7</v>
      </c>
      <c r="E16" s="58">
        <f t="shared" si="3"/>
        <v>9287.1</v>
      </c>
      <c r="F16" s="58">
        <f t="shared" si="3"/>
        <v>2108.6</v>
      </c>
    </row>
    <row r="17" spans="1:6" ht="15.75" x14ac:dyDescent="0.25">
      <c r="A17" s="13">
        <f t="shared" si="2"/>
        <v>12</v>
      </c>
      <c r="B17" s="116" t="s">
        <v>2</v>
      </c>
      <c r="C17" s="58"/>
      <c r="D17" s="59"/>
      <c r="E17" s="59"/>
      <c r="F17" s="59"/>
    </row>
    <row r="18" spans="1:6" ht="47.25" x14ac:dyDescent="0.25">
      <c r="A18" s="13">
        <f t="shared" si="2"/>
        <v>13</v>
      </c>
      <c r="B18" s="7" t="s">
        <v>170</v>
      </c>
      <c r="C18" s="59">
        <f>+D18+F18</f>
        <v>392.5</v>
      </c>
      <c r="D18" s="59">
        <v>392.5</v>
      </c>
      <c r="E18" s="59">
        <v>215.4</v>
      </c>
      <c r="F18" s="59"/>
    </row>
    <row r="19" spans="1:6" ht="47.25" x14ac:dyDescent="0.25">
      <c r="A19" s="13">
        <f t="shared" si="2"/>
        <v>14</v>
      </c>
      <c r="B19" s="7" t="s">
        <v>171</v>
      </c>
      <c r="C19" s="59">
        <f t="shared" ref="C19:C22" si="4">+D19+F19</f>
        <v>371.4</v>
      </c>
      <c r="D19" s="59">
        <v>371.4</v>
      </c>
      <c r="E19" s="59">
        <v>353.1</v>
      </c>
      <c r="F19" s="59"/>
    </row>
    <row r="20" spans="1:6" ht="47.25" x14ac:dyDescent="0.25">
      <c r="A20" s="13">
        <f t="shared" si="2"/>
        <v>15</v>
      </c>
      <c r="B20" s="7" t="s">
        <v>35</v>
      </c>
      <c r="C20" s="59">
        <f t="shared" si="4"/>
        <v>12174.3</v>
      </c>
      <c r="D20" s="59">
        <f>10422.7+557.3+15-D18-D19-D21</f>
        <v>10132.1</v>
      </c>
      <c r="E20" s="59">
        <f>8186.6+475.6+14.7-E18-E19</f>
        <v>8108.4</v>
      </c>
      <c r="F20" s="59">
        <v>2042.2</v>
      </c>
    </row>
    <row r="21" spans="1:6" ht="31.5" x14ac:dyDescent="0.25">
      <c r="A21" s="13">
        <f t="shared" si="2"/>
        <v>16</v>
      </c>
      <c r="B21" s="7" t="s">
        <v>36</v>
      </c>
      <c r="C21" s="59">
        <f t="shared" si="4"/>
        <v>99</v>
      </c>
      <c r="D21" s="59">
        <v>99</v>
      </c>
      <c r="E21" s="59"/>
      <c r="F21" s="59"/>
    </row>
    <row r="22" spans="1:6" ht="31.5" x14ac:dyDescent="0.25">
      <c r="A22" s="13">
        <f t="shared" si="2"/>
        <v>17</v>
      </c>
      <c r="B22" s="7" t="s">
        <v>37</v>
      </c>
      <c r="C22" s="59">
        <f t="shared" si="4"/>
        <v>200</v>
      </c>
      <c r="D22" s="59">
        <v>140</v>
      </c>
      <c r="E22" s="59"/>
      <c r="F22" s="59">
        <v>60</v>
      </c>
    </row>
    <row r="23" spans="1:6" ht="63" x14ac:dyDescent="0.25">
      <c r="A23" s="13">
        <f t="shared" si="2"/>
        <v>18</v>
      </c>
      <c r="B23" s="7" t="s">
        <v>38</v>
      </c>
      <c r="C23" s="59">
        <f>SUM(C25:C43)</f>
        <v>674</v>
      </c>
      <c r="D23" s="59">
        <f t="shared" ref="D23:F23" si="5">SUM(D25:D43)</f>
        <v>667.6</v>
      </c>
      <c r="E23" s="59">
        <f t="shared" si="5"/>
        <v>608.20000000000005</v>
      </c>
      <c r="F23" s="59">
        <f t="shared" si="5"/>
        <v>6.4</v>
      </c>
    </row>
    <row r="24" spans="1:6" ht="15.75" x14ac:dyDescent="0.25">
      <c r="A24" s="13">
        <f t="shared" si="2"/>
        <v>19</v>
      </c>
      <c r="B24" s="116" t="s">
        <v>2</v>
      </c>
      <c r="C24" s="58"/>
      <c r="D24" s="59"/>
      <c r="E24" s="59"/>
      <c r="F24" s="59"/>
    </row>
    <row r="25" spans="1:6" ht="31.5" x14ac:dyDescent="0.25">
      <c r="A25" s="13">
        <f t="shared" si="2"/>
        <v>20</v>
      </c>
      <c r="B25" s="7" t="s">
        <v>191</v>
      </c>
      <c r="C25" s="59">
        <f>+D25+F25</f>
        <v>0.6</v>
      </c>
      <c r="D25" s="59">
        <v>0.6</v>
      </c>
      <c r="E25" s="59">
        <v>0.6</v>
      </c>
      <c r="F25" s="59"/>
    </row>
    <row r="26" spans="1:6" ht="15.75" x14ac:dyDescent="0.25">
      <c r="A26" s="13">
        <f t="shared" si="2"/>
        <v>21</v>
      </c>
      <c r="B26" s="7" t="s">
        <v>13</v>
      </c>
      <c r="C26" s="59">
        <f t="shared" ref="C26:C45" si="6">+D26+F26</f>
        <v>23.6</v>
      </c>
      <c r="D26" s="59">
        <v>23.6</v>
      </c>
      <c r="E26" s="59">
        <v>20.8</v>
      </c>
      <c r="F26" s="59"/>
    </row>
    <row r="27" spans="1:6" ht="31.5" x14ac:dyDescent="0.25">
      <c r="A27" s="13">
        <f t="shared" si="2"/>
        <v>22</v>
      </c>
      <c r="B27" s="7" t="s">
        <v>14</v>
      </c>
      <c r="C27" s="59">
        <f t="shared" si="6"/>
        <v>15.3</v>
      </c>
      <c r="D27" s="59">
        <v>15.3</v>
      </c>
      <c r="E27" s="59">
        <v>15.1</v>
      </c>
      <c r="F27" s="59"/>
    </row>
    <row r="28" spans="1:6" ht="31.5" x14ac:dyDescent="0.25">
      <c r="A28" s="13">
        <f t="shared" si="2"/>
        <v>23</v>
      </c>
      <c r="B28" s="7" t="s">
        <v>80</v>
      </c>
      <c r="C28" s="59">
        <f t="shared" si="6"/>
        <v>75.599999999999994</v>
      </c>
      <c r="D28" s="59">
        <v>75.599999999999994</v>
      </c>
      <c r="E28" s="59">
        <v>59.8</v>
      </c>
      <c r="F28" s="59"/>
    </row>
    <row r="29" spans="1:6" ht="31.5" x14ac:dyDescent="0.25">
      <c r="A29" s="13">
        <f t="shared" si="2"/>
        <v>24</v>
      </c>
      <c r="B29" s="7" t="s">
        <v>106</v>
      </c>
      <c r="C29" s="59">
        <f t="shared" si="6"/>
        <v>44.7</v>
      </c>
      <c r="D29" s="59">
        <v>44.7</v>
      </c>
      <c r="E29" s="59">
        <v>39.4</v>
      </c>
      <c r="F29" s="59"/>
    </row>
    <row r="30" spans="1:6" ht="15.75" x14ac:dyDescent="0.25">
      <c r="A30" s="13">
        <f t="shared" si="2"/>
        <v>25</v>
      </c>
      <c r="B30" s="7" t="s">
        <v>15</v>
      </c>
      <c r="C30" s="59">
        <f t="shared" si="6"/>
        <v>84.6</v>
      </c>
      <c r="D30" s="59">
        <v>84.6</v>
      </c>
      <c r="E30" s="59">
        <v>83.1</v>
      </c>
      <c r="F30" s="59"/>
    </row>
    <row r="31" spans="1:6" ht="15.75" x14ac:dyDescent="0.25">
      <c r="A31" s="13">
        <f t="shared" si="2"/>
        <v>26</v>
      </c>
      <c r="B31" s="7" t="s">
        <v>16</v>
      </c>
      <c r="C31" s="59">
        <f>+D31+F31</f>
        <v>86.1</v>
      </c>
      <c r="D31" s="59">
        <v>86.1</v>
      </c>
      <c r="E31" s="59">
        <v>79.2</v>
      </c>
      <c r="F31" s="59"/>
    </row>
    <row r="32" spans="1:6" ht="47.25" x14ac:dyDescent="0.25">
      <c r="A32" s="13">
        <f t="shared" si="2"/>
        <v>27</v>
      </c>
      <c r="B32" s="7" t="s">
        <v>76</v>
      </c>
      <c r="C32" s="59">
        <f t="shared" si="6"/>
        <v>29.3</v>
      </c>
      <c r="D32" s="59">
        <v>29.3</v>
      </c>
      <c r="E32" s="59">
        <v>28.7</v>
      </c>
      <c r="F32" s="59"/>
    </row>
    <row r="33" spans="1:6" ht="31.5" x14ac:dyDescent="0.25">
      <c r="A33" s="13">
        <f t="shared" si="2"/>
        <v>28</v>
      </c>
      <c r="B33" s="7" t="s">
        <v>17</v>
      </c>
      <c r="C33" s="59">
        <f t="shared" si="6"/>
        <v>2.6</v>
      </c>
      <c r="D33" s="59">
        <v>2.6</v>
      </c>
      <c r="E33" s="59"/>
      <c r="F33" s="59"/>
    </row>
    <row r="34" spans="1:6" ht="47.25" x14ac:dyDescent="0.25">
      <c r="A34" s="13">
        <f t="shared" si="2"/>
        <v>29</v>
      </c>
      <c r="B34" s="7" t="s">
        <v>148</v>
      </c>
      <c r="C34" s="59">
        <f t="shared" si="6"/>
        <v>1.2</v>
      </c>
      <c r="D34" s="59">
        <v>1.2</v>
      </c>
      <c r="E34" s="59">
        <v>1.1000000000000001</v>
      </c>
      <c r="F34" s="59"/>
    </row>
    <row r="35" spans="1:6" ht="15.75" x14ac:dyDescent="0.25">
      <c r="A35" s="13">
        <f t="shared" si="2"/>
        <v>30</v>
      </c>
      <c r="B35" s="7" t="s">
        <v>81</v>
      </c>
      <c r="C35" s="59">
        <f>+D35+F35</f>
        <v>5.3</v>
      </c>
      <c r="D35" s="59">
        <v>5.3</v>
      </c>
      <c r="E35" s="59"/>
      <c r="F35" s="59"/>
    </row>
    <row r="36" spans="1:6" ht="15.75" x14ac:dyDescent="0.25">
      <c r="A36" s="13">
        <f t="shared" si="2"/>
        <v>31</v>
      </c>
      <c r="B36" s="12" t="s">
        <v>39</v>
      </c>
      <c r="C36" s="59">
        <f t="shared" si="6"/>
        <v>18.899999999999999</v>
      </c>
      <c r="D36" s="59">
        <v>18.899999999999999</v>
      </c>
      <c r="E36" s="59">
        <v>18.2</v>
      </c>
      <c r="F36" s="59"/>
    </row>
    <row r="37" spans="1:6" ht="31.5" x14ac:dyDescent="0.25">
      <c r="A37" s="13">
        <f t="shared" si="2"/>
        <v>32</v>
      </c>
      <c r="B37" s="7" t="s">
        <v>108</v>
      </c>
      <c r="C37" s="59">
        <f t="shared" si="6"/>
        <v>10.5</v>
      </c>
      <c r="D37" s="59">
        <v>10.5</v>
      </c>
      <c r="E37" s="59">
        <v>10.3</v>
      </c>
      <c r="F37" s="59"/>
    </row>
    <row r="38" spans="1:6" ht="15.75" x14ac:dyDescent="0.25">
      <c r="A38" s="13">
        <f t="shared" si="2"/>
        <v>33</v>
      </c>
      <c r="B38" s="7" t="s">
        <v>40</v>
      </c>
      <c r="C38" s="59">
        <f t="shared" si="6"/>
        <v>102.6</v>
      </c>
      <c r="D38" s="59">
        <v>101</v>
      </c>
      <c r="E38" s="59">
        <v>98.1</v>
      </c>
      <c r="F38" s="59">
        <v>1.6</v>
      </c>
    </row>
    <row r="39" spans="1:6" ht="31.5" x14ac:dyDescent="0.25">
      <c r="A39" s="13">
        <f t="shared" si="2"/>
        <v>34</v>
      </c>
      <c r="B39" s="7" t="s">
        <v>41</v>
      </c>
      <c r="C39" s="59">
        <f t="shared" si="6"/>
        <v>23.4</v>
      </c>
      <c r="D39" s="59">
        <v>23.4</v>
      </c>
      <c r="E39" s="59">
        <v>19</v>
      </c>
      <c r="F39" s="59"/>
    </row>
    <row r="40" spans="1:6" ht="15.75" x14ac:dyDescent="0.25">
      <c r="A40" s="13">
        <f t="shared" si="2"/>
        <v>35</v>
      </c>
      <c r="B40" s="7" t="s">
        <v>42</v>
      </c>
      <c r="C40" s="59">
        <f t="shared" si="6"/>
        <v>72</v>
      </c>
      <c r="D40" s="59">
        <v>67.2</v>
      </c>
      <c r="E40" s="59">
        <v>63.4</v>
      </c>
      <c r="F40" s="59">
        <v>4.8</v>
      </c>
    </row>
    <row r="41" spans="1:6" ht="31.5" x14ac:dyDescent="0.25">
      <c r="A41" s="13">
        <f t="shared" si="2"/>
        <v>36</v>
      </c>
      <c r="B41" s="7" t="s">
        <v>109</v>
      </c>
      <c r="C41" s="59">
        <f t="shared" si="6"/>
        <v>6.7</v>
      </c>
      <c r="D41" s="59">
        <v>6.7</v>
      </c>
      <c r="E41" s="59">
        <v>6.6</v>
      </c>
      <c r="F41" s="59"/>
    </row>
    <row r="42" spans="1:6" ht="31.5" x14ac:dyDescent="0.25">
      <c r="A42" s="13">
        <f t="shared" si="2"/>
        <v>37</v>
      </c>
      <c r="B42" s="7" t="s">
        <v>129</v>
      </c>
      <c r="C42" s="59">
        <f t="shared" si="6"/>
        <v>42</v>
      </c>
      <c r="D42" s="59">
        <v>42</v>
      </c>
      <c r="E42" s="59">
        <v>36.200000000000003</v>
      </c>
      <c r="F42" s="59"/>
    </row>
    <row r="43" spans="1:6" ht="80.25" customHeight="1" x14ac:dyDescent="0.25">
      <c r="A43" s="13">
        <f t="shared" si="2"/>
        <v>38</v>
      </c>
      <c r="B43" s="7" t="s">
        <v>209</v>
      </c>
      <c r="C43" s="59">
        <f t="shared" si="6"/>
        <v>29</v>
      </c>
      <c r="D43" s="59">
        <v>29</v>
      </c>
      <c r="E43" s="59">
        <v>28.6</v>
      </c>
      <c r="F43" s="59"/>
    </row>
    <row r="44" spans="1:6" ht="94.5" x14ac:dyDescent="0.25">
      <c r="A44" s="13">
        <f t="shared" si="2"/>
        <v>39</v>
      </c>
      <c r="B44" s="79" t="s">
        <v>195</v>
      </c>
      <c r="C44" s="59">
        <f t="shared" si="6"/>
        <v>17.100000000000001</v>
      </c>
      <c r="D44" s="59">
        <v>17.100000000000001</v>
      </c>
      <c r="E44" s="59"/>
      <c r="F44" s="59"/>
    </row>
    <row r="45" spans="1:6" ht="47.25" x14ac:dyDescent="0.25">
      <c r="A45" s="13">
        <f t="shared" si="2"/>
        <v>40</v>
      </c>
      <c r="B45" s="79" t="s">
        <v>190</v>
      </c>
      <c r="C45" s="59">
        <f t="shared" si="6"/>
        <v>2</v>
      </c>
      <c r="D45" s="59">
        <v>2</v>
      </c>
      <c r="E45" s="59">
        <v>2</v>
      </c>
      <c r="F45" s="58"/>
    </row>
    <row r="46" spans="1:6" ht="15.75" x14ac:dyDescent="0.25">
      <c r="A46" s="13">
        <f t="shared" si="2"/>
        <v>41</v>
      </c>
      <c r="B46" s="8" t="s">
        <v>67</v>
      </c>
      <c r="C46" s="58">
        <f>SUM(C48:C54)</f>
        <v>6050.5</v>
      </c>
      <c r="D46" s="58">
        <f t="shared" ref="D46:F46" si="7">SUM(D48:D54)</f>
        <v>3224</v>
      </c>
      <c r="E46" s="58">
        <f t="shared" si="7"/>
        <v>2226.1999999999998</v>
      </c>
      <c r="F46" s="58">
        <f t="shared" si="7"/>
        <v>2826.5</v>
      </c>
    </row>
    <row r="47" spans="1:6" ht="15.75" x14ac:dyDescent="0.25">
      <c r="A47" s="13">
        <f t="shared" si="2"/>
        <v>42</v>
      </c>
      <c r="B47" s="116" t="s">
        <v>2</v>
      </c>
      <c r="C47" s="59"/>
      <c r="D47" s="59"/>
      <c r="E47" s="59"/>
      <c r="F47" s="59"/>
    </row>
    <row r="48" spans="1:6" ht="31.5" x14ac:dyDescent="0.25">
      <c r="A48" s="13">
        <f t="shared" si="2"/>
        <v>43</v>
      </c>
      <c r="B48" s="7" t="s">
        <v>78</v>
      </c>
      <c r="C48" s="59">
        <f>+D48+F48</f>
        <v>2009.8</v>
      </c>
      <c r="D48" s="59">
        <f>1725.9-43.9</f>
        <v>1682</v>
      </c>
      <c r="E48" s="59">
        <v>1173</v>
      </c>
      <c r="F48" s="59">
        <v>327.8</v>
      </c>
    </row>
    <row r="49" spans="1:6" ht="31.5" x14ac:dyDescent="0.25">
      <c r="A49" s="13">
        <f t="shared" si="2"/>
        <v>44</v>
      </c>
      <c r="B49" s="7" t="s">
        <v>79</v>
      </c>
      <c r="C49" s="59">
        <f t="shared" ref="C49:C59" si="8">+D49+F49</f>
        <v>21.6</v>
      </c>
      <c r="D49" s="59">
        <v>21.6</v>
      </c>
      <c r="E49" s="59">
        <v>12.8</v>
      </c>
      <c r="F49" s="59"/>
    </row>
    <row r="50" spans="1:6" ht="31.5" x14ac:dyDescent="0.25">
      <c r="A50" s="13">
        <f t="shared" si="2"/>
        <v>45</v>
      </c>
      <c r="B50" s="7" t="s">
        <v>69</v>
      </c>
      <c r="C50" s="59">
        <f>+D50+F50</f>
        <v>126</v>
      </c>
      <c r="D50" s="59">
        <v>126</v>
      </c>
      <c r="E50" s="59"/>
      <c r="F50" s="59"/>
    </row>
    <row r="51" spans="1:6" ht="31.5" x14ac:dyDescent="0.25">
      <c r="A51" s="13">
        <f t="shared" si="2"/>
        <v>46</v>
      </c>
      <c r="B51" s="12" t="s">
        <v>70</v>
      </c>
      <c r="C51" s="59">
        <f>+D51+F51</f>
        <v>43.9</v>
      </c>
      <c r="D51" s="59">
        <v>43.9</v>
      </c>
      <c r="E51" s="59"/>
      <c r="F51" s="59"/>
    </row>
    <row r="52" spans="1:6" ht="47.25" x14ac:dyDescent="0.25">
      <c r="A52" s="13">
        <f t="shared" si="2"/>
        <v>47</v>
      </c>
      <c r="B52" s="7" t="s">
        <v>114</v>
      </c>
      <c r="C52" s="59">
        <f t="shared" si="8"/>
        <v>183.5</v>
      </c>
      <c r="D52" s="59">
        <v>183.5</v>
      </c>
      <c r="E52" s="59">
        <v>9.6</v>
      </c>
      <c r="F52" s="59"/>
    </row>
    <row r="53" spans="1:6" ht="47.25" x14ac:dyDescent="0.25">
      <c r="A53" s="13">
        <f t="shared" si="2"/>
        <v>48</v>
      </c>
      <c r="B53" s="7" t="s">
        <v>181</v>
      </c>
      <c r="C53" s="59">
        <f t="shared" si="8"/>
        <v>2498.6999999999998</v>
      </c>
      <c r="D53" s="59"/>
      <c r="E53" s="59"/>
      <c r="F53" s="16">
        <v>2498.6999999999998</v>
      </c>
    </row>
    <row r="54" spans="1:6" ht="63" x14ac:dyDescent="0.25">
      <c r="A54" s="13">
        <f t="shared" si="2"/>
        <v>49</v>
      </c>
      <c r="B54" s="79" t="s">
        <v>68</v>
      </c>
      <c r="C54" s="59">
        <f>SUM(C56:C59)</f>
        <v>1167</v>
      </c>
      <c r="D54" s="59">
        <f t="shared" ref="D54:F54" si="9">SUM(D56:D59)</f>
        <v>1167</v>
      </c>
      <c r="E54" s="59">
        <f t="shared" si="9"/>
        <v>1030.8</v>
      </c>
      <c r="F54" s="59">
        <f t="shared" si="9"/>
        <v>0</v>
      </c>
    </row>
    <row r="55" spans="1:6" ht="15.75" x14ac:dyDescent="0.25">
      <c r="A55" s="13">
        <f t="shared" si="2"/>
        <v>50</v>
      </c>
      <c r="B55" s="116" t="s">
        <v>2</v>
      </c>
      <c r="C55" s="59">
        <f t="shared" si="8"/>
        <v>0</v>
      </c>
      <c r="D55" s="59"/>
      <c r="E55" s="59"/>
      <c r="F55" s="59"/>
    </row>
    <row r="56" spans="1:6" ht="31.5" x14ac:dyDescent="0.25">
      <c r="A56" s="13">
        <f t="shared" si="2"/>
        <v>51</v>
      </c>
      <c r="B56" s="7" t="s">
        <v>111</v>
      </c>
      <c r="C56" s="59">
        <f t="shared" si="8"/>
        <v>825.7</v>
      </c>
      <c r="D56" s="59">
        <v>825.7</v>
      </c>
      <c r="E56" s="59">
        <v>759.1</v>
      </c>
      <c r="F56" s="59"/>
    </row>
    <row r="57" spans="1:6" ht="47.25" x14ac:dyDescent="0.25">
      <c r="A57" s="13">
        <f t="shared" si="2"/>
        <v>52</v>
      </c>
      <c r="B57" s="7" t="s">
        <v>110</v>
      </c>
      <c r="C57" s="59">
        <f t="shared" si="8"/>
        <v>206</v>
      </c>
      <c r="D57" s="59">
        <v>206</v>
      </c>
      <c r="E57" s="59">
        <v>196.1</v>
      </c>
      <c r="F57" s="59"/>
    </row>
    <row r="58" spans="1:6" ht="31.5" x14ac:dyDescent="0.25">
      <c r="A58" s="13">
        <f t="shared" si="2"/>
        <v>53</v>
      </c>
      <c r="B58" s="7" t="s">
        <v>132</v>
      </c>
      <c r="C58" s="59">
        <f t="shared" si="8"/>
        <v>128</v>
      </c>
      <c r="D58" s="59">
        <v>128</v>
      </c>
      <c r="E58" s="59">
        <v>69.099999999999994</v>
      </c>
      <c r="F58" s="59"/>
    </row>
    <row r="59" spans="1:6" ht="15.75" x14ac:dyDescent="0.25">
      <c r="A59" s="13">
        <f t="shared" si="2"/>
        <v>54</v>
      </c>
      <c r="B59" s="79" t="s">
        <v>96</v>
      </c>
      <c r="C59" s="59">
        <f t="shared" si="8"/>
        <v>7.3</v>
      </c>
      <c r="D59" s="59">
        <v>7.3</v>
      </c>
      <c r="E59" s="59">
        <v>6.5</v>
      </c>
      <c r="F59" s="59"/>
    </row>
    <row r="60" spans="1:6" ht="15.75" x14ac:dyDescent="0.25">
      <c r="A60" s="13">
        <f t="shared" si="2"/>
        <v>55</v>
      </c>
      <c r="B60" s="11" t="s">
        <v>44</v>
      </c>
      <c r="C60" s="58">
        <f>SUM(C62:C64)</f>
        <v>7071.2</v>
      </c>
      <c r="D60" s="58">
        <f t="shared" ref="D60:F60" si="10">SUM(D62:D64)</f>
        <v>5611.7</v>
      </c>
      <c r="E60" s="58">
        <f t="shared" si="10"/>
        <v>0</v>
      </c>
      <c r="F60" s="58">
        <f t="shared" si="10"/>
        <v>1459.5</v>
      </c>
    </row>
    <row r="61" spans="1:6" ht="15.75" x14ac:dyDescent="0.25">
      <c r="A61" s="13">
        <f t="shared" si="2"/>
        <v>56</v>
      </c>
      <c r="B61" s="116" t="s">
        <v>2</v>
      </c>
      <c r="C61" s="59"/>
      <c r="D61" s="59"/>
      <c r="E61" s="59"/>
      <c r="F61" s="59"/>
    </row>
    <row r="62" spans="1:6" ht="31.5" x14ac:dyDescent="0.25">
      <c r="A62" s="13">
        <f t="shared" si="2"/>
        <v>57</v>
      </c>
      <c r="B62" s="12" t="s">
        <v>77</v>
      </c>
      <c r="C62" s="59">
        <f>+D62+F62</f>
        <v>6001.2</v>
      </c>
      <c r="D62" s="59">
        <f>315.4+4880</f>
        <v>5195.3999999999996</v>
      </c>
      <c r="E62" s="59"/>
      <c r="F62" s="59">
        <v>805.8</v>
      </c>
    </row>
    <row r="63" spans="1:6" ht="47.25" x14ac:dyDescent="0.25">
      <c r="A63" s="13">
        <f t="shared" si="2"/>
        <v>58</v>
      </c>
      <c r="B63" s="12" t="s">
        <v>120</v>
      </c>
      <c r="C63" s="59">
        <f t="shared" ref="C63:C64" si="11">+D63+F63</f>
        <v>566</v>
      </c>
      <c r="D63" s="59">
        <v>0.3</v>
      </c>
      <c r="E63" s="59"/>
      <c r="F63" s="59">
        <v>565.70000000000005</v>
      </c>
    </row>
    <row r="64" spans="1:6" ht="15.75" x14ac:dyDescent="0.25">
      <c r="A64" s="13">
        <f t="shared" si="2"/>
        <v>59</v>
      </c>
      <c r="B64" s="7" t="s">
        <v>45</v>
      </c>
      <c r="C64" s="59">
        <f t="shared" si="11"/>
        <v>504</v>
      </c>
      <c r="D64" s="59">
        <v>416</v>
      </c>
      <c r="E64" s="59"/>
      <c r="F64" s="59">
        <v>88</v>
      </c>
    </row>
    <row r="65" spans="1:6" ht="31.5" x14ac:dyDescent="0.25">
      <c r="A65" s="13">
        <f t="shared" si="2"/>
        <v>60</v>
      </c>
      <c r="B65" s="7" t="s">
        <v>134</v>
      </c>
      <c r="C65" s="58">
        <f>SUM(C67:C70)</f>
        <v>12178.3</v>
      </c>
      <c r="D65" s="58">
        <f>SUM(D67:D70)</f>
        <v>8473.2999999999993</v>
      </c>
      <c r="E65" s="58">
        <f>SUM(E67:E70)</f>
        <v>9.6</v>
      </c>
      <c r="F65" s="58">
        <f>SUM(F67:F70)</f>
        <v>3705</v>
      </c>
    </row>
    <row r="66" spans="1:6" ht="15.75" x14ac:dyDescent="0.25">
      <c r="A66" s="13">
        <f t="shared" si="2"/>
        <v>61</v>
      </c>
      <c r="B66" s="116" t="s">
        <v>2</v>
      </c>
      <c r="C66" s="58"/>
      <c r="D66" s="58"/>
      <c r="E66" s="58"/>
      <c r="F66" s="58"/>
    </row>
    <row r="67" spans="1:6" ht="31.5" x14ac:dyDescent="0.25">
      <c r="A67" s="13">
        <f t="shared" si="2"/>
        <v>62</v>
      </c>
      <c r="B67" s="7" t="s">
        <v>113</v>
      </c>
      <c r="C67" s="59">
        <f>+D67+F67</f>
        <v>11636.5</v>
      </c>
      <c r="D67" s="59">
        <f>7266.1+1207.2</f>
        <v>8473.2999999999993</v>
      </c>
      <c r="E67" s="59">
        <v>9.6</v>
      </c>
      <c r="F67" s="59">
        <f>1568.2+742.8+852.2</f>
        <v>3163.2</v>
      </c>
    </row>
    <row r="68" spans="1:6" ht="47.25" x14ac:dyDescent="0.25">
      <c r="A68" s="13">
        <f t="shared" si="2"/>
        <v>63</v>
      </c>
      <c r="B68" s="7" t="s">
        <v>196</v>
      </c>
      <c r="C68" s="59">
        <f>+D68+F68</f>
        <v>150</v>
      </c>
      <c r="D68" s="59"/>
      <c r="E68" s="59"/>
      <c r="F68" s="59">
        <v>150</v>
      </c>
    </row>
    <row r="69" spans="1:6" ht="31.5" x14ac:dyDescent="0.25">
      <c r="A69" s="13">
        <f t="shared" si="2"/>
        <v>64</v>
      </c>
      <c r="B69" s="7" t="s">
        <v>198</v>
      </c>
      <c r="C69" s="59">
        <f>+D69+F69</f>
        <v>358</v>
      </c>
      <c r="D69" s="59"/>
      <c r="E69" s="59"/>
      <c r="F69" s="59">
        <v>358</v>
      </c>
    </row>
    <row r="70" spans="1:6" ht="47.25" x14ac:dyDescent="0.25">
      <c r="A70" s="13">
        <f t="shared" si="2"/>
        <v>65</v>
      </c>
      <c r="B70" s="7" t="s">
        <v>119</v>
      </c>
      <c r="C70" s="59">
        <f t="shared" ref="C70" si="12">+D70+F70</f>
        <v>33.799999999999997</v>
      </c>
      <c r="D70" s="59"/>
      <c r="E70" s="59"/>
      <c r="F70" s="59">
        <v>33.799999999999997</v>
      </c>
    </row>
    <row r="71" spans="1:6" ht="31.5" x14ac:dyDescent="0.25">
      <c r="A71" s="13">
        <f t="shared" si="2"/>
        <v>66</v>
      </c>
      <c r="B71" s="7" t="s">
        <v>141</v>
      </c>
      <c r="C71" s="58">
        <f>SUM(C73:C77)</f>
        <v>17248.8</v>
      </c>
      <c r="D71" s="58">
        <f>SUM(D73:D77)</f>
        <v>7648.2</v>
      </c>
      <c r="E71" s="58">
        <f>SUM(E73:E77)</f>
        <v>746.1</v>
      </c>
      <c r="F71" s="58">
        <f>SUM(F73:F77)</f>
        <v>9600.6</v>
      </c>
    </row>
    <row r="72" spans="1:6" ht="15.75" x14ac:dyDescent="0.25">
      <c r="A72" s="13">
        <f t="shared" ref="A72:A120" si="13">+A71+1</f>
        <v>67</v>
      </c>
      <c r="B72" s="116" t="s">
        <v>2</v>
      </c>
      <c r="C72" s="58"/>
      <c r="D72" s="58"/>
      <c r="E72" s="58"/>
      <c r="F72" s="58"/>
    </row>
    <row r="73" spans="1:6" ht="47.25" x14ac:dyDescent="0.25">
      <c r="A73" s="13">
        <f t="shared" si="13"/>
        <v>68</v>
      </c>
      <c r="B73" s="7" t="s">
        <v>46</v>
      </c>
      <c r="C73" s="59">
        <f>+D73+F73</f>
        <v>10457.5</v>
      </c>
      <c r="D73" s="59">
        <v>7335.5</v>
      </c>
      <c r="E73" s="59">
        <v>701.5</v>
      </c>
      <c r="F73" s="59">
        <v>3122</v>
      </c>
    </row>
    <row r="74" spans="1:6" ht="47.25" x14ac:dyDescent="0.25">
      <c r="A74" s="13">
        <f t="shared" si="13"/>
        <v>69</v>
      </c>
      <c r="B74" s="7" t="s">
        <v>54</v>
      </c>
      <c r="C74" s="59">
        <f>+D74+F74</f>
        <v>35.700000000000003</v>
      </c>
      <c r="D74" s="59">
        <v>35.700000000000003</v>
      </c>
      <c r="E74" s="59">
        <v>20</v>
      </c>
      <c r="F74" s="59"/>
    </row>
    <row r="75" spans="1:6" ht="47.25" x14ac:dyDescent="0.25">
      <c r="A75" s="13">
        <f t="shared" si="13"/>
        <v>70</v>
      </c>
      <c r="B75" s="7" t="s">
        <v>197</v>
      </c>
      <c r="C75" s="59">
        <f>+D75+F75</f>
        <v>250</v>
      </c>
      <c r="D75" s="59">
        <v>250</v>
      </c>
      <c r="E75" s="59"/>
      <c r="F75" s="59"/>
    </row>
    <row r="76" spans="1:6" ht="31.5" x14ac:dyDescent="0.25">
      <c r="A76" s="13">
        <f t="shared" si="13"/>
        <v>71</v>
      </c>
      <c r="B76" s="7" t="s">
        <v>199</v>
      </c>
      <c r="C76" s="59">
        <f>+D76+F76</f>
        <v>1995</v>
      </c>
      <c r="D76" s="59"/>
      <c r="E76" s="59"/>
      <c r="F76" s="59">
        <v>1995</v>
      </c>
    </row>
    <row r="77" spans="1:6" ht="63" x14ac:dyDescent="0.25">
      <c r="A77" s="13">
        <f t="shared" si="13"/>
        <v>72</v>
      </c>
      <c r="B77" s="7" t="s">
        <v>142</v>
      </c>
      <c r="C77" s="59">
        <f>+D77+F77</f>
        <v>4510.6000000000004</v>
      </c>
      <c r="D77" s="59">
        <v>27</v>
      </c>
      <c r="E77" s="59">
        <v>24.6</v>
      </c>
      <c r="F77" s="59">
        <v>4483.6000000000004</v>
      </c>
    </row>
    <row r="78" spans="1:6" ht="15.75" x14ac:dyDescent="0.25">
      <c r="A78" s="13">
        <f t="shared" si="13"/>
        <v>73</v>
      </c>
      <c r="B78" s="8" t="s">
        <v>98</v>
      </c>
      <c r="C78" s="58">
        <f>SUM(C80:C84)</f>
        <v>8357.7000000000007</v>
      </c>
      <c r="D78" s="58">
        <f t="shared" ref="D78:F78" si="14">SUM(D80:D84)</f>
        <v>7934.4</v>
      </c>
      <c r="E78" s="58">
        <f t="shared" si="14"/>
        <v>3983</v>
      </c>
      <c r="F78" s="58">
        <f t="shared" si="14"/>
        <v>423.3</v>
      </c>
    </row>
    <row r="79" spans="1:6" ht="15.75" x14ac:dyDescent="0.25">
      <c r="A79" s="13">
        <f t="shared" si="13"/>
        <v>74</v>
      </c>
      <c r="B79" s="116" t="s">
        <v>2</v>
      </c>
      <c r="C79" s="58"/>
      <c r="D79" s="58"/>
      <c r="E79" s="58"/>
      <c r="F79" s="58"/>
    </row>
    <row r="80" spans="1:6" ht="31.5" x14ac:dyDescent="0.25">
      <c r="A80" s="13">
        <f t="shared" si="13"/>
        <v>75</v>
      </c>
      <c r="B80" s="7" t="s">
        <v>97</v>
      </c>
      <c r="C80" s="59">
        <f>+D80+F80</f>
        <v>7781.1</v>
      </c>
      <c r="D80" s="59">
        <f>7181.7+250</f>
        <v>7431.7</v>
      </c>
      <c r="E80" s="59">
        <v>3921.6</v>
      </c>
      <c r="F80" s="59">
        <v>349.4</v>
      </c>
    </row>
    <row r="81" spans="1:6" ht="31.5" x14ac:dyDescent="0.25">
      <c r="A81" s="13">
        <f t="shared" si="13"/>
        <v>76</v>
      </c>
      <c r="B81" s="7" t="s">
        <v>99</v>
      </c>
      <c r="C81" s="59">
        <f t="shared" ref="C81:C84" si="15">+D81+F81</f>
        <v>431.2</v>
      </c>
      <c r="D81" s="59">
        <v>412.6</v>
      </c>
      <c r="E81" s="59">
        <v>16</v>
      </c>
      <c r="F81" s="59">
        <v>18.600000000000001</v>
      </c>
    </row>
    <row r="82" spans="1:6" ht="47.25" x14ac:dyDescent="0.25">
      <c r="A82" s="13">
        <f t="shared" si="13"/>
        <v>77</v>
      </c>
      <c r="B82" s="7" t="s">
        <v>187</v>
      </c>
      <c r="C82" s="59">
        <f t="shared" si="15"/>
        <v>55.3</v>
      </c>
      <c r="D82" s="59"/>
      <c r="E82" s="59"/>
      <c r="F82" s="59">
        <v>55.3</v>
      </c>
    </row>
    <row r="83" spans="1:6" ht="47.25" x14ac:dyDescent="0.25">
      <c r="A83" s="13">
        <f t="shared" si="13"/>
        <v>78</v>
      </c>
      <c r="B83" s="7" t="s">
        <v>188</v>
      </c>
      <c r="C83" s="59">
        <f t="shared" si="15"/>
        <v>46</v>
      </c>
      <c r="D83" s="59">
        <v>46</v>
      </c>
      <c r="E83" s="59">
        <v>45.4</v>
      </c>
      <c r="F83" s="59"/>
    </row>
    <row r="84" spans="1:6" ht="47.25" x14ac:dyDescent="0.25">
      <c r="A84" s="13">
        <f t="shared" si="13"/>
        <v>79</v>
      </c>
      <c r="B84" s="7" t="s">
        <v>118</v>
      </c>
      <c r="C84" s="59">
        <f t="shared" si="15"/>
        <v>44.1</v>
      </c>
      <c r="D84" s="59">
        <v>44.1</v>
      </c>
      <c r="E84" s="59"/>
      <c r="F84" s="59"/>
    </row>
    <row r="85" spans="1:6" ht="31.5" x14ac:dyDescent="0.25">
      <c r="A85" s="13">
        <f t="shared" si="13"/>
        <v>80</v>
      </c>
      <c r="B85" s="79" t="s">
        <v>133</v>
      </c>
      <c r="C85" s="58">
        <f>+D85+F85</f>
        <v>1165.0999999999999</v>
      </c>
      <c r="D85" s="58">
        <v>1152.8</v>
      </c>
      <c r="E85" s="58"/>
      <c r="F85" s="58">
        <v>12.3</v>
      </c>
    </row>
    <row r="86" spans="1:6" ht="15.75" x14ac:dyDescent="0.25">
      <c r="A86" s="13">
        <f t="shared" si="13"/>
        <v>81</v>
      </c>
      <c r="B86" s="8" t="s">
        <v>47</v>
      </c>
      <c r="C86" s="58">
        <f>SUM(C88:C95)</f>
        <v>109733.8</v>
      </c>
      <c r="D86" s="58">
        <f>SUM(D88:D95)</f>
        <v>105508.1</v>
      </c>
      <c r="E86" s="58">
        <f>SUM(E88:E95)</f>
        <v>89680.7</v>
      </c>
      <c r="F86" s="58">
        <f>SUM(F88:F95)</f>
        <v>4225.7</v>
      </c>
    </row>
    <row r="87" spans="1:6" ht="15.75" x14ac:dyDescent="0.25">
      <c r="A87" s="13">
        <f t="shared" si="13"/>
        <v>82</v>
      </c>
      <c r="B87" s="116" t="s">
        <v>2</v>
      </c>
      <c r="C87" s="58"/>
      <c r="D87" s="58"/>
      <c r="E87" s="58"/>
      <c r="F87" s="58"/>
    </row>
    <row r="88" spans="1:6" ht="31.5" x14ac:dyDescent="0.25">
      <c r="A88" s="13">
        <f t="shared" si="13"/>
        <v>83</v>
      </c>
      <c r="B88" s="7" t="s">
        <v>48</v>
      </c>
      <c r="C88" s="59">
        <f>+D88+F88</f>
        <v>46083.1</v>
      </c>
      <c r="D88" s="59">
        <v>44653.599999999999</v>
      </c>
      <c r="E88" s="59">
        <v>36475.1</v>
      </c>
      <c r="F88" s="59">
        <v>1429.5</v>
      </c>
    </row>
    <row r="89" spans="1:6" ht="31.5" x14ac:dyDescent="0.25">
      <c r="A89" s="13">
        <f t="shared" si="13"/>
        <v>84</v>
      </c>
      <c r="B89" s="7" t="s">
        <v>58</v>
      </c>
      <c r="C89" s="59">
        <f>+D89+F89</f>
        <v>5239.8999999999996</v>
      </c>
      <c r="D89" s="59">
        <v>5199.8</v>
      </c>
      <c r="E89" s="59">
        <v>1984.1</v>
      </c>
      <c r="F89" s="59">
        <v>40.1</v>
      </c>
    </row>
    <row r="90" spans="1:6" ht="31.5" x14ac:dyDescent="0.25">
      <c r="A90" s="13">
        <f t="shared" si="13"/>
        <v>85</v>
      </c>
      <c r="B90" s="7" t="s">
        <v>200</v>
      </c>
      <c r="C90" s="59">
        <f>+D90+F90</f>
        <v>1778.7</v>
      </c>
      <c r="D90" s="59"/>
      <c r="E90" s="59"/>
      <c r="F90" s="59">
        <v>1778.7</v>
      </c>
    </row>
    <row r="91" spans="1:6" ht="47.25" x14ac:dyDescent="0.25">
      <c r="A91" s="13">
        <f t="shared" si="13"/>
        <v>86</v>
      </c>
      <c r="B91" s="7" t="s">
        <v>130</v>
      </c>
      <c r="C91" s="59">
        <f t="shared" ref="C91:C95" si="16">+D91+F91</f>
        <v>53138.1</v>
      </c>
      <c r="D91" s="72">
        <f>52525+613.1-209.3</f>
        <v>52928.800000000003</v>
      </c>
      <c r="E91" s="59">
        <v>50162.1</v>
      </c>
      <c r="F91" s="59">
        <f>78.5+130.8</f>
        <v>209.3</v>
      </c>
    </row>
    <row r="92" spans="1:6" ht="47.25" x14ac:dyDescent="0.25">
      <c r="A92" s="13">
        <f t="shared" si="13"/>
        <v>87</v>
      </c>
      <c r="B92" s="79" t="s">
        <v>55</v>
      </c>
      <c r="C92" s="59">
        <f>+D92+F92</f>
        <v>1310.4000000000001</v>
      </c>
      <c r="D92" s="16">
        <f>619.8+690.6</f>
        <v>1310.4000000000001</v>
      </c>
      <c r="E92" s="59">
        <v>1026.7</v>
      </c>
      <c r="F92" s="59"/>
    </row>
    <row r="93" spans="1:6" ht="63" x14ac:dyDescent="0.25">
      <c r="A93" s="13">
        <f t="shared" si="13"/>
        <v>88</v>
      </c>
      <c r="B93" s="79" t="s">
        <v>57</v>
      </c>
      <c r="C93" s="59">
        <f>+D93+F93</f>
        <v>1.6</v>
      </c>
      <c r="D93" s="72">
        <v>1.6</v>
      </c>
      <c r="E93" s="59"/>
      <c r="F93" s="59"/>
    </row>
    <row r="94" spans="1:6" ht="31.5" x14ac:dyDescent="0.25">
      <c r="A94" s="13">
        <f t="shared" si="13"/>
        <v>89</v>
      </c>
      <c r="B94" s="7" t="s">
        <v>193</v>
      </c>
      <c r="C94" s="59">
        <f t="shared" si="16"/>
        <v>1106.2</v>
      </c>
      <c r="D94" s="16">
        <v>1106.2</v>
      </c>
      <c r="E94" s="59">
        <v>31.6</v>
      </c>
      <c r="F94" s="59"/>
    </row>
    <row r="95" spans="1:6" ht="47.25" x14ac:dyDescent="0.25">
      <c r="A95" s="13">
        <f t="shared" si="13"/>
        <v>90</v>
      </c>
      <c r="B95" s="7" t="s">
        <v>116</v>
      </c>
      <c r="C95" s="59">
        <f t="shared" si="16"/>
        <v>1075.8</v>
      </c>
      <c r="D95" s="59">
        <v>307.7</v>
      </c>
      <c r="E95" s="59">
        <v>1.1000000000000001</v>
      </c>
      <c r="F95" s="59">
        <v>768.1</v>
      </c>
    </row>
    <row r="96" spans="1:6" ht="15.75" x14ac:dyDescent="0.25">
      <c r="A96" s="13">
        <f t="shared" si="13"/>
        <v>91</v>
      </c>
      <c r="B96" s="11" t="s">
        <v>49</v>
      </c>
      <c r="C96" s="58">
        <f>SUM(C98:C101)</f>
        <v>9770.2000000000007</v>
      </c>
      <c r="D96" s="58">
        <f t="shared" ref="D96:F96" si="17">SUM(D98:D101)</f>
        <v>7956</v>
      </c>
      <c r="E96" s="58">
        <f t="shared" si="17"/>
        <v>3956.4</v>
      </c>
      <c r="F96" s="58">
        <f t="shared" si="17"/>
        <v>1814.2</v>
      </c>
    </row>
    <row r="97" spans="1:6" ht="15.75" x14ac:dyDescent="0.25">
      <c r="A97" s="13">
        <f t="shared" si="13"/>
        <v>92</v>
      </c>
      <c r="B97" s="116" t="s">
        <v>2</v>
      </c>
      <c r="C97" s="58"/>
      <c r="D97" s="58"/>
      <c r="E97" s="58"/>
      <c r="F97" s="58"/>
    </row>
    <row r="98" spans="1:6" ht="31.5" x14ac:dyDescent="0.25">
      <c r="A98" s="13">
        <f t="shared" si="13"/>
        <v>93</v>
      </c>
      <c r="B98" s="12" t="s">
        <v>50</v>
      </c>
      <c r="C98" s="59">
        <f>+D98+F98</f>
        <v>8228.4</v>
      </c>
      <c r="D98" s="59">
        <v>7655.9</v>
      </c>
      <c r="E98" s="59">
        <v>3956.4</v>
      </c>
      <c r="F98" s="59">
        <v>572.5</v>
      </c>
    </row>
    <row r="99" spans="1:6" ht="31.5" x14ac:dyDescent="0.25">
      <c r="A99" s="13">
        <f t="shared" si="13"/>
        <v>94</v>
      </c>
      <c r="B99" s="7" t="s">
        <v>60</v>
      </c>
      <c r="C99" s="59">
        <f>+D99+F99</f>
        <v>300.10000000000002</v>
      </c>
      <c r="D99" s="59">
        <v>300.10000000000002</v>
      </c>
      <c r="E99" s="59"/>
      <c r="F99" s="59"/>
    </row>
    <row r="100" spans="1:6" ht="31.5" x14ac:dyDescent="0.25">
      <c r="A100" s="13">
        <f t="shared" si="13"/>
        <v>95</v>
      </c>
      <c r="B100" s="12" t="s">
        <v>172</v>
      </c>
      <c r="C100" s="59">
        <f>+D100+F100</f>
        <v>1206.3</v>
      </c>
      <c r="D100" s="59"/>
      <c r="E100" s="59"/>
      <c r="F100" s="59">
        <v>1206.3</v>
      </c>
    </row>
    <row r="101" spans="1:6" ht="47.25" x14ac:dyDescent="0.25">
      <c r="A101" s="13">
        <f t="shared" si="13"/>
        <v>96</v>
      </c>
      <c r="B101" s="12" t="s">
        <v>117</v>
      </c>
      <c r="C101" s="59">
        <f t="shared" ref="C101" si="18">+D101+F101</f>
        <v>35.4</v>
      </c>
      <c r="D101" s="59"/>
      <c r="E101" s="59"/>
      <c r="F101" s="59">
        <v>35.4</v>
      </c>
    </row>
    <row r="102" spans="1:6" ht="15.75" x14ac:dyDescent="0.25">
      <c r="A102" s="13">
        <f t="shared" si="13"/>
        <v>97</v>
      </c>
      <c r="B102" s="11" t="s">
        <v>100</v>
      </c>
      <c r="C102" s="58">
        <f>SUM(C104:C111)</f>
        <v>21911.8</v>
      </c>
      <c r="D102" s="58">
        <f t="shared" ref="D102:F102" si="19">SUM(D104:D111)</f>
        <v>21256.5</v>
      </c>
      <c r="E102" s="58">
        <f t="shared" si="19"/>
        <v>8921.6</v>
      </c>
      <c r="F102" s="58">
        <f t="shared" si="19"/>
        <v>655.29999999999995</v>
      </c>
    </row>
    <row r="103" spans="1:6" ht="15.75" x14ac:dyDescent="0.25">
      <c r="A103" s="13">
        <f t="shared" si="13"/>
        <v>98</v>
      </c>
      <c r="B103" s="116" t="s">
        <v>2</v>
      </c>
      <c r="C103" s="59"/>
      <c r="D103" s="59"/>
      <c r="E103" s="59"/>
      <c r="F103" s="59"/>
    </row>
    <row r="104" spans="1:6" ht="31.5" x14ac:dyDescent="0.25">
      <c r="A104" s="13">
        <f t="shared" si="13"/>
        <v>99</v>
      </c>
      <c r="B104" s="12" t="s">
        <v>51</v>
      </c>
      <c r="C104" s="59">
        <f>+D104+F104</f>
        <v>11136.5</v>
      </c>
      <c r="D104" s="59">
        <f>3987.9+6755.6</f>
        <v>10743.5</v>
      </c>
      <c r="E104" s="59">
        <f>2403.7+2878.6</f>
        <v>5282.3</v>
      </c>
      <c r="F104" s="59">
        <f>3.4+139.6+250</f>
        <v>393</v>
      </c>
    </row>
    <row r="105" spans="1:6" ht="31.5" x14ac:dyDescent="0.25">
      <c r="A105" s="13">
        <f t="shared" si="13"/>
        <v>100</v>
      </c>
      <c r="B105" s="104" t="s">
        <v>65</v>
      </c>
      <c r="C105" s="59">
        <f t="shared" ref="C105:C109" si="20">+D105+F105</f>
        <v>718</v>
      </c>
      <c r="D105" s="59">
        <v>703.5</v>
      </c>
      <c r="E105" s="59">
        <v>268.5</v>
      </c>
      <c r="F105" s="59">
        <v>14.5</v>
      </c>
    </row>
    <row r="106" spans="1:6" ht="47.25" x14ac:dyDescent="0.25">
      <c r="A106" s="13">
        <f t="shared" si="13"/>
        <v>101</v>
      </c>
      <c r="B106" s="7" t="s">
        <v>66</v>
      </c>
      <c r="C106" s="59">
        <f t="shared" si="20"/>
        <v>1019.3</v>
      </c>
      <c r="D106" s="59">
        <v>996.3</v>
      </c>
      <c r="E106" s="59"/>
      <c r="F106" s="59">
        <v>23</v>
      </c>
    </row>
    <row r="107" spans="1:6" ht="47.25" x14ac:dyDescent="0.25">
      <c r="A107" s="13">
        <f t="shared" si="13"/>
        <v>102</v>
      </c>
      <c r="B107" s="12" t="s">
        <v>115</v>
      </c>
      <c r="C107" s="59">
        <f t="shared" si="20"/>
        <v>1480.7</v>
      </c>
      <c r="D107" s="59">
        <v>1255.9000000000001</v>
      </c>
      <c r="E107" s="59">
        <v>252.7</v>
      </c>
      <c r="F107" s="59">
        <v>224.8</v>
      </c>
    </row>
    <row r="108" spans="1:6" ht="47.25" x14ac:dyDescent="0.25">
      <c r="A108" s="13">
        <f t="shared" si="13"/>
        <v>103</v>
      </c>
      <c r="B108" s="12" t="s">
        <v>180</v>
      </c>
      <c r="C108" s="59">
        <f t="shared" si="20"/>
        <v>50.4</v>
      </c>
      <c r="D108" s="59">
        <v>50.4</v>
      </c>
      <c r="E108" s="59"/>
      <c r="F108" s="59"/>
    </row>
    <row r="109" spans="1:6" ht="63" x14ac:dyDescent="0.25">
      <c r="A109" s="13">
        <f t="shared" si="13"/>
        <v>104</v>
      </c>
      <c r="B109" s="12" t="s">
        <v>208</v>
      </c>
      <c r="C109" s="59">
        <f t="shared" si="20"/>
        <v>55.1</v>
      </c>
      <c r="D109" s="59">
        <v>55.1</v>
      </c>
      <c r="E109" s="59">
        <v>54.3</v>
      </c>
      <c r="F109" s="59"/>
    </row>
    <row r="110" spans="1:6" ht="47.25" x14ac:dyDescent="0.25">
      <c r="A110" s="13">
        <f t="shared" si="13"/>
        <v>105</v>
      </c>
      <c r="B110" s="79" t="s">
        <v>64</v>
      </c>
      <c r="C110" s="59">
        <f>+D110+F110</f>
        <v>92</v>
      </c>
      <c r="D110" s="59">
        <v>92</v>
      </c>
      <c r="E110" s="59">
        <v>8.9</v>
      </c>
      <c r="F110" s="59"/>
    </row>
    <row r="111" spans="1:6" ht="63" x14ac:dyDescent="0.25">
      <c r="A111" s="13">
        <f t="shared" si="13"/>
        <v>106</v>
      </c>
      <c r="B111" s="79" t="s">
        <v>62</v>
      </c>
      <c r="C111" s="59">
        <f>SUM(C113:C117)</f>
        <v>7359.8</v>
      </c>
      <c r="D111" s="59">
        <f>SUM(D113:D117)</f>
        <v>7359.8</v>
      </c>
      <c r="E111" s="59">
        <f t="shared" ref="E111:F111" si="21">SUM(E113:E117)</f>
        <v>3054.9</v>
      </c>
      <c r="F111" s="59">
        <f t="shared" si="21"/>
        <v>0</v>
      </c>
    </row>
    <row r="112" spans="1:6" ht="15.75" x14ac:dyDescent="0.25">
      <c r="A112" s="13">
        <f t="shared" si="13"/>
        <v>107</v>
      </c>
      <c r="B112" s="116" t="s">
        <v>2</v>
      </c>
      <c r="C112" s="59"/>
      <c r="D112" s="59"/>
      <c r="E112" s="59"/>
      <c r="F112" s="59"/>
    </row>
    <row r="113" spans="1:6" ht="15.75" x14ac:dyDescent="0.25">
      <c r="A113" s="13">
        <f t="shared" si="13"/>
        <v>108</v>
      </c>
      <c r="B113" s="7" t="s">
        <v>18</v>
      </c>
      <c r="C113" s="59">
        <f>+D113+F113</f>
        <v>4351</v>
      </c>
      <c r="D113" s="59">
        <f>4453.6-102.6</f>
        <v>4351</v>
      </c>
      <c r="E113" s="59">
        <f>1676.8+890.8+487.3</f>
        <v>3054.9</v>
      </c>
      <c r="F113" s="59"/>
    </row>
    <row r="114" spans="1:6" ht="31.5" x14ac:dyDescent="0.25">
      <c r="A114" s="13">
        <f t="shared" si="13"/>
        <v>109</v>
      </c>
      <c r="B114" s="7" t="s">
        <v>63</v>
      </c>
      <c r="C114" s="59">
        <f t="shared" ref="C114:C117" si="22">+D114+F114</f>
        <v>780</v>
      </c>
      <c r="D114" s="59">
        <f>777.3+2.7</f>
        <v>780</v>
      </c>
      <c r="E114" s="59"/>
      <c r="F114" s="59"/>
    </row>
    <row r="115" spans="1:6" ht="15.75" x14ac:dyDescent="0.25">
      <c r="A115" s="13">
        <f t="shared" si="13"/>
        <v>110</v>
      </c>
      <c r="B115" s="7" t="s">
        <v>20</v>
      </c>
      <c r="C115" s="59">
        <f t="shared" si="22"/>
        <v>1799</v>
      </c>
      <c r="D115" s="59">
        <f>1871-72</f>
        <v>1799</v>
      </c>
      <c r="E115" s="59"/>
      <c r="F115" s="59"/>
    </row>
    <row r="116" spans="1:6" ht="31.5" x14ac:dyDescent="0.25">
      <c r="A116" s="13">
        <f t="shared" si="13"/>
        <v>111</v>
      </c>
      <c r="B116" s="7" t="s">
        <v>105</v>
      </c>
      <c r="C116" s="59">
        <f t="shared" si="22"/>
        <v>261.5</v>
      </c>
      <c r="D116" s="59">
        <f>272-10.5</f>
        <v>261.5</v>
      </c>
      <c r="E116" s="59"/>
      <c r="F116" s="59"/>
    </row>
    <row r="117" spans="1:6" ht="15.75" x14ac:dyDescent="0.25">
      <c r="A117" s="13">
        <f t="shared" si="13"/>
        <v>112</v>
      </c>
      <c r="B117" s="79" t="s">
        <v>107</v>
      </c>
      <c r="C117" s="59">
        <f t="shared" si="22"/>
        <v>168.3</v>
      </c>
      <c r="D117" s="59">
        <f>175-6.7</f>
        <v>168.3</v>
      </c>
      <c r="E117" s="59"/>
      <c r="F117" s="59"/>
    </row>
    <row r="118" spans="1:6" ht="15.75" x14ac:dyDescent="0.25">
      <c r="A118" s="13">
        <f t="shared" si="13"/>
        <v>113</v>
      </c>
      <c r="B118" s="8" t="s">
        <v>146</v>
      </c>
      <c r="C118" s="58">
        <f>+C6+C10</f>
        <v>209123.5</v>
      </c>
      <c r="D118" s="58">
        <f>+D6+D10</f>
        <v>182180.8</v>
      </c>
      <c r="E118" s="58">
        <f>+E6+E10</f>
        <v>119064.6</v>
      </c>
      <c r="F118" s="58">
        <f>+F6+F10</f>
        <v>26942.7</v>
      </c>
    </row>
    <row r="119" spans="1:6" ht="15.75" x14ac:dyDescent="0.25">
      <c r="A119" s="13">
        <f t="shared" si="13"/>
        <v>114</v>
      </c>
      <c r="B119" s="116" t="s">
        <v>2</v>
      </c>
      <c r="C119" s="59"/>
      <c r="D119" s="59"/>
      <c r="E119" s="59"/>
      <c r="F119" s="59"/>
    </row>
    <row r="120" spans="1:6" ht="15.75" x14ac:dyDescent="0.25">
      <c r="A120" s="13">
        <f t="shared" si="13"/>
        <v>115</v>
      </c>
      <c r="B120" s="7" t="s">
        <v>144</v>
      </c>
      <c r="C120" s="59">
        <f>+D120+F120</f>
        <v>1778.7</v>
      </c>
      <c r="D120" s="59"/>
      <c r="E120" s="59"/>
      <c r="F120" s="59">
        <v>1778.7</v>
      </c>
    </row>
    <row r="121" spans="1:6" ht="15.75" x14ac:dyDescent="0.25">
      <c r="A121" s="13">
        <f t="shared" ref="A121" si="23">+A120+1</f>
        <v>116</v>
      </c>
      <c r="B121" s="8" t="s">
        <v>219</v>
      </c>
      <c r="C121" s="58">
        <f>+C118-C120</f>
        <v>207344.8</v>
      </c>
      <c r="D121" s="58">
        <f t="shared" ref="D121:F121" si="24">+D118-D120</f>
        <v>182180.8</v>
      </c>
      <c r="E121" s="58">
        <f t="shared" si="24"/>
        <v>119064.6</v>
      </c>
      <c r="F121" s="58">
        <f t="shared" si="24"/>
        <v>25164</v>
      </c>
    </row>
    <row r="123" spans="1:6" x14ac:dyDescent="0.2">
      <c r="B123" s="112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F10" sqref="F10"/>
    </sheetView>
  </sheetViews>
  <sheetFormatPr defaultColWidth="10.140625" defaultRowHeight="15.75" x14ac:dyDescent="0.25"/>
  <cols>
    <col min="1" max="1" width="6" style="89" customWidth="1"/>
    <col min="2" max="2" width="58.7109375" customWidth="1"/>
    <col min="3" max="3" width="18.5703125" customWidth="1"/>
    <col min="254" max="254" width="6" customWidth="1"/>
    <col min="255" max="255" width="54.28515625" customWidth="1"/>
    <col min="256" max="256" width="15.140625" customWidth="1"/>
    <col min="257" max="257" width="10.85546875" customWidth="1"/>
    <col min="258" max="258" width="11.140625" customWidth="1"/>
    <col min="510" max="510" width="6" customWidth="1"/>
    <col min="511" max="511" width="54.28515625" customWidth="1"/>
    <col min="512" max="512" width="15.140625" customWidth="1"/>
    <col min="513" max="513" width="10.85546875" customWidth="1"/>
    <col min="514" max="514" width="11.140625" customWidth="1"/>
    <col min="766" max="766" width="6" customWidth="1"/>
    <col min="767" max="767" width="54.28515625" customWidth="1"/>
    <col min="768" max="768" width="15.140625" customWidth="1"/>
    <col min="769" max="769" width="10.85546875" customWidth="1"/>
    <col min="770" max="770" width="11.140625" customWidth="1"/>
    <col min="1022" max="1022" width="6" customWidth="1"/>
    <col min="1023" max="1023" width="54.28515625" customWidth="1"/>
    <col min="1024" max="1024" width="15.140625" customWidth="1"/>
    <col min="1025" max="1025" width="10.85546875" customWidth="1"/>
    <col min="1026" max="1026" width="11.140625" customWidth="1"/>
    <col min="1278" max="1278" width="6" customWidth="1"/>
    <col min="1279" max="1279" width="54.28515625" customWidth="1"/>
    <col min="1280" max="1280" width="15.140625" customWidth="1"/>
    <col min="1281" max="1281" width="10.85546875" customWidth="1"/>
    <col min="1282" max="1282" width="11.140625" customWidth="1"/>
    <col min="1534" max="1534" width="6" customWidth="1"/>
    <col min="1535" max="1535" width="54.28515625" customWidth="1"/>
    <col min="1536" max="1536" width="15.140625" customWidth="1"/>
    <col min="1537" max="1537" width="10.85546875" customWidth="1"/>
    <col min="1538" max="1538" width="11.140625" customWidth="1"/>
    <col min="1790" max="1790" width="6" customWidth="1"/>
    <col min="1791" max="1791" width="54.28515625" customWidth="1"/>
    <col min="1792" max="1792" width="15.140625" customWidth="1"/>
    <col min="1793" max="1793" width="10.85546875" customWidth="1"/>
    <col min="1794" max="1794" width="11.140625" customWidth="1"/>
    <col min="2046" max="2046" width="6" customWidth="1"/>
    <col min="2047" max="2047" width="54.28515625" customWidth="1"/>
    <col min="2048" max="2048" width="15.140625" customWidth="1"/>
    <col min="2049" max="2049" width="10.85546875" customWidth="1"/>
    <col min="2050" max="2050" width="11.140625" customWidth="1"/>
    <col min="2302" max="2302" width="6" customWidth="1"/>
    <col min="2303" max="2303" width="54.28515625" customWidth="1"/>
    <col min="2304" max="2304" width="15.140625" customWidth="1"/>
    <col min="2305" max="2305" width="10.85546875" customWidth="1"/>
    <col min="2306" max="2306" width="11.140625" customWidth="1"/>
    <col min="2558" max="2558" width="6" customWidth="1"/>
    <col min="2559" max="2559" width="54.28515625" customWidth="1"/>
    <col min="2560" max="2560" width="15.140625" customWidth="1"/>
    <col min="2561" max="2561" width="10.85546875" customWidth="1"/>
    <col min="2562" max="2562" width="11.140625" customWidth="1"/>
    <col min="2814" max="2814" width="6" customWidth="1"/>
    <col min="2815" max="2815" width="54.28515625" customWidth="1"/>
    <col min="2816" max="2816" width="15.140625" customWidth="1"/>
    <col min="2817" max="2817" width="10.85546875" customWidth="1"/>
    <col min="2818" max="2818" width="11.140625" customWidth="1"/>
    <col min="3070" max="3070" width="6" customWidth="1"/>
    <col min="3071" max="3071" width="54.28515625" customWidth="1"/>
    <col min="3072" max="3072" width="15.140625" customWidth="1"/>
    <col min="3073" max="3073" width="10.85546875" customWidth="1"/>
    <col min="3074" max="3074" width="11.140625" customWidth="1"/>
    <col min="3326" max="3326" width="6" customWidth="1"/>
    <col min="3327" max="3327" width="54.28515625" customWidth="1"/>
    <col min="3328" max="3328" width="15.140625" customWidth="1"/>
    <col min="3329" max="3329" width="10.85546875" customWidth="1"/>
    <col min="3330" max="3330" width="11.140625" customWidth="1"/>
    <col min="3582" max="3582" width="6" customWidth="1"/>
    <col min="3583" max="3583" width="54.28515625" customWidth="1"/>
    <col min="3584" max="3584" width="15.140625" customWidth="1"/>
    <col min="3585" max="3585" width="10.85546875" customWidth="1"/>
    <col min="3586" max="3586" width="11.140625" customWidth="1"/>
    <col min="3838" max="3838" width="6" customWidth="1"/>
    <col min="3839" max="3839" width="54.28515625" customWidth="1"/>
    <col min="3840" max="3840" width="15.140625" customWidth="1"/>
    <col min="3841" max="3841" width="10.85546875" customWidth="1"/>
    <col min="3842" max="3842" width="11.140625" customWidth="1"/>
    <col min="4094" max="4094" width="6" customWidth="1"/>
    <col min="4095" max="4095" width="54.28515625" customWidth="1"/>
    <col min="4096" max="4096" width="15.140625" customWidth="1"/>
    <col min="4097" max="4097" width="10.85546875" customWidth="1"/>
    <col min="4098" max="4098" width="11.140625" customWidth="1"/>
    <col min="4350" max="4350" width="6" customWidth="1"/>
    <col min="4351" max="4351" width="54.28515625" customWidth="1"/>
    <col min="4352" max="4352" width="15.140625" customWidth="1"/>
    <col min="4353" max="4353" width="10.85546875" customWidth="1"/>
    <col min="4354" max="4354" width="11.140625" customWidth="1"/>
    <col min="4606" max="4606" width="6" customWidth="1"/>
    <col min="4607" max="4607" width="54.28515625" customWidth="1"/>
    <col min="4608" max="4608" width="15.140625" customWidth="1"/>
    <col min="4609" max="4609" width="10.85546875" customWidth="1"/>
    <col min="4610" max="4610" width="11.140625" customWidth="1"/>
    <col min="4862" max="4862" width="6" customWidth="1"/>
    <col min="4863" max="4863" width="54.28515625" customWidth="1"/>
    <col min="4864" max="4864" width="15.140625" customWidth="1"/>
    <col min="4865" max="4865" width="10.85546875" customWidth="1"/>
    <col min="4866" max="4866" width="11.140625" customWidth="1"/>
    <col min="5118" max="5118" width="6" customWidth="1"/>
    <col min="5119" max="5119" width="54.28515625" customWidth="1"/>
    <col min="5120" max="5120" width="15.140625" customWidth="1"/>
    <col min="5121" max="5121" width="10.85546875" customWidth="1"/>
    <col min="5122" max="5122" width="11.140625" customWidth="1"/>
    <col min="5374" max="5374" width="6" customWidth="1"/>
    <col min="5375" max="5375" width="54.28515625" customWidth="1"/>
    <col min="5376" max="5376" width="15.140625" customWidth="1"/>
    <col min="5377" max="5377" width="10.85546875" customWidth="1"/>
    <col min="5378" max="5378" width="11.140625" customWidth="1"/>
    <col min="5630" max="5630" width="6" customWidth="1"/>
    <col min="5631" max="5631" width="54.28515625" customWidth="1"/>
    <col min="5632" max="5632" width="15.140625" customWidth="1"/>
    <col min="5633" max="5633" width="10.85546875" customWidth="1"/>
    <col min="5634" max="5634" width="11.140625" customWidth="1"/>
    <col min="5886" max="5886" width="6" customWidth="1"/>
    <col min="5887" max="5887" width="54.28515625" customWidth="1"/>
    <col min="5888" max="5888" width="15.140625" customWidth="1"/>
    <col min="5889" max="5889" width="10.85546875" customWidth="1"/>
    <col min="5890" max="5890" width="11.140625" customWidth="1"/>
    <col min="6142" max="6142" width="6" customWidth="1"/>
    <col min="6143" max="6143" width="54.28515625" customWidth="1"/>
    <col min="6144" max="6144" width="15.140625" customWidth="1"/>
    <col min="6145" max="6145" width="10.85546875" customWidth="1"/>
    <col min="6146" max="6146" width="11.140625" customWidth="1"/>
    <col min="6398" max="6398" width="6" customWidth="1"/>
    <col min="6399" max="6399" width="54.28515625" customWidth="1"/>
    <col min="6400" max="6400" width="15.140625" customWidth="1"/>
    <col min="6401" max="6401" width="10.85546875" customWidth="1"/>
    <col min="6402" max="6402" width="11.140625" customWidth="1"/>
    <col min="6654" max="6654" width="6" customWidth="1"/>
    <col min="6655" max="6655" width="54.28515625" customWidth="1"/>
    <col min="6656" max="6656" width="15.140625" customWidth="1"/>
    <col min="6657" max="6657" width="10.85546875" customWidth="1"/>
    <col min="6658" max="6658" width="11.140625" customWidth="1"/>
    <col min="6910" max="6910" width="6" customWidth="1"/>
    <col min="6911" max="6911" width="54.28515625" customWidth="1"/>
    <col min="6912" max="6912" width="15.140625" customWidth="1"/>
    <col min="6913" max="6913" width="10.85546875" customWidth="1"/>
    <col min="6914" max="6914" width="11.140625" customWidth="1"/>
    <col min="7166" max="7166" width="6" customWidth="1"/>
    <col min="7167" max="7167" width="54.28515625" customWidth="1"/>
    <col min="7168" max="7168" width="15.140625" customWidth="1"/>
    <col min="7169" max="7169" width="10.85546875" customWidth="1"/>
    <col min="7170" max="7170" width="11.140625" customWidth="1"/>
    <col min="7422" max="7422" width="6" customWidth="1"/>
    <col min="7423" max="7423" width="54.28515625" customWidth="1"/>
    <col min="7424" max="7424" width="15.140625" customWidth="1"/>
    <col min="7425" max="7425" width="10.85546875" customWidth="1"/>
    <col min="7426" max="7426" width="11.140625" customWidth="1"/>
    <col min="7678" max="7678" width="6" customWidth="1"/>
    <col min="7679" max="7679" width="54.28515625" customWidth="1"/>
    <col min="7680" max="7680" width="15.140625" customWidth="1"/>
    <col min="7681" max="7681" width="10.85546875" customWidth="1"/>
    <col min="7682" max="7682" width="11.140625" customWidth="1"/>
    <col min="7934" max="7934" width="6" customWidth="1"/>
    <col min="7935" max="7935" width="54.28515625" customWidth="1"/>
    <col min="7936" max="7936" width="15.140625" customWidth="1"/>
    <col min="7937" max="7937" width="10.85546875" customWidth="1"/>
    <col min="7938" max="7938" width="11.140625" customWidth="1"/>
    <col min="8190" max="8190" width="6" customWidth="1"/>
    <col min="8191" max="8191" width="54.28515625" customWidth="1"/>
    <col min="8192" max="8192" width="15.140625" customWidth="1"/>
    <col min="8193" max="8193" width="10.85546875" customWidth="1"/>
    <col min="8194" max="8194" width="11.140625" customWidth="1"/>
    <col min="8446" max="8446" width="6" customWidth="1"/>
    <col min="8447" max="8447" width="54.28515625" customWidth="1"/>
    <col min="8448" max="8448" width="15.140625" customWidth="1"/>
    <col min="8449" max="8449" width="10.85546875" customWidth="1"/>
    <col min="8450" max="8450" width="11.140625" customWidth="1"/>
    <col min="8702" max="8702" width="6" customWidth="1"/>
    <col min="8703" max="8703" width="54.28515625" customWidth="1"/>
    <col min="8704" max="8704" width="15.140625" customWidth="1"/>
    <col min="8705" max="8705" width="10.85546875" customWidth="1"/>
    <col min="8706" max="8706" width="11.140625" customWidth="1"/>
    <col min="8958" max="8958" width="6" customWidth="1"/>
    <col min="8959" max="8959" width="54.28515625" customWidth="1"/>
    <col min="8960" max="8960" width="15.140625" customWidth="1"/>
    <col min="8961" max="8961" width="10.85546875" customWidth="1"/>
    <col min="8962" max="8962" width="11.140625" customWidth="1"/>
    <col min="9214" max="9214" width="6" customWidth="1"/>
    <col min="9215" max="9215" width="54.28515625" customWidth="1"/>
    <col min="9216" max="9216" width="15.140625" customWidth="1"/>
    <col min="9217" max="9217" width="10.85546875" customWidth="1"/>
    <col min="9218" max="9218" width="11.140625" customWidth="1"/>
    <col min="9470" max="9470" width="6" customWidth="1"/>
    <col min="9471" max="9471" width="54.28515625" customWidth="1"/>
    <col min="9472" max="9472" width="15.140625" customWidth="1"/>
    <col min="9473" max="9473" width="10.85546875" customWidth="1"/>
    <col min="9474" max="9474" width="11.140625" customWidth="1"/>
    <col min="9726" max="9726" width="6" customWidth="1"/>
    <col min="9727" max="9727" width="54.28515625" customWidth="1"/>
    <col min="9728" max="9728" width="15.140625" customWidth="1"/>
    <col min="9729" max="9729" width="10.85546875" customWidth="1"/>
    <col min="9730" max="9730" width="11.140625" customWidth="1"/>
    <col min="9982" max="9982" width="6" customWidth="1"/>
    <col min="9983" max="9983" width="54.28515625" customWidth="1"/>
    <col min="9984" max="9984" width="15.140625" customWidth="1"/>
    <col min="9985" max="9985" width="10.85546875" customWidth="1"/>
    <col min="9986" max="9986" width="11.140625" customWidth="1"/>
    <col min="10238" max="10238" width="6" customWidth="1"/>
    <col min="10239" max="10239" width="54.28515625" customWidth="1"/>
    <col min="10240" max="10240" width="15.140625" customWidth="1"/>
    <col min="10241" max="10241" width="10.85546875" customWidth="1"/>
    <col min="10242" max="10242" width="11.140625" customWidth="1"/>
    <col min="10494" max="10494" width="6" customWidth="1"/>
    <col min="10495" max="10495" width="54.28515625" customWidth="1"/>
    <col min="10496" max="10496" width="15.140625" customWidth="1"/>
    <col min="10497" max="10497" width="10.85546875" customWidth="1"/>
    <col min="10498" max="10498" width="11.140625" customWidth="1"/>
    <col min="10750" max="10750" width="6" customWidth="1"/>
    <col min="10751" max="10751" width="54.28515625" customWidth="1"/>
    <col min="10752" max="10752" width="15.140625" customWidth="1"/>
    <col min="10753" max="10753" width="10.85546875" customWidth="1"/>
    <col min="10754" max="10754" width="11.140625" customWidth="1"/>
    <col min="11006" max="11006" width="6" customWidth="1"/>
    <col min="11007" max="11007" width="54.28515625" customWidth="1"/>
    <col min="11008" max="11008" width="15.140625" customWidth="1"/>
    <col min="11009" max="11009" width="10.85546875" customWidth="1"/>
    <col min="11010" max="11010" width="11.140625" customWidth="1"/>
    <col min="11262" max="11262" width="6" customWidth="1"/>
    <col min="11263" max="11263" width="54.28515625" customWidth="1"/>
    <col min="11264" max="11264" width="15.140625" customWidth="1"/>
    <col min="11265" max="11265" width="10.85546875" customWidth="1"/>
    <col min="11266" max="11266" width="11.140625" customWidth="1"/>
    <col min="11518" max="11518" width="6" customWidth="1"/>
    <col min="11519" max="11519" width="54.28515625" customWidth="1"/>
    <col min="11520" max="11520" width="15.140625" customWidth="1"/>
    <col min="11521" max="11521" width="10.85546875" customWidth="1"/>
    <col min="11522" max="11522" width="11.140625" customWidth="1"/>
    <col min="11774" max="11774" width="6" customWidth="1"/>
    <col min="11775" max="11775" width="54.28515625" customWidth="1"/>
    <col min="11776" max="11776" width="15.140625" customWidth="1"/>
    <col min="11777" max="11777" width="10.85546875" customWidth="1"/>
    <col min="11778" max="11778" width="11.140625" customWidth="1"/>
    <col min="12030" max="12030" width="6" customWidth="1"/>
    <col min="12031" max="12031" width="54.28515625" customWidth="1"/>
    <col min="12032" max="12032" width="15.140625" customWidth="1"/>
    <col min="12033" max="12033" width="10.85546875" customWidth="1"/>
    <col min="12034" max="12034" width="11.140625" customWidth="1"/>
    <col min="12286" max="12286" width="6" customWidth="1"/>
    <col min="12287" max="12287" width="54.28515625" customWidth="1"/>
    <col min="12288" max="12288" width="15.140625" customWidth="1"/>
    <col min="12289" max="12289" width="10.85546875" customWidth="1"/>
    <col min="12290" max="12290" width="11.140625" customWidth="1"/>
    <col min="12542" max="12542" width="6" customWidth="1"/>
    <col min="12543" max="12543" width="54.28515625" customWidth="1"/>
    <col min="12544" max="12544" width="15.140625" customWidth="1"/>
    <col min="12545" max="12545" width="10.85546875" customWidth="1"/>
    <col min="12546" max="12546" width="11.140625" customWidth="1"/>
    <col min="12798" max="12798" width="6" customWidth="1"/>
    <col min="12799" max="12799" width="54.28515625" customWidth="1"/>
    <col min="12800" max="12800" width="15.140625" customWidth="1"/>
    <col min="12801" max="12801" width="10.85546875" customWidth="1"/>
    <col min="12802" max="12802" width="11.140625" customWidth="1"/>
    <col min="13054" max="13054" width="6" customWidth="1"/>
    <col min="13055" max="13055" width="54.28515625" customWidth="1"/>
    <col min="13056" max="13056" width="15.140625" customWidth="1"/>
    <col min="13057" max="13057" width="10.85546875" customWidth="1"/>
    <col min="13058" max="13058" width="11.140625" customWidth="1"/>
    <col min="13310" max="13310" width="6" customWidth="1"/>
    <col min="13311" max="13311" width="54.28515625" customWidth="1"/>
    <col min="13312" max="13312" width="15.140625" customWidth="1"/>
    <col min="13313" max="13313" width="10.85546875" customWidth="1"/>
    <col min="13314" max="13314" width="11.140625" customWidth="1"/>
    <col min="13566" max="13566" width="6" customWidth="1"/>
    <col min="13567" max="13567" width="54.28515625" customWidth="1"/>
    <col min="13568" max="13568" width="15.140625" customWidth="1"/>
    <col min="13569" max="13569" width="10.85546875" customWidth="1"/>
    <col min="13570" max="13570" width="11.140625" customWidth="1"/>
    <col min="13822" max="13822" width="6" customWidth="1"/>
    <col min="13823" max="13823" width="54.28515625" customWidth="1"/>
    <col min="13824" max="13824" width="15.140625" customWidth="1"/>
    <col min="13825" max="13825" width="10.85546875" customWidth="1"/>
    <col min="13826" max="13826" width="11.140625" customWidth="1"/>
    <col min="14078" max="14078" width="6" customWidth="1"/>
    <col min="14079" max="14079" width="54.28515625" customWidth="1"/>
    <col min="14080" max="14080" width="15.140625" customWidth="1"/>
    <col min="14081" max="14081" width="10.85546875" customWidth="1"/>
    <col min="14082" max="14082" width="11.140625" customWidth="1"/>
    <col min="14334" max="14334" width="6" customWidth="1"/>
    <col min="14335" max="14335" width="54.28515625" customWidth="1"/>
    <col min="14336" max="14336" width="15.140625" customWidth="1"/>
    <col min="14337" max="14337" width="10.85546875" customWidth="1"/>
    <col min="14338" max="14338" width="11.140625" customWidth="1"/>
    <col min="14590" max="14590" width="6" customWidth="1"/>
    <col min="14591" max="14591" width="54.28515625" customWidth="1"/>
    <col min="14592" max="14592" width="15.140625" customWidth="1"/>
    <col min="14593" max="14593" width="10.85546875" customWidth="1"/>
    <col min="14594" max="14594" width="11.140625" customWidth="1"/>
    <col min="14846" max="14846" width="6" customWidth="1"/>
    <col min="14847" max="14847" width="54.28515625" customWidth="1"/>
    <col min="14848" max="14848" width="15.140625" customWidth="1"/>
    <col min="14849" max="14849" width="10.85546875" customWidth="1"/>
    <col min="14850" max="14850" width="11.140625" customWidth="1"/>
    <col min="15102" max="15102" width="6" customWidth="1"/>
    <col min="15103" max="15103" width="54.28515625" customWidth="1"/>
    <col min="15104" max="15104" width="15.140625" customWidth="1"/>
    <col min="15105" max="15105" width="10.85546875" customWidth="1"/>
    <col min="15106" max="15106" width="11.140625" customWidth="1"/>
    <col min="15358" max="15358" width="6" customWidth="1"/>
    <col min="15359" max="15359" width="54.28515625" customWidth="1"/>
    <col min="15360" max="15360" width="15.140625" customWidth="1"/>
    <col min="15361" max="15361" width="10.85546875" customWidth="1"/>
    <col min="15362" max="15362" width="11.140625" customWidth="1"/>
    <col min="15614" max="15614" width="6" customWidth="1"/>
    <col min="15615" max="15615" width="54.28515625" customWidth="1"/>
    <col min="15616" max="15616" width="15.140625" customWidth="1"/>
    <col min="15617" max="15617" width="10.85546875" customWidth="1"/>
    <col min="15618" max="15618" width="11.140625" customWidth="1"/>
    <col min="15870" max="15870" width="6" customWidth="1"/>
    <col min="15871" max="15871" width="54.28515625" customWidth="1"/>
    <col min="15872" max="15872" width="15.140625" customWidth="1"/>
    <col min="15873" max="15873" width="10.85546875" customWidth="1"/>
    <col min="15874" max="15874" width="11.140625" customWidth="1"/>
    <col min="16126" max="16126" width="6" customWidth="1"/>
    <col min="16127" max="16127" width="54.28515625" customWidth="1"/>
    <col min="16128" max="16128" width="15.140625" customWidth="1"/>
    <col min="16129" max="16129" width="10.85546875" customWidth="1"/>
    <col min="16130" max="16130" width="11.140625" customWidth="1"/>
  </cols>
  <sheetData>
    <row r="1" spans="1:4" x14ac:dyDescent="0.25">
      <c r="A1" s="80"/>
      <c r="B1" s="61" t="s">
        <v>73</v>
      </c>
      <c r="C1" s="80"/>
    </row>
    <row r="2" spans="1:4" x14ac:dyDescent="0.25">
      <c r="A2" s="80"/>
      <c r="B2" s="61" t="s">
        <v>225</v>
      </c>
      <c r="C2" s="80"/>
    </row>
    <row r="3" spans="1:4" x14ac:dyDescent="0.25">
      <c r="A3" s="80"/>
      <c r="B3" s="61" t="s">
        <v>167</v>
      </c>
      <c r="C3" s="80"/>
    </row>
    <row r="4" spans="1:4" x14ac:dyDescent="0.25">
      <c r="A4" s="80"/>
      <c r="B4" s="80"/>
      <c r="C4" s="80"/>
    </row>
    <row r="5" spans="1:4" ht="49.5" customHeight="1" x14ac:dyDescent="0.25">
      <c r="A5" s="123" t="s">
        <v>220</v>
      </c>
      <c r="B5" s="123"/>
      <c r="C5" s="123"/>
    </row>
    <row r="6" spans="1:4" x14ac:dyDescent="0.25">
      <c r="A6" s="80"/>
      <c r="B6" s="80"/>
      <c r="C6" s="80"/>
    </row>
    <row r="7" spans="1:4" x14ac:dyDescent="0.25">
      <c r="A7" s="81"/>
      <c r="B7" s="61"/>
      <c r="C7" s="60" t="s">
        <v>83</v>
      </c>
    </row>
    <row r="8" spans="1:4" ht="32.25" customHeight="1" x14ac:dyDescent="0.25">
      <c r="A8" s="83" t="s">
        <v>0</v>
      </c>
      <c r="B8" s="84" t="s">
        <v>28</v>
      </c>
      <c r="C8" s="85" t="s">
        <v>145</v>
      </c>
    </row>
    <row r="9" spans="1:4" x14ac:dyDescent="0.25">
      <c r="A9" s="77">
        <v>1</v>
      </c>
      <c r="B9" s="111">
        <v>2</v>
      </c>
      <c r="C9" s="110">
        <v>3</v>
      </c>
    </row>
    <row r="10" spans="1:4" x14ac:dyDescent="0.25">
      <c r="A10" s="86">
        <v>1</v>
      </c>
      <c r="B10" s="8" t="s">
        <v>3</v>
      </c>
      <c r="C10" s="87">
        <f>SUM(C11:C14)</f>
        <v>5338</v>
      </c>
    </row>
    <row r="11" spans="1:4" x14ac:dyDescent="0.25">
      <c r="A11" s="86">
        <v>2</v>
      </c>
      <c r="B11" s="7" t="s">
        <v>201</v>
      </c>
      <c r="C11" s="59">
        <v>358</v>
      </c>
    </row>
    <row r="12" spans="1:4" ht="31.5" x14ac:dyDescent="0.25">
      <c r="A12" s="86">
        <v>3</v>
      </c>
      <c r="B12" s="7" t="s">
        <v>202</v>
      </c>
      <c r="C12" s="59">
        <v>1995</v>
      </c>
    </row>
    <row r="13" spans="1:4" x14ac:dyDescent="0.25">
      <c r="A13" s="86">
        <v>4</v>
      </c>
      <c r="B13" s="7" t="s">
        <v>203</v>
      </c>
      <c r="C13" s="59">
        <v>1778.7</v>
      </c>
    </row>
    <row r="14" spans="1:4" x14ac:dyDescent="0.25">
      <c r="A14" s="86">
        <v>5</v>
      </c>
      <c r="B14" s="12" t="s">
        <v>59</v>
      </c>
      <c r="C14" s="59">
        <v>1206.3</v>
      </c>
    </row>
    <row r="15" spans="1:4" x14ac:dyDescent="0.25">
      <c r="A15" s="86">
        <v>6</v>
      </c>
      <c r="B15" s="88" t="s">
        <v>71</v>
      </c>
      <c r="C15" s="87">
        <f>+C10</f>
        <v>5338</v>
      </c>
      <c r="D15" s="20"/>
    </row>
    <row r="16" spans="1:4" x14ac:dyDescent="0.25">
      <c r="A16" s="82"/>
      <c r="B16" s="62"/>
      <c r="C16" s="91"/>
    </row>
    <row r="17" spans="1:3" x14ac:dyDescent="0.25">
      <c r="A17" s="82"/>
      <c r="B17" s="92"/>
      <c r="C17" s="91"/>
    </row>
    <row r="18" spans="1:3" x14ac:dyDescent="0.25">
      <c r="A18" s="82"/>
      <c r="B18" s="62"/>
      <c r="C18" s="62"/>
    </row>
    <row r="19" spans="1:3" x14ac:dyDescent="0.25">
      <c r="C19" s="9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showZeros="0" zoomScale="89" zoomScaleNormal="89" workbookViewId="0">
      <pane xSplit="6" ySplit="11" topLeftCell="G50" activePane="bottomRight" state="frozen"/>
      <selection pane="topRight" activeCell="G1" sqref="G1"/>
      <selection pane="bottomLeft" activeCell="A12" sqref="A12"/>
      <selection pane="bottomRight" activeCell="C2" sqref="C2"/>
    </sheetView>
  </sheetViews>
  <sheetFormatPr defaultRowHeight="15" x14ac:dyDescent="0.25"/>
  <cols>
    <col min="1" max="1" width="7" customWidth="1"/>
    <col min="2" max="2" width="44" customWidth="1"/>
    <col min="3" max="3" width="10.42578125" customWidth="1"/>
    <col min="4" max="4" width="10.140625" customWidth="1"/>
    <col min="5" max="5" width="10.42578125" customWidth="1"/>
    <col min="6" max="6" width="12.5703125" customWidth="1"/>
  </cols>
  <sheetData>
    <row r="1" spans="1:6" ht="15.75" x14ac:dyDescent="0.25">
      <c r="A1" s="93"/>
      <c r="B1" s="93"/>
      <c r="C1" s="94" t="s">
        <v>75</v>
      </c>
      <c r="D1" s="93"/>
      <c r="E1" s="93"/>
      <c r="F1" s="93"/>
    </row>
    <row r="2" spans="1:6" ht="15.75" x14ac:dyDescent="0.25">
      <c r="A2" s="93"/>
      <c r="B2" s="93"/>
      <c r="C2" s="95" t="s">
        <v>226</v>
      </c>
      <c r="D2" s="93"/>
      <c r="E2" s="93"/>
      <c r="F2" s="93"/>
    </row>
    <row r="3" spans="1:6" ht="15.75" x14ac:dyDescent="0.25">
      <c r="A3" s="93"/>
      <c r="B3" s="93"/>
      <c r="C3" s="95" t="s">
        <v>168</v>
      </c>
      <c r="D3" s="93"/>
      <c r="E3" s="93"/>
      <c r="F3" s="93"/>
    </row>
    <row r="4" spans="1:6" ht="15.75" x14ac:dyDescent="0.25">
      <c r="A4" s="93"/>
      <c r="B4" s="93"/>
      <c r="C4" s="93"/>
      <c r="D4" s="93"/>
      <c r="E4" s="93"/>
      <c r="F4" s="93"/>
    </row>
    <row r="5" spans="1:6" s="2" customFormat="1" ht="15.75" x14ac:dyDescent="0.25">
      <c r="A5" s="124" t="s">
        <v>175</v>
      </c>
      <c r="B5" s="124"/>
      <c r="C5" s="124"/>
      <c r="D5" s="124"/>
      <c r="E5" s="124"/>
      <c r="F5" s="124"/>
    </row>
    <row r="6" spans="1:6" s="2" customFormat="1" ht="15.75" x14ac:dyDescent="0.25">
      <c r="A6" s="108"/>
      <c r="B6" s="108"/>
      <c r="C6" s="108"/>
      <c r="D6" s="108"/>
      <c r="E6" s="108"/>
      <c r="F6" s="108"/>
    </row>
    <row r="7" spans="1:6" s="19" customFormat="1" ht="15.75" x14ac:dyDescent="0.25">
      <c r="A7" s="73"/>
      <c r="B7" s="74"/>
      <c r="C7" s="75"/>
      <c r="D7" s="75"/>
      <c r="E7" s="75"/>
      <c r="F7" s="96" t="s">
        <v>83</v>
      </c>
    </row>
    <row r="8" spans="1:6" s="2" customFormat="1" ht="15.75" x14ac:dyDescent="0.25">
      <c r="A8" s="121" t="s">
        <v>0</v>
      </c>
      <c r="B8" s="121" t="s">
        <v>95</v>
      </c>
      <c r="C8" s="121" t="s">
        <v>1</v>
      </c>
      <c r="D8" s="122" t="s">
        <v>2</v>
      </c>
      <c r="E8" s="122"/>
      <c r="F8" s="122"/>
    </row>
    <row r="9" spans="1:6" s="2" customFormat="1" ht="15.75" x14ac:dyDescent="0.25">
      <c r="A9" s="121"/>
      <c r="B9" s="121"/>
      <c r="C9" s="121"/>
      <c r="D9" s="121" t="s">
        <v>29</v>
      </c>
      <c r="E9" s="121"/>
      <c r="F9" s="121" t="s">
        <v>30</v>
      </c>
    </row>
    <row r="10" spans="1:6" s="2" customFormat="1" ht="47.25" x14ac:dyDescent="0.25">
      <c r="A10" s="121"/>
      <c r="B10" s="121"/>
      <c r="C10" s="121"/>
      <c r="D10" s="12" t="s">
        <v>31</v>
      </c>
      <c r="E10" s="12" t="s">
        <v>32</v>
      </c>
      <c r="F10" s="121"/>
    </row>
    <row r="11" spans="1:6" s="2" customFormat="1" ht="15.75" x14ac:dyDescent="0.25">
      <c r="A11" s="118">
        <v>1</v>
      </c>
      <c r="B11" s="118">
        <v>2</v>
      </c>
      <c r="C11" s="118">
        <v>3</v>
      </c>
      <c r="D11" s="118">
        <v>4</v>
      </c>
      <c r="E11" s="118">
        <v>5</v>
      </c>
      <c r="F11" s="118">
        <v>6</v>
      </c>
    </row>
    <row r="12" spans="1:6" s="2" customFormat="1" ht="15.75" x14ac:dyDescent="0.25">
      <c r="A12" s="13">
        <v>1</v>
      </c>
      <c r="B12" s="8" t="s">
        <v>3</v>
      </c>
      <c r="C12" s="58">
        <f>+C13+C23+C50</f>
        <v>15788.2</v>
      </c>
      <c r="D12" s="58">
        <f t="shared" ref="D12:F12" si="0">+D13+D23+D50</f>
        <v>6075.2</v>
      </c>
      <c r="E12" s="58">
        <f t="shared" si="0"/>
        <v>254.4</v>
      </c>
      <c r="F12" s="58">
        <f t="shared" si="0"/>
        <v>9713</v>
      </c>
    </row>
    <row r="13" spans="1:6" s="2" customFormat="1" ht="31.5" x14ac:dyDescent="0.25">
      <c r="A13" s="13">
        <v>2</v>
      </c>
      <c r="B13" s="11" t="s">
        <v>86</v>
      </c>
      <c r="C13" s="58">
        <f>SUM(C15:C21)</f>
        <v>1087.5</v>
      </c>
      <c r="D13" s="58">
        <f t="shared" ref="D13:F13" si="1">SUM(D15:D21)</f>
        <v>943.6</v>
      </c>
      <c r="E13" s="58">
        <f t="shared" si="1"/>
        <v>150.9</v>
      </c>
      <c r="F13" s="58">
        <f t="shared" si="1"/>
        <v>143.9</v>
      </c>
    </row>
    <row r="14" spans="1:6" s="2" customFormat="1" ht="15.75" x14ac:dyDescent="0.25">
      <c r="A14" s="13">
        <v>3</v>
      </c>
      <c r="B14" s="118" t="s">
        <v>2</v>
      </c>
      <c r="C14" s="59"/>
      <c r="D14" s="59"/>
      <c r="E14" s="59"/>
      <c r="F14" s="59"/>
    </row>
    <row r="15" spans="1:6" s="2" customFormat="1" ht="15.75" x14ac:dyDescent="0.25">
      <c r="A15" s="13">
        <v>4</v>
      </c>
      <c r="B15" s="7" t="s">
        <v>34</v>
      </c>
      <c r="C15" s="59">
        <f>+D15+F15</f>
        <v>160</v>
      </c>
      <c r="D15" s="59">
        <v>90</v>
      </c>
      <c r="E15" s="59"/>
      <c r="F15" s="59">
        <v>70</v>
      </c>
    </row>
    <row r="16" spans="1:6" s="2" customFormat="1" ht="15.75" x14ac:dyDescent="0.25">
      <c r="A16" s="13">
        <v>5</v>
      </c>
      <c r="B16" s="5" t="s">
        <v>67</v>
      </c>
      <c r="C16" s="59">
        <f>+D16+F16</f>
        <v>7.5</v>
      </c>
      <c r="D16" s="59">
        <v>7.5</v>
      </c>
      <c r="E16" s="59"/>
      <c r="F16" s="59"/>
    </row>
    <row r="17" spans="1:6" s="2" customFormat="1" ht="31.5" x14ac:dyDescent="0.25">
      <c r="A17" s="13">
        <v>6</v>
      </c>
      <c r="B17" s="7" t="s">
        <v>53</v>
      </c>
      <c r="C17" s="59">
        <f>+D17+F17</f>
        <v>2.7</v>
      </c>
      <c r="D17" s="59">
        <v>2.7</v>
      </c>
      <c r="E17" s="59"/>
      <c r="F17" s="59"/>
    </row>
    <row r="18" spans="1:6" s="2" customFormat="1" ht="15.75" x14ac:dyDescent="0.25">
      <c r="A18" s="13">
        <v>7</v>
      </c>
      <c r="B18" s="7" t="s">
        <v>98</v>
      </c>
      <c r="C18" s="59">
        <f t="shared" ref="C18:C22" si="2">+D18+F18</f>
        <v>57.9</v>
      </c>
      <c r="D18" s="59">
        <v>55.7</v>
      </c>
      <c r="E18" s="59"/>
      <c r="F18" s="59">
        <v>2.2000000000000002</v>
      </c>
    </row>
    <row r="19" spans="1:6" s="2" customFormat="1" ht="15.75" x14ac:dyDescent="0.25">
      <c r="A19" s="13">
        <v>8</v>
      </c>
      <c r="B19" s="5" t="s">
        <v>47</v>
      </c>
      <c r="C19" s="59">
        <f t="shared" si="2"/>
        <v>388.8</v>
      </c>
      <c r="D19" s="59">
        <v>346.2</v>
      </c>
      <c r="E19" s="59">
        <v>146</v>
      </c>
      <c r="F19" s="59">
        <v>42.6</v>
      </c>
    </row>
    <row r="20" spans="1:6" s="2" customFormat="1" ht="15.75" x14ac:dyDescent="0.25">
      <c r="A20" s="13">
        <v>9</v>
      </c>
      <c r="B20" s="5" t="s">
        <v>59</v>
      </c>
      <c r="C20" s="59">
        <f t="shared" si="2"/>
        <v>81.8</v>
      </c>
      <c r="D20" s="59">
        <v>67.3</v>
      </c>
      <c r="E20" s="59"/>
      <c r="F20" s="59">
        <v>14.5</v>
      </c>
    </row>
    <row r="21" spans="1:6" s="2" customFormat="1" ht="15.75" x14ac:dyDescent="0.25">
      <c r="A21" s="13">
        <v>10</v>
      </c>
      <c r="B21" s="5" t="s">
        <v>61</v>
      </c>
      <c r="C21" s="59">
        <f t="shared" si="2"/>
        <v>388.8</v>
      </c>
      <c r="D21" s="59">
        <v>374.2</v>
      </c>
      <c r="E21" s="59">
        <v>4.9000000000000004</v>
      </c>
      <c r="F21" s="59">
        <v>14.6</v>
      </c>
    </row>
    <row r="22" spans="1:6" s="2" customFormat="1" ht="15.75" x14ac:dyDescent="0.25">
      <c r="A22" s="13">
        <v>11</v>
      </c>
      <c r="B22" s="69" t="s">
        <v>101</v>
      </c>
      <c r="C22" s="59">
        <f t="shared" si="2"/>
        <v>37.6</v>
      </c>
      <c r="D22" s="59">
        <v>32.299999999999997</v>
      </c>
      <c r="E22" s="59">
        <v>4.9000000000000004</v>
      </c>
      <c r="F22" s="59">
        <v>5.3</v>
      </c>
    </row>
    <row r="23" spans="1:6" s="2" customFormat="1" ht="31.5" x14ac:dyDescent="0.25">
      <c r="A23" s="13">
        <v>12</v>
      </c>
      <c r="B23" s="11" t="s">
        <v>87</v>
      </c>
      <c r="C23" s="58">
        <f>+C25+C27+C29+C31+C34+C36+C38+C40</f>
        <v>4471.5</v>
      </c>
      <c r="D23" s="58">
        <f t="shared" ref="D23:F23" si="3">+D25+D27+D29+D31+D34+D36+D38+D40</f>
        <v>1393.5</v>
      </c>
      <c r="E23" s="58">
        <f t="shared" si="3"/>
        <v>90.2</v>
      </c>
      <c r="F23" s="58">
        <f t="shared" si="3"/>
        <v>3078</v>
      </c>
    </row>
    <row r="24" spans="1:6" s="2" customFormat="1" ht="15.75" x14ac:dyDescent="0.25">
      <c r="A24" s="13">
        <v>13</v>
      </c>
      <c r="B24" s="118" t="s">
        <v>2</v>
      </c>
      <c r="C24" s="59"/>
      <c r="D24" s="59"/>
      <c r="E24" s="59"/>
      <c r="F24" s="59"/>
    </row>
    <row r="25" spans="1:6" s="2" customFormat="1" ht="47.25" x14ac:dyDescent="0.25">
      <c r="A25" s="13">
        <v>14</v>
      </c>
      <c r="B25" s="11" t="s">
        <v>88</v>
      </c>
      <c r="C25" s="58">
        <f>+C26</f>
        <v>230.5</v>
      </c>
      <c r="D25" s="58">
        <f>+D26</f>
        <v>100.2</v>
      </c>
      <c r="E25" s="58">
        <f>+E26</f>
        <v>0</v>
      </c>
      <c r="F25" s="58">
        <f>+F26</f>
        <v>130.30000000000001</v>
      </c>
    </row>
    <row r="26" spans="1:6" s="2" customFormat="1" ht="15.75" x14ac:dyDescent="0.25">
      <c r="A26" s="13">
        <v>15</v>
      </c>
      <c r="B26" s="5" t="s">
        <v>52</v>
      </c>
      <c r="C26" s="59">
        <f>+D26+F26</f>
        <v>230.5</v>
      </c>
      <c r="D26" s="59">
        <v>100.2</v>
      </c>
      <c r="E26" s="59"/>
      <c r="F26" s="59">
        <v>130.30000000000001</v>
      </c>
    </row>
    <row r="27" spans="1:6" s="2" customFormat="1" ht="47.25" x14ac:dyDescent="0.25">
      <c r="A27" s="13">
        <v>16</v>
      </c>
      <c r="B27" s="8" t="s">
        <v>91</v>
      </c>
      <c r="C27" s="58">
        <f>+C28</f>
        <v>44.4</v>
      </c>
      <c r="D27" s="58">
        <f>+D28</f>
        <v>44.4</v>
      </c>
      <c r="E27" s="58">
        <f>+E28</f>
        <v>0</v>
      </c>
      <c r="F27" s="58">
        <f>+F28</f>
        <v>0</v>
      </c>
    </row>
    <row r="28" spans="1:6" s="2" customFormat="1" ht="15.75" x14ac:dyDescent="0.25">
      <c r="A28" s="13">
        <v>17</v>
      </c>
      <c r="B28" s="7" t="s">
        <v>67</v>
      </c>
      <c r="C28" s="59">
        <f>+D28+F28</f>
        <v>44.4</v>
      </c>
      <c r="D28" s="59">
        <v>44.4</v>
      </c>
      <c r="E28" s="59"/>
      <c r="F28" s="59"/>
    </row>
    <row r="29" spans="1:6" s="2" customFormat="1" ht="63" x14ac:dyDescent="0.25">
      <c r="A29" s="13">
        <v>18</v>
      </c>
      <c r="B29" s="11" t="s">
        <v>89</v>
      </c>
      <c r="C29" s="58">
        <f>+C30</f>
        <v>384.5</v>
      </c>
      <c r="D29" s="58">
        <f>+D30</f>
        <v>384.5</v>
      </c>
      <c r="E29" s="58">
        <f>+E30</f>
        <v>0</v>
      </c>
      <c r="F29" s="58">
        <f>+F30</f>
        <v>0</v>
      </c>
    </row>
    <row r="30" spans="1:6" s="2" customFormat="1" ht="15.75" x14ac:dyDescent="0.25">
      <c r="A30" s="13">
        <v>19</v>
      </c>
      <c r="B30" s="12" t="s">
        <v>52</v>
      </c>
      <c r="C30" s="59">
        <f>+D30+F30</f>
        <v>384.5</v>
      </c>
      <c r="D30" s="59">
        <v>384.5</v>
      </c>
      <c r="E30" s="59"/>
      <c r="F30" s="59"/>
    </row>
    <row r="31" spans="1:6" s="2" customFormat="1" ht="63" x14ac:dyDescent="0.25">
      <c r="A31" s="13">
        <v>20</v>
      </c>
      <c r="B31" s="11" t="s">
        <v>135</v>
      </c>
      <c r="C31" s="58">
        <f>+C32</f>
        <v>427.7</v>
      </c>
      <c r="D31" s="58">
        <f>+D32</f>
        <v>15.7</v>
      </c>
      <c r="E31" s="58">
        <f>+E32</f>
        <v>0</v>
      </c>
      <c r="F31" s="58">
        <f>+F32</f>
        <v>412</v>
      </c>
    </row>
    <row r="32" spans="1:6" s="2" customFormat="1" ht="31.5" x14ac:dyDescent="0.25">
      <c r="A32" s="13">
        <v>21</v>
      </c>
      <c r="B32" s="12" t="s">
        <v>72</v>
      </c>
      <c r="C32" s="59">
        <f>+D32+F32</f>
        <v>427.7</v>
      </c>
      <c r="D32" s="59">
        <v>15.7</v>
      </c>
      <c r="E32" s="59"/>
      <c r="F32" s="59">
        <v>412</v>
      </c>
    </row>
    <row r="33" spans="1:6" s="2" customFormat="1" ht="15.75" x14ac:dyDescent="0.25">
      <c r="A33" s="13">
        <v>22</v>
      </c>
      <c r="B33" s="69" t="s">
        <v>101</v>
      </c>
      <c r="C33" s="59">
        <f>+D33+F33</f>
        <v>374.1</v>
      </c>
      <c r="D33" s="59">
        <v>10.5</v>
      </c>
      <c r="E33" s="59"/>
      <c r="F33" s="59">
        <v>363.6</v>
      </c>
    </row>
    <row r="34" spans="1:6" s="2" customFormat="1" ht="63" x14ac:dyDescent="0.25">
      <c r="A34" s="13">
        <v>23</v>
      </c>
      <c r="B34" s="8" t="s">
        <v>136</v>
      </c>
      <c r="C34" s="58">
        <f>+C35</f>
        <v>19</v>
      </c>
      <c r="D34" s="58">
        <f>+D35</f>
        <v>19</v>
      </c>
      <c r="E34" s="58">
        <f>+E35</f>
        <v>18.7</v>
      </c>
      <c r="F34" s="58">
        <f>+F35</f>
        <v>0</v>
      </c>
    </row>
    <row r="35" spans="1:6" s="2" customFormat="1" ht="15.75" x14ac:dyDescent="0.25">
      <c r="A35" s="13">
        <v>24</v>
      </c>
      <c r="B35" s="7" t="s">
        <v>34</v>
      </c>
      <c r="C35" s="59">
        <f>+D35+F35</f>
        <v>19</v>
      </c>
      <c r="D35" s="59">
        <v>19</v>
      </c>
      <c r="E35" s="59">
        <v>18.7</v>
      </c>
      <c r="F35" s="59"/>
    </row>
    <row r="36" spans="1:6" s="2" customFormat="1" ht="31.5" x14ac:dyDescent="0.25">
      <c r="A36" s="13">
        <v>25</v>
      </c>
      <c r="B36" s="11" t="s">
        <v>204</v>
      </c>
      <c r="C36" s="58">
        <f>+C37</f>
        <v>306.7</v>
      </c>
      <c r="D36" s="58">
        <f t="shared" ref="D36:F36" si="4">+D37</f>
        <v>10</v>
      </c>
      <c r="E36" s="58">
        <f t="shared" si="4"/>
        <v>0</v>
      </c>
      <c r="F36" s="58">
        <f t="shared" si="4"/>
        <v>296.7</v>
      </c>
    </row>
    <row r="37" spans="1:6" s="2" customFormat="1" ht="15.75" x14ac:dyDescent="0.25">
      <c r="A37" s="13">
        <v>26</v>
      </c>
      <c r="B37" s="7" t="s">
        <v>90</v>
      </c>
      <c r="C37" s="59">
        <f>+D37+F37</f>
        <v>306.7</v>
      </c>
      <c r="D37" s="59">
        <v>10</v>
      </c>
      <c r="E37" s="59"/>
      <c r="F37" s="59">
        <v>296.7</v>
      </c>
    </row>
    <row r="38" spans="1:6" s="2" customFormat="1" ht="31.5" x14ac:dyDescent="0.25">
      <c r="A38" s="13">
        <v>27</v>
      </c>
      <c r="B38" s="8" t="s">
        <v>205</v>
      </c>
      <c r="C38" s="58">
        <f>+C39</f>
        <v>27</v>
      </c>
      <c r="D38" s="58">
        <f>+D39</f>
        <v>0</v>
      </c>
      <c r="E38" s="58">
        <f>+E39</f>
        <v>0</v>
      </c>
      <c r="F38" s="58">
        <f>+F39</f>
        <v>27</v>
      </c>
    </row>
    <row r="39" spans="1:6" s="2" customFormat="1" ht="15.75" x14ac:dyDescent="0.25">
      <c r="A39" s="13">
        <v>28</v>
      </c>
      <c r="B39" s="7" t="s">
        <v>61</v>
      </c>
      <c r="C39" s="59">
        <f>+D39+F39</f>
        <v>27</v>
      </c>
      <c r="D39" s="59"/>
      <c r="E39" s="59"/>
      <c r="F39" s="59">
        <v>27</v>
      </c>
    </row>
    <row r="40" spans="1:6" s="2" customFormat="1" ht="47.25" x14ac:dyDescent="0.25">
      <c r="A40" s="13">
        <v>29</v>
      </c>
      <c r="B40" s="4" t="s">
        <v>206</v>
      </c>
      <c r="C40" s="58">
        <f>+C41+C42+C43+C44+C45+C46+C47+C48</f>
        <v>3031.7</v>
      </c>
      <c r="D40" s="58">
        <f>+D41+D42+D43+D44+D45+D46+D47+D48</f>
        <v>819.7</v>
      </c>
      <c r="E40" s="58">
        <f>+E41+E42+E43+E44+E45+E46+E47+E48</f>
        <v>71.5</v>
      </c>
      <c r="F40" s="58">
        <f>+F41+F42+F43+F44+F45+F46+F47+F48</f>
        <v>2212</v>
      </c>
    </row>
    <row r="41" spans="1:6" s="2" customFormat="1" ht="15.75" x14ac:dyDescent="0.25">
      <c r="A41" s="13">
        <v>30</v>
      </c>
      <c r="B41" s="12" t="s">
        <v>166</v>
      </c>
      <c r="C41" s="59">
        <f>+D41+F41</f>
        <v>3.6</v>
      </c>
      <c r="D41" s="59"/>
      <c r="E41" s="59"/>
      <c r="F41" s="59">
        <v>3.6</v>
      </c>
    </row>
    <row r="42" spans="1:6" s="2" customFormat="1" ht="15.75" x14ac:dyDescent="0.25">
      <c r="A42" s="13">
        <v>31</v>
      </c>
      <c r="B42" s="5" t="s">
        <v>52</v>
      </c>
      <c r="C42" s="59">
        <f>+D42+F42</f>
        <v>18.5</v>
      </c>
      <c r="D42" s="59">
        <v>18.5</v>
      </c>
      <c r="E42" s="59"/>
      <c r="F42" s="59"/>
    </row>
    <row r="43" spans="1:6" s="2" customFormat="1" ht="31.5" x14ac:dyDescent="0.25">
      <c r="A43" s="13">
        <v>32</v>
      </c>
      <c r="B43" s="12" t="s">
        <v>72</v>
      </c>
      <c r="C43" s="59">
        <f>+D43+F43</f>
        <v>59.1</v>
      </c>
      <c r="D43" s="59"/>
      <c r="E43" s="59"/>
      <c r="F43" s="59">
        <v>59.1</v>
      </c>
    </row>
    <row r="44" spans="1:6" s="2" customFormat="1" ht="31.5" x14ac:dyDescent="0.25">
      <c r="A44" s="13">
        <v>33</v>
      </c>
      <c r="B44" s="7" t="s">
        <v>53</v>
      </c>
      <c r="C44" s="59">
        <f>+D44+F44</f>
        <v>1587.9</v>
      </c>
      <c r="D44" s="59">
        <v>0.1</v>
      </c>
      <c r="E44" s="59"/>
      <c r="F44" s="59">
        <v>1587.8</v>
      </c>
    </row>
    <row r="45" spans="1:6" s="2" customFormat="1" ht="15.75" x14ac:dyDescent="0.25">
      <c r="A45" s="13">
        <v>34</v>
      </c>
      <c r="B45" s="7" t="s">
        <v>137</v>
      </c>
      <c r="C45" s="59">
        <f t="shared" ref="C45:C49" si="5">+D45+F45</f>
        <v>48.1</v>
      </c>
      <c r="D45" s="59">
        <v>8.5</v>
      </c>
      <c r="E45" s="59">
        <v>1.6</v>
      </c>
      <c r="F45" s="59">
        <v>39.6</v>
      </c>
    </row>
    <row r="46" spans="1:6" s="2" customFormat="1" ht="15.75" x14ac:dyDescent="0.25">
      <c r="A46" s="13">
        <v>35</v>
      </c>
      <c r="B46" s="7" t="s">
        <v>56</v>
      </c>
      <c r="C46" s="59">
        <f t="shared" si="5"/>
        <v>646</v>
      </c>
      <c r="D46" s="59">
        <v>646</v>
      </c>
      <c r="E46" s="59">
        <v>1.6</v>
      </c>
      <c r="F46" s="59"/>
    </row>
    <row r="47" spans="1:6" s="2" customFormat="1" ht="15.75" x14ac:dyDescent="0.25">
      <c r="A47" s="13">
        <v>36</v>
      </c>
      <c r="B47" s="12" t="s">
        <v>59</v>
      </c>
      <c r="C47" s="59">
        <f>+D47+F47</f>
        <v>208.8</v>
      </c>
      <c r="D47" s="59">
        <v>33.299999999999997</v>
      </c>
      <c r="E47" s="59"/>
      <c r="F47" s="59">
        <v>175.5</v>
      </c>
    </row>
    <row r="48" spans="1:6" s="2" customFormat="1" ht="15.75" x14ac:dyDescent="0.25">
      <c r="A48" s="13">
        <v>37</v>
      </c>
      <c r="B48" s="5" t="s">
        <v>61</v>
      </c>
      <c r="C48" s="59">
        <f t="shared" si="5"/>
        <v>459.7</v>
      </c>
      <c r="D48" s="59">
        <v>113.3</v>
      </c>
      <c r="E48" s="59">
        <v>68.3</v>
      </c>
      <c r="F48" s="59">
        <v>346.4</v>
      </c>
    </row>
    <row r="49" spans="1:6" s="2" customFormat="1" ht="15.75" x14ac:dyDescent="0.25">
      <c r="A49" s="13">
        <v>38</v>
      </c>
      <c r="B49" s="69" t="s">
        <v>101</v>
      </c>
      <c r="C49" s="59">
        <f t="shared" si="5"/>
        <v>0.3</v>
      </c>
      <c r="D49" s="59">
        <v>0.3</v>
      </c>
      <c r="E49" s="59">
        <v>0.3</v>
      </c>
      <c r="F49" s="59"/>
    </row>
    <row r="50" spans="1:6" s="2" customFormat="1" ht="31.5" x14ac:dyDescent="0.25">
      <c r="A50" s="13">
        <v>39</v>
      </c>
      <c r="B50" s="8" t="s">
        <v>92</v>
      </c>
      <c r="C50" s="58">
        <f>+C51+C52+C54+C56+C57+C58+C60+C62+C64+C66+C68</f>
        <v>10229.200000000001</v>
      </c>
      <c r="D50" s="58">
        <f t="shared" ref="D50:F50" si="6">+D51+D52+D54+D56+D57+D58+D60+D62+D64+D66+D68</f>
        <v>3738.1</v>
      </c>
      <c r="E50" s="58">
        <f t="shared" si="6"/>
        <v>13.3</v>
      </c>
      <c r="F50" s="58">
        <f t="shared" si="6"/>
        <v>6491.1</v>
      </c>
    </row>
    <row r="51" spans="1:6" s="2" customFormat="1" ht="15.75" x14ac:dyDescent="0.25">
      <c r="A51" s="13">
        <v>40</v>
      </c>
      <c r="B51" s="7" t="s">
        <v>90</v>
      </c>
      <c r="C51" s="59">
        <f t="shared" ref="C51:C69" si="7">+D51+F51</f>
        <v>51.4</v>
      </c>
      <c r="D51" s="59">
        <v>7.3</v>
      </c>
      <c r="E51" s="59"/>
      <c r="F51" s="59">
        <v>44.1</v>
      </c>
    </row>
    <row r="52" spans="1:6" s="2" customFormat="1" ht="15.75" x14ac:dyDescent="0.25">
      <c r="A52" s="13">
        <v>41</v>
      </c>
      <c r="B52" s="12" t="s">
        <v>166</v>
      </c>
      <c r="C52" s="59">
        <f t="shared" si="7"/>
        <v>153.69999999999999</v>
      </c>
      <c r="D52" s="59">
        <v>73.3</v>
      </c>
      <c r="E52" s="59"/>
      <c r="F52" s="59">
        <v>80.400000000000006</v>
      </c>
    </row>
    <row r="53" spans="1:6" s="2" customFormat="1" ht="15.75" x14ac:dyDescent="0.25">
      <c r="A53" s="13">
        <v>42</v>
      </c>
      <c r="B53" s="69" t="s">
        <v>101</v>
      </c>
      <c r="C53" s="59">
        <f t="shared" si="7"/>
        <v>0.1</v>
      </c>
      <c r="D53" s="59">
        <v>0.1</v>
      </c>
      <c r="E53" s="59"/>
      <c r="F53" s="59"/>
    </row>
    <row r="54" spans="1:6" s="2" customFormat="1" ht="15.75" x14ac:dyDescent="0.25">
      <c r="A54" s="13">
        <v>43</v>
      </c>
      <c r="B54" s="7" t="s">
        <v>34</v>
      </c>
      <c r="C54" s="59">
        <f t="shared" si="7"/>
        <v>765.7</v>
      </c>
      <c r="D54" s="59">
        <v>765.7</v>
      </c>
      <c r="E54" s="59">
        <v>5.3</v>
      </c>
      <c r="F54" s="59"/>
    </row>
    <row r="55" spans="1:6" s="2" customFormat="1" ht="15.75" x14ac:dyDescent="0.25">
      <c r="A55" s="13">
        <v>44</v>
      </c>
      <c r="B55" s="69" t="s">
        <v>101</v>
      </c>
      <c r="C55" s="59">
        <f t="shared" si="7"/>
        <v>9.6</v>
      </c>
      <c r="D55" s="59">
        <v>9.6</v>
      </c>
      <c r="E55" s="59"/>
      <c r="F55" s="59"/>
    </row>
    <row r="56" spans="1:6" s="2" customFormat="1" ht="15.75" x14ac:dyDescent="0.25">
      <c r="A56" s="13">
        <v>45</v>
      </c>
      <c r="B56" s="7" t="s">
        <v>67</v>
      </c>
      <c r="C56" s="59">
        <f>+D56+F56</f>
        <v>630.9</v>
      </c>
      <c r="D56" s="59">
        <v>64.2</v>
      </c>
      <c r="E56" s="59"/>
      <c r="F56" s="59">
        <v>566.70000000000005</v>
      </c>
    </row>
    <row r="57" spans="1:6" s="2" customFormat="1" ht="15.75" x14ac:dyDescent="0.25">
      <c r="A57" s="13">
        <v>46</v>
      </c>
      <c r="B57" s="12" t="s">
        <v>44</v>
      </c>
      <c r="C57" s="59">
        <f t="shared" si="7"/>
        <v>186</v>
      </c>
      <c r="D57" s="59">
        <v>8.8000000000000007</v>
      </c>
      <c r="E57" s="59"/>
      <c r="F57" s="59">
        <v>177.2</v>
      </c>
    </row>
    <row r="58" spans="1:6" s="2" customFormat="1" ht="31.5" x14ac:dyDescent="0.25">
      <c r="A58" s="13">
        <v>47</v>
      </c>
      <c r="B58" s="12" t="s">
        <v>72</v>
      </c>
      <c r="C58" s="59">
        <f t="shared" si="7"/>
        <v>1076.3</v>
      </c>
      <c r="D58" s="59">
        <v>439.7</v>
      </c>
      <c r="E58" s="59">
        <v>6.6</v>
      </c>
      <c r="F58" s="59">
        <v>636.6</v>
      </c>
    </row>
    <row r="59" spans="1:6" s="2" customFormat="1" ht="15.75" x14ac:dyDescent="0.25">
      <c r="A59" s="13">
        <v>48</v>
      </c>
      <c r="B59" s="69" t="s">
        <v>101</v>
      </c>
      <c r="C59" s="59">
        <f t="shared" si="7"/>
        <v>494.4</v>
      </c>
      <c r="D59" s="59">
        <v>17.899999999999999</v>
      </c>
      <c r="E59" s="59"/>
      <c r="F59" s="59">
        <v>476.5</v>
      </c>
    </row>
    <row r="60" spans="1:6" s="2" customFormat="1" ht="31.5" x14ac:dyDescent="0.25">
      <c r="A60" s="13">
        <v>49</v>
      </c>
      <c r="B60" s="7" t="s">
        <v>53</v>
      </c>
      <c r="C60" s="59">
        <f t="shared" si="7"/>
        <v>1301.3</v>
      </c>
      <c r="D60" s="59">
        <v>572.70000000000005</v>
      </c>
      <c r="E60" s="59"/>
      <c r="F60" s="59">
        <v>728.6</v>
      </c>
    </row>
    <row r="61" spans="1:6" s="2" customFormat="1" ht="15.75" x14ac:dyDescent="0.25">
      <c r="A61" s="13">
        <v>50</v>
      </c>
      <c r="B61" s="69" t="s">
        <v>101</v>
      </c>
      <c r="C61" s="59">
        <f t="shared" si="7"/>
        <v>414.8</v>
      </c>
      <c r="D61" s="59">
        <v>414.8</v>
      </c>
      <c r="E61" s="59"/>
      <c r="F61" s="59"/>
    </row>
    <row r="62" spans="1:6" s="2" customFormat="1" ht="15.75" x14ac:dyDescent="0.25">
      <c r="A62" s="13">
        <v>51</v>
      </c>
      <c r="B62" s="7" t="s">
        <v>137</v>
      </c>
      <c r="C62" s="59">
        <f t="shared" si="7"/>
        <v>247.3</v>
      </c>
      <c r="D62" s="59">
        <v>193.6</v>
      </c>
      <c r="E62" s="59">
        <v>0.9</v>
      </c>
      <c r="F62" s="59">
        <v>53.7</v>
      </c>
    </row>
    <row r="63" spans="1:6" s="2" customFormat="1" ht="15.75" x14ac:dyDescent="0.25">
      <c r="A63" s="13">
        <v>52</v>
      </c>
      <c r="B63" s="69" t="s">
        <v>101</v>
      </c>
      <c r="C63" s="59">
        <f t="shared" si="7"/>
        <v>19.899999999999999</v>
      </c>
      <c r="D63" s="59">
        <v>19.899999999999999</v>
      </c>
      <c r="E63" s="59"/>
      <c r="F63" s="59"/>
    </row>
    <row r="64" spans="1:6" s="2" customFormat="1" ht="15.75" x14ac:dyDescent="0.25">
      <c r="A64" s="13">
        <v>53</v>
      </c>
      <c r="B64" s="7" t="s">
        <v>56</v>
      </c>
      <c r="C64" s="59">
        <f t="shared" si="7"/>
        <v>4451.8999999999996</v>
      </c>
      <c r="D64" s="59">
        <v>756.5</v>
      </c>
      <c r="E64" s="59">
        <v>0.5</v>
      </c>
      <c r="F64" s="59">
        <v>3695.4</v>
      </c>
    </row>
    <row r="65" spans="1:6" s="2" customFormat="1" ht="15.75" x14ac:dyDescent="0.25">
      <c r="A65" s="13">
        <v>54</v>
      </c>
      <c r="B65" s="69" t="s">
        <v>101</v>
      </c>
      <c r="C65" s="59">
        <f t="shared" si="7"/>
        <v>315.10000000000002</v>
      </c>
      <c r="D65" s="59">
        <v>315.10000000000002</v>
      </c>
      <c r="E65" s="59"/>
      <c r="F65" s="59"/>
    </row>
    <row r="66" spans="1:6" s="2" customFormat="1" ht="15.75" x14ac:dyDescent="0.25">
      <c r="A66" s="13">
        <v>55</v>
      </c>
      <c r="B66" s="12" t="s">
        <v>59</v>
      </c>
      <c r="C66" s="59">
        <f t="shared" si="7"/>
        <v>507.2</v>
      </c>
      <c r="D66" s="59">
        <v>38.700000000000003</v>
      </c>
      <c r="E66" s="59"/>
      <c r="F66" s="59">
        <v>468.5</v>
      </c>
    </row>
    <row r="67" spans="1:6" s="2" customFormat="1" ht="15.75" x14ac:dyDescent="0.25">
      <c r="A67" s="13">
        <v>56</v>
      </c>
      <c r="B67" s="69" t="s">
        <v>101</v>
      </c>
      <c r="C67" s="59">
        <f t="shared" si="7"/>
        <v>21.3</v>
      </c>
      <c r="D67" s="59">
        <v>21.3</v>
      </c>
      <c r="E67" s="59"/>
      <c r="F67" s="59"/>
    </row>
    <row r="68" spans="1:6" s="2" customFormat="1" ht="15.75" x14ac:dyDescent="0.25">
      <c r="A68" s="13">
        <v>57</v>
      </c>
      <c r="B68" s="7" t="s">
        <v>61</v>
      </c>
      <c r="C68" s="59">
        <f>+D68+F68</f>
        <v>857.5</v>
      </c>
      <c r="D68" s="59">
        <f>17.6+800</f>
        <v>817.6</v>
      </c>
      <c r="E68" s="59"/>
      <c r="F68" s="59">
        <f>29.4+10.5</f>
        <v>39.9</v>
      </c>
    </row>
    <row r="69" spans="1:6" s="2" customFormat="1" ht="15.75" x14ac:dyDescent="0.25">
      <c r="A69" s="13">
        <v>58</v>
      </c>
      <c r="B69" s="69" t="s">
        <v>101</v>
      </c>
      <c r="C69" s="59">
        <f t="shared" si="7"/>
        <v>51.5</v>
      </c>
      <c r="D69" s="59">
        <f>16.3+35.2</f>
        <v>51.5</v>
      </c>
      <c r="E69" s="59"/>
      <c r="F69" s="59"/>
    </row>
    <row r="70" spans="1:6" s="2" customFormat="1" ht="15.75" x14ac:dyDescent="0.25">
      <c r="A70" s="13">
        <v>59</v>
      </c>
      <c r="B70" s="8" t="s">
        <v>84</v>
      </c>
      <c r="C70" s="58">
        <f>+C13+C23+C50</f>
        <v>15788.2</v>
      </c>
      <c r="D70" s="58">
        <f>+D13+D23+D50</f>
        <v>6075.2</v>
      </c>
      <c r="E70" s="58">
        <f>+E13+E23+E50</f>
        <v>254.4</v>
      </c>
      <c r="F70" s="58">
        <f>+F13+F23+F50</f>
        <v>9713</v>
      </c>
    </row>
    <row r="71" spans="1:6" ht="15.75" x14ac:dyDescent="0.25">
      <c r="A71" s="62"/>
      <c r="B71" s="62"/>
      <c r="C71" s="98"/>
      <c r="D71" s="98"/>
      <c r="E71" s="98"/>
      <c r="F71" s="98"/>
    </row>
    <row r="72" spans="1:6" ht="15.75" x14ac:dyDescent="0.25">
      <c r="A72" s="62"/>
      <c r="B72" s="92"/>
      <c r="C72" s="98"/>
      <c r="D72" s="98"/>
      <c r="E72" s="98"/>
      <c r="F72" s="98"/>
    </row>
    <row r="73" spans="1:6" ht="15.75" x14ac:dyDescent="0.25">
      <c r="A73" s="62"/>
      <c r="B73" s="62"/>
      <c r="C73" s="98"/>
      <c r="D73" s="98"/>
      <c r="E73" s="98"/>
      <c r="F73" s="98"/>
    </row>
    <row r="74" spans="1:6" x14ac:dyDescent="0.25">
      <c r="C74" s="113"/>
      <c r="D74" s="113"/>
      <c r="E74" s="113"/>
      <c r="F74" s="113"/>
    </row>
    <row r="75" spans="1:6" x14ac:dyDescent="0.25">
      <c r="C75" s="113"/>
      <c r="D75" s="113"/>
      <c r="E75" s="113"/>
      <c r="F75" s="113"/>
    </row>
  </sheetData>
  <mergeCells count="7">
    <mergeCell ref="A5:F5"/>
    <mergeCell ref="A8:A10"/>
    <mergeCell ref="B8:B10"/>
    <mergeCell ref="C8:C10"/>
    <mergeCell ref="D8:F8"/>
    <mergeCell ref="D9:E9"/>
    <mergeCell ref="F9:F10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Zeros="0" zoomScale="94" zoomScaleNormal="94" workbookViewId="0">
      <pane xSplit="2" ySplit="12" topLeftCell="C27" activePane="bottomRight" state="frozen"/>
      <selection activeCell="H10" sqref="H10"/>
      <selection pane="topRight" activeCell="H10" sqref="H10"/>
      <selection pane="bottomLeft" activeCell="H10" sqref="H10"/>
      <selection pane="bottomRight" activeCell="H11" sqref="H11"/>
    </sheetView>
  </sheetViews>
  <sheetFormatPr defaultRowHeight="15.75" x14ac:dyDescent="0.25"/>
  <cols>
    <col min="1" max="1" width="6.85546875" style="61" customWidth="1"/>
    <col min="2" max="2" width="44" style="61" customWidth="1"/>
    <col min="3" max="3" width="12.7109375" style="61" customWidth="1"/>
    <col min="4" max="4" width="10.5703125" customWidth="1"/>
    <col min="5" max="6" width="11.140625" customWidth="1"/>
    <col min="193" max="193" width="5.28515625" customWidth="1"/>
    <col min="194" max="194" width="39.5703125" customWidth="1"/>
    <col min="195" max="195" width="14.7109375" customWidth="1"/>
    <col min="196" max="196" width="14.140625" customWidth="1"/>
    <col min="197" max="197" width="13.7109375" customWidth="1"/>
    <col min="449" max="449" width="5.28515625" customWidth="1"/>
    <col min="450" max="450" width="39.5703125" customWidth="1"/>
    <col min="451" max="451" width="14.7109375" customWidth="1"/>
    <col min="452" max="452" width="14.140625" customWidth="1"/>
    <col min="453" max="453" width="13.7109375" customWidth="1"/>
    <col min="705" max="705" width="5.28515625" customWidth="1"/>
    <col min="706" max="706" width="39.5703125" customWidth="1"/>
    <col min="707" max="707" width="14.7109375" customWidth="1"/>
    <col min="708" max="708" width="14.140625" customWidth="1"/>
    <col min="709" max="709" width="13.7109375" customWidth="1"/>
    <col min="961" max="961" width="5.28515625" customWidth="1"/>
    <col min="962" max="962" width="39.5703125" customWidth="1"/>
    <col min="963" max="963" width="14.7109375" customWidth="1"/>
    <col min="964" max="964" width="14.140625" customWidth="1"/>
    <col min="965" max="965" width="13.7109375" customWidth="1"/>
    <col min="1217" max="1217" width="5.28515625" customWidth="1"/>
    <col min="1218" max="1218" width="39.5703125" customWidth="1"/>
    <col min="1219" max="1219" width="14.7109375" customWidth="1"/>
    <col min="1220" max="1220" width="14.140625" customWidth="1"/>
    <col min="1221" max="1221" width="13.7109375" customWidth="1"/>
    <col min="1473" max="1473" width="5.28515625" customWidth="1"/>
    <col min="1474" max="1474" width="39.5703125" customWidth="1"/>
    <col min="1475" max="1475" width="14.7109375" customWidth="1"/>
    <col min="1476" max="1476" width="14.140625" customWidth="1"/>
    <col min="1477" max="1477" width="13.7109375" customWidth="1"/>
    <col min="1729" max="1729" width="5.28515625" customWidth="1"/>
    <col min="1730" max="1730" width="39.5703125" customWidth="1"/>
    <col min="1731" max="1731" width="14.7109375" customWidth="1"/>
    <col min="1732" max="1732" width="14.140625" customWidth="1"/>
    <col min="1733" max="1733" width="13.7109375" customWidth="1"/>
    <col min="1985" max="1985" width="5.28515625" customWidth="1"/>
    <col min="1986" max="1986" width="39.5703125" customWidth="1"/>
    <col min="1987" max="1987" width="14.7109375" customWidth="1"/>
    <col min="1988" max="1988" width="14.140625" customWidth="1"/>
    <col min="1989" max="1989" width="13.7109375" customWidth="1"/>
    <col min="2241" max="2241" width="5.28515625" customWidth="1"/>
    <col min="2242" max="2242" width="39.5703125" customWidth="1"/>
    <col min="2243" max="2243" width="14.7109375" customWidth="1"/>
    <col min="2244" max="2244" width="14.140625" customWidth="1"/>
    <col min="2245" max="2245" width="13.7109375" customWidth="1"/>
    <col min="2497" max="2497" width="5.28515625" customWidth="1"/>
    <col min="2498" max="2498" width="39.5703125" customWidth="1"/>
    <col min="2499" max="2499" width="14.7109375" customWidth="1"/>
    <col min="2500" max="2500" width="14.140625" customWidth="1"/>
    <col min="2501" max="2501" width="13.7109375" customWidth="1"/>
    <col min="2753" max="2753" width="5.28515625" customWidth="1"/>
    <col min="2754" max="2754" width="39.5703125" customWidth="1"/>
    <col min="2755" max="2755" width="14.7109375" customWidth="1"/>
    <col min="2756" max="2756" width="14.140625" customWidth="1"/>
    <col min="2757" max="2757" width="13.7109375" customWidth="1"/>
    <col min="3009" max="3009" width="5.28515625" customWidth="1"/>
    <col min="3010" max="3010" width="39.5703125" customWidth="1"/>
    <col min="3011" max="3011" width="14.7109375" customWidth="1"/>
    <col min="3012" max="3012" width="14.140625" customWidth="1"/>
    <col min="3013" max="3013" width="13.7109375" customWidth="1"/>
    <col min="3265" max="3265" width="5.28515625" customWidth="1"/>
    <col min="3266" max="3266" width="39.5703125" customWidth="1"/>
    <col min="3267" max="3267" width="14.7109375" customWidth="1"/>
    <col min="3268" max="3268" width="14.140625" customWidth="1"/>
    <col min="3269" max="3269" width="13.7109375" customWidth="1"/>
    <col min="3521" max="3521" width="5.28515625" customWidth="1"/>
    <col min="3522" max="3522" width="39.5703125" customWidth="1"/>
    <col min="3523" max="3523" width="14.7109375" customWidth="1"/>
    <col min="3524" max="3524" width="14.140625" customWidth="1"/>
    <col min="3525" max="3525" width="13.7109375" customWidth="1"/>
    <col min="3777" max="3777" width="5.28515625" customWidth="1"/>
    <col min="3778" max="3778" width="39.5703125" customWidth="1"/>
    <col min="3779" max="3779" width="14.7109375" customWidth="1"/>
    <col min="3780" max="3780" width="14.140625" customWidth="1"/>
    <col min="3781" max="3781" width="13.7109375" customWidth="1"/>
    <col min="4033" max="4033" width="5.28515625" customWidth="1"/>
    <col min="4034" max="4034" width="39.5703125" customWidth="1"/>
    <col min="4035" max="4035" width="14.7109375" customWidth="1"/>
    <col min="4036" max="4036" width="14.140625" customWidth="1"/>
    <col min="4037" max="4037" width="13.7109375" customWidth="1"/>
    <col min="4289" max="4289" width="5.28515625" customWidth="1"/>
    <col min="4290" max="4290" width="39.5703125" customWidth="1"/>
    <col min="4291" max="4291" width="14.7109375" customWidth="1"/>
    <col min="4292" max="4292" width="14.140625" customWidth="1"/>
    <col min="4293" max="4293" width="13.7109375" customWidth="1"/>
    <col min="4545" max="4545" width="5.28515625" customWidth="1"/>
    <col min="4546" max="4546" width="39.5703125" customWidth="1"/>
    <col min="4547" max="4547" width="14.7109375" customWidth="1"/>
    <col min="4548" max="4548" width="14.140625" customWidth="1"/>
    <col min="4549" max="4549" width="13.7109375" customWidth="1"/>
    <col min="4801" max="4801" width="5.28515625" customWidth="1"/>
    <col min="4802" max="4802" width="39.5703125" customWidth="1"/>
    <col min="4803" max="4803" width="14.7109375" customWidth="1"/>
    <col min="4804" max="4804" width="14.140625" customWidth="1"/>
    <col min="4805" max="4805" width="13.7109375" customWidth="1"/>
    <col min="5057" max="5057" width="5.28515625" customWidth="1"/>
    <col min="5058" max="5058" width="39.5703125" customWidth="1"/>
    <col min="5059" max="5059" width="14.7109375" customWidth="1"/>
    <col min="5060" max="5060" width="14.140625" customWidth="1"/>
    <col min="5061" max="5061" width="13.7109375" customWidth="1"/>
    <col min="5313" max="5313" width="5.28515625" customWidth="1"/>
    <col min="5314" max="5314" width="39.5703125" customWidth="1"/>
    <col min="5315" max="5315" width="14.7109375" customWidth="1"/>
    <col min="5316" max="5316" width="14.140625" customWidth="1"/>
    <col min="5317" max="5317" width="13.7109375" customWidth="1"/>
    <col min="5569" max="5569" width="5.28515625" customWidth="1"/>
    <col min="5570" max="5570" width="39.5703125" customWidth="1"/>
    <col min="5571" max="5571" width="14.7109375" customWidth="1"/>
    <col min="5572" max="5572" width="14.140625" customWidth="1"/>
    <col min="5573" max="5573" width="13.7109375" customWidth="1"/>
    <col min="5825" max="5825" width="5.28515625" customWidth="1"/>
    <col min="5826" max="5826" width="39.5703125" customWidth="1"/>
    <col min="5827" max="5827" width="14.7109375" customWidth="1"/>
    <col min="5828" max="5828" width="14.140625" customWidth="1"/>
    <col min="5829" max="5829" width="13.7109375" customWidth="1"/>
    <col min="6081" max="6081" width="5.28515625" customWidth="1"/>
    <col min="6082" max="6082" width="39.5703125" customWidth="1"/>
    <col min="6083" max="6083" width="14.7109375" customWidth="1"/>
    <col min="6084" max="6084" width="14.140625" customWidth="1"/>
    <col min="6085" max="6085" width="13.7109375" customWidth="1"/>
    <col min="6337" max="6337" width="5.28515625" customWidth="1"/>
    <col min="6338" max="6338" width="39.5703125" customWidth="1"/>
    <col min="6339" max="6339" width="14.7109375" customWidth="1"/>
    <col min="6340" max="6340" width="14.140625" customWidth="1"/>
    <col min="6341" max="6341" width="13.7109375" customWidth="1"/>
    <col min="6593" max="6593" width="5.28515625" customWidth="1"/>
    <col min="6594" max="6594" width="39.5703125" customWidth="1"/>
    <col min="6595" max="6595" width="14.7109375" customWidth="1"/>
    <col min="6596" max="6596" width="14.140625" customWidth="1"/>
    <col min="6597" max="6597" width="13.7109375" customWidth="1"/>
    <col min="6849" max="6849" width="5.28515625" customWidth="1"/>
    <col min="6850" max="6850" width="39.5703125" customWidth="1"/>
    <col min="6851" max="6851" width="14.7109375" customWidth="1"/>
    <col min="6852" max="6852" width="14.140625" customWidth="1"/>
    <col min="6853" max="6853" width="13.7109375" customWidth="1"/>
    <col min="7105" max="7105" width="5.28515625" customWidth="1"/>
    <col min="7106" max="7106" width="39.5703125" customWidth="1"/>
    <col min="7107" max="7107" width="14.7109375" customWidth="1"/>
    <col min="7108" max="7108" width="14.140625" customWidth="1"/>
    <col min="7109" max="7109" width="13.7109375" customWidth="1"/>
    <col min="7361" max="7361" width="5.28515625" customWidth="1"/>
    <col min="7362" max="7362" width="39.5703125" customWidth="1"/>
    <col min="7363" max="7363" width="14.7109375" customWidth="1"/>
    <col min="7364" max="7364" width="14.140625" customWidth="1"/>
    <col min="7365" max="7365" width="13.7109375" customWidth="1"/>
    <col min="7617" max="7617" width="5.28515625" customWidth="1"/>
    <col min="7618" max="7618" width="39.5703125" customWidth="1"/>
    <col min="7619" max="7619" width="14.7109375" customWidth="1"/>
    <col min="7620" max="7620" width="14.140625" customWidth="1"/>
    <col min="7621" max="7621" width="13.7109375" customWidth="1"/>
    <col min="7873" max="7873" width="5.28515625" customWidth="1"/>
    <col min="7874" max="7874" width="39.5703125" customWidth="1"/>
    <col min="7875" max="7875" width="14.7109375" customWidth="1"/>
    <col min="7876" max="7876" width="14.140625" customWidth="1"/>
    <col min="7877" max="7877" width="13.7109375" customWidth="1"/>
    <col min="8129" max="8129" width="5.28515625" customWidth="1"/>
    <col min="8130" max="8130" width="39.5703125" customWidth="1"/>
    <col min="8131" max="8131" width="14.7109375" customWidth="1"/>
    <col min="8132" max="8132" width="14.140625" customWidth="1"/>
    <col min="8133" max="8133" width="13.7109375" customWidth="1"/>
    <col min="8385" max="8385" width="5.28515625" customWidth="1"/>
    <col min="8386" max="8386" width="39.5703125" customWidth="1"/>
    <col min="8387" max="8387" width="14.7109375" customWidth="1"/>
    <col min="8388" max="8388" width="14.140625" customWidth="1"/>
    <col min="8389" max="8389" width="13.7109375" customWidth="1"/>
    <col min="8641" max="8641" width="5.28515625" customWidth="1"/>
    <col min="8642" max="8642" width="39.5703125" customWidth="1"/>
    <col min="8643" max="8643" width="14.7109375" customWidth="1"/>
    <col min="8644" max="8644" width="14.140625" customWidth="1"/>
    <col min="8645" max="8645" width="13.7109375" customWidth="1"/>
    <col min="8897" max="8897" width="5.28515625" customWidth="1"/>
    <col min="8898" max="8898" width="39.5703125" customWidth="1"/>
    <col min="8899" max="8899" width="14.7109375" customWidth="1"/>
    <col min="8900" max="8900" width="14.140625" customWidth="1"/>
    <col min="8901" max="8901" width="13.7109375" customWidth="1"/>
    <col min="9153" max="9153" width="5.28515625" customWidth="1"/>
    <col min="9154" max="9154" width="39.5703125" customWidth="1"/>
    <col min="9155" max="9155" width="14.7109375" customWidth="1"/>
    <col min="9156" max="9156" width="14.140625" customWidth="1"/>
    <col min="9157" max="9157" width="13.7109375" customWidth="1"/>
    <col min="9409" max="9409" width="5.28515625" customWidth="1"/>
    <col min="9410" max="9410" width="39.5703125" customWidth="1"/>
    <col min="9411" max="9411" width="14.7109375" customWidth="1"/>
    <col min="9412" max="9412" width="14.140625" customWidth="1"/>
    <col min="9413" max="9413" width="13.7109375" customWidth="1"/>
    <col min="9665" max="9665" width="5.28515625" customWidth="1"/>
    <col min="9666" max="9666" width="39.5703125" customWidth="1"/>
    <col min="9667" max="9667" width="14.7109375" customWidth="1"/>
    <col min="9668" max="9668" width="14.140625" customWidth="1"/>
    <col min="9669" max="9669" width="13.7109375" customWidth="1"/>
    <col min="9921" max="9921" width="5.28515625" customWidth="1"/>
    <col min="9922" max="9922" width="39.5703125" customWidth="1"/>
    <col min="9923" max="9923" width="14.7109375" customWidth="1"/>
    <col min="9924" max="9924" width="14.140625" customWidth="1"/>
    <col min="9925" max="9925" width="13.7109375" customWidth="1"/>
    <col min="10177" max="10177" width="5.28515625" customWidth="1"/>
    <col min="10178" max="10178" width="39.5703125" customWidth="1"/>
    <col min="10179" max="10179" width="14.7109375" customWidth="1"/>
    <col min="10180" max="10180" width="14.140625" customWidth="1"/>
    <col min="10181" max="10181" width="13.7109375" customWidth="1"/>
    <col min="10433" max="10433" width="5.28515625" customWidth="1"/>
    <col min="10434" max="10434" width="39.5703125" customWidth="1"/>
    <col min="10435" max="10435" width="14.7109375" customWidth="1"/>
    <col min="10436" max="10436" width="14.140625" customWidth="1"/>
    <col min="10437" max="10437" width="13.7109375" customWidth="1"/>
    <col min="10689" max="10689" width="5.28515625" customWidth="1"/>
    <col min="10690" max="10690" width="39.5703125" customWidth="1"/>
    <col min="10691" max="10691" width="14.7109375" customWidth="1"/>
    <col min="10692" max="10692" width="14.140625" customWidth="1"/>
    <col min="10693" max="10693" width="13.7109375" customWidth="1"/>
    <col min="10945" max="10945" width="5.28515625" customWidth="1"/>
    <col min="10946" max="10946" width="39.5703125" customWidth="1"/>
    <col min="10947" max="10947" width="14.7109375" customWidth="1"/>
    <col min="10948" max="10948" width="14.140625" customWidth="1"/>
    <col min="10949" max="10949" width="13.7109375" customWidth="1"/>
    <col min="11201" max="11201" width="5.28515625" customWidth="1"/>
    <col min="11202" max="11202" width="39.5703125" customWidth="1"/>
    <col min="11203" max="11203" width="14.7109375" customWidth="1"/>
    <col min="11204" max="11204" width="14.140625" customWidth="1"/>
    <col min="11205" max="11205" width="13.7109375" customWidth="1"/>
    <col min="11457" max="11457" width="5.28515625" customWidth="1"/>
    <col min="11458" max="11458" width="39.5703125" customWidth="1"/>
    <col min="11459" max="11459" width="14.7109375" customWidth="1"/>
    <col min="11460" max="11460" width="14.140625" customWidth="1"/>
    <col min="11461" max="11461" width="13.7109375" customWidth="1"/>
    <col min="11713" max="11713" width="5.28515625" customWidth="1"/>
    <col min="11714" max="11714" width="39.5703125" customWidth="1"/>
    <col min="11715" max="11715" width="14.7109375" customWidth="1"/>
    <col min="11716" max="11716" width="14.140625" customWidth="1"/>
    <col min="11717" max="11717" width="13.7109375" customWidth="1"/>
    <col min="11969" max="11969" width="5.28515625" customWidth="1"/>
    <col min="11970" max="11970" width="39.5703125" customWidth="1"/>
    <col min="11971" max="11971" width="14.7109375" customWidth="1"/>
    <col min="11972" max="11972" width="14.140625" customWidth="1"/>
    <col min="11973" max="11973" width="13.7109375" customWidth="1"/>
    <col min="12225" max="12225" width="5.28515625" customWidth="1"/>
    <col min="12226" max="12226" width="39.5703125" customWidth="1"/>
    <col min="12227" max="12227" width="14.7109375" customWidth="1"/>
    <col min="12228" max="12228" width="14.140625" customWidth="1"/>
    <col min="12229" max="12229" width="13.7109375" customWidth="1"/>
    <col min="12481" max="12481" width="5.28515625" customWidth="1"/>
    <col min="12482" max="12482" width="39.5703125" customWidth="1"/>
    <col min="12483" max="12483" width="14.7109375" customWidth="1"/>
    <col min="12484" max="12484" width="14.140625" customWidth="1"/>
    <col min="12485" max="12485" width="13.7109375" customWidth="1"/>
    <col min="12737" max="12737" width="5.28515625" customWidth="1"/>
    <col min="12738" max="12738" width="39.5703125" customWidth="1"/>
    <col min="12739" max="12739" width="14.7109375" customWidth="1"/>
    <col min="12740" max="12740" width="14.140625" customWidth="1"/>
    <col min="12741" max="12741" width="13.7109375" customWidth="1"/>
    <col min="12993" max="12993" width="5.28515625" customWidth="1"/>
    <col min="12994" max="12994" width="39.5703125" customWidth="1"/>
    <col min="12995" max="12995" width="14.7109375" customWidth="1"/>
    <col min="12996" max="12996" width="14.140625" customWidth="1"/>
    <col min="12997" max="12997" width="13.7109375" customWidth="1"/>
    <col min="13249" max="13249" width="5.28515625" customWidth="1"/>
    <col min="13250" max="13250" width="39.5703125" customWidth="1"/>
    <col min="13251" max="13251" width="14.7109375" customWidth="1"/>
    <col min="13252" max="13252" width="14.140625" customWidth="1"/>
    <col min="13253" max="13253" width="13.7109375" customWidth="1"/>
    <col min="13505" max="13505" width="5.28515625" customWidth="1"/>
    <col min="13506" max="13506" width="39.5703125" customWidth="1"/>
    <col min="13507" max="13507" width="14.7109375" customWidth="1"/>
    <col min="13508" max="13508" width="14.140625" customWidth="1"/>
    <col min="13509" max="13509" width="13.7109375" customWidth="1"/>
    <col min="13761" max="13761" width="5.28515625" customWidth="1"/>
    <col min="13762" max="13762" width="39.5703125" customWidth="1"/>
    <col min="13763" max="13763" width="14.7109375" customWidth="1"/>
    <col min="13764" max="13764" width="14.140625" customWidth="1"/>
    <col min="13765" max="13765" width="13.7109375" customWidth="1"/>
    <col min="14017" max="14017" width="5.28515625" customWidth="1"/>
    <col min="14018" max="14018" width="39.5703125" customWidth="1"/>
    <col min="14019" max="14019" width="14.7109375" customWidth="1"/>
    <col min="14020" max="14020" width="14.140625" customWidth="1"/>
    <col min="14021" max="14021" width="13.7109375" customWidth="1"/>
    <col min="14273" max="14273" width="5.28515625" customWidth="1"/>
    <col min="14274" max="14274" width="39.5703125" customWidth="1"/>
    <col min="14275" max="14275" width="14.7109375" customWidth="1"/>
    <col min="14276" max="14276" width="14.140625" customWidth="1"/>
    <col min="14277" max="14277" width="13.7109375" customWidth="1"/>
    <col min="14529" max="14529" width="5.28515625" customWidth="1"/>
    <col min="14530" max="14530" width="39.5703125" customWidth="1"/>
    <col min="14531" max="14531" width="14.7109375" customWidth="1"/>
    <col min="14532" max="14532" width="14.140625" customWidth="1"/>
    <col min="14533" max="14533" width="13.7109375" customWidth="1"/>
    <col min="14785" max="14785" width="5.28515625" customWidth="1"/>
    <col min="14786" max="14786" width="39.5703125" customWidth="1"/>
    <col min="14787" max="14787" width="14.7109375" customWidth="1"/>
    <col min="14788" max="14788" width="14.140625" customWidth="1"/>
    <col min="14789" max="14789" width="13.7109375" customWidth="1"/>
    <col min="15041" max="15041" width="5.28515625" customWidth="1"/>
    <col min="15042" max="15042" width="39.5703125" customWidth="1"/>
    <col min="15043" max="15043" width="14.7109375" customWidth="1"/>
    <col min="15044" max="15044" width="14.140625" customWidth="1"/>
    <col min="15045" max="15045" width="13.7109375" customWidth="1"/>
    <col min="15297" max="15297" width="5.28515625" customWidth="1"/>
    <col min="15298" max="15298" width="39.5703125" customWidth="1"/>
    <col min="15299" max="15299" width="14.7109375" customWidth="1"/>
    <col min="15300" max="15300" width="14.140625" customWidth="1"/>
    <col min="15301" max="15301" width="13.7109375" customWidth="1"/>
    <col min="15553" max="15553" width="5.28515625" customWidth="1"/>
    <col min="15554" max="15554" width="39.5703125" customWidth="1"/>
    <col min="15555" max="15555" width="14.7109375" customWidth="1"/>
    <col min="15556" max="15556" width="14.140625" customWidth="1"/>
    <col min="15557" max="15557" width="13.7109375" customWidth="1"/>
    <col min="15809" max="15809" width="5.28515625" customWidth="1"/>
    <col min="15810" max="15810" width="39.5703125" customWidth="1"/>
    <col min="15811" max="15811" width="14.7109375" customWidth="1"/>
    <col min="15812" max="15812" width="14.140625" customWidth="1"/>
    <col min="15813" max="15813" width="13.7109375" customWidth="1"/>
    <col min="16065" max="16065" width="5.28515625" customWidth="1"/>
    <col min="16066" max="16066" width="39.5703125" customWidth="1"/>
    <col min="16067" max="16067" width="14.7109375" customWidth="1"/>
    <col min="16068" max="16068" width="14.140625" customWidth="1"/>
    <col min="16069" max="16069" width="13.7109375" customWidth="1"/>
  </cols>
  <sheetData>
    <row r="1" spans="1:6" x14ac:dyDescent="0.25">
      <c r="A1" s="93"/>
      <c r="B1" s="97"/>
      <c r="C1" s="93" t="s">
        <v>138</v>
      </c>
      <c r="D1" s="98"/>
      <c r="E1" s="93"/>
      <c r="F1" s="93"/>
    </row>
    <row r="2" spans="1:6" x14ac:dyDescent="0.25">
      <c r="A2" s="93"/>
      <c r="B2" s="93"/>
      <c r="C2" s="93" t="s">
        <v>227</v>
      </c>
      <c r="D2" s="98"/>
      <c r="E2" s="93"/>
      <c r="F2" s="93"/>
    </row>
    <row r="3" spans="1:6" x14ac:dyDescent="0.25">
      <c r="A3" s="93"/>
      <c r="B3" s="93"/>
      <c r="C3" s="93" t="s">
        <v>222</v>
      </c>
      <c r="D3" s="98"/>
      <c r="E3" s="93"/>
      <c r="F3" s="93"/>
    </row>
    <row r="4" spans="1:6" ht="15" customHeight="1" x14ac:dyDescent="0.25">
      <c r="A4" s="93"/>
      <c r="B4" s="93"/>
      <c r="C4" s="99"/>
      <c r="D4" s="98"/>
      <c r="E4" s="98"/>
      <c r="F4" s="98"/>
    </row>
    <row r="5" spans="1:6" ht="16.5" customHeight="1" x14ac:dyDescent="0.25">
      <c r="A5" s="125" t="s">
        <v>176</v>
      </c>
      <c r="B5" s="125"/>
      <c r="C5" s="125"/>
      <c r="D5" s="125"/>
      <c r="E5" s="125"/>
      <c r="F5" s="125"/>
    </row>
    <row r="6" spans="1:6" ht="12.75" customHeight="1" x14ac:dyDescent="0.25">
      <c r="A6" s="109"/>
      <c r="B6" s="109"/>
      <c r="C6" s="109"/>
      <c r="D6" s="109"/>
      <c r="E6" s="109"/>
      <c r="F6" s="109"/>
    </row>
    <row r="7" spans="1:6" ht="14.25" customHeight="1" x14ac:dyDescent="0.25">
      <c r="A7" s="109"/>
      <c r="B7" s="109"/>
      <c r="C7" s="109"/>
      <c r="D7" s="109"/>
      <c r="E7" s="109"/>
      <c r="F7" s="100" t="s">
        <v>83</v>
      </c>
    </row>
    <row r="8" spans="1:6" ht="15" customHeight="1" x14ac:dyDescent="0.25">
      <c r="A8" s="126" t="s">
        <v>0</v>
      </c>
      <c r="B8" s="126" t="s">
        <v>156</v>
      </c>
      <c r="C8" s="127" t="s">
        <v>185</v>
      </c>
      <c r="D8" s="127"/>
      <c r="E8" s="127"/>
      <c r="F8" s="127"/>
    </row>
    <row r="9" spans="1:6" ht="18" customHeight="1" x14ac:dyDescent="0.25">
      <c r="A9" s="126"/>
      <c r="B9" s="126"/>
      <c r="C9" s="126" t="s">
        <v>1</v>
      </c>
      <c r="D9" s="128" t="s">
        <v>2</v>
      </c>
      <c r="E9" s="128"/>
      <c r="F9" s="128"/>
    </row>
    <row r="10" spans="1:6" ht="21.75" customHeight="1" x14ac:dyDescent="0.25">
      <c r="A10" s="126"/>
      <c r="B10" s="126"/>
      <c r="C10" s="126"/>
      <c r="D10" s="127" t="s">
        <v>139</v>
      </c>
      <c r="E10" s="127" t="s">
        <v>140</v>
      </c>
      <c r="F10" s="129" t="s">
        <v>147</v>
      </c>
    </row>
    <row r="11" spans="1:6" ht="41.25" customHeight="1" x14ac:dyDescent="0.25">
      <c r="A11" s="126"/>
      <c r="B11" s="126"/>
      <c r="C11" s="126"/>
      <c r="D11" s="127"/>
      <c r="E11" s="127"/>
      <c r="F11" s="129"/>
    </row>
    <row r="12" spans="1:6" ht="15" customHeight="1" x14ac:dyDescent="0.25">
      <c r="A12" s="110">
        <v>1</v>
      </c>
      <c r="B12" s="44" t="s">
        <v>123</v>
      </c>
      <c r="C12" s="44" t="s">
        <v>124</v>
      </c>
      <c r="D12" s="110">
        <v>4</v>
      </c>
      <c r="E12" s="110">
        <v>5</v>
      </c>
      <c r="F12" s="110">
        <v>6</v>
      </c>
    </row>
    <row r="13" spans="1:6" x14ac:dyDescent="0.25">
      <c r="A13" s="13">
        <v>1</v>
      </c>
      <c r="B13" s="7" t="s">
        <v>157</v>
      </c>
      <c r="C13" s="63">
        <f>SUM(C15:C21)</f>
        <v>2256.3000000000002</v>
      </c>
      <c r="D13" s="63">
        <f t="shared" ref="D13:F13" si="0">SUM(D15:D21)</f>
        <v>2256.3000000000002</v>
      </c>
      <c r="E13" s="63">
        <f t="shared" si="0"/>
        <v>0</v>
      </c>
      <c r="F13" s="63">
        <f t="shared" si="0"/>
        <v>0</v>
      </c>
    </row>
    <row r="14" spans="1:6" x14ac:dyDescent="0.25">
      <c r="A14" s="13">
        <f>+A13+1</f>
        <v>2</v>
      </c>
      <c r="B14" s="67" t="s">
        <v>2</v>
      </c>
      <c r="C14" s="63"/>
      <c r="D14" s="63"/>
      <c r="E14" s="63"/>
      <c r="F14" s="63"/>
    </row>
    <row r="15" spans="1:6" x14ac:dyDescent="0.25">
      <c r="A15" s="13">
        <f t="shared" ref="A15:A35" si="1">+A14+1</f>
        <v>3</v>
      </c>
      <c r="B15" s="7" t="s">
        <v>34</v>
      </c>
      <c r="C15" s="65">
        <f>+D15+E15+F15</f>
        <v>217.2</v>
      </c>
      <c r="D15" s="66">
        <v>217.2</v>
      </c>
      <c r="E15" s="66"/>
      <c r="F15" s="66"/>
    </row>
    <row r="16" spans="1:6" x14ac:dyDescent="0.25">
      <c r="A16" s="13">
        <f t="shared" si="1"/>
        <v>4</v>
      </c>
      <c r="B16" s="5" t="s">
        <v>150</v>
      </c>
      <c r="C16" s="65">
        <f t="shared" ref="C16" si="2">+D16+E16</f>
        <v>7.7</v>
      </c>
      <c r="D16" s="66">
        <v>7.7</v>
      </c>
      <c r="E16" s="66"/>
      <c r="F16" s="66"/>
    </row>
    <row r="17" spans="1:6" ht="32.25" customHeight="1" x14ac:dyDescent="0.25">
      <c r="A17" s="13">
        <f t="shared" si="1"/>
        <v>5</v>
      </c>
      <c r="B17" s="7" t="s">
        <v>53</v>
      </c>
      <c r="C17" s="65">
        <f>+D17+E17+F17</f>
        <v>2.9</v>
      </c>
      <c r="D17" s="65">
        <v>2.9</v>
      </c>
      <c r="E17" s="65"/>
      <c r="F17" s="65"/>
    </row>
    <row r="18" spans="1:6" s="70" customFormat="1" x14ac:dyDescent="0.25">
      <c r="A18" s="13">
        <f t="shared" si="1"/>
        <v>6</v>
      </c>
      <c r="B18" s="5" t="s">
        <v>98</v>
      </c>
      <c r="C18" s="65">
        <f>+D18+E18+F18</f>
        <v>58.3</v>
      </c>
      <c r="D18" s="65">
        <v>58.3</v>
      </c>
      <c r="E18" s="65"/>
      <c r="F18" s="65"/>
    </row>
    <row r="19" spans="1:6" x14ac:dyDescent="0.25">
      <c r="A19" s="13">
        <f t="shared" si="1"/>
        <v>7</v>
      </c>
      <c r="B19" s="5" t="s">
        <v>47</v>
      </c>
      <c r="C19" s="65">
        <f t="shared" ref="C19" si="3">+D19+E19+F19</f>
        <v>398.3</v>
      </c>
      <c r="D19" s="65">
        <f>2256.3-217.2-2.9-58.3-82.6-1489.3-7.7</f>
        <v>398.3</v>
      </c>
      <c r="E19" s="65"/>
      <c r="F19" s="65"/>
    </row>
    <row r="20" spans="1:6" s="68" customFormat="1" ht="33.75" customHeight="1" x14ac:dyDescent="0.25">
      <c r="A20" s="13">
        <f t="shared" si="1"/>
        <v>8</v>
      </c>
      <c r="B20" s="5" t="s">
        <v>49</v>
      </c>
      <c r="C20" s="65">
        <f>+D20+E20+F20</f>
        <v>82.6</v>
      </c>
      <c r="D20" s="65">
        <v>82.6</v>
      </c>
      <c r="E20" s="65"/>
      <c r="F20" s="65"/>
    </row>
    <row r="21" spans="1:6" ht="18.75" customHeight="1" x14ac:dyDescent="0.25">
      <c r="A21" s="13">
        <f t="shared" si="1"/>
        <v>9</v>
      </c>
      <c r="B21" s="5" t="s">
        <v>61</v>
      </c>
      <c r="C21" s="65">
        <f>+C23+C24</f>
        <v>1489.3</v>
      </c>
      <c r="D21" s="65">
        <f>+D23+D24</f>
        <v>1489.3</v>
      </c>
      <c r="E21" s="65">
        <f>SUM(E23:E24)</f>
        <v>0</v>
      </c>
      <c r="F21" s="65"/>
    </row>
    <row r="22" spans="1:6" x14ac:dyDescent="0.25">
      <c r="A22" s="13">
        <f t="shared" si="1"/>
        <v>10</v>
      </c>
      <c r="B22" s="67" t="s">
        <v>2</v>
      </c>
      <c r="C22" s="65"/>
      <c r="D22" s="65"/>
      <c r="E22" s="65"/>
      <c r="F22" s="65"/>
    </row>
    <row r="23" spans="1:6" x14ac:dyDescent="0.25">
      <c r="A23" s="13">
        <f t="shared" si="1"/>
        <v>11</v>
      </c>
      <c r="B23" s="69" t="s">
        <v>153</v>
      </c>
      <c r="C23" s="65">
        <f>+D23+E23</f>
        <v>1334.6</v>
      </c>
      <c r="D23" s="66">
        <v>1334.6</v>
      </c>
      <c r="E23" s="66"/>
      <c r="F23" s="66"/>
    </row>
    <row r="24" spans="1:6" x14ac:dyDescent="0.25">
      <c r="A24" s="13">
        <f t="shared" si="1"/>
        <v>12</v>
      </c>
      <c r="B24" s="64" t="s">
        <v>152</v>
      </c>
      <c r="C24" s="65">
        <f>+D24+E24</f>
        <v>154.69999999999999</v>
      </c>
      <c r="D24" s="66">
        <f>1489.3-1334.6</f>
        <v>154.69999999999999</v>
      </c>
      <c r="E24" s="66"/>
      <c r="F24" s="66"/>
    </row>
    <row r="25" spans="1:6" ht="15.75" customHeight="1" x14ac:dyDescent="0.25">
      <c r="A25" s="13">
        <f t="shared" si="1"/>
        <v>13</v>
      </c>
      <c r="B25" s="5" t="s">
        <v>154</v>
      </c>
      <c r="C25" s="65">
        <f t="shared" ref="C25:C34" si="4">+D25+E25+F25</f>
        <v>13812.5</v>
      </c>
      <c r="D25" s="66"/>
      <c r="E25" s="66">
        <f>7635.085+3.726+6173.682</f>
        <v>13812.5</v>
      </c>
      <c r="F25" s="66"/>
    </row>
    <row r="26" spans="1:6" s="70" customFormat="1" x14ac:dyDescent="0.25">
      <c r="A26" s="13">
        <f t="shared" si="1"/>
        <v>14</v>
      </c>
      <c r="B26" s="7" t="s">
        <v>155</v>
      </c>
      <c r="C26" s="65">
        <f t="shared" si="4"/>
        <v>1026.4000000000001</v>
      </c>
      <c r="D26" s="65"/>
      <c r="E26" s="65"/>
      <c r="F26" s="65">
        <f>341.461+684.917</f>
        <v>1026.4000000000001</v>
      </c>
    </row>
    <row r="27" spans="1:6" ht="31.5" x14ac:dyDescent="0.25">
      <c r="A27" s="13">
        <f t="shared" si="1"/>
        <v>15</v>
      </c>
      <c r="B27" s="5" t="s">
        <v>158</v>
      </c>
      <c r="C27" s="65">
        <f t="shared" si="4"/>
        <v>250.9</v>
      </c>
      <c r="D27" s="66"/>
      <c r="E27" s="66"/>
      <c r="F27" s="66">
        <f>190.939+60.006</f>
        <v>250.9</v>
      </c>
    </row>
    <row r="28" spans="1:6" ht="31.5" x14ac:dyDescent="0.25">
      <c r="A28" s="13">
        <f t="shared" si="1"/>
        <v>16</v>
      </c>
      <c r="B28" s="7" t="s">
        <v>159</v>
      </c>
      <c r="C28" s="65">
        <f t="shared" si="4"/>
        <v>44.5</v>
      </c>
      <c r="D28" s="66"/>
      <c r="E28" s="66"/>
      <c r="F28" s="66">
        <f>36.403+8.127</f>
        <v>44.5</v>
      </c>
    </row>
    <row r="29" spans="1:6" ht="47.25" x14ac:dyDescent="0.25">
      <c r="A29" s="13">
        <f t="shared" si="1"/>
        <v>17</v>
      </c>
      <c r="B29" s="7" t="s">
        <v>160</v>
      </c>
      <c r="C29" s="65">
        <f t="shared" si="4"/>
        <v>23.4</v>
      </c>
      <c r="D29" s="66"/>
      <c r="E29" s="66"/>
      <c r="F29" s="66">
        <f>22.268+1.137</f>
        <v>23.4</v>
      </c>
    </row>
    <row r="30" spans="1:6" ht="47.25" x14ac:dyDescent="0.25">
      <c r="A30" s="13">
        <f t="shared" si="1"/>
        <v>18</v>
      </c>
      <c r="B30" s="7" t="s">
        <v>161</v>
      </c>
      <c r="C30" s="65">
        <f t="shared" si="4"/>
        <v>0.1</v>
      </c>
      <c r="D30" s="66"/>
      <c r="E30" s="66"/>
      <c r="F30" s="66">
        <f>0.048+0.104-0.1</f>
        <v>0.1</v>
      </c>
    </row>
    <row r="31" spans="1:6" ht="47.25" x14ac:dyDescent="0.25">
      <c r="A31" s="13">
        <f t="shared" si="1"/>
        <v>19</v>
      </c>
      <c r="B31" s="5" t="s">
        <v>162</v>
      </c>
      <c r="C31" s="65">
        <f t="shared" si="4"/>
        <v>3165</v>
      </c>
      <c r="D31" s="66"/>
      <c r="E31" s="66"/>
      <c r="F31" s="66">
        <f>178.056+2986.9</f>
        <v>3165</v>
      </c>
    </row>
    <row r="32" spans="1:6" ht="47.25" x14ac:dyDescent="0.25">
      <c r="A32" s="13">
        <f t="shared" si="1"/>
        <v>20</v>
      </c>
      <c r="B32" s="5" t="s">
        <v>163</v>
      </c>
      <c r="C32" s="65">
        <f t="shared" si="4"/>
        <v>427.8</v>
      </c>
      <c r="D32" s="66"/>
      <c r="E32" s="66"/>
      <c r="F32" s="66">
        <f>416.863+10.889</f>
        <v>427.8</v>
      </c>
    </row>
    <row r="33" spans="1:6" x14ac:dyDescent="0.25">
      <c r="A33" s="13">
        <f t="shared" si="1"/>
        <v>21</v>
      </c>
      <c r="B33" s="7" t="s">
        <v>164</v>
      </c>
      <c r="C33" s="65">
        <f t="shared" si="4"/>
        <v>306.8</v>
      </c>
      <c r="D33" s="66"/>
      <c r="E33" s="66"/>
      <c r="F33" s="66">
        <v>306.8</v>
      </c>
    </row>
    <row r="34" spans="1:6" ht="31.5" x14ac:dyDescent="0.25">
      <c r="A34" s="13">
        <f t="shared" si="1"/>
        <v>22</v>
      </c>
      <c r="B34" s="7" t="s">
        <v>165</v>
      </c>
      <c r="C34" s="65">
        <f t="shared" si="4"/>
        <v>3265</v>
      </c>
      <c r="D34" s="66"/>
      <c r="E34" s="66"/>
      <c r="F34" s="66">
        <f>2953.944+167.389+141.747+1.873</f>
        <v>3265</v>
      </c>
    </row>
    <row r="35" spans="1:6" x14ac:dyDescent="0.25">
      <c r="A35" s="13">
        <f t="shared" si="1"/>
        <v>23</v>
      </c>
      <c r="B35" s="115" t="s">
        <v>84</v>
      </c>
      <c r="C35" s="87">
        <f>+C13+C25+C26+C27+C28+C29+C30+C31+C32+C33+C34</f>
        <v>24578.7</v>
      </c>
      <c r="D35" s="87">
        <f>+D13+D25+D26+D27+D28+D29+D30+D31+D32+D33+D34</f>
        <v>2256.3000000000002</v>
      </c>
      <c r="E35" s="87">
        <f>+E13+E25+E26+E27+E28+E29+E30+E31+E32+E33+E34</f>
        <v>13812.5</v>
      </c>
      <c r="F35" s="87">
        <f>+F13+F25+F26+F27+F28+F29+F30+F31+F32+F33+F34</f>
        <v>8509.9</v>
      </c>
    </row>
    <row r="36" spans="1:6" x14ac:dyDescent="0.25">
      <c r="A36" s="102"/>
      <c r="B36" s="103"/>
      <c r="C36" s="103"/>
      <c r="D36" s="114"/>
      <c r="E36" s="114"/>
      <c r="F36" s="114"/>
    </row>
    <row r="37" spans="1:6" x14ac:dyDescent="0.25">
      <c r="B37" s="101"/>
      <c r="C37" s="101"/>
      <c r="D37" s="62"/>
      <c r="E37" s="62"/>
      <c r="F37" s="62"/>
    </row>
  </sheetData>
  <mergeCells count="9">
    <mergeCell ref="A5:F5"/>
    <mergeCell ref="A8:A11"/>
    <mergeCell ref="B8:B11"/>
    <mergeCell ref="C8:F8"/>
    <mergeCell ref="C9:C11"/>
    <mergeCell ref="D9:F9"/>
    <mergeCell ref="D10:D11"/>
    <mergeCell ref="E10:E11"/>
    <mergeCell ref="F10:F11"/>
  </mergeCells>
  <pageMargins left="0.70866141732283472" right="0.51181102362204722" top="0.74803149606299213" bottom="0.55118110236220474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Zeros="0" tabSelected="1" zoomScaleNormal="100" workbookViewId="0">
      <selection activeCell="I10" sqref="I10"/>
    </sheetView>
  </sheetViews>
  <sheetFormatPr defaultRowHeight="15.75" x14ac:dyDescent="0.25"/>
  <cols>
    <col min="1" max="1" width="5.140625" style="1" customWidth="1"/>
    <col min="2" max="2" width="32.42578125" style="1" customWidth="1"/>
    <col min="3" max="3" width="9.28515625" style="2" customWidth="1"/>
    <col min="4" max="4" width="10.5703125" style="2" customWidth="1"/>
    <col min="5" max="5" width="9.140625" style="2" customWidth="1"/>
    <col min="6" max="6" width="10.7109375" style="2" customWidth="1"/>
    <col min="7" max="7" width="10.85546875" style="2" customWidth="1"/>
    <col min="8" max="16384" width="9.140625" style="2"/>
  </cols>
  <sheetData>
    <row r="1" spans="1:7" x14ac:dyDescent="0.25">
      <c r="C1" s="21" t="s">
        <v>75</v>
      </c>
      <c r="D1" s="22"/>
      <c r="E1" s="22"/>
      <c r="F1" s="22"/>
      <c r="G1" s="22"/>
    </row>
    <row r="2" spans="1:7" x14ac:dyDescent="0.25">
      <c r="C2" s="22" t="s">
        <v>226</v>
      </c>
      <c r="D2" s="22"/>
      <c r="E2" s="22"/>
      <c r="F2" s="22"/>
      <c r="G2" s="22"/>
    </row>
    <row r="3" spans="1:7" x14ac:dyDescent="0.25">
      <c r="C3" s="22" t="s">
        <v>223</v>
      </c>
      <c r="D3" s="22"/>
      <c r="E3" s="22"/>
      <c r="F3" s="22"/>
      <c r="G3" s="22"/>
    </row>
    <row r="4" spans="1:7" x14ac:dyDescent="0.25">
      <c r="B4" s="33"/>
      <c r="C4" s="1"/>
      <c r="D4" s="1"/>
      <c r="E4" s="1"/>
      <c r="F4" s="1"/>
      <c r="G4" s="1"/>
    </row>
    <row r="5" spans="1:7" ht="18" customHeight="1" x14ac:dyDescent="0.2">
      <c r="A5" s="130" t="s">
        <v>177</v>
      </c>
      <c r="B5" s="130"/>
      <c r="C5" s="130"/>
      <c r="D5" s="130"/>
      <c r="E5" s="130"/>
      <c r="F5" s="130"/>
      <c r="G5" s="130"/>
    </row>
    <row r="6" spans="1:7" ht="18" customHeight="1" x14ac:dyDescent="0.2">
      <c r="A6" s="130"/>
      <c r="B6" s="130"/>
      <c r="C6" s="130"/>
      <c r="D6" s="130"/>
      <c r="E6" s="130"/>
      <c r="F6" s="130"/>
      <c r="G6" s="130"/>
    </row>
    <row r="7" spans="1:7" ht="15" customHeight="1" x14ac:dyDescent="0.25">
      <c r="A7" s="34"/>
      <c r="B7" s="34"/>
      <c r="C7" s="35"/>
      <c r="D7" s="36"/>
      <c r="E7" s="36"/>
      <c r="F7" s="36"/>
      <c r="G7" s="36"/>
    </row>
    <row r="8" spans="1:7" ht="15.75" customHeight="1" x14ac:dyDescent="0.25">
      <c r="A8" s="37"/>
      <c r="B8" s="38"/>
      <c r="C8" s="39"/>
      <c r="D8" s="39"/>
      <c r="E8" s="39"/>
      <c r="F8" s="39"/>
      <c r="G8" s="40" t="s">
        <v>83</v>
      </c>
    </row>
    <row r="9" spans="1:7" ht="17.25" customHeight="1" x14ac:dyDescent="0.25">
      <c r="A9" s="131" t="s">
        <v>0</v>
      </c>
      <c r="B9" s="131" t="s">
        <v>149</v>
      </c>
      <c r="C9" s="126" t="s">
        <v>1</v>
      </c>
      <c r="D9" s="121" t="s">
        <v>2</v>
      </c>
      <c r="E9" s="121"/>
      <c r="F9" s="121"/>
      <c r="G9" s="121"/>
    </row>
    <row r="10" spans="1:7" ht="113.25" customHeight="1" x14ac:dyDescent="0.2">
      <c r="A10" s="131"/>
      <c r="B10" s="131"/>
      <c r="C10" s="126"/>
      <c r="D10" s="41" t="s">
        <v>121</v>
      </c>
      <c r="E10" s="42" t="s">
        <v>122</v>
      </c>
      <c r="F10" s="42" t="s">
        <v>182</v>
      </c>
      <c r="G10" s="42" t="s">
        <v>221</v>
      </c>
    </row>
    <row r="11" spans="1:7" ht="15" customHeight="1" x14ac:dyDescent="0.25">
      <c r="A11" s="3">
        <v>1</v>
      </c>
      <c r="B11" s="43" t="s">
        <v>123</v>
      </c>
      <c r="C11" s="44" t="s">
        <v>124</v>
      </c>
      <c r="D11" s="44" t="s">
        <v>125</v>
      </c>
      <c r="E11" s="119">
        <v>5</v>
      </c>
      <c r="F11" s="119">
        <v>6</v>
      </c>
      <c r="G11" s="44" t="s">
        <v>183</v>
      </c>
    </row>
    <row r="12" spans="1:7" ht="21" customHeight="1" x14ac:dyDescent="0.25">
      <c r="A12" s="45">
        <v>1</v>
      </c>
      <c r="B12" s="4" t="s">
        <v>3</v>
      </c>
      <c r="C12" s="46">
        <f>+D12+E12+F12+G12</f>
        <v>8365.7999999999993</v>
      </c>
      <c r="D12" s="18">
        <f>SUM(D13:D20)</f>
        <v>5300.2</v>
      </c>
      <c r="E12" s="18">
        <f t="shared" ref="E12:G12" si="0">SUM(E13:E20)</f>
        <v>1301.7</v>
      </c>
      <c r="F12" s="18">
        <f t="shared" si="0"/>
        <v>400</v>
      </c>
      <c r="G12" s="18">
        <f t="shared" si="0"/>
        <v>1363.9</v>
      </c>
    </row>
    <row r="13" spans="1:7" ht="19.5" customHeight="1" x14ac:dyDescent="0.25">
      <c r="A13" s="45">
        <v>2</v>
      </c>
      <c r="B13" s="5" t="s">
        <v>34</v>
      </c>
      <c r="C13" s="47">
        <f>SUM(D13:G13)</f>
        <v>200</v>
      </c>
      <c r="D13" s="47"/>
      <c r="E13" s="47"/>
      <c r="F13" s="47"/>
      <c r="G13" s="47">
        <v>200</v>
      </c>
    </row>
    <row r="14" spans="1:7" ht="15" customHeight="1" x14ac:dyDescent="0.25">
      <c r="A14" s="45">
        <v>3</v>
      </c>
      <c r="B14" s="12" t="s">
        <v>67</v>
      </c>
      <c r="C14" s="47">
        <f>SUM(D14:G14)</f>
        <v>21.6</v>
      </c>
      <c r="D14" s="47">
        <v>12</v>
      </c>
      <c r="E14" s="47">
        <v>9.6</v>
      </c>
      <c r="F14" s="47"/>
      <c r="G14" s="47"/>
    </row>
    <row r="15" spans="1:7" ht="33" customHeight="1" x14ac:dyDescent="0.25">
      <c r="A15" s="45">
        <v>4</v>
      </c>
      <c r="B15" s="7" t="s">
        <v>201</v>
      </c>
      <c r="C15" s="47">
        <f>SUM(D15:G15)</f>
        <v>150</v>
      </c>
      <c r="D15" s="47"/>
      <c r="E15" s="47"/>
      <c r="F15" s="47">
        <v>150</v>
      </c>
      <c r="G15" s="47"/>
    </row>
    <row r="16" spans="1:7" ht="47.25" x14ac:dyDescent="0.25">
      <c r="A16" s="45">
        <v>5</v>
      </c>
      <c r="B16" s="7" t="s">
        <v>93</v>
      </c>
      <c r="C16" s="47">
        <f t="shared" ref="C16:C23" si="1">SUM(D16:G16)</f>
        <v>285.7</v>
      </c>
      <c r="D16" s="47"/>
      <c r="E16" s="47">
        <v>28</v>
      </c>
      <c r="F16" s="47">
        <v>250</v>
      </c>
      <c r="G16" s="47">
        <v>7.7</v>
      </c>
    </row>
    <row r="17" spans="1:7" ht="19.5" customHeight="1" x14ac:dyDescent="0.25">
      <c r="A17" s="45">
        <v>6</v>
      </c>
      <c r="B17" s="5" t="s">
        <v>137</v>
      </c>
      <c r="C17" s="47">
        <f t="shared" si="1"/>
        <v>431.2</v>
      </c>
      <c r="D17" s="47"/>
      <c r="E17" s="47">
        <v>372.3</v>
      </c>
      <c r="F17" s="47"/>
      <c r="G17" s="47">
        <v>58.9</v>
      </c>
    </row>
    <row r="18" spans="1:7" ht="32.25" customHeight="1" x14ac:dyDescent="0.25">
      <c r="A18" s="45">
        <v>7</v>
      </c>
      <c r="B18" s="7" t="s">
        <v>56</v>
      </c>
      <c r="C18" s="47">
        <f t="shared" si="1"/>
        <v>5239.8999999999996</v>
      </c>
      <c r="D18" s="47">
        <v>4655.2</v>
      </c>
      <c r="E18" s="47">
        <v>512.70000000000005</v>
      </c>
      <c r="F18" s="47"/>
      <c r="G18" s="47">
        <v>72</v>
      </c>
    </row>
    <row r="19" spans="1:7" s="6" customFormat="1" ht="33" customHeight="1" x14ac:dyDescent="0.25">
      <c r="A19" s="45">
        <v>8</v>
      </c>
      <c r="B19" s="48" t="s">
        <v>59</v>
      </c>
      <c r="C19" s="47">
        <f t="shared" si="1"/>
        <v>300.10000000000002</v>
      </c>
      <c r="D19" s="47">
        <v>100.9</v>
      </c>
      <c r="E19" s="47">
        <v>193.2</v>
      </c>
      <c r="F19" s="47"/>
      <c r="G19" s="47">
        <v>6</v>
      </c>
    </row>
    <row r="20" spans="1:7" ht="33.75" customHeight="1" x14ac:dyDescent="0.25">
      <c r="A20" s="45">
        <v>9</v>
      </c>
      <c r="B20" s="7" t="s">
        <v>61</v>
      </c>
      <c r="C20" s="47">
        <f t="shared" si="1"/>
        <v>1737.3</v>
      </c>
      <c r="D20" s="47">
        <f t="shared" ref="D20:G20" si="2">+D22+D23</f>
        <v>532.1</v>
      </c>
      <c r="E20" s="47">
        <f t="shared" si="2"/>
        <v>185.9</v>
      </c>
      <c r="F20" s="47"/>
      <c r="G20" s="47">
        <f t="shared" si="2"/>
        <v>1019.3</v>
      </c>
    </row>
    <row r="21" spans="1:7" ht="15" customHeight="1" x14ac:dyDescent="0.25">
      <c r="A21" s="45">
        <v>10</v>
      </c>
      <c r="B21" s="118" t="s">
        <v>2</v>
      </c>
      <c r="C21" s="47">
        <f t="shared" si="1"/>
        <v>0</v>
      </c>
      <c r="D21" s="47"/>
      <c r="E21" s="47"/>
      <c r="F21" s="47"/>
      <c r="G21" s="47"/>
    </row>
    <row r="22" spans="1:7" x14ac:dyDescent="0.25">
      <c r="A22" s="45">
        <v>11</v>
      </c>
      <c r="B22" s="64" t="s">
        <v>151</v>
      </c>
      <c r="C22" s="47">
        <f t="shared" si="1"/>
        <v>1019.3</v>
      </c>
      <c r="D22" s="106"/>
      <c r="E22" s="106"/>
      <c r="F22" s="106"/>
      <c r="G22" s="47">
        <v>1019.3</v>
      </c>
    </row>
    <row r="23" spans="1:7" ht="15" customHeight="1" x14ac:dyDescent="0.25">
      <c r="A23" s="45">
        <v>12</v>
      </c>
      <c r="B23" s="107" t="s">
        <v>152</v>
      </c>
      <c r="C23" s="47">
        <f t="shared" si="1"/>
        <v>718</v>
      </c>
      <c r="D23" s="47">
        <v>532.1</v>
      </c>
      <c r="E23" s="47">
        <v>185.9</v>
      </c>
      <c r="F23" s="47"/>
      <c r="G23" s="47"/>
    </row>
    <row r="24" spans="1:7" x14ac:dyDescent="0.25">
      <c r="A24" s="45">
        <v>13</v>
      </c>
      <c r="B24" s="4" t="s">
        <v>1</v>
      </c>
      <c r="C24" s="49">
        <f>SUM(C13:C20)</f>
        <v>8365.7999999999993</v>
      </c>
      <c r="D24" s="49">
        <f t="shared" ref="D24:G24" si="3">SUM(D13:D20)</f>
        <v>5300.2</v>
      </c>
      <c r="E24" s="49">
        <f t="shared" si="3"/>
        <v>1301.7</v>
      </c>
      <c r="F24" s="49">
        <f t="shared" si="3"/>
        <v>400</v>
      </c>
      <c r="G24" s="49">
        <f t="shared" si="3"/>
        <v>1363.9</v>
      </c>
    </row>
    <row r="25" spans="1:7" x14ac:dyDescent="0.25">
      <c r="A25" s="30"/>
      <c r="B25" s="50"/>
      <c r="C25" s="51"/>
      <c r="D25" s="52"/>
      <c r="E25" s="52"/>
      <c r="F25" s="52"/>
      <c r="G25" s="52"/>
    </row>
    <row r="26" spans="1:7" s="23" customFormat="1" x14ac:dyDescent="0.25">
      <c r="A26" s="30"/>
      <c r="B26" s="53"/>
      <c r="C26" s="54"/>
      <c r="D26" s="55"/>
      <c r="E26" s="55"/>
      <c r="F26" s="55"/>
      <c r="G26" s="55"/>
    </row>
    <row r="27" spans="1:7" x14ac:dyDescent="0.25">
      <c r="A27" s="30"/>
      <c r="B27" s="56"/>
      <c r="C27" s="51"/>
      <c r="D27" s="52"/>
      <c r="E27" s="52"/>
      <c r="F27" s="52"/>
      <c r="G27" s="52"/>
    </row>
    <row r="28" spans="1:7" x14ac:dyDescent="0.25">
      <c r="A28" s="30"/>
      <c r="B28" s="56"/>
      <c r="C28" s="51"/>
      <c r="D28" s="52"/>
      <c r="E28" s="52"/>
      <c r="F28" s="52"/>
      <c r="G28" s="52"/>
    </row>
    <row r="29" spans="1:7" x14ac:dyDescent="0.25">
      <c r="A29" s="36"/>
      <c r="B29" s="32"/>
      <c r="C29" s="57"/>
      <c r="D29" s="57"/>
      <c r="E29" s="57"/>
      <c r="F29" s="57"/>
      <c r="G29" s="57"/>
    </row>
    <row r="30" spans="1:7" x14ac:dyDescent="0.25">
      <c r="B30" s="9"/>
    </row>
    <row r="31" spans="1:7" x14ac:dyDescent="0.25">
      <c r="B31" s="9"/>
    </row>
    <row r="32" spans="1:7" x14ac:dyDescent="0.25">
      <c r="B32" s="9"/>
    </row>
    <row r="33" spans="2:2" x14ac:dyDescent="0.25">
      <c r="B33" s="9"/>
    </row>
  </sheetData>
  <mergeCells count="5">
    <mergeCell ref="A5:G6"/>
    <mergeCell ref="A9:A10"/>
    <mergeCell ref="B9:B10"/>
    <mergeCell ref="C9:C10"/>
    <mergeCell ref="D9:G9"/>
  </mergeCells>
  <pageMargins left="0.94488188976377963" right="0.35433070866141736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 </vt:lpstr>
      <vt:lpstr>1 pr. asignavimai</vt:lpstr>
      <vt:lpstr>2 pr.</vt:lpstr>
      <vt:lpstr>3 pr.</vt:lpstr>
      <vt:lpstr>4 pr.</vt:lpstr>
      <vt:lpstr>5 pr.</vt:lpstr>
      <vt:lpstr>'1 pr. asignavimai'!Print_Titles</vt:lpstr>
      <vt:lpstr>'1 pr. pajamos '!Print_Titles</vt:lpstr>
      <vt:lpstr>'3 pr.'!Print_Titles</vt:lpstr>
      <vt:lpstr>'4 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2021-02-01T13:18:18Z</cp:lastPrinted>
  <dcterms:created xsi:type="dcterms:W3CDTF">2013-11-22T06:09:34Z</dcterms:created>
  <dcterms:modified xsi:type="dcterms:W3CDTF">2021-02-26T11:44:18Z</dcterms:modified>
</cp:coreProperties>
</file>