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Palaimiene\Desktop\"/>
    </mc:Choice>
  </mc:AlternateContent>
  <bookViews>
    <workbookView xWindow="0" yWindow="0" windowWidth="19140" windowHeight="7350"/>
  </bookViews>
  <sheets>
    <sheet name="Lapas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1" i="1" l="1"/>
  <c r="G77" i="1" l="1"/>
  <c r="O105" i="1" l="1"/>
  <c r="Q51" i="1" l="1"/>
  <c r="O92" i="1" l="1"/>
  <c r="O91" i="1" l="1"/>
  <c r="O88" i="1"/>
  <c r="O53" i="1" l="1"/>
  <c r="O89" i="1" l="1"/>
  <c r="O74" i="1"/>
  <c r="P76" i="1" l="1"/>
  <c r="O72" i="1"/>
  <c r="M56" i="1"/>
  <c r="O50" i="1" l="1"/>
  <c r="Q56" i="1" l="1"/>
  <c r="P56" i="1"/>
  <c r="P63" i="1" s="1"/>
  <c r="O56" i="1" l="1"/>
  <c r="Q61" i="1"/>
  <c r="O61" i="1"/>
  <c r="L106" i="1" l="1"/>
  <c r="M76" i="1"/>
  <c r="L76" i="1"/>
  <c r="O103" i="1"/>
  <c r="P103" i="1" s="1"/>
  <c r="Q90" i="1"/>
  <c r="Q106" i="1" s="1"/>
  <c r="O90" i="1"/>
  <c r="N105" i="1" l="1"/>
  <c r="M95" i="1"/>
  <c r="N95" i="1"/>
  <c r="N94" i="1"/>
  <c r="M94" i="1"/>
  <c r="N92" i="1"/>
  <c r="E93" i="1"/>
  <c r="M91" i="1"/>
  <c r="M90" i="1"/>
  <c r="P90" i="1" s="1"/>
  <c r="P106" i="1" s="1"/>
  <c r="P107" i="1" s="1"/>
  <c r="M89" i="1"/>
  <c r="M88" i="1"/>
  <c r="O106" i="1"/>
  <c r="N73" i="1"/>
  <c r="N71" i="1"/>
  <c r="N61" i="1"/>
  <c r="M61" i="1"/>
  <c r="M60" i="1"/>
  <c r="L55" i="1"/>
  <c r="M54" i="1"/>
  <c r="M53" i="1"/>
  <c r="M52" i="1"/>
  <c r="O52" i="1" s="1"/>
  <c r="M49" i="1"/>
  <c r="M106" i="1" l="1"/>
  <c r="Q71" i="1"/>
  <c r="N76" i="1"/>
  <c r="N106" i="1"/>
  <c r="M63" i="1"/>
  <c r="M107" i="1" s="1"/>
  <c r="N55" i="1"/>
  <c r="L63" i="1"/>
  <c r="L107" i="1" s="1"/>
  <c r="O71" i="1" l="1"/>
  <c r="O76" i="1" s="1"/>
  <c r="Q76" i="1"/>
  <c r="O55" i="1"/>
  <c r="N63" i="1"/>
  <c r="N107" i="1" s="1"/>
  <c r="Q55" i="1" l="1"/>
  <c r="Q63" i="1" s="1"/>
  <c r="Q107" i="1" s="1"/>
  <c r="O63" i="1"/>
  <c r="O107" i="1" s="1"/>
</calcChain>
</file>

<file path=xl/sharedStrings.xml><?xml version="1.0" encoding="utf-8"?>
<sst xmlns="http://schemas.openxmlformats.org/spreadsheetml/2006/main" count="401" uniqueCount="291">
  <si>
    <t>Nr.</t>
  </si>
  <si>
    <t>Kodas</t>
  </si>
  <si>
    <t>Pavadinimas, mato vnt.</t>
  </si>
  <si>
    <t>Pasiekta  reikšmė</t>
  </si>
  <si>
    <t xml:space="preserve">Iš viso </t>
  </si>
  <si>
    <t>1.1.</t>
  </si>
  <si>
    <t>1.1.1.</t>
  </si>
  <si>
    <t>Stiprybės</t>
  </si>
  <si>
    <t>1.</t>
  </si>
  <si>
    <t>Silpnybės</t>
  </si>
  <si>
    <t>Galimybės</t>
  </si>
  <si>
    <t>Grėsmės</t>
  </si>
  <si>
    <t>(įrašomas programos pavadinimas)</t>
  </si>
  <si>
    <t xml:space="preserve"> ĮGYVENDINIMO ATASKAITA</t>
  </si>
  <si>
    <t>(įrašoma programos parengimo data, registracijos numeris)</t>
  </si>
  <si>
    <t>Priemonei / veiksmui įgyvendinti panaudotos lėšos   (Eur)</t>
  </si>
  <si>
    <t>Planuojamos skirti veiksmo vykdytojo  ir partnerio (-ių) lėšos</t>
  </si>
  <si>
    <t>Išmokėtos veiksmo vykdytojo  ir partnerio (-ių) lėšos</t>
  </si>
  <si>
    <t>Planuojamas skirti finansavimas (iš valstybės biudžeto, ES fondų ir kitos tarptautinės finansinės paramos lėšų)</t>
  </si>
  <si>
    <t>Išmokėtas finansavimas (iš valstybės biudžeto, ES fondų ir kitos tarptautinės finansinės paramos lėšų)</t>
  </si>
  <si>
    <t>Tikslo / uždavinio / priemonės / veiksmo pavadinimai*</t>
  </si>
  <si>
    <t>1 lentelė. Programos SSGG lentelėje nurodytų veiksnių pokyčių įvertinimas</t>
  </si>
  <si>
    <t>Veiksnių pokyčių vertinimas**</t>
  </si>
  <si>
    <t>Veiksniai*</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</si>
  <si>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</si>
  <si>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Programos įgyvendinimo rodikliai**</t>
  </si>
  <si>
    <t>2 lentelė. Programos įgyvendinimo pažanga nuo programos įgyvendinimo pradžios</t>
  </si>
  <si>
    <t>Programos įgyvendinimo veiksmai</t>
  </si>
  <si>
    <t>Programoje suplanuota veiksmo pradžia</t>
  </si>
  <si>
    <t>Programoje suplanuota veiksmo pabaiga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</si>
  <si>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</si>
  <si>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Papildoma informacija, paaiškinimai</t>
  </si>
  <si>
    <t>Suplanuota 2023 m. pasiekti  reikšmė***</t>
  </si>
  <si>
    <t xml:space="preserve">Suplanuota iki ataskaitinių metų pabaigos pasiekti reikšmė**** </t>
  </si>
  <si>
    <t>Veiksmo įgyvendinimo būklė*****</t>
  </si>
  <si>
    <t>Veiksmą atitinkančio projekto Nr.******</t>
  </si>
  <si>
    <t>Priemonei / veiksmui įgyvendinti programoje numatytas lėšų poreikis (Eur)</t>
  </si>
  <si>
    <t>* Nurodomos programos  SSGG lentelėje nustatytos ir programos įgyvendinimo metu naujai paaiškėjusios stiprybės, silpnybės (problemos), galimybės ir grėsmės;</t>
  </si>
  <si>
    <t>Integruotų teritorijų vystymo programų 
rengimo ir įgyvendinimo gairių 4 priedas</t>
  </si>
  <si>
    <r>
      <t>** Įvertinami veiksnių pokyčiai per ataskaitinius metus ir per laikotarpį nuo programos įgyvendinimo pradžios (nurodoma, ar pasikeitė programoje identifikuotos stiprybės, silpnybės, galimybės ir grėsmės, ar atsirado naujų, programoje nevertintų</t>
    </r>
    <r>
      <rPr>
        <i/>
        <sz val="9"/>
        <color rgb="FFFF0000"/>
        <rFont val="Times New Roman"/>
        <family val="1"/>
        <charset val="186"/>
      </rPr>
      <t>,</t>
    </r>
    <r>
      <rPr>
        <i/>
        <sz val="9"/>
        <color theme="1"/>
        <rFont val="Times New Roman"/>
        <family val="1"/>
      </rPr>
      <t>tikslinės teritorijos vystymui svarbių veiksnių).</t>
    </r>
  </si>
  <si>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</si>
  <si>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</si>
  <si>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</si>
  <si>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</si>
  <si>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Klaipėdos miesto integruota teritorijų vystymo programa</t>
  </si>
  <si>
    <t>2016 m. vasario 12 d. Nr. 1V-102</t>
  </si>
  <si>
    <t>2.Teritorijoje yra didelė koncentracija viešąsias paslaugas teikiančių įstaigų</t>
  </si>
  <si>
    <t xml:space="preserve">3.Tinkamų konversijai plotų potencialas </t>
  </si>
  <si>
    <t>1. Nepalanki demografinė struktūra</t>
  </si>
  <si>
    <t>2. Socialinės problemos</t>
  </si>
  <si>
    <t xml:space="preserve">3. Aplinkos tarša </t>
  </si>
  <si>
    <t>1. Augantis Klaipėdos valstybinio jūrų uosto potencialas ir LEZ plėtra</t>
  </si>
  <si>
    <t>2. Mokymosi visą gyvenimą aktualumo didėjimas (povidurinio mokymo įstaigų (profesinių mokyklų, kolegijų, universitetų) kokybiniai pokyčiai bei plėtra)</t>
  </si>
  <si>
    <t xml:space="preserve">1. Neigiami demografiniai pokyčiai </t>
  </si>
  <si>
    <t>2. Energijos išteklių mažėjimas, jų brangimas</t>
  </si>
  <si>
    <t>1-E</t>
  </si>
  <si>
    <t>1-R-1</t>
  </si>
  <si>
    <t>1.1.P-1</t>
  </si>
  <si>
    <t>1.1.P-2</t>
  </si>
  <si>
    <t>1.1.P-3</t>
  </si>
  <si>
    <t>1.1.P-4</t>
  </si>
  <si>
    <t>1.1.P-5</t>
  </si>
  <si>
    <t>1.1.P-6</t>
  </si>
  <si>
    <t>1.1.P-7</t>
  </si>
  <si>
    <t>1.1.P-8</t>
  </si>
  <si>
    <t xml:space="preserve">Įgyvendinamas </t>
  </si>
  <si>
    <t>_</t>
  </si>
  <si>
    <t>Įgyvendinamas</t>
  </si>
  <si>
    <t xml:space="preserve">Baigtas </t>
  </si>
  <si>
    <t>Produkto vertinimo kriterijus: Modernizuoti kultūros infrastruktūros objektai, vnt.</t>
  </si>
  <si>
    <t>1.2.</t>
  </si>
  <si>
    <t>1-R-2</t>
  </si>
  <si>
    <t>1.2.P-1</t>
  </si>
  <si>
    <t>1.2.P-2</t>
  </si>
  <si>
    <t>1.2.P-3</t>
  </si>
  <si>
    <t>1.2.P-4</t>
  </si>
  <si>
    <t>1.2.P-6</t>
  </si>
  <si>
    <t>1.2.P-5</t>
  </si>
  <si>
    <t>1.2.1.</t>
  </si>
  <si>
    <t>1.1.2</t>
  </si>
  <si>
    <t>1.1.3</t>
  </si>
  <si>
    <t>1.1.4</t>
  </si>
  <si>
    <t>1.1.5</t>
  </si>
  <si>
    <t>1.1.6</t>
  </si>
  <si>
    <t>1.1.7</t>
  </si>
  <si>
    <t>1.1.8</t>
  </si>
  <si>
    <t>1.1.9</t>
  </si>
  <si>
    <t>1.1.10</t>
  </si>
  <si>
    <t>1.1.11</t>
  </si>
  <si>
    <t>1.1.12</t>
  </si>
  <si>
    <t>1.1.13</t>
  </si>
  <si>
    <t>1.1.14</t>
  </si>
  <si>
    <t>1.1.15</t>
  </si>
  <si>
    <t>1.2.2</t>
  </si>
  <si>
    <t>1.2.3</t>
  </si>
  <si>
    <t>Paraiška vertinama</t>
  </si>
  <si>
    <t>1.2.4</t>
  </si>
  <si>
    <t>1.2.5</t>
  </si>
  <si>
    <t>1.3.</t>
  </si>
  <si>
    <t>1-R-3</t>
  </si>
  <si>
    <t>1.3.P-1</t>
  </si>
  <si>
    <t>1.3.P-2</t>
  </si>
  <si>
    <t>1.3.P-3</t>
  </si>
  <si>
    <r>
      <rPr>
        <i/>
        <sz val="9"/>
        <rFont val="Times New Roman"/>
        <family val="1"/>
        <charset val="186"/>
      </rPr>
      <t xml:space="preserve">Produkto vertinimo kriterijus: </t>
    </r>
    <r>
      <rPr>
        <sz val="9"/>
        <rFont val="Times New Roman"/>
        <family val="1"/>
        <charset val="186"/>
      </rPr>
      <t>Sukurti ar pagerinti atskiro komunalinių atliekų surinkimo pajėgumai – tonos / metai</t>
    </r>
  </si>
  <si>
    <t>1.3.P-4</t>
  </si>
  <si>
    <t>1.3.P-5</t>
  </si>
  <si>
    <t>1.3.P-6</t>
  </si>
  <si>
    <t>1.3.P-7</t>
  </si>
  <si>
    <t>1.3.P-8</t>
  </si>
  <si>
    <t>1.3.P-9</t>
  </si>
  <si>
    <t>1.3.P-10</t>
  </si>
  <si>
    <t>1.3.1.</t>
  </si>
  <si>
    <t>1.3.2</t>
  </si>
  <si>
    <t>1.3.3</t>
  </si>
  <si>
    <t>1.3.4</t>
  </si>
  <si>
    <t>1.3.5</t>
  </si>
  <si>
    <t>Iš viso</t>
  </si>
  <si>
    <t>1.3.7</t>
  </si>
  <si>
    <t>1.3.6</t>
  </si>
  <si>
    <t>1.3.8</t>
  </si>
  <si>
    <t>1.3.9</t>
  </si>
  <si>
    <t>1.3.10</t>
  </si>
  <si>
    <t>1.3.11</t>
  </si>
  <si>
    <t>Parengtas techninis projektas</t>
  </si>
  <si>
    <t>1.3.12</t>
  </si>
  <si>
    <t>1.3.13</t>
  </si>
  <si>
    <t>1.3.14</t>
  </si>
  <si>
    <t>1.3.15</t>
  </si>
  <si>
    <t>1.3.P-0</t>
  </si>
  <si>
    <t>07.1.1.-CPVA-V-304-01-0019</t>
  </si>
  <si>
    <t xml:space="preserve">Gyventojų skaičius programos įgyvendinimo teritorijoje </t>
  </si>
  <si>
    <t>Didinti tikslinės teritorijos patrauklumą gyventojams</t>
  </si>
  <si>
    <t>Sudaryti sąlygas SVV kūrimuisi ir užimtumo didinimui tikslinėje teritorijoje</t>
  </si>
  <si>
    <t>Naujai įsikūrusių įmonių ar jų padalinių (vietos vienetų) sutvarkytoje teritorijoje skaičius, vnt.</t>
  </si>
  <si>
    <r>
      <rPr>
        <sz val="9"/>
        <rFont val="Times New Roman"/>
        <family val="1"/>
      </rPr>
      <t>Sukurtos arba atnaujintos viešosios erdvės, m</t>
    </r>
    <r>
      <rPr>
        <vertAlign val="superscript"/>
        <sz val="9"/>
        <rFont val="Times New Roman"/>
        <family val="1"/>
        <charset val="186"/>
      </rPr>
      <t>2</t>
    </r>
  </si>
  <si>
    <t>Bendras rekonstruotų arba atnaujintų kelių ilgis, km</t>
  </si>
  <si>
    <t>Sutvarkyti, įrengti ir pritaikyti lankymui gamtos, kultūros ir kultūros paveldo objektai ir teritorijos, vnt.</t>
  </si>
  <si>
    <t>BIVP projektų veiklų dalyviai (įskaitant visas tikslines grupes), skaičius</t>
  </si>
  <si>
    <t>Bendras naujai nutiestų kelių ilgis, km</t>
  </si>
  <si>
    <t>Modernizuoti kultūros infrastruktūros objektai, vnt.</t>
  </si>
  <si>
    <t>Parengtas techninis projektas, vnt.</t>
  </si>
  <si>
    <t>Parengta galimybių studija,vnt.</t>
  </si>
  <si>
    <t>Bastionų gatvės su nauju tiltu per Danės upę statyba</t>
  </si>
  <si>
    <t xml:space="preserve">Danės upės krantinių rekonstrukcija (nuo Biržos tilto) ir prieigų (Danės skvero su fontanais) sutvarkymas </t>
  </si>
  <si>
    <r>
      <t xml:space="preserve"> Sukurtos arba atnaujintos atviros erdvės miestų vietovėse, m</t>
    </r>
    <r>
      <rPr>
        <vertAlign val="superscript"/>
        <sz val="9"/>
        <rFont val="Times New Roman"/>
        <family val="1"/>
        <charset val="186"/>
      </rPr>
      <t>2</t>
    </r>
  </si>
  <si>
    <t>Turgaus aikštės su prieigomis sutvarkymas, pritaikant verslo, bendruomenės poreikiams</t>
  </si>
  <si>
    <t>Atgimimo aikštės sutvarkymas, didinant patrauklumą investicijoms, skatinant lankytojų srautus</t>
  </si>
  <si>
    <t>Bastionų komplekso (Jono kalnelio) ir jo prieigų sutvarkymas, sukuriant išskirtinį kultūros ir turizmo traukos centrą bei skatinant smulkųjį ir vidutinį verslą</t>
  </si>
  <si>
    <r>
      <t>Sukurtos arba atnaujintos atviros erdvės miestų vietovėse, m</t>
    </r>
    <r>
      <rPr>
        <vertAlign val="superscript"/>
        <sz val="9"/>
        <rFont val="Times New Roman"/>
        <family val="1"/>
        <charset val="186"/>
      </rPr>
      <t>2</t>
    </r>
  </si>
  <si>
    <t>Viešosios erdvės prie buvusio „Vaidilos“ kino teatro konversija</t>
  </si>
  <si>
    <t>Fachverkinės architektūros pastatų sutvarkymas (Bažnyčių g. 4 / Daržų g. 10; Aukštoji g. 1 / Didžioji Vandens g. 2; Vežėjų g. 4; Bažnyčių g. 6)</t>
  </si>
  <si>
    <t>Naujo įvažiuojamojo kelio (Priešpilio g.) į Piliavietę ir Kruizinių laivų terminalą tiesimas</t>
  </si>
  <si>
    <r>
      <t xml:space="preserve"> </t>
    </r>
    <r>
      <rPr>
        <sz val="9"/>
        <color theme="1"/>
        <rFont val="Times New Roman"/>
        <family val="1"/>
        <charset val="186"/>
      </rPr>
      <t>Šv. Jono bažnyčios atstatymas ir pritaikymas bendruomenės reikmėms</t>
    </r>
  </si>
  <si>
    <t xml:space="preserve"> Parengtas techninis projektas, vnt.</t>
  </si>
  <si>
    <t>Buvusios AB „Klaipėdos energija“ teritorijos dalies  konversija, sudarant sąlygas vystyti komercines, rekreacines veiklas</t>
  </si>
  <si>
    <t>Klaipėdos valstybinio muzikinio teatro modernizavimas</t>
  </si>
  <si>
    <t>Šilutės plento ruožo nuo Tilžės g. iki geležinkelio pervažos (iki Kauno g.) rekonstrukcija</t>
  </si>
  <si>
    <t>Finansavimo sutartis su CPVA pasirašyta 2020 m. sausio 10 d. Atlikta rekonstrukcijos darbų senajame pastate: išmūrytos pertvaros, tiesiami inžineriniai tinklai, sumontuotas šilumos punktas; Tęsiami rekonstrukcijos darbai naujajame priestate: išbetonuotas naujojo priestato dugnas, apibetonuoti poliai, pastatyti -2 a , -1a aukštai (sienos, lubos). Pradėti tinkavimo darbai bokšte, apšiltintas ir nutinkuotas senojo pastato fasadas iš H. Manto g. pusės, šiltinami kiti fasadai.</t>
  </si>
  <si>
    <r>
      <t xml:space="preserve"> M</t>
    </r>
    <r>
      <rPr>
        <b/>
        <i/>
        <sz val="9"/>
        <rFont val="Times New Roman"/>
        <family val="1"/>
        <charset val="186"/>
      </rPr>
      <t>ažinti gyvenamosios aplinkos užterštumą</t>
    </r>
  </si>
  <si>
    <t>Visuomeninių renginių infrastruktūros buvusioje pilies teritorijoje (Pilies g. 4) suformavimas: Klaipėdos pilies ir bastionų komplekso šiaurinės kurtinos atkūrimas ir bastionų tvarkybos darbai</t>
  </si>
  <si>
    <t>Parų skaičius per metus, kai buvo viršijamos ribinės kietųjų dalelių (KD10) vertės, vnt. (stacionarioje aplinkos oro kokybės matavimo stotyje, esančioje Bangų g. 7)</t>
  </si>
  <si>
    <t xml:space="preserve"> Bendras rekonstruotų arba atnaujintų kelių ilgis, km</t>
  </si>
  <si>
    <t>Įgyvendintos darnaus judumo priemonės, vnt.</t>
  </si>
  <si>
    <t>Įsigyti gatvių valymo įrengimai, skaičius</t>
  </si>
  <si>
    <t xml:space="preserve"> Namų ūkių, priskirtų geresnei energijos vartojimo efektyvumo klasei, skaičius</t>
  </si>
  <si>
    <t>Lietaus nuotėkio plotas, iš kurio surenkamam paviršiniam (lietaus) vandeniui tvarkyti, įrengta ir (ar) rekonstruota infrastruktūra, ha</t>
  </si>
  <si>
    <t>Tilžės g. nuo Šilutės pl. iki geležinkelio pervažos rekonstrukcija, pertvarkant žiedinę Mokyklos g. ir Šilutės pl. sankryžą</t>
  </si>
  <si>
    <t>Dviračių ir pėsčiųjų tako nuo Paryžiaus Komunos g. iki Jono kalnelio tiltelio įrengimas</t>
  </si>
  <si>
    <t xml:space="preserve"> Įrengtų naujų dviračių ir (ar) pėsčiųjų takų ir (ar) trasų ilgis, km</t>
  </si>
  <si>
    <r>
      <t xml:space="preserve"> </t>
    </r>
    <r>
      <rPr>
        <sz val="9"/>
        <rFont val="Times New Roman"/>
        <family val="1"/>
        <charset val="186"/>
      </rPr>
      <t>Darnaus judumo priemonių diegimas Klaipėdos mieste</t>
    </r>
  </si>
  <si>
    <t>Oro taršos kietosiomis dalelėmis mažinimas, atnaujinant gatvių priežiūros ir valymo technologijas</t>
  </si>
  <si>
    <t xml:space="preserve"> Įsigyti gatvių valymo įrengimai, skaičius</t>
  </si>
  <si>
    <r>
      <t xml:space="preserve"> </t>
    </r>
    <r>
      <rPr>
        <b/>
        <i/>
        <sz val="9"/>
        <rFont val="Times New Roman"/>
        <family val="1"/>
        <charset val="186"/>
      </rPr>
      <t>Sukurti saugią ir patrauklią aplinką gyventojams</t>
    </r>
  </si>
  <si>
    <t xml:space="preserve">Nusikalstamų veikų skaičius tikslinėje teritorijoje, vnt. </t>
  </si>
  <si>
    <r>
      <rPr>
        <sz val="9"/>
        <rFont val="Times New Roman"/>
        <family val="1"/>
      </rPr>
      <t>Sukurtos arba atnaujintos atviros erdvės miestų vietovėse, m</t>
    </r>
    <r>
      <rPr>
        <vertAlign val="superscript"/>
        <sz val="9"/>
        <rFont val="Times New Roman"/>
        <family val="1"/>
        <charset val="186"/>
      </rPr>
      <t>2</t>
    </r>
  </si>
  <si>
    <t>Investicijas gavę socialinių paslaugų infrastruktūros objektai, vnt.</t>
  </si>
  <si>
    <t>Modernizuoti kultūros infrastruktūros objektai, skaičius</t>
  </si>
  <si>
    <t>Ąžuolyno giraitės sutvarkymas, gerinant gamtinę aplinką ir skatinant aktyvų laisvalaikį bei lankytojų srautus</t>
  </si>
  <si>
    <t xml:space="preserve">Malūno parko teritorijos sutvarkymas, gerinant gamtinę aplinką ir skatinant lankytojų srautus </t>
  </si>
  <si>
    <r>
      <rPr>
        <sz val="9"/>
        <rFont val="Times New Roman"/>
        <family val="1"/>
      </rPr>
      <t xml:space="preserve"> Sukurtos arba atnaujintos atviros erdvės miestų vietovėse, m</t>
    </r>
    <r>
      <rPr>
        <vertAlign val="superscript"/>
        <sz val="9"/>
        <rFont val="Times New Roman"/>
        <family val="1"/>
        <charset val="186"/>
      </rPr>
      <t>2</t>
    </r>
  </si>
  <si>
    <t>Futbolo mokyklos ir baseino pastato konversija (I etapas (įkuriant daugiafunkcį paslaugų kompleksą, skirtą įvairių amžiaus grupių kvartalo gyventojams ir sporto bendruomenei</t>
  </si>
  <si>
    <r>
      <t>Pastatyti arba atnaujinti viešieji arba komerciniai pastatai miestų vietovėse, m</t>
    </r>
    <r>
      <rPr>
        <vertAlign val="superscript"/>
        <sz val="9"/>
        <rFont val="Times New Roman"/>
        <family val="1"/>
        <charset val="186"/>
      </rPr>
      <t>2</t>
    </r>
  </si>
  <si>
    <t>Futbolo mokyklos ir baseino pastato konversija (II etapas (įkuriant daugiafunkcį paslaugų kompleksą, skirtą įvairių amžiaus grupių kvartalo gyventojams ir sporto bendruomenei (Paryžiaus Komunos g. 16 A))</t>
  </si>
  <si>
    <t>Kompleksinis tikslinės teritorijos daugiabučių namų kiemų tvarkymas</t>
  </si>
  <si>
    <t>Komunalinių atliekų tvarkymo infrastruktūros plėtra Klaipėdos miesto, Skuodo ir Kretingos rajonų bei Neringos savivaldybėse</t>
  </si>
  <si>
    <t>Sukurti ar pagerinti atskiro komunalinių atliekų surinkimo pajėgumai – tonos / metai</t>
  </si>
  <si>
    <t>Klaipėdos miesto savivaldybės viešosios bibliotekos „Kauno atžalyno“ filialo plėtra – naujos galimybės mažiems ir dideliems</t>
  </si>
  <si>
    <t>Laikino apnakvindinimo namų steigimas</t>
  </si>
  <si>
    <t>Investicijas gavusiose įstaigose esančios vietos socialinių paslaugų gavėjams, vnt.</t>
  </si>
  <si>
    <t>Klaipėdos karalienės Luizės jaunimo centro  (Puodžių g. 1) modernizavimas, siekiant plėtoti vaikų ir jaunimo neformalaus ugdymosi galimybes</t>
  </si>
  <si>
    <t>Socialinio kultūrinio klasterio „Vilties miestas“ Klaipėdoje aplinkos ir gerbūvio sutvarkymas</t>
  </si>
  <si>
    <t>Sutvarkyta teritorija, proc.</t>
  </si>
  <si>
    <t>Vaikų dienos centro-vaikų darželio statyba</t>
  </si>
  <si>
    <t>Klaipėdos daugiafunkcio sveikatingumo centro statyba</t>
  </si>
  <si>
    <t>Projektas įgyvendintas. Statybos užbaigimo aktas gautas 2018-05-11.</t>
  </si>
  <si>
    <t xml:space="preserve">Projektas įgyvendintas 2019 m. </t>
  </si>
  <si>
    <t>Laikino apgyvendinimo namų infrastruktūros modernizavimas (Šilutės pl. 8, nakvynės namai)</t>
  </si>
  <si>
    <t>Savanorių gatvės rekonstrukcija</t>
  </si>
  <si>
    <t>Techninis projektas parengtas 2016 m. Įgyvendinimą nuspręsta nukelti vėlesniam laikui arba atsiradus galimybei finansuoti projektą ne iš savivaldybės lėšų.</t>
  </si>
  <si>
    <t>Projektas įgyvendintas 2017 metais.</t>
  </si>
  <si>
    <t xml:space="preserve">Kultūrų diasporų centro infrastruktūros kompleksinė plėtra </t>
  </si>
  <si>
    <t>Iš viso 1.1. uždaviniui:</t>
  </si>
  <si>
    <t>Įrengtų naujų dviračių ir (ar) pėsčiųjų takų ir (ar) trasų ilgis, km</t>
  </si>
  <si>
    <t>Paviršinių nuotekų sistemų tvarkymas Klaipėdos mieste</t>
  </si>
  <si>
    <t xml:space="preserve">2018 m. įgyvendintas projektas Nr. 1.3.3. "Klaipėdos daugiafunkcio sveikatingumo centro statyba". </t>
  </si>
  <si>
    <t xml:space="preserve"> Investicijas gavusiose įstaigose esančios vietos socialinių paslaugų gavėjams, vnt.</t>
  </si>
  <si>
    <t>Investicijas gavusios vaikų priežiūros arba švietimo infrastruktūros pajėgumas</t>
  </si>
  <si>
    <t>2019 m. įgyvendintas projektas Nr.1.3.10 "Laikino apnakvindinimo namų steigimas".</t>
  </si>
  <si>
    <t>2019 m. įgyvendintas projektas Nr. 1.3.10 "Laikino apnakvindinimo namų steigimas".</t>
  </si>
  <si>
    <t xml:space="preserve">2020 m. įgyvendintas projektas Nr. 1.2.2  "Dviračių ir pėsčiųjų tako nuo Paryžiaus Komunos g. iki Jono kalnelio tiltelio įrengimas". </t>
  </si>
  <si>
    <t>Pėsčiųjų tako sutvarkymas palei Taikos pr. nuo Sausio 15-osios iki Kauno g., paverčiant viešąja erdve, pritaikyta gyventojams bei smulkiajam ir vidutiniam verslui</t>
  </si>
  <si>
    <t>2020 m. įgyvendintas projektas Nr. 1.1.5." Bastionų komplekso (Jono kalnelio) ir jo prieigų sutvarkymas, sukuriant išskirtinį kultūros ir turizmo traukos centrą bei skatinant smulkųjį ir vidutinį verslą"</t>
  </si>
  <si>
    <t>2020 m. įgyvendintas projektas Nr. 1.1.8 "Naujo įvažiuojamojo kelio (Priešpilio g.) į Piliavietę ir Kruizinių laivų terminalą tiesimas".</t>
  </si>
  <si>
    <t>2018 m. įgyvendintas projektas Nr. 1.1.12 "Visuomeninių renginių infrastruktūros buvusioje pilies teritorijoje (Pilies g. 4) suformavimas: Klaipėdos pilies ir bastionų komplekso šiaurinės kurtinos atkūrimas ir bastionų tvarkybos darbai". 2020 m. įgyvendintas projektas Nr. 1.1.9 "Fachverkinės architektūros pastatų sutvarkymas (Bažnyčių g. 4 / Daržų g. 10; Aukštoji g. 1 / Didžioji Vandens g. 2; Vežėjų g. 4; Bažnyčių g. 6)".</t>
  </si>
  <si>
    <t>Teatro ir Sukilėlių gatvių rekonstrukcija</t>
  </si>
  <si>
    <t xml:space="preserve"> 2019 m. rangos darbai baigti. 2019 m. pabaigoje projektui buvo skirtos papildomos  ES fondų rezervo lėšos. Siekiant jas įsisavinti, projekto veiklos buvo pratęstos iki 2020-04-30. Projektas įgyvendintas.</t>
  </si>
  <si>
    <t>Iš viso 1.2. uždaviniui:</t>
  </si>
  <si>
    <t>Iš viso 1.3. uždaviniui:</t>
  </si>
  <si>
    <t>Iš viso programai:</t>
  </si>
  <si>
    <t xml:space="preserve">Finansavimo sutartis su CPVA pasirašyta 2018 m. kovo 19 d. Vyksta rangos darbai, atlikta 90 proc. rangos darbų. 
</t>
  </si>
  <si>
    <t>07.1.1-CPVA-R-904-31-0007</t>
  </si>
  <si>
    <t>07.1.1-CPVA-R-904-31-0002</t>
  </si>
  <si>
    <t>07.1.1-CPVA-R-904-31-0011</t>
  </si>
  <si>
    <t>07.1.1-CPVA-R-904-31-0014</t>
  </si>
  <si>
    <t>05.4.1-CPVA-R-302-31-0006</t>
  </si>
  <si>
    <t>06.2.1-TID-R-511-31-0011</t>
  </si>
  <si>
    <t>06.2.1-TID-R-511-31-0013</t>
  </si>
  <si>
    <t xml:space="preserve">Finansavimo sutartis su CPVA pasirašyta 2020 m. gegužės 21 d. Vyksta rangos darbai, atlikta 98 proc.  
</t>
  </si>
  <si>
    <t xml:space="preserve">2020 m. gruodžio 7 d. pasirašyta finansavimo administravimo sutartis. 2020 m. parengti rekonstruojamų gatvių techniniai darbo projektai, gauti statybą leidžiantys dokumentai. </t>
  </si>
  <si>
    <t>06.2.1-TID-R-511-31-0004</t>
  </si>
  <si>
    <t>04.5.1-TID-R-516-31-0003</t>
  </si>
  <si>
    <t>04.5.1-TID-R-514-31-0003</t>
  </si>
  <si>
    <t>05.6.1-APVA-V-021-01-0003</t>
  </si>
  <si>
    <t>05.1.1-APVA-R-007-31-0001</t>
  </si>
  <si>
    <t>07.1.1-CPVA-R-904-31-0009</t>
  </si>
  <si>
    <t>07.1.1-CPVA-R-904-31-0006</t>
  </si>
  <si>
    <t>07.1.1-CPVA-V-906-01-0002</t>
  </si>
  <si>
    <t>07.1.1-CPVA-R-904-31-0012</t>
  </si>
  <si>
    <t>05.2.1-APVA-R-008-31-0004</t>
  </si>
  <si>
    <t>07.1.1-CPVA-R-305-31-0005</t>
  </si>
  <si>
    <t>09.1.3-CPVA-R-725-31-0005</t>
  </si>
  <si>
    <t>08.1.1-CPVA-R-407-31-0004</t>
  </si>
  <si>
    <t>08.1.1-CPVA-R-407-31-0006</t>
  </si>
  <si>
    <t>07.1.1-CPVA-R-305-31-0003</t>
  </si>
  <si>
    <t xml:space="preserve">Pagal projektą be gatvių valymo technikos įsigijimo vykdomos dar dvi veiklos - visuomenės informavimo kampanija (baigta) ir aplinkos oro kokybės valdymo priemonių plano parengimas (vykdoma). Planas parengtas, bet turi būti patvirtintas tarybos sprendimu, planuojama 2021 m. vasario mėn. Finansavimo sutartis pratęsta iki 2021-03-31.  </t>
  </si>
  <si>
    <t>Vykdomi parko įrengimo rangos darbai, 2020 m. atlikta 38,66 proc. rangos darbų.</t>
  </si>
  <si>
    <t xml:space="preserve">Vykdomi rangos darbai. Atlikta 88 proc. rangos darbų. </t>
  </si>
  <si>
    <t xml:space="preserve">Projektas įgyvendintas 2018 m. </t>
  </si>
  <si>
    <t>Projektas įgyvendintas 2020 m.</t>
  </si>
  <si>
    <t xml:space="preserve">Iki 2020-12-31 atlikta 100 proc. rangos darbų. Galutinio mokėjimo prašymo pateikimas 2021 m. </t>
  </si>
  <si>
    <t xml:space="preserve">Vyksta rangos darbai, rangos darbų sutarties pabaiga 2021 m. gegužės 11 d. </t>
  </si>
  <si>
    <t>Atlikti  antstato ardymo darbai, polių įrengimas, archeologiniai tyrimai, inžinerinių tinklų darbai, krantinių tvirtinimas plieniniais įlaidais. Atliktas ryšių tinklų pragręžimas per Danės upę, skvere tiesiami lietaus nuotekų, vandentiekio, elektros tinklai. Įrengiami tako pagrindai rytinėje skvero dalyje. Įrenginėjamas veloparkas. Atlikti krantinės rekonstrukcijos darbai, klojami inžineriniai tinklai, atliti archeologiniai tyrimai, suformuoti reljefo kalneliai veloparkui. Atlikta 50 proc. rangos darbų.</t>
  </si>
  <si>
    <t xml:space="preserve">Projekto vykdytojas - AB "Klaipėdos vanduo". Įgyvendinant šį projektą, vykdomos šešios rangos sutartys. 2020 m. vyko rangos darbai (įrengti nuotekų valymo įrenginiai Mokyklos g. ,Trinyčių gyvenamajame kvartale, Kooperacijos g.,  Tilžės g.,vyksta darbai Sendvario ir Centro gyvenamuosiuose rajonuose, Jūrininkų pr., Bangų g., Joniškės g.) . </t>
  </si>
  <si>
    <t>Informacija gauta iš Klaipėdos miesto savivaldybės administracijos Statinių administravimo skyriaus. Per 2020 m. renovuota 10 namų.</t>
  </si>
  <si>
    <t>Įgyvendinant projektą "Oro taršos kietosiomis dalelėmis mažinimas, atnaujinant gatvių priežiūros ir valymo technologijas" įsigyta 8 vnt. gatvių valymo technikos.</t>
  </si>
  <si>
    <t>36 290,02 </t>
  </si>
  <si>
    <t>1 670 493,71 </t>
  </si>
  <si>
    <t>434 650,61 </t>
  </si>
  <si>
    <t xml:space="preserve">Projektą planuoja įgyvendinti Mažesniųjų brolių ordino Lietuvos Šv. Kazimiero provincijos Klaipėdos Šv. Pranciškaus Asyžiečio vienuolynas (toliau - Pranciškonų vienuolynas). 2020 m. buvo teikta paraiška LR Socialinių reikalų ministerijai konkursui, tačiau dėl techninių trikdžių projektas nebuvo priimtas. Dėl situacijos aiškinamasi teisiniais būdais. </t>
  </si>
  <si>
    <t>Projektą įgyvendina Pranciškonų vienuolynas. 2018 m. balandžio mėn. pasirašyta finansavimo sutartis dėl ES lėšų skyrimo. Įvykdyti koplyčios statybos remonto darbai darbai, vykdomi Meno galerijos dalies statybos rangos darbai. Rengiamos Meno galerijos įrengimui reikalingų priemonių - įrangos, baldų pirkimo sąlygos, techninės specifikacijos.</t>
  </si>
  <si>
    <t>Informacija paimta iš internetinio puslapio https://gamta.lt/cms/index</t>
  </si>
  <si>
    <t>Šilumos kainos (ct/kWh su PVM) 2013 sausio 1 d.–2016 m. sausio 1 d. Klaipėdos miesto savivaldybėje turėjo mažėjimo tendenciją (sumažėjo 22 procentais, nuo 7,21 ct/kWh iki 5,64 ct/kWh), tuo pat metu pasaulinėje rinkoje mažėjant naftos ir dujų kainoms (2016 m. žaliavinės naftos kainos pasiekė žemiausią nuo pat 2003 metų lygį, ir siekė mažiau kaip 30 dolerių už barelį). Tokia situacija mažina ekonominį investicijų į energijos taupymo priemones ir atsinaujinančius energijos išteklius atsiperkamumą ir politinį tokių investicijų palaikymą. Visgi tiek naftos, tiek dujų kainos nuo pat 20 a. vidurio turi augimo tendenciją (vertinant ilgesniais – 10-20 metų laikotarpiais), todėl neskiriant pakankamai dėmesio naudojamų energijos išteklių diversifikavimui ir energijos taupymui trumpalaikio energijos išteklių kainų mažėjimo laikotarpiais, ateityje neišvengiamai bus susidurta su energijos išteklių brangimo problema.</t>
  </si>
  <si>
    <t>Informacija gauta iš psl. http://www.ird.lt</t>
  </si>
  <si>
    <t xml:space="preserve">1. Konkurencinga geografiniu ir urbanistiniu požiūriu tikslinė teritorija </t>
  </si>
  <si>
    <t xml:space="preserve">Sovietinės statybos daugiabučių namų kvartaluose (Paryžiaus Komunos g., Kauno g., Rumšiškės g. ir kt.) gyvena daugiau vyresnio amžiaus žmonių. Didelį gyventojų procentą sudaro pensinio amžiaus gyventojai. </t>
  </si>
  <si>
    <t>Lietuvoje susidariusi amžiaus struktūra (demografinės senatvės koeficientas Lietuvoje 2014 m. siekė 126,5 (2020 m.-130) labiausiai senėjimo paveiktuose regionuose –131–189 (2020 m. pakilo iki 203)) ir gyventojų skaičiaus mažėjimas dėl užsienio migracijos (nuo 1990 m. emigravo 699 tūkst. Lietuvos gyventojų) lems tai, kad toliau didės pensinio amžiaus gyventojų dalis lyginant su darbingo amžiaus gyventojais, o mažės – vaikų ir jaunimo. Atkreiptinas dėmesys į tai, kad per pastaruosius dešimt metų Klaipėdos mieste gyventojų sumažėjo 21 proc.: 2010 m. mieste gyveno apie 181 tūkst. gyventojų, o 2020 m. apie 148,5 tūkst.  Kita ryški tendencija – mažas gimstamumas. Nuosekliai ilgėjanti vidutinė gyvenimo trukmė lemia bendrą visuomenės senėjimą. Klaipėdos miesto gyventojų vidutinis amžius per pastaruosius keliolika metų išaugo šešeriais metais (2002 m. jis sudarė 36 m., o pastaruosius ketverius metus – 42 m.). Demografinės senatvės koeficientas, kuris rodo, kiek pagyvenusių (65 metų ir vyresnio amžiaus) žmonių tenka šimtui vaikų iki 15 metų amžiaus, Klaipėdos mieste nuo 2002 m. išaugo beveik dvigubai. Pastaruosius penketą  metų (2016–2020 m.) šis rodiklis stabilus, t. y., šimtui vaikų iki 15 metų teko 118 pagyvenusių asmenų.</t>
  </si>
  <si>
    <t xml:space="preserve">Vasario mėn. atliktas parengto techninio projekto auditas. Rengiamasi techninio projekto korektūros pirkimui pagal pateiktas audito pastabas. </t>
  </si>
  <si>
    <t xml:space="preserve">2020 m. toliau buvo rengiamas techninis projektas, kurį pabaigti planuojama 2021 m. </t>
  </si>
  <si>
    <t>Teritorijoje yra konversijai tinkamų plotų. Dauguma šiuo metu tvarkomi: Futbolo mokyklos ir baseino pastato (baigiami teritorijos ir  pastato konversijos darbai), Senojo turgaus (rengiamas turgaus teritorijos sutvarkymo techninis projektas) ir 2-osios vandenvietės teritorijos (šioje teritorijoje planuojama statyti sporto ir laisvalaikio kompleksą, statybą ir komplekso valdymą perduodant pagal koncesijos sutartį, pradėtos konsesininko parinkimo procedūros). Taip pat yra viešųjų erdvių (skveras prieš buvusį „Vaidilos“ kino teatrą, pėsčiųjų takas palei Taikos per. nuo Sausio 15-osios g. iki Kauno g. ir t. t.), kurios šiuo metu tvarkomos, kuriamos naujos kokybės teritorijos, tinkamos įsikurti smulkiajam ir vidutiniam verslui, leisti laisvalaikį gyventojams.</t>
  </si>
  <si>
    <t>n.d.</t>
  </si>
  <si>
    <t>Informaciją bus galima pateikti, atlikus gyventojų surašymą 2021 metais.</t>
  </si>
  <si>
    <t>Teritorija apima centrinę miesto dalį ir yra tarp senamiesčio ir komercinio centro. Kvartalo pasiekiamumas visuomeniniu transportu išvystytas optimaliai. Gaunami pasiūlymai investuoti į objektus, esančius tikslinės teritorijos rajone. Teritorijoje yra daug parkų, viešųjų erdvių (Malūno parkas, Ąžuolų giraitė, skveras prieš buvusį „Vaidilos“ kino teatrą ir t. t.). Šios teritorijos yra tvarkomos. Tinkamai sutvarkytos bus patrauklios tiek teritorijos gyventojams, tiek miestiečiams ir svečiams. Teritorijoje yra visi reikalingi tinklai: elektros, šilumos, vandens tiekimo ir nuotekų.</t>
  </si>
  <si>
    <t xml:space="preserve">Nagrinėjamoje teritorijoje veikia Klaipėdos miesto savivaldybės Imanuelio Kanto viešosios bibliotekos Jaunimo skyrius (Tilžės g. 9),  vaikų filialas „Pelėdžiukas“ (2020 m. persikėlė į naujas patalpas, adresu Kauno g. 49), „Kauno atžalyno“ filialas (Kauno g. 49). Taip pat teritorijoje įsikūręs Klaipėdos muzikinis teatras, Laikrodžių muziejus,  Kultūros fabrikas, Žvejų rūmai.
Tikslinėje teritorijoje  veikė 20 švietimo įstaigų: 9 lopšeliai-darželiai („Žiogelis“ (2013–2014 mokslo metais (lankė 147 vaikai, 2019-2020 m.m. - 205), „Klevelis“ (2013–2014 mokslo metais lankė 227 vaikai, 2019-2020 m. m. - 197), „Pingviniukas“ (2013–2014 mokslo metais lankė 116 vaikų, 2019-2020 m.m. -105), „Kregždutė“ (2013–2014 mokslo metais lankė 117 vaikų, 2019-2020 m.m. - 110), „Vėrinėlis“ (2013–2014 mokslo metais lankė 109 vaikai, 2019-2020 m. m. - 115) „Radastėlė“ (2013–2014 mokslo metais lankė 105 vaikai, 2019-2020 m. - 165), Inkarėlis“ (2013–2014 mokslo metais lankė 74 vaikai, 2019-2020 m.m. - 185), „Šaltinėlis“ (2013–2014 mokslo metais lankė 86 vaikai, 2019-2020 m. m. -209), „Puriena“ (2013–2014 mokslo metais lankė 194 vaikai, 2019-2020 m. m. -344) ), 1 mokykla-darželis („Saulutė“ (2013–2014 mokslo metais lankė 95 vaikai, 2019-2020 m. m. -219)), 3 gimnazijos („Ąžuolyno“ (2013–2014 mokslo metais lankė 860 mokinių, 2019-2020 m. m.-592 ) ir „Aitvaro“ (2013–2014 mokslo metais lankė 402 mokiniai, 2019-2020 m. m. -403), Klaipėdos Vydūno (2013–2014 mokslo metais lankė 592 mokinių, 2019-2020 m. m.- 834)), 3 progimnazijos („Gabijos“ (2013–2014 mokslo metais lankė 332 mokiniai, 2019-2020 m. m. -429),  „Sendvario“ (2013–2014 mokslo metais lankė 402 mokiniai, 2019-2020 m. m. - 750, „Saulėtekio“ (2013–2014 mokslo metais lankė 301 mokinys, 2019-2020 m. m. -329)), Gilijos pradinė mokykla (2013–2014 mokslo metais lankė 563 mokinių, 2019-2020 m. m.-578),  Adomo Brako dailės mokykla (2013–2014 mokslo metais lankė 323 mokiniai, 2019-2020 m. m. -328), Klaipėdos karalienės Luizės jaunimo centras, 2019 m. šioje teritorijoje duris atvėrė Klaipėdos jūrų kadetų mokykla (2019–2020 mokslo metais lankė 123 mokiniai).
</t>
  </si>
  <si>
    <t xml:space="preserve">Oro tarša kietosiomis dalelėmis yra Lietuvos miestų oro kokybės problema. Didelis taršos šaltinis kietosiomis dalelėmis yra ir motorinis transportas, kai tarša keliama dylant stabdžių kaladėlėms ir kelių dangai, ypač kai naudojamos dygliuotos padangos šaltuoju metų laiku. Taip pat teršiama aplinka įsivyravus sausiems orams, o ypač daug kietųjų dalelių į orą patenka nuo tinkamai nenuvalytų gatvių. Tikslinė teritorija yra tarp arterinių miesto gatvių, kur transporto srautai ypač dideli.
Svarbu išvystyti dviračių takų, susisiekimo viešuoju transportu infrastruktūrą bei maršrutus, propaguoti naudojimąsi ne individualiu automobiliu, o viešuoju transportu, pėsčiomis, dviračiu. Tokiu atveju mažėtų oro tarša. Analizuojant ilgesnio periodo (2015–2019 m.) kietųjų dalelių KD10 duomenis pastebima, kad Klaipėdoje Šilutės pl. oro kokybės tyrimų stotyje šio teršalo koncentracija aplinkos ore didėja, o Klaipėdos centre ryškėja priešinga –  mažėjimo tendencija. Aplinkos taršos mažinimui didelės įtakos turės 2017-2020 m. įrengti nuotekų valymo įrenginiai Mokyklos g., Trinyčių gyvenamajame kvartale, Kooperacijos g., Tilžės g., vyksta įrengimo darbai Sendvario ir Centro gyvenamuosiuose rajonuose. Paviršinių nuotekų valymas užtikrins, kad į gruntą ir/ar paviršinius vandens telkinius pateks valytos paviršinės nuotekos.
Teritorijos viešosiose erdvėse ir parkuose baigiami (-ti) vykdyti  teritorijų sutvarkymo, atnaujinimo darbai. Didžioji dalis teritorijoje esančių visuomeninės paskirties pastatų lieka nemodernizuoti dėl lėšų trūkumo. 2020 m. baigtas l.-d. „Klevelis“ kapitalinis remontas, parengti energetiniai auditai  m.-d. „Saulutė“, l.-d. „Vėrinėlis“, l.-d. „Pingvinukas“, l.-d. „Putinėlis“, l.-d. „Kregždutė“, l.-d. „Radastėlė“, l.-d. „Boružėlė“, m.-d. „Saulutė“, ir l.-d. „Vėrinėlis“ parengti techniniai projektai.                                                                                                                                                                                                                                                                     Gyvenamųjų namų statybos metų vidurkis – 1960 m. (neskaičiuojant senamiesčio dalies).Vyksta gyvenamosios paskirties pastatų renovacijos darbai, už ES lėšas tvarkomos trijų gyvenamųjų namų kvartalų kiemų teritorijos. </t>
  </si>
  <si>
    <t xml:space="preserve">Materialinės investicijos, tenkančios vienam gyventojui, Klaipėdos miesto savivaldybėje 2013 m. siekė 3041 Eur. (2019 m. - 3719 Eur). Pagal šį rodiklį 2013 - 2019 m. Klaipėdos miesto savivaldybė lenkė šalies (2013 m. - 1742 Eur, 2019 m. - 3220 Eur), Klaipėdos apskrities (2013 m.-2342 Eur, 2019 m. - 3458 Eur) bei kitų didžiųjų miestų savivaldybių rodiklius (išskyrus Vilniaus miesto savivaldybės). Svarbiausi veiksniai, nulemiantys aukštą Klaipėdos investicinį patrauklumą, palankią ekonominę aplinkai, yra Klaipėdos LEZ ir Klaipėdos uostas. Klaipėdos LEZ – pirmoji ir sėkmingiausia tokio pobūdžio teritorija Lietuvoje. Ji apima 412 ha žemės, esančios strategiškai patogioje vietoje netoli jūrų uosto (~ 3 km), oro uosto (~ 30 km), magistralių ir geležinkelio. Klaipėdos LEZ teritorijoje darbuojasi per 100 verslų ir daugiau kaip 5900 darbuotojų. Klaipėdos LEZ teritorijoje sukuriama apie 3% šalies BVP ir eksporto, investuotojų bendra metinė apyvarta viršija 1 mlrd. EUR. Didelė Klaipėdos miesto ekonominės sėkmės dalis priklauso ir nuo Klaipėdos jūsų uosto veiklos. Dėl COVID-19 pandemijos 2020 m. visiškai sustojo kruizinė laivyba, tačiau krovos darbų apimtys auga, 2020 m. buvo perkrauta daugiausiai krovinių per visą jūrų uosto gyvavimo laikotarpį (47,74 mln. tonų krovinių). </t>
  </si>
  <si>
    <t>Lietuva išsiskiria ilga vidutine (tikėtina) mokymosi trukme – 7–24 m. amžiaus gyventojų grupėje ( 2014 m. -2020 m.) vidutiniškai 15,1 metų. Visgi žinių ir įgūdžių, kurios įgyjamos mokykloje ar universitete, neužtenka visam gyvenimui šiuolaikinės ekonomikos ir darbo rinkos sąlygomis, o mokymosi visą gyvenimą lygis (besimokančių 18–65 metų asmenų dalis) Lietuvoje yra žemesnis, negu vidutiniškai ES valstybėse narėse (atitinkamai – 12,2 ir 16,3 proc.). Siekiant prisitaikyti prie besikeičiančios aplinkos ir naujų technologijų atsiranda poreikis nuolat gilinti žinias ir tęsti mokslus toliau. Prielaidas pasinaudoti šia galimybe sudaro geras profesinio ir aukštojo mokslo prieinamumas Klaipėdoje. Klaipėdoje yra 7 profesinio mokymo įstaigos, 7 aukštosios mokyklos – 5 kolegijos ir 2 universitetai, kuriose studijuoja daugiau nei 10 tūkst. studentų. Klaipėdos profesinės mokyklos: Klaipėdos laivininkų mokykla (Rambyno g. 14) – apie 316 studentų, Klaipėdos laivų statybos ir remonto mokykla (Statybininkų pr. 39) – apie 370 studentų, Klaipėdos paslaugų ir verslo mokykla (J. Janonio g. 13) – apie 1015 studentų, Klaipėdos siuvimo ir paslaugų verslo mokykla (Puodžių g. 10) – apie 616 studentų, Klaipėdos Ernesto Galvanausko profesinio mokymo centras (Taikos pr. 67) –  813 studentų, Klaipėdos turizmo mokykla (Taikos pr. 69) – apie 776 studentai. Kolegijos: Klaipėdos valstybinė kolegija (Jaunystės g. 1), Klaipėdos verslo aukštoji mokykla (Tilžės g. 46A), Lietuvos aukštoji jūreivystės mokykla (I. Kanto g. 7), VšĮ Socialinių mokslų kolegija (Nemuno g. 2), VšĮ Vakarų Lietuvos verslo kolegija (Šilutės pl. 2); universitetai: Klaipėdos universitetas (Herkaus Manto g. 84) – apie 3000 studentų, VšĮ LCC tarptautinis universitetas (Kretingos g. 36) – apie 700 studentų.</t>
  </si>
  <si>
    <t>2020 m. spalio 26 d. projektavimo paslaugų sutartis nutraukta. Parengta poveikio aplinkai vertinimo ataskaita. Bus sprendžiama dėl tolimesnės tilto projekto perspektyvos.</t>
  </si>
  <si>
    <t>Projektas įgyvendintas Projekto baigimo data 2020-07-16.</t>
  </si>
  <si>
    <t>Atlikta  92 proc. įrengimo darbų. Projekto įgyvendinimo terminas buvo numatytas 2021-12-31, tačiau bus baigtas pirmą 2021 metų ketvirtį.</t>
  </si>
  <si>
    <t>Projekto rangos darbai baigti 2020 m. Galutinis mokėjimo prašymas pateiktas 2020-12-23, todėl apmokėjimas persikelia į 2021 metus, tuomet bus panaudotos visos projektui skirtos lėšos.</t>
  </si>
  <si>
    <t xml:space="preserve">Gautas valstybei svarbaus projekto statusas. Mero potvarkiu sudaryta  šv. Jono bažnyčios su bokštu Klaipėdoje atkūrimo procesui organizuoti darbo grupė (klausimų dėl galimo bažnyčios fondo valdymo modelio, dėl komunikacijos koncepcijos parengimo, dėl  parengiamųjų darbų (archeologijos, tyrimų ir kt.) finansavimo sprendimų)). 2020 m. pradėti vykdyti Šv. Jono bažnyčios archeologiniai tyrimai. 
</t>
  </si>
  <si>
    <t xml:space="preserve">2020-11-30 pasirašyta sutartis  su galimybių studijos rengėju MB „Kūrybinės inovacijos“. Studiją planuojama parengti 2021 m. liepos mėn. </t>
  </si>
  <si>
    <t>Paraiška pateikta CPVA vertinimui 2020-09-30. Iki 2021-03-31 turi būti pasirašyta finansavimo administravimo sutartis. Projektą sudaro dvi veiklos: 1. 3 senamiesčio gatvių šaligatvių atnaujinimas (2020 m. parengti 3 gatvių techniniai darbo projektai, gauti 2 statybos leidimai (paskutinis gautas 2021-01-16). 2. 10 vnt. viešojo transporto stotelių įrengimas (2020 m. parengti techniniai darbo projektai).</t>
  </si>
  <si>
    <t xml:space="preserve">Vykdomi rangos darbai, iki 2020-12-31 atlikta 82 proc. rangos darbų. </t>
  </si>
  <si>
    <t>Vykdomi rangos darbai, iki 2020-12-31 atlikta 91 proc. darbų.</t>
  </si>
  <si>
    <t xml:space="preserve">Atliktas I ir II teritorijos medžių šalinimas. I teritorijoje pašalinta - 189 medžiai,  II teritorijoje - 150 medžių. Nuo statybos pradžios iki 2020-12-31 I teritorijoje atlikta 97 proc. rangos darbų. Pradėti II teritorijos rangos darbai. </t>
  </si>
  <si>
    <t xml:space="preserve">Įgyvendinant projektą keturiose savivaldybėse įsigyti pusiau požeminiai mišrių atliekų surinkimo konteineriai - 19 vnt., mišrių ir antrinių žaliavų atliekų surinkimo konteineriai - 419 vnt., mišrių ir antrinių žaliavų atliekų surinkimo požeminiai ir pusiau požeminiai konteineriai  - 344 vnt. įsigytos ir išdalintos kompostavimo dėžės - 2607 vnt., įsigyti ir išdalinti biologinių atliekų surinkimo konteineriai - 2466 vnt. </t>
  </si>
  <si>
    <t xml:space="preserve">2020 m. atlikta 100 proc. modernizavimo darbų, įsigyti baldai. 2021 m. bus įsigijama kompiuterinė įranga. </t>
  </si>
  <si>
    <t xml:space="preserve">Iki 2020-12-31 atlikta 58,49 proc. sporto salės kapitalinio remonto darbų. </t>
  </si>
  <si>
    <r>
      <t>Dėl vidinės migracijos mieste ir migracijos į priemiestį, kinta skirtingų socialinių grupių gyventojų sklaida Klaipėdos mieste – pastebima socialiai stipresnių sluoksnių koncentracija šiaurinėje metropolio dalyje ir periferinės miesto dalies istorinėse gyvenamosiose vietovėse, o socialiai labiau pažeidžiamų grupių sluoksnių koncentracija – pietinėje metropolio dalyje.
Tikslinėje teritorijoje 2014 m. gyveno 46 šeimos (2020 m. - 101 šeima), įrašytos į socialinės rizikos šeimų, auginančių vaikus, apskaitą. 2020 m. jose augo 80 vaikų nuo 0 iki 18 metų. Pagrindinės įrašymo į apskaitą priežastys: vaikų nepriežiūra, socialinių įgūdžių stoka, alkoholio ir narkotinių medžiagų vartojimas.</t>
    </r>
    <r>
      <rPr>
        <sz val="12"/>
        <color rgb="FFFF0000"/>
        <rFont val="Times New Roman"/>
        <family val="1"/>
        <charset val="186"/>
      </rPr>
      <t xml:space="preserve"> </t>
    </r>
    <r>
      <rPr>
        <sz val="12"/>
        <rFont val="Times New Roman"/>
        <family val="1"/>
        <charset val="186"/>
      </rPr>
      <t>Specialiųjų poreikių asmenų šioje teritorijoje buvo 802, t. y. 13,5 proc. (iš viso mieste – 5920), slaugos išmoką gaunančių yra 170 (2020 m. -343), t. y. 12,3 proc. (2020 m. -17,56 proc.) nuo visų gavėjų, priežiūros išmoką gaunančių yra 394 (2020 m. -528), t. y. 15,2 proc. (2020 m. -17,43 proc.) nuo visų gavėjų,</t>
    </r>
    <r>
      <rPr>
        <sz val="12"/>
        <color rgb="FFFF0000"/>
        <rFont val="Times New Roman"/>
        <family val="1"/>
        <charset val="186"/>
      </rPr>
      <t xml:space="preserve"> </t>
    </r>
    <r>
      <rPr>
        <sz val="12"/>
        <rFont val="Times New Roman"/>
        <family val="1"/>
        <charset val="186"/>
      </rPr>
      <t>šalpos išmoką gaunančių yra 185 (2020 m. -132), t. y. 10 proc. (2020 m. - 5,8 proc.) nuo visų gavėjų,</t>
    </r>
    <r>
      <rPr>
        <sz val="12"/>
        <color rgb="FFFF0000"/>
        <rFont val="Times New Roman"/>
        <family val="1"/>
        <charset val="186"/>
      </rPr>
      <t xml:space="preserve">  </t>
    </r>
    <r>
      <rPr>
        <sz val="12"/>
        <rFont val="Times New Roman"/>
        <family val="1"/>
        <charset val="186"/>
      </rPr>
      <t xml:space="preserve">kompensacijų už būsto šildymą ir vandenį gavėjų yra 1696 (2020 m. -1383), t. y. 14,4 proc. (2020 m. - 24,9 proc.) nuo visų gavėjų.                     </t>
    </r>
    <r>
      <rPr>
        <sz val="12"/>
        <color rgb="FFFF0000"/>
        <rFont val="Times New Roman"/>
        <family val="1"/>
        <charset val="186"/>
      </rPr>
      <t xml:space="preserve">
</t>
    </r>
    <r>
      <rPr>
        <sz val="12"/>
        <rFont val="Times New Roman"/>
        <family val="1"/>
        <charset val="186"/>
      </rPr>
      <t>Tikslinėje teritorijoje 2014 m. užregistruota apie 25,6 proc. visų Klaipėdos mieste įvykdomų nusikalstamų veikų (t. y. koncentracija, tenkanti teritorijos plotui ir (ar) gyventojų skaičiui yra apie 1,5 karto didesnė už vidutinę mieste). Per laikotarpį nuo 2014 iki 2020 m. stebimas bendras nusikaltimų skaičiaus mieste mažėjimas, tačiau tikslinėje teritorijoje lygis lieka aukštas. Analizuojant pačių pavojingiausių nusikaltimų (žmogaus gyvybei ir sveikatai) statistiką, vis dar stebima prastesnė situacija Rumpiškėje, kur senesni būstai ir stebima silpnesnio socialinio sluoksnio koncentracija.</t>
    </r>
  </si>
  <si>
    <t xml:space="preserve">Didžioji dalis projektų, kurie įtakos naujų įmonių įsikūrimą, pradėti įgyvendinti 2019-2020 m. Kadangi projektai dar nebaigti, sąlygos kurtis naujam smulkiam ir vidutiniam verslui nebuvo sudarytos. Be to, didelės neigiamos įtakos SVV kūrimuisi ir gyvavimui turėjo Covid -19 pandemija ir įvesti suvaržymai šalies ir pasaulio mastu.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</si>
</sst>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
  </numFmts>
  <fonts count="33"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0"/>
      <name val="Arial"/>
      <family val="2"/>
      <charset val="186"/>
    </font>
    <font>
      <i/>
      <sz val="9"/>
      <name val="Times New Roman"/>
      <family val="1"/>
    </font>
    <font>
      <sz val="12"/>
      <color theme="1"/>
      <name val="Times New Roman"/>
      <family val="1"/>
    </font>
    <font>
      <i/>
      <sz val="11"/>
      <color theme="1"/>
      <name val="Calibri"/>
      <family val="2"/>
      <scheme val="minor"/>
    </font>
    <font>
      <b/>
      <sz val="9"/>
      <name val="Times New Roman"/>
      <family val="1"/>
    </font>
    <font>
      <b/>
      <sz val="9"/>
      <color theme="1"/>
      <name val="Times New Roman"/>
      <family val="1"/>
    </font>
    <font>
      <sz val="9"/>
      <name val="Times New Roman"/>
      <family val="1"/>
    </font>
    <font>
      <sz val="9"/>
      <color theme="1"/>
      <name val="Times New Roman"/>
      <family val="1"/>
    </font>
    <font>
      <i/>
      <sz val="9"/>
      <color theme="1"/>
      <name val="Times New Roman"/>
      <family val="1"/>
    </font>
    <font>
      <i/>
      <sz val="9"/>
      <color rgb="FFFF0000"/>
      <name val="Times New Roman"/>
      <family val="1"/>
      <charset val="186"/>
    </font>
    <font>
      <i/>
      <sz val="12"/>
      <color theme="1"/>
      <name val="Times New Roman"/>
      <family val="1"/>
      <charset val="186"/>
    </font>
    <font>
      <b/>
      <i/>
      <sz val="9"/>
      <name val="Times New Roman"/>
      <family val="1"/>
      <charset val="186"/>
    </font>
    <font>
      <i/>
      <sz val="9"/>
      <name val="Times New Roman"/>
      <family val="1"/>
      <charset val="186"/>
    </font>
    <font>
      <sz val="9"/>
      <name val="Times New Roman"/>
      <family val="1"/>
      <charset val="186"/>
    </font>
    <font>
      <vertAlign val="superscript"/>
      <sz val="9"/>
      <name val="Times New Roman"/>
      <family val="1"/>
      <charset val="186"/>
    </font>
    <font>
      <sz val="9"/>
      <color theme="1"/>
      <name val="Times New Roman"/>
      <family val="1"/>
      <charset val="186"/>
    </font>
    <font>
      <sz val="10"/>
      <color rgb="FF000000"/>
      <name val="Times New Roman"/>
      <family val="1"/>
      <charset val="186"/>
    </font>
    <font>
      <b/>
      <sz val="9"/>
      <color theme="1"/>
      <name val="Times New Roman"/>
      <family val="1"/>
      <charset val="186"/>
    </font>
    <font>
      <b/>
      <i/>
      <sz val="10"/>
      <name val="Times New Roman"/>
      <family val="1"/>
      <charset val="186"/>
    </font>
    <font>
      <b/>
      <sz val="10"/>
      <name val="Times New Roman"/>
      <family val="1"/>
      <charset val="186"/>
    </font>
    <font>
      <b/>
      <sz val="9"/>
      <name val="Times New Roman"/>
      <family val="1"/>
      <charset val="186"/>
    </font>
    <font>
      <b/>
      <sz val="10"/>
      <color rgb="FF000000"/>
      <name val="Times New Roman"/>
      <family val="1"/>
      <charset val="186"/>
    </font>
    <font>
      <b/>
      <sz val="11"/>
      <name val="Times New Roman"/>
      <family val="1"/>
      <charset val="186"/>
    </font>
    <font>
      <sz val="10"/>
      <name val="Times New Roman"/>
      <family val="1"/>
    </font>
    <font>
      <sz val="9"/>
      <color rgb="FF333333"/>
      <name val="Times New Roman"/>
      <family val="1"/>
      <charset val="186"/>
    </font>
    <font>
      <sz val="10"/>
      <color rgb="FF333333"/>
      <name val="Times New Roman"/>
      <family val="1"/>
      <charset val="186"/>
    </font>
    <font>
      <sz val="12"/>
      <color rgb="FFFF0000"/>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172">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2" fillId="0" borderId="0" xfId="0" applyFont="1" applyBorder="1" applyAlignment="1">
      <alignment horizontal="center" vertical="center"/>
    </xf>
    <xf numFmtId="0" fontId="4" fillId="0" borderId="0" xfId="0" applyFont="1" applyAlignment="1"/>
    <xf numFmtId="0" fontId="9" fillId="0" borderId="0" xfId="0" applyFont="1" applyBorder="1" applyAlignment="1">
      <alignment horizontal="left"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1" xfId="1" applyFont="1" applyFill="1" applyBorder="1" applyAlignment="1">
      <alignment horizontal="center" vertical="center" wrapText="1"/>
    </xf>
    <xf numFmtId="0" fontId="10" fillId="0" borderId="2" xfId="0" applyFont="1" applyBorder="1" applyAlignment="1">
      <alignment vertical="center" wrapText="1"/>
    </xf>
    <xf numFmtId="0" fontId="12" fillId="0" borderId="2" xfId="0" applyFont="1" applyFill="1" applyBorder="1" applyAlignment="1">
      <alignment vertical="center" wrapText="1"/>
    </xf>
    <xf numFmtId="0" fontId="12" fillId="2" borderId="2" xfId="0" applyFont="1" applyFill="1" applyBorder="1" applyAlignment="1">
      <alignment vertical="center" wrapText="1"/>
    </xf>
    <xf numFmtId="0" fontId="10" fillId="2" borderId="2" xfId="0" applyFont="1" applyFill="1" applyBorder="1" applyAlignment="1">
      <alignment vertical="center" wrapText="1"/>
    </xf>
    <xf numFmtId="0" fontId="12" fillId="3" borderId="2" xfId="0" applyFont="1" applyFill="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vertical="top" wrapText="1"/>
    </xf>
    <xf numFmtId="0" fontId="13" fillId="3" borderId="2" xfId="0" applyFont="1" applyFill="1" applyBorder="1" applyAlignment="1">
      <alignment vertical="top" wrapText="1"/>
    </xf>
    <xf numFmtId="0" fontId="1" fillId="0" borderId="0" xfId="0" applyFont="1" applyAlignment="1">
      <alignment wrapText="1"/>
    </xf>
    <xf numFmtId="0" fontId="0" fillId="0" borderId="0" xfId="0" applyAlignment="1">
      <alignment wrapText="1"/>
    </xf>
    <xf numFmtId="0" fontId="8" fillId="0" borderId="0" xfId="0" applyFont="1" applyAlignment="1">
      <alignment horizontal="right"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2" xfId="0" applyFont="1" applyFill="1" applyBorder="1" applyAlignment="1">
      <alignment vertical="center" wrapText="1"/>
    </xf>
    <xf numFmtId="3"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4" fontId="12" fillId="0" borderId="2" xfId="0" applyNumberFormat="1" applyFont="1" applyFill="1" applyBorder="1" applyAlignment="1">
      <alignment vertical="center" wrapText="1"/>
    </xf>
    <xf numFmtId="4" fontId="12" fillId="0"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3" fontId="13" fillId="0" borderId="2"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0" fontId="23" fillId="0" borderId="2" xfId="0" applyFont="1" applyBorder="1" applyAlignment="1">
      <alignment vertical="top" wrapText="1"/>
    </xf>
    <xf numFmtId="0" fontId="10"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 fontId="13" fillId="0" borderId="2" xfId="0" applyNumberFormat="1" applyFont="1" applyBorder="1" applyAlignment="1">
      <alignment horizontal="center" vertical="center" wrapText="1"/>
    </xf>
    <xf numFmtId="1" fontId="12" fillId="2"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164" fontId="13" fillId="0" borderId="2" xfId="0" applyNumberFormat="1" applyFont="1" applyBorder="1" applyAlignment="1">
      <alignment horizontal="center" vertical="center" wrapText="1"/>
    </xf>
    <xf numFmtId="165" fontId="13" fillId="0" borderId="2" xfId="0" applyNumberFormat="1" applyFont="1" applyBorder="1" applyAlignment="1">
      <alignment horizontal="center" vertical="center" wrapText="1"/>
    </xf>
    <xf numFmtId="165" fontId="12" fillId="2" borderId="2" xfId="0" applyNumberFormat="1" applyFont="1" applyFill="1" applyBorder="1" applyAlignment="1">
      <alignment vertical="center" wrapText="1"/>
    </xf>
    <xf numFmtId="164" fontId="12" fillId="0" borderId="2" xfId="0" applyNumberFormat="1" applyFont="1" applyFill="1" applyBorder="1" applyAlignment="1">
      <alignment horizontal="center" vertical="center" wrapText="1"/>
    </xf>
    <xf numFmtId="4" fontId="22" fillId="0" borderId="0" xfId="0" applyNumberFormat="1" applyFont="1" applyAlignment="1">
      <alignment horizontal="center" vertical="center"/>
    </xf>
    <xf numFmtId="166" fontId="12" fillId="0" borderId="2" xfId="0" applyNumberFormat="1" applyFont="1" applyFill="1" applyBorder="1" applyAlignment="1">
      <alignment horizontal="center" vertical="center" wrapText="1"/>
    </xf>
    <xf numFmtId="0" fontId="21" fillId="0" borderId="0" xfId="0" applyFont="1" applyAlignment="1">
      <alignment horizontal="center" vertical="center"/>
    </xf>
    <xf numFmtId="0" fontId="12" fillId="0" borderId="2" xfId="0" applyFont="1" applyBorder="1" applyAlignment="1">
      <alignment horizontal="center" vertical="center" wrapText="1"/>
    </xf>
    <xf numFmtId="166" fontId="13" fillId="0" borderId="2" xfId="0" applyNumberFormat="1" applyFont="1" applyBorder="1" applyAlignment="1">
      <alignment horizontal="center" vertical="center" wrapText="1"/>
    </xf>
    <xf numFmtId="166" fontId="12" fillId="2" borderId="2" xfId="0" applyNumberFormat="1" applyFont="1" applyFill="1" applyBorder="1" applyAlignment="1">
      <alignment horizontal="center" vertical="center" wrapText="1"/>
    </xf>
    <xf numFmtId="3" fontId="19" fillId="0" borderId="2" xfId="0" applyNumberFormat="1" applyFont="1" applyFill="1" applyBorder="1" applyAlignment="1">
      <alignment horizontal="center" vertical="center" wrapText="1"/>
    </xf>
    <xf numFmtId="4" fontId="22" fillId="0" borderId="2" xfId="0" applyNumberFormat="1" applyFont="1" applyBorder="1" applyAlignment="1">
      <alignment horizontal="center" vertical="center"/>
    </xf>
    <xf numFmtId="3" fontId="12"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12" fillId="0" borderId="2" xfId="0" applyFont="1" applyFill="1" applyBorder="1" applyAlignment="1">
      <alignment horizontal="left" vertical="top" wrapText="1"/>
    </xf>
    <xf numFmtId="0" fontId="19" fillId="0" borderId="2" xfId="0" applyFont="1" applyBorder="1" applyAlignment="1">
      <alignment vertical="center" wrapText="1"/>
    </xf>
    <xf numFmtId="0" fontId="21" fillId="0" borderId="0" xfId="0" applyFont="1" applyAlignment="1">
      <alignment vertical="top" wrapText="1"/>
    </xf>
    <xf numFmtId="0" fontId="21" fillId="0" borderId="2" xfId="0" applyFont="1" applyBorder="1" applyAlignment="1">
      <alignment vertical="top" wrapText="1"/>
    </xf>
    <xf numFmtId="0" fontId="19" fillId="4" borderId="2" xfId="0" applyFont="1" applyFill="1" applyBorder="1" applyAlignment="1">
      <alignment vertical="center" wrapText="1"/>
    </xf>
    <xf numFmtId="0" fontId="21" fillId="4" borderId="2" xfId="0" applyFont="1" applyFill="1" applyBorder="1" applyAlignment="1">
      <alignment vertical="top" wrapText="1"/>
    </xf>
    <xf numFmtId="0" fontId="21" fillId="0" borderId="2" xfId="0" applyFont="1" applyBorder="1" applyAlignment="1">
      <alignment horizontal="left" vertical="center" wrapText="1"/>
    </xf>
    <xf numFmtId="0" fontId="24" fillId="0" borderId="2" xfId="0" applyFont="1" applyBorder="1" applyAlignment="1">
      <alignment vertical="center" wrapText="1"/>
    </xf>
    <xf numFmtId="4" fontId="25" fillId="0" borderId="2" xfId="0" applyNumberFormat="1" applyFont="1" applyFill="1" applyBorder="1" applyAlignment="1">
      <alignment horizontal="center" vertical="center" wrapText="1"/>
    </xf>
    <xf numFmtId="3" fontId="22" fillId="0" borderId="0" xfId="0" applyNumberFormat="1" applyFont="1" applyAlignment="1">
      <alignment horizontal="center" vertical="center"/>
    </xf>
    <xf numFmtId="0" fontId="26" fillId="0" borderId="2" xfId="0" applyFont="1" applyFill="1" applyBorder="1" applyAlignment="1">
      <alignment horizontal="center" vertical="center" wrapText="1"/>
    </xf>
    <xf numFmtId="4" fontId="26"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9" fillId="3" borderId="2" xfId="0" applyFont="1" applyFill="1" applyBorder="1" applyAlignment="1">
      <alignment vertical="center" wrapText="1"/>
    </xf>
    <xf numFmtId="0" fontId="21" fillId="3" borderId="2" xfId="0" applyFont="1" applyFill="1" applyBorder="1" applyAlignment="1">
      <alignment horizontal="left" vertical="center" wrapText="1"/>
    </xf>
    <xf numFmtId="4" fontId="25" fillId="5" borderId="2"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xf>
    <xf numFmtId="0" fontId="13" fillId="5" borderId="2" xfId="0" applyFont="1" applyFill="1" applyBorder="1" applyAlignment="1">
      <alignment vertical="top" wrapText="1"/>
    </xf>
    <xf numFmtId="0" fontId="13" fillId="6" borderId="2" xfId="0" applyFont="1" applyFill="1" applyBorder="1" applyAlignment="1">
      <alignment vertical="center" wrapText="1"/>
    </xf>
    <xf numFmtId="4" fontId="28" fillId="6" borderId="2" xfId="0" applyNumberFormat="1" applyFont="1" applyFill="1" applyBorder="1" applyAlignment="1">
      <alignment vertical="center" wrapText="1"/>
    </xf>
    <xf numFmtId="4" fontId="28" fillId="6" borderId="2" xfId="0" applyNumberFormat="1" applyFont="1" applyFill="1" applyBorder="1" applyAlignment="1">
      <alignment horizontal="center" vertical="center" wrapText="1"/>
    </xf>
    <xf numFmtId="0" fontId="0" fillId="3" borderId="0" xfId="0" applyFill="1"/>
    <xf numFmtId="4" fontId="12" fillId="0" borderId="12" xfId="0" applyNumberFormat="1" applyFont="1" applyFill="1" applyBorder="1" applyAlignment="1">
      <alignment vertical="center" wrapText="1"/>
    </xf>
    <xf numFmtId="4" fontId="12"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4" fontId="21" fillId="3" borderId="0" xfId="0" applyNumberFormat="1" applyFont="1" applyFill="1" applyAlignment="1">
      <alignment horizontal="center" vertical="center"/>
    </xf>
    <xf numFmtId="4" fontId="19" fillId="3" borderId="2" xfId="0" applyNumberFormat="1" applyFont="1" applyFill="1" applyBorder="1" applyAlignment="1">
      <alignment horizontal="center" vertical="center" wrapText="1"/>
    </xf>
    <xf numFmtId="0" fontId="21" fillId="3" borderId="2" xfId="0" applyFont="1" applyFill="1" applyBorder="1" applyAlignment="1">
      <alignment vertical="top" wrapText="1"/>
    </xf>
    <xf numFmtId="4" fontId="12" fillId="3" borderId="0" xfId="0" applyNumberFormat="1" applyFont="1" applyFill="1" applyAlignment="1">
      <alignment horizontal="center" vertical="center"/>
    </xf>
    <xf numFmtId="4" fontId="12" fillId="3" borderId="3" xfId="0" applyNumberFormat="1" applyFont="1" applyFill="1" applyBorder="1" applyAlignment="1">
      <alignment horizontal="center" vertical="center" wrapText="1"/>
    </xf>
    <xf numFmtId="4" fontId="29" fillId="3" borderId="2" xfId="0" applyNumberFormat="1" applyFont="1" applyFill="1" applyBorder="1" applyAlignment="1">
      <alignment horizontal="center" vertical="center"/>
    </xf>
    <xf numFmtId="4" fontId="30" fillId="0" borderId="0" xfId="0" applyNumberFormat="1" applyFont="1" applyAlignment="1">
      <alignment horizontal="center" vertical="center"/>
    </xf>
    <xf numFmtId="4" fontId="30" fillId="0" borderId="2" xfId="0" applyNumberFormat="1" applyFont="1" applyBorder="1" applyAlignment="1">
      <alignment horizontal="center" vertical="center"/>
    </xf>
    <xf numFmtId="4" fontId="19" fillId="0"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4" fontId="21" fillId="0" borderId="0" xfId="0" applyNumberFormat="1" applyFont="1" applyAlignment="1">
      <alignment horizontal="center" vertical="center"/>
    </xf>
    <xf numFmtId="3" fontId="26" fillId="0" borderId="2" xfId="0" applyNumberFormat="1" applyFont="1" applyFill="1" applyBorder="1" applyAlignment="1">
      <alignment horizontal="center" vertical="center" wrapText="1"/>
    </xf>
    <xf numFmtId="0" fontId="19" fillId="3" borderId="2" xfId="0" applyFont="1" applyFill="1" applyBorder="1" applyAlignment="1">
      <alignment vertical="top" wrapText="1"/>
    </xf>
    <xf numFmtId="4" fontId="31" fillId="0" borderId="2" xfId="0" applyNumberFormat="1" applyFont="1" applyBorder="1" applyAlignment="1">
      <alignment horizontal="center" vertical="center"/>
    </xf>
    <xf numFmtId="0" fontId="31" fillId="0" borderId="2" xfId="0" applyFont="1" applyBorder="1" applyAlignment="1">
      <alignment horizontal="center" vertical="center"/>
    </xf>
    <xf numFmtId="4" fontId="13" fillId="3" borderId="2" xfId="0" applyNumberFormat="1" applyFont="1" applyFill="1" applyBorder="1" applyAlignment="1">
      <alignment vertical="top" wrapText="1"/>
    </xf>
    <xf numFmtId="0" fontId="13" fillId="0" borderId="2" xfId="0" applyFont="1" applyBorder="1" applyAlignment="1">
      <alignment horizontal="center" vertical="center" wrapText="1"/>
    </xf>
    <xf numFmtId="4" fontId="26" fillId="3" borderId="2" xfId="0" applyNumberFormat="1" applyFont="1" applyFill="1" applyBorder="1" applyAlignment="1">
      <alignment horizontal="center" vertical="center" wrapText="1"/>
    </xf>
    <xf numFmtId="0" fontId="10" fillId="0" borderId="3" xfId="0" applyFont="1" applyFill="1" applyBorder="1" applyAlignment="1">
      <alignment horizontal="right" vertical="center" wrapText="1"/>
    </xf>
    <xf numFmtId="0" fontId="0" fillId="0" borderId="4" xfId="0" applyBorder="1" applyAlignment="1">
      <alignment horizontal="right" wrapText="1"/>
    </xf>
    <xf numFmtId="0" fontId="0" fillId="0" borderId="8" xfId="0" applyBorder="1" applyAlignment="1">
      <alignment horizontal="right" wrapText="1"/>
    </xf>
    <xf numFmtId="0" fontId="10" fillId="5" borderId="3" xfId="0" applyFont="1" applyFill="1" applyBorder="1" applyAlignment="1">
      <alignment horizontal="right" vertical="center" wrapText="1"/>
    </xf>
    <xf numFmtId="0" fontId="0" fillId="0" borderId="4" xfId="0" applyBorder="1" applyAlignment="1">
      <alignment vertical="center" wrapText="1"/>
    </xf>
    <xf numFmtId="0" fontId="0" fillId="0" borderId="8" xfId="0" applyBorder="1" applyAlignment="1">
      <alignment vertical="center"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8" xfId="0" applyFont="1" applyFill="1" applyBorder="1" applyAlignment="1">
      <alignment horizontal="left" vertical="top" wrapText="1"/>
    </xf>
    <xf numFmtId="0" fontId="8" fillId="0" borderId="2" xfId="0" applyFont="1" applyBorder="1" applyAlignment="1">
      <alignment vertical="top" wrapText="1"/>
    </xf>
    <xf numFmtId="0" fontId="10" fillId="0" borderId="1" xfId="0" applyFont="1" applyFill="1" applyBorder="1" applyAlignment="1">
      <alignment horizontal="center" vertical="center" wrapText="1"/>
    </xf>
    <xf numFmtId="0" fontId="0" fillId="0" borderId="12" xfId="0" applyBorder="1" applyAlignment="1">
      <alignment vertical="center" wrapText="1"/>
    </xf>
    <xf numFmtId="0" fontId="19" fillId="0" borderId="1" xfId="0" applyFont="1" applyBorder="1" applyAlignment="1">
      <alignment vertical="center" wrapText="1"/>
    </xf>
    <xf numFmtId="0" fontId="0" fillId="0" borderId="12" xfId="0" applyBorder="1" applyAlignment="1">
      <alignment wrapText="1"/>
    </xf>
    <xf numFmtId="0" fontId="13" fillId="0" borderId="1" xfId="0" applyFont="1" applyBorder="1" applyAlignment="1">
      <alignment horizontal="center" vertical="center" wrapText="1"/>
    </xf>
    <xf numFmtId="0" fontId="10" fillId="0" borderId="3" xfId="1" applyFont="1" applyFill="1" applyBorder="1" applyAlignment="1">
      <alignment horizontal="center" vertical="center" wrapText="1"/>
    </xf>
    <xf numFmtId="0" fontId="13"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4" fontId="12" fillId="0" borderId="1" xfId="0" applyNumberFormat="1"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1" fillId="3" borderId="12" xfId="0" applyFont="1" applyFill="1" applyBorder="1" applyAlignment="1">
      <alignment vertical="center" wrapText="1"/>
    </xf>
    <xf numFmtId="0" fontId="16" fillId="0" borderId="2" xfId="0" applyFont="1" applyBorder="1" applyAlignment="1">
      <alignment horizontal="left"/>
    </xf>
    <xf numFmtId="0" fontId="4" fillId="0" borderId="2" xfId="0" applyFont="1" applyBorder="1" applyAlignment="1">
      <alignment horizontal="center"/>
    </xf>
    <xf numFmtId="0" fontId="16" fillId="0" borderId="10" xfId="0" applyFont="1" applyBorder="1" applyAlignment="1">
      <alignment horizontal="left"/>
    </xf>
    <xf numFmtId="0" fontId="16" fillId="0" borderId="6" xfId="0" applyFont="1" applyBorder="1" applyAlignment="1">
      <alignment horizontal="left"/>
    </xf>
    <xf numFmtId="0" fontId="16" fillId="0" borderId="11" xfId="0" applyFont="1" applyBorder="1" applyAlignment="1">
      <alignment horizontal="left"/>
    </xf>
    <xf numFmtId="0" fontId="4" fillId="0" borderId="7" xfId="0" applyFont="1" applyBorder="1" applyAlignment="1">
      <alignment horizontal="center"/>
    </xf>
    <xf numFmtId="0" fontId="8" fillId="0" borderId="3" xfId="0" applyFont="1" applyBorder="1" applyAlignment="1">
      <alignment vertical="top"/>
    </xf>
    <xf numFmtId="0" fontId="8" fillId="0" borderId="4" xfId="0" applyFont="1" applyBorder="1" applyAlignment="1">
      <alignment vertical="top"/>
    </xf>
    <xf numFmtId="0" fontId="8" fillId="0" borderId="8" xfId="0" applyFont="1" applyBorder="1" applyAlignment="1">
      <alignment vertical="top"/>
    </xf>
    <xf numFmtId="0" fontId="2" fillId="0" borderId="7" xfId="0" applyFont="1" applyBorder="1" applyAlignment="1">
      <alignment horizontal="center" vertical="center"/>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2" fillId="0" borderId="6" xfId="0" applyFont="1" applyBorder="1" applyAlignment="1">
      <alignment horizontal="center" wrapText="1"/>
    </xf>
    <xf numFmtId="0" fontId="4" fillId="0" borderId="6" xfId="0" applyFont="1" applyBorder="1" applyAlignment="1">
      <alignment horizontal="center"/>
    </xf>
    <xf numFmtId="0" fontId="14" fillId="0" borderId="0" xfId="0" applyFont="1" applyBorder="1" applyAlignment="1">
      <alignment horizontal="left" wrapText="1"/>
    </xf>
    <xf numFmtId="0" fontId="11" fillId="0" borderId="0" xfId="0" applyFont="1" applyBorder="1" applyAlignment="1">
      <alignment horizontal="left" wrapText="1"/>
    </xf>
    <xf numFmtId="0" fontId="14" fillId="0" borderId="0" xfId="0" applyFont="1" applyBorder="1" applyAlignment="1">
      <alignment horizontal="left" vertical="top" wrapText="1"/>
    </xf>
    <xf numFmtId="0" fontId="11" fillId="0" borderId="0" xfId="0" applyFont="1" applyBorder="1" applyAlignment="1">
      <alignment horizontal="left" vertical="top" wrapText="1"/>
    </xf>
    <xf numFmtId="0" fontId="11" fillId="0" borderId="2" xfId="0" applyFont="1" applyBorder="1" applyAlignment="1">
      <alignment horizontal="center" vertical="center"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8" xfId="0" applyFont="1" applyBorder="1" applyAlignment="1">
      <alignment horizontal="left" vertical="top"/>
    </xf>
    <xf numFmtId="0" fontId="2" fillId="3" borderId="2" xfId="0" applyFont="1" applyFill="1" applyBorder="1" applyAlignment="1">
      <alignment vertical="top" wrapText="1"/>
    </xf>
    <xf numFmtId="0" fontId="4" fillId="0" borderId="0" xfId="0" applyFont="1" applyAlignment="1">
      <alignment horizont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0" xfId="0" applyFont="1" applyBorder="1" applyAlignment="1">
      <alignment horizontal="center"/>
    </xf>
    <xf numFmtId="0" fontId="7" fillId="0" borderId="0" xfId="0" applyFont="1" applyBorder="1" applyAlignment="1">
      <alignment horizontal="center" vertical="center"/>
    </xf>
    <xf numFmtId="0" fontId="7" fillId="0" borderId="0" xfId="0" applyFont="1" applyBorder="1" applyAlignment="1">
      <alignment horizontal="left" vertical="top" wrapText="1"/>
    </xf>
    <xf numFmtId="0" fontId="10" fillId="0" borderId="0" xfId="0" applyFont="1" applyBorder="1" applyAlignment="1">
      <alignment horizontal="left" vertical="top" wrapText="1"/>
    </xf>
    <xf numFmtId="0" fontId="2" fillId="3" borderId="2" xfId="0" applyFont="1" applyFill="1" applyBorder="1" applyAlignment="1">
      <alignment horizontal="left" vertical="top" wrapText="1"/>
    </xf>
    <xf numFmtId="0" fontId="16" fillId="0" borderId="9" xfId="0" applyFont="1" applyBorder="1" applyAlignment="1">
      <alignment horizontal="left"/>
    </xf>
    <xf numFmtId="0" fontId="16" fillId="0" borderId="0" xfId="0" applyFont="1" applyBorder="1" applyAlignment="1">
      <alignment horizontal="left"/>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8" xfId="0" applyFont="1" applyFill="1" applyBorder="1" applyAlignment="1">
      <alignment vertical="top" wrapText="1"/>
    </xf>
    <xf numFmtId="0" fontId="2" fillId="3" borderId="2" xfId="0" applyFont="1" applyFill="1" applyBorder="1" applyAlignment="1">
      <alignment vertical="top"/>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12" xfId="0" applyBorder="1" applyAlignment="1">
      <alignment horizontal="center" vertical="center" wrapText="1"/>
    </xf>
    <xf numFmtId="4" fontId="22" fillId="0" borderId="2" xfId="0" applyNumberFormat="1" applyFont="1" applyBorder="1" applyAlignment="1">
      <alignment horizontal="center" vertical="center"/>
    </xf>
    <xf numFmtId="0" fontId="0" fillId="0" borderId="2" xfId="0" applyBorder="1" applyAlignment="1">
      <alignment horizontal="center" vertical="center"/>
    </xf>
    <xf numFmtId="0" fontId="19" fillId="4" borderId="1" xfId="0" applyFont="1" applyFill="1" applyBorder="1" applyAlignment="1">
      <alignment vertical="center" wrapText="1"/>
    </xf>
    <xf numFmtId="0" fontId="0" fillId="4" borderId="12" xfId="0" applyFill="1" applyBorder="1" applyAlignment="1">
      <alignment vertical="center" wrapText="1"/>
    </xf>
    <xf numFmtId="0" fontId="12" fillId="0" borderId="1" xfId="0" applyFont="1" applyBorder="1" applyAlignment="1">
      <alignment horizontal="center" vertical="center" wrapText="1"/>
    </xf>
    <xf numFmtId="0" fontId="10" fillId="6" borderId="3" xfId="0" applyFont="1" applyFill="1" applyBorder="1" applyAlignment="1">
      <alignment horizontal="right" vertical="center" wrapText="1"/>
    </xf>
    <xf numFmtId="0" fontId="13" fillId="3" borderId="1" xfId="0" applyFont="1" applyFill="1" applyBorder="1" applyAlignment="1">
      <alignment vertical="top" wrapText="1"/>
    </xf>
    <xf numFmtId="0" fontId="0" fillId="0" borderId="12" xfId="0" applyBorder="1" applyAlignment="1">
      <alignment vertical="top"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
  <sheetViews>
    <sheetView tabSelected="1" zoomScale="96" zoomScaleNormal="96" workbookViewId="0">
      <selection activeCell="F5" sqref="F5:P5"/>
    </sheetView>
  </sheetViews>
  <sheetFormatPr defaultRowHeight="15" x14ac:dyDescent="0.25"/>
  <cols>
    <col min="2" max="2" width="22.7109375" customWidth="1"/>
    <col min="3" max="3" width="7.7109375" customWidth="1"/>
    <col min="4" max="4" width="19" customWidth="1"/>
    <col min="5" max="5" width="10.7109375" customWidth="1"/>
    <col min="6" max="6" width="12" customWidth="1"/>
    <col min="8" max="8" width="9.85546875" customWidth="1"/>
    <col min="9" max="9" width="9.7109375" customWidth="1"/>
    <col min="10" max="10" width="11.42578125" customWidth="1"/>
    <col min="11" max="11" width="14.7109375" customWidth="1"/>
    <col min="12" max="12" width="15.140625" customWidth="1"/>
    <col min="13" max="13" width="17.140625" customWidth="1"/>
    <col min="14" max="14" width="15.5703125" customWidth="1"/>
    <col min="15" max="15" width="14.85546875" customWidth="1"/>
    <col min="16" max="16" width="15.140625" customWidth="1"/>
    <col min="17" max="17" width="13.28515625" customWidth="1"/>
    <col min="18" max="18" width="73" bestFit="1" customWidth="1"/>
  </cols>
  <sheetData>
    <row r="1" spans="1:18" ht="18" customHeight="1" x14ac:dyDescent="0.25">
      <c r="R1" s="23"/>
    </row>
    <row r="2" spans="1:18" ht="31.5" x14ac:dyDescent="0.25">
      <c r="A2" s="1"/>
      <c r="B2" s="1"/>
      <c r="C2" s="1"/>
      <c r="D2" s="2"/>
      <c r="E2" s="2"/>
      <c r="F2" s="2"/>
      <c r="G2" s="2"/>
      <c r="H2" s="2"/>
      <c r="I2" s="2"/>
      <c r="J2" s="2"/>
      <c r="K2" s="2"/>
      <c r="L2" s="2"/>
      <c r="M2" s="2"/>
      <c r="N2" s="2"/>
      <c r="P2" s="3"/>
      <c r="R2" s="24" t="s">
        <v>38</v>
      </c>
    </row>
    <row r="3" spans="1:18" ht="15.75" x14ac:dyDescent="0.25">
      <c r="A3" s="1"/>
      <c r="B3" s="1"/>
      <c r="C3" s="1"/>
      <c r="D3" s="4"/>
      <c r="E3" s="4"/>
      <c r="F3" s="4"/>
      <c r="G3" s="4"/>
      <c r="H3" s="4"/>
      <c r="I3" s="4"/>
      <c r="J3" s="4"/>
      <c r="K3" s="4"/>
      <c r="L3" s="4"/>
      <c r="M3" s="4"/>
      <c r="N3" s="4"/>
      <c r="P3" s="3"/>
    </row>
    <row r="4" spans="1:18" ht="15.75" x14ac:dyDescent="0.25">
      <c r="A4" s="1"/>
      <c r="B4" s="1"/>
      <c r="C4" s="1"/>
      <c r="D4" s="4"/>
      <c r="E4" s="4"/>
      <c r="F4" s="4"/>
      <c r="G4" s="4"/>
      <c r="H4" s="4"/>
      <c r="I4" s="4"/>
      <c r="J4" s="4"/>
      <c r="K4" s="4"/>
      <c r="L4" s="4"/>
      <c r="M4" s="4"/>
      <c r="N4" s="4"/>
      <c r="P4" s="3"/>
    </row>
    <row r="5" spans="1:18" ht="15.75" customHeight="1" x14ac:dyDescent="0.25">
      <c r="A5" s="22"/>
      <c r="B5" s="22"/>
      <c r="C5" s="22"/>
      <c r="D5" s="22"/>
      <c r="E5" s="22"/>
      <c r="F5" s="136" t="s">
        <v>44</v>
      </c>
      <c r="G5" s="136"/>
      <c r="H5" s="136"/>
      <c r="I5" s="136"/>
      <c r="J5" s="136"/>
      <c r="K5" s="136"/>
      <c r="L5" s="136"/>
      <c r="M5" s="136"/>
      <c r="N5" s="136"/>
      <c r="O5" s="136"/>
      <c r="P5" s="136"/>
      <c r="Q5" s="22"/>
      <c r="R5" s="22"/>
    </row>
    <row r="6" spans="1:18" ht="15.75" customHeight="1" x14ac:dyDescent="0.25">
      <c r="A6" s="150" t="s">
        <v>12</v>
      </c>
      <c r="B6" s="150"/>
      <c r="C6" s="150"/>
      <c r="D6" s="150"/>
      <c r="E6" s="150"/>
      <c r="F6" s="150"/>
      <c r="G6" s="150"/>
      <c r="H6" s="150"/>
      <c r="I6" s="150"/>
      <c r="J6" s="150"/>
      <c r="K6" s="150"/>
      <c r="L6" s="150"/>
      <c r="M6" s="150"/>
      <c r="N6" s="150"/>
      <c r="O6" s="150"/>
      <c r="P6" s="150"/>
      <c r="Q6" s="150"/>
      <c r="R6" s="150"/>
    </row>
    <row r="7" spans="1:18" ht="15.75" x14ac:dyDescent="0.25">
      <c r="A7" s="147" t="s">
        <v>13</v>
      </c>
      <c r="B7" s="147"/>
      <c r="C7" s="147"/>
      <c r="D7" s="147"/>
      <c r="E7" s="147"/>
      <c r="F7" s="147"/>
      <c r="G7" s="147"/>
      <c r="H7" s="147"/>
      <c r="I7" s="147"/>
      <c r="J7" s="147"/>
      <c r="K7" s="147"/>
      <c r="L7" s="147"/>
      <c r="M7" s="147"/>
      <c r="N7" s="147"/>
      <c r="O7" s="147"/>
      <c r="P7" s="147"/>
      <c r="Q7" s="147"/>
      <c r="R7" s="147"/>
    </row>
    <row r="8" spans="1:18" ht="15.75" x14ac:dyDescent="0.25">
      <c r="A8" s="8"/>
      <c r="B8" s="8"/>
      <c r="C8" s="8"/>
      <c r="D8" s="8"/>
      <c r="E8" s="8"/>
      <c r="F8" s="8"/>
      <c r="G8" s="8"/>
      <c r="H8" s="8"/>
      <c r="I8" s="8"/>
      <c r="J8" s="137" t="s">
        <v>45</v>
      </c>
      <c r="K8" s="137"/>
      <c r="L8" s="137"/>
      <c r="M8" s="137"/>
      <c r="N8" s="8"/>
      <c r="O8" s="8"/>
      <c r="P8" s="8"/>
      <c r="Q8" s="8"/>
      <c r="R8" s="8"/>
    </row>
    <row r="9" spans="1:18" ht="15.75" customHeight="1" x14ac:dyDescent="0.25">
      <c r="A9" s="151" t="s">
        <v>14</v>
      </c>
      <c r="B9" s="151"/>
      <c r="C9" s="151"/>
      <c r="D9" s="151"/>
      <c r="E9" s="151"/>
      <c r="F9" s="151"/>
      <c r="G9" s="151"/>
      <c r="H9" s="151"/>
      <c r="I9" s="151"/>
      <c r="J9" s="151"/>
      <c r="K9" s="151"/>
      <c r="L9" s="151"/>
      <c r="M9" s="151"/>
      <c r="N9" s="151"/>
      <c r="O9" s="151"/>
      <c r="P9" s="151"/>
      <c r="Q9" s="151"/>
      <c r="R9" s="151"/>
    </row>
    <row r="10" spans="1:18" ht="15.75" x14ac:dyDescent="0.25">
      <c r="A10" s="5"/>
      <c r="B10" s="5"/>
      <c r="C10" s="1"/>
      <c r="D10" s="7"/>
      <c r="E10" s="7"/>
      <c r="F10" s="7"/>
      <c r="G10" s="7"/>
      <c r="H10" s="7"/>
      <c r="I10" s="7"/>
      <c r="J10" s="7"/>
      <c r="K10" s="7"/>
      <c r="L10" s="7"/>
      <c r="M10" s="7"/>
      <c r="N10" s="7"/>
    </row>
    <row r="11" spans="1:18" ht="15.75" x14ac:dyDescent="0.25">
      <c r="A11" s="5"/>
      <c r="B11" s="5"/>
      <c r="C11" s="1"/>
      <c r="D11" s="7"/>
      <c r="E11" s="7"/>
      <c r="F11" s="7"/>
      <c r="G11" s="7"/>
      <c r="H11" s="7"/>
      <c r="I11" s="7"/>
      <c r="J11" s="7"/>
      <c r="K11" s="7"/>
      <c r="L11" s="7"/>
      <c r="M11" s="7"/>
      <c r="N11" s="7"/>
    </row>
    <row r="12" spans="1:18" ht="15.75" x14ac:dyDescent="0.25">
      <c r="A12" s="5"/>
      <c r="B12" s="5"/>
      <c r="C12" s="1"/>
      <c r="D12" s="7"/>
      <c r="E12" s="7"/>
      <c r="F12" s="7"/>
      <c r="G12" s="7"/>
      <c r="H12" s="7"/>
      <c r="I12" s="7"/>
      <c r="J12" s="7"/>
      <c r="K12" s="7"/>
      <c r="L12" s="7"/>
      <c r="M12" s="7"/>
      <c r="N12" s="7"/>
    </row>
    <row r="13" spans="1:18" ht="15.75" x14ac:dyDescent="0.25">
      <c r="A13" s="6" t="s">
        <v>21</v>
      </c>
      <c r="B13" s="5"/>
      <c r="C13" s="1"/>
      <c r="D13" s="7"/>
      <c r="E13" s="7"/>
      <c r="F13" s="7"/>
      <c r="G13" s="7"/>
      <c r="H13" s="7"/>
      <c r="I13" s="7"/>
      <c r="J13" s="7"/>
      <c r="K13" s="7"/>
      <c r="L13" s="7"/>
      <c r="M13" s="7"/>
      <c r="N13" s="7"/>
    </row>
    <row r="14" spans="1:18" ht="15.75" x14ac:dyDescent="0.25">
      <c r="A14" s="125" t="s">
        <v>23</v>
      </c>
      <c r="B14" s="125"/>
      <c r="C14" s="125"/>
      <c r="D14" s="125"/>
      <c r="E14" s="125" t="s">
        <v>22</v>
      </c>
      <c r="F14" s="125"/>
      <c r="G14" s="125"/>
      <c r="H14" s="125"/>
      <c r="I14" s="125"/>
      <c r="J14" s="125"/>
      <c r="K14" s="125"/>
      <c r="L14" s="125"/>
      <c r="M14" s="125"/>
      <c r="N14" s="125"/>
      <c r="O14" s="125"/>
      <c r="P14" s="125"/>
      <c r="Q14" s="125"/>
      <c r="R14" s="125"/>
    </row>
    <row r="15" spans="1:18" ht="15.75" x14ac:dyDescent="0.25">
      <c r="A15" s="124" t="s">
        <v>7</v>
      </c>
      <c r="B15" s="124"/>
      <c r="C15" s="124"/>
      <c r="D15" s="124"/>
      <c r="E15" s="124"/>
      <c r="F15" s="124"/>
      <c r="G15" s="124"/>
      <c r="H15" s="124"/>
      <c r="I15" s="124"/>
      <c r="J15" s="124"/>
      <c r="K15" s="124"/>
      <c r="L15" s="124"/>
      <c r="M15" s="124"/>
      <c r="N15" s="124"/>
      <c r="O15" s="124"/>
      <c r="P15" s="124"/>
      <c r="Q15" s="124"/>
      <c r="R15" s="124"/>
    </row>
    <row r="16" spans="1:18" ht="55.5" customHeight="1" x14ac:dyDescent="0.25">
      <c r="A16" s="134" t="s">
        <v>263</v>
      </c>
      <c r="B16" s="134"/>
      <c r="C16" s="134"/>
      <c r="D16" s="134"/>
      <c r="E16" s="146" t="s">
        <v>271</v>
      </c>
      <c r="F16" s="146"/>
      <c r="G16" s="146"/>
      <c r="H16" s="146"/>
      <c r="I16" s="146"/>
      <c r="J16" s="146"/>
      <c r="K16" s="146"/>
      <c r="L16" s="146"/>
      <c r="M16" s="146"/>
      <c r="N16" s="146"/>
      <c r="O16" s="146"/>
      <c r="P16" s="146"/>
      <c r="Q16" s="146"/>
      <c r="R16" s="146"/>
    </row>
    <row r="17" spans="1:18" ht="162.75" customHeight="1" x14ac:dyDescent="0.25">
      <c r="A17" s="134" t="s">
        <v>46</v>
      </c>
      <c r="B17" s="134"/>
      <c r="C17" s="134"/>
      <c r="D17" s="134"/>
      <c r="E17" s="146" t="s">
        <v>272</v>
      </c>
      <c r="F17" s="160"/>
      <c r="G17" s="160"/>
      <c r="H17" s="160"/>
      <c r="I17" s="160"/>
      <c r="J17" s="160"/>
      <c r="K17" s="160"/>
      <c r="L17" s="160"/>
      <c r="M17" s="160"/>
      <c r="N17" s="160"/>
      <c r="O17" s="160"/>
      <c r="P17" s="160"/>
      <c r="Q17" s="160"/>
      <c r="R17" s="160"/>
    </row>
    <row r="18" spans="1:18" ht="73.5" customHeight="1" x14ac:dyDescent="0.25">
      <c r="A18" s="135" t="s">
        <v>47</v>
      </c>
      <c r="B18" s="135"/>
      <c r="C18" s="135"/>
      <c r="D18" s="135"/>
      <c r="E18" s="146" t="s">
        <v>268</v>
      </c>
      <c r="F18" s="146"/>
      <c r="G18" s="146"/>
      <c r="H18" s="146"/>
      <c r="I18" s="146"/>
      <c r="J18" s="146"/>
      <c r="K18" s="146"/>
      <c r="L18" s="146"/>
      <c r="M18" s="146"/>
      <c r="N18" s="146"/>
      <c r="O18" s="146"/>
      <c r="P18" s="146"/>
      <c r="Q18" s="146"/>
      <c r="R18" s="146"/>
    </row>
    <row r="19" spans="1:18" ht="15.75" x14ac:dyDescent="0.25">
      <c r="A19" s="129"/>
      <c r="B19" s="129"/>
      <c r="C19" s="129"/>
      <c r="D19" s="129"/>
      <c r="E19" s="133"/>
      <c r="F19" s="133"/>
      <c r="G19" s="133"/>
      <c r="H19" s="133"/>
      <c r="I19" s="133"/>
      <c r="J19" s="133"/>
      <c r="K19" s="133"/>
      <c r="L19" s="133"/>
      <c r="M19" s="133"/>
      <c r="N19" s="133"/>
      <c r="O19" s="133"/>
      <c r="P19" s="133"/>
      <c r="Q19" s="133"/>
      <c r="R19" s="133"/>
    </row>
    <row r="20" spans="1:18" ht="15.75" x14ac:dyDescent="0.25">
      <c r="A20" s="155" t="s">
        <v>9</v>
      </c>
      <c r="B20" s="156"/>
      <c r="C20" s="156"/>
      <c r="D20" s="156"/>
      <c r="E20" s="156"/>
      <c r="F20" s="156"/>
      <c r="G20" s="156"/>
      <c r="H20" s="156"/>
      <c r="I20" s="156"/>
      <c r="J20" s="156"/>
      <c r="K20" s="156"/>
      <c r="L20" s="156"/>
      <c r="M20" s="156"/>
      <c r="N20" s="156"/>
      <c r="O20" s="156"/>
      <c r="P20" s="156"/>
      <c r="Q20" s="156"/>
      <c r="R20" s="156"/>
    </row>
    <row r="21" spans="1:18" ht="39.75" customHeight="1" x14ac:dyDescent="0.25">
      <c r="A21" s="130" t="s">
        <v>48</v>
      </c>
      <c r="B21" s="131"/>
      <c r="C21" s="131"/>
      <c r="D21" s="132"/>
      <c r="E21" s="157" t="s">
        <v>264</v>
      </c>
      <c r="F21" s="158"/>
      <c r="G21" s="158"/>
      <c r="H21" s="158"/>
      <c r="I21" s="158"/>
      <c r="J21" s="158"/>
      <c r="K21" s="158"/>
      <c r="L21" s="158"/>
      <c r="M21" s="158"/>
      <c r="N21" s="158"/>
      <c r="O21" s="158"/>
      <c r="P21" s="158"/>
      <c r="Q21" s="158"/>
      <c r="R21" s="159"/>
    </row>
    <row r="22" spans="1:18" ht="162" customHeight="1" x14ac:dyDescent="0.25">
      <c r="A22" s="130" t="s">
        <v>49</v>
      </c>
      <c r="B22" s="131"/>
      <c r="C22" s="131"/>
      <c r="D22" s="132"/>
      <c r="E22" s="108" t="s">
        <v>289</v>
      </c>
      <c r="F22" s="109"/>
      <c r="G22" s="109"/>
      <c r="H22" s="109"/>
      <c r="I22" s="109"/>
      <c r="J22" s="109"/>
      <c r="K22" s="109"/>
      <c r="L22" s="109"/>
      <c r="M22" s="109"/>
      <c r="N22" s="109"/>
      <c r="O22" s="109"/>
      <c r="P22" s="109"/>
      <c r="Q22" s="109"/>
      <c r="R22" s="110"/>
    </row>
    <row r="23" spans="1:18" ht="157.5" customHeight="1" x14ac:dyDescent="0.25">
      <c r="A23" s="130" t="s">
        <v>50</v>
      </c>
      <c r="B23" s="131"/>
      <c r="C23" s="131"/>
      <c r="D23" s="132"/>
      <c r="E23" s="108" t="s">
        <v>273</v>
      </c>
      <c r="F23" s="109"/>
      <c r="G23" s="109"/>
      <c r="H23" s="109"/>
      <c r="I23" s="109"/>
      <c r="J23" s="109"/>
      <c r="K23" s="109"/>
      <c r="L23" s="109"/>
      <c r="M23" s="109"/>
      <c r="N23" s="109"/>
      <c r="O23" s="109"/>
      <c r="P23" s="109"/>
      <c r="Q23" s="109"/>
      <c r="R23" s="110"/>
    </row>
    <row r="24" spans="1:18" ht="15.75" x14ac:dyDescent="0.25">
      <c r="A24" s="129"/>
      <c r="B24" s="129"/>
      <c r="C24" s="129"/>
      <c r="D24" s="129"/>
      <c r="E24" s="133"/>
      <c r="F24" s="133"/>
      <c r="G24" s="133"/>
      <c r="H24" s="133"/>
      <c r="I24" s="133"/>
      <c r="J24" s="133"/>
      <c r="K24" s="133"/>
      <c r="L24" s="133"/>
      <c r="M24" s="133"/>
      <c r="N24" s="133"/>
      <c r="O24" s="133"/>
      <c r="P24" s="133"/>
      <c r="Q24" s="133"/>
      <c r="R24" s="133"/>
    </row>
    <row r="25" spans="1:18" ht="15.75" x14ac:dyDescent="0.25">
      <c r="A25" s="126" t="s">
        <v>10</v>
      </c>
      <c r="B25" s="127"/>
      <c r="C25" s="127"/>
      <c r="D25" s="127"/>
      <c r="E25" s="127"/>
      <c r="F25" s="127"/>
      <c r="G25" s="127"/>
      <c r="H25" s="127"/>
      <c r="I25" s="127"/>
      <c r="J25" s="127"/>
      <c r="K25" s="127"/>
      <c r="L25" s="127"/>
      <c r="M25" s="127"/>
      <c r="N25" s="127"/>
      <c r="O25" s="127"/>
      <c r="P25" s="127"/>
      <c r="Q25" s="127"/>
      <c r="R25" s="128"/>
    </row>
    <row r="26" spans="1:18" ht="105.75" customHeight="1" x14ac:dyDescent="0.25">
      <c r="A26" s="111" t="s">
        <v>51</v>
      </c>
      <c r="B26" s="111"/>
      <c r="C26" s="111"/>
      <c r="D26" s="111"/>
      <c r="E26" s="154" t="s">
        <v>274</v>
      </c>
      <c r="F26" s="154"/>
      <c r="G26" s="154"/>
      <c r="H26" s="154"/>
      <c r="I26" s="154"/>
      <c r="J26" s="154"/>
      <c r="K26" s="154"/>
      <c r="L26" s="154"/>
      <c r="M26" s="154"/>
      <c r="N26" s="154"/>
      <c r="O26" s="154"/>
      <c r="P26" s="154"/>
      <c r="Q26" s="154"/>
      <c r="R26" s="154"/>
    </row>
    <row r="27" spans="1:18" ht="135.75" customHeight="1" x14ac:dyDescent="0.25">
      <c r="A27" s="111" t="s">
        <v>52</v>
      </c>
      <c r="B27" s="111"/>
      <c r="C27" s="111"/>
      <c r="D27" s="111"/>
      <c r="E27" s="154" t="s">
        <v>275</v>
      </c>
      <c r="F27" s="154"/>
      <c r="G27" s="154"/>
      <c r="H27" s="154"/>
      <c r="I27" s="154"/>
      <c r="J27" s="154"/>
      <c r="K27" s="154"/>
      <c r="L27" s="154"/>
      <c r="M27" s="154"/>
      <c r="N27" s="154"/>
      <c r="O27" s="154"/>
      <c r="P27" s="154"/>
      <c r="Q27" s="154"/>
      <c r="R27" s="154"/>
    </row>
    <row r="28" spans="1:18" ht="15.75" x14ac:dyDescent="0.25">
      <c r="A28" s="129"/>
      <c r="B28" s="129"/>
      <c r="C28" s="129"/>
      <c r="D28" s="129"/>
      <c r="E28" s="133"/>
      <c r="F28" s="133"/>
      <c r="G28" s="133"/>
      <c r="H28" s="133"/>
      <c r="I28" s="133"/>
      <c r="J28" s="133"/>
      <c r="K28" s="133"/>
      <c r="L28" s="133"/>
      <c r="M28" s="133"/>
      <c r="N28" s="133"/>
      <c r="O28" s="133"/>
      <c r="P28" s="133"/>
      <c r="Q28" s="133"/>
      <c r="R28" s="133"/>
    </row>
    <row r="29" spans="1:18" ht="15.75" x14ac:dyDescent="0.25">
      <c r="A29" s="126" t="s">
        <v>11</v>
      </c>
      <c r="B29" s="127"/>
      <c r="C29" s="127"/>
      <c r="D29" s="127"/>
      <c r="E29" s="127"/>
      <c r="F29" s="127"/>
      <c r="G29" s="127"/>
      <c r="H29" s="127"/>
      <c r="I29" s="127"/>
      <c r="J29" s="127"/>
      <c r="K29" s="127"/>
      <c r="L29" s="127"/>
      <c r="M29" s="127"/>
      <c r="N29" s="127"/>
      <c r="O29" s="127"/>
      <c r="P29" s="127"/>
      <c r="Q29" s="127"/>
      <c r="R29" s="128"/>
    </row>
    <row r="30" spans="1:18" ht="114" customHeight="1" x14ac:dyDescent="0.25">
      <c r="A30" s="143" t="s">
        <v>53</v>
      </c>
      <c r="B30" s="144"/>
      <c r="C30" s="144"/>
      <c r="D30" s="145"/>
      <c r="E30" s="108" t="s">
        <v>265</v>
      </c>
      <c r="F30" s="109"/>
      <c r="G30" s="109"/>
      <c r="H30" s="109"/>
      <c r="I30" s="109"/>
      <c r="J30" s="109"/>
      <c r="K30" s="109"/>
      <c r="L30" s="109"/>
      <c r="M30" s="109"/>
      <c r="N30" s="109"/>
      <c r="O30" s="109"/>
      <c r="P30" s="109"/>
      <c r="Q30" s="109"/>
      <c r="R30" s="110"/>
    </row>
    <row r="31" spans="1:18" ht="83.25" customHeight="1" x14ac:dyDescent="0.25">
      <c r="A31" s="143" t="s">
        <v>54</v>
      </c>
      <c r="B31" s="144"/>
      <c r="C31" s="144"/>
      <c r="D31" s="145"/>
      <c r="E31" s="108" t="s">
        <v>261</v>
      </c>
      <c r="F31" s="109"/>
      <c r="G31" s="109"/>
      <c r="H31" s="109"/>
      <c r="I31" s="109"/>
      <c r="J31" s="109"/>
      <c r="K31" s="109"/>
      <c r="L31" s="109"/>
      <c r="M31" s="109"/>
      <c r="N31" s="109"/>
      <c r="O31" s="109"/>
      <c r="P31" s="109"/>
      <c r="Q31" s="109"/>
      <c r="R31" s="110"/>
    </row>
    <row r="32" spans="1:18" ht="16.5" customHeight="1" x14ac:dyDescent="0.25">
      <c r="A32" s="138" t="s">
        <v>37</v>
      </c>
      <c r="B32" s="139"/>
      <c r="C32" s="139"/>
      <c r="D32" s="139"/>
      <c r="E32" s="139"/>
      <c r="F32" s="139"/>
      <c r="G32" s="139"/>
      <c r="H32" s="139"/>
      <c r="I32" s="139"/>
      <c r="J32" s="139"/>
      <c r="K32" s="139"/>
      <c r="L32" s="139"/>
      <c r="M32" s="139"/>
      <c r="N32" s="139"/>
      <c r="O32" s="139"/>
      <c r="P32" s="139"/>
      <c r="Q32" s="139"/>
      <c r="R32" s="139"/>
    </row>
    <row r="33" spans="1:18" ht="14.25" customHeight="1" x14ac:dyDescent="0.25">
      <c r="A33" s="138" t="s">
        <v>39</v>
      </c>
      <c r="B33" s="139"/>
      <c r="C33" s="139"/>
      <c r="D33" s="139"/>
      <c r="E33" s="139"/>
      <c r="F33" s="139"/>
      <c r="G33" s="139"/>
      <c r="H33" s="139"/>
      <c r="I33" s="139"/>
      <c r="J33" s="139"/>
      <c r="K33" s="139"/>
      <c r="L33" s="139"/>
      <c r="M33" s="139"/>
      <c r="N33" s="139"/>
      <c r="O33" s="139"/>
      <c r="P33" s="139"/>
      <c r="Q33" s="139"/>
      <c r="R33" s="139"/>
    </row>
    <row r="34" spans="1:18" ht="9.75" customHeight="1" x14ac:dyDescent="0.25">
      <c r="A34" s="5"/>
      <c r="B34" s="5"/>
      <c r="C34" s="1"/>
      <c r="D34" s="4"/>
      <c r="E34" s="4"/>
      <c r="F34" s="4"/>
      <c r="G34" s="4"/>
      <c r="H34" s="4"/>
      <c r="I34" s="4"/>
      <c r="J34" s="4"/>
      <c r="K34" s="4"/>
      <c r="L34" s="4"/>
      <c r="M34" s="4"/>
      <c r="N34" s="4"/>
    </row>
    <row r="35" spans="1:18" ht="12" customHeight="1" x14ac:dyDescent="0.25">
      <c r="A35" s="6" t="s">
        <v>26</v>
      </c>
      <c r="B35" s="6"/>
      <c r="C35" s="1"/>
      <c r="D35" s="1"/>
      <c r="E35" s="1"/>
      <c r="F35" s="1"/>
      <c r="G35" s="1"/>
      <c r="H35" s="1"/>
      <c r="I35" s="1"/>
      <c r="J35" s="1"/>
      <c r="K35" s="1"/>
      <c r="L35" s="1"/>
      <c r="M35" s="1"/>
      <c r="N35" s="1"/>
    </row>
    <row r="36" spans="1:18" ht="25.5" customHeight="1" x14ac:dyDescent="0.25">
      <c r="A36" s="148" t="s">
        <v>0</v>
      </c>
      <c r="B36" s="161" t="s">
        <v>20</v>
      </c>
      <c r="C36" s="142" t="s">
        <v>25</v>
      </c>
      <c r="D36" s="120"/>
      <c r="E36" s="120"/>
      <c r="F36" s="120"/>
      <c r="G36" s="120"/>
      <c r="H36" s="142" t="s">
        <v>27</v>
      </c>
      <c r="I36" s="120"/>
      <c r="J36" s="120"/>
      <c r="K36" s="120"/>
      <c r="L36" s="117" t="s">
        <v>36</v>
      </c>
      <c r="M36" s="118"/>
      <c r="N36" s="118"/>
      <c r="O36" s="117" t="s">
        <v>15</v>
      </c>
      <c r="P36" s="118"/>
      <c r="Q36" s="118"/>
      <c r="R36" s="119" t="s">
        <v>31</v>
      </c>
    </row>
    <row r="37" spans="1:18" ht="58.5" customHeight="1" x14ac:dyDescent="0.25">
      <c r="A37" s="149"/>
      <c r="B37" s="162"/>
      <c r="C37" s="10" t="s">
        <v>1</v>
      </c>
      <c r="D37" s="10" t="s">
        <v>2</v>
      </c>
      <c r="E37" s="11" t="s">
        <v>32</v>
      </c>
      <c r="F37" s="11" t="s">
        <v>33</v>
      </c>
      <c r="G37" s="11" t="s">
        <v>3</v>
      </c>
      <c r="H37" s="12" t="s">
        <v>28</v>
      </c>
      <c r="I37" s="12" t="s">
        <v>29</v>
      </c>
      <c r="J37" s="12" t="s">
        <v>34</v>
      </c>
      <c r="K37" s="12" t="s">
        <v>35</v>
      </c>
      <c r="L37" s="13" t="s">
        <v>4</v>
      </c>
      <c r="M37" s="10" t="s">
        <v>18</v>
      </c>
      <c r="N37" s="13" t="s">
        <v>16</v>
      </c>
      <c r="O37" s="13" t="s">
        <v>116</v>
      </c>
      <c r="P37" s="10" t="s">
        <v>19</v>
      </c>
      <c r="Q37" s="13" t="s">
        <v>17</v>
      </c>
      <c r="R37" s="120"/>
    </row>
    <row r="38" spans="1:18" ht="45" customHeight="1" x14ac:dyDescent="0.25">
      <c r="A38" s="37" t="s">
        <v>8</v>
      </c>
      <c r="B38" s="64" t="s">
        <v>131</v>
      </c>
      <c r="C38" s="29" t="s">
        <v>55</v>
      </c>
      <c r="D38" s="15" t="s">
        <v>130</v>
      </c>
      <c r="E38" s="28">
        <v>28100</v>
      </c>
      <c r="F38" s="28">
        <v>28020</v>
      </c>
      <c r="G38" s="92" t="s">
        <v>269</v>
      </c>
      <c r="H38" s="16"/>
      <c r="I38" s="16"/>
      <c r="J38" s="16"/>
      <c r="K38" s="16"/>
      <c r="L38" s="16"/>
      <c r="M38" s="16"/>
      <c r="N38" s="16"/>
      <c r="O38" s="16"/>
      <c r="P38" s="16"/>
      <c r="Q38" s="16"/>
      <c r="R38" s="70" t="s">
        <v>270</v>
      </c>
    </row>
    <row r="39" spans="1:18" ht="62.25" customHeight="1" x14ac:dyDescent="0.25">
      <c r="A39" s="37" t="s">
        <v>5</v>
      </c>
      <c r="B39" s="56" t="s">
        <v>132</v>
      </c>
      <c r="C39" s="29" t="s">
        <v>56</v>
      </c>
      <c r="D39" s="57" t="s">
        <v>133</v>
      </c>
      <c r="E39" s="29">
        <v>40</v>
      </c>
      <c r="F39" s="29">
        <v>21</v>
      </c>
      <c r="G39" s="92" t="s">
        <v>269</v>
      </c>
      <c r="H39" s="16"/>
      <c r="I39" s="16"/>
      <c r="J39" s="16"/>
      <c r="K39" s="16"/>
      <c r="L39" s="16"/>
      <c r="M39" s="16"/>
      <c r="N39" s="16"/>
      <c r="O39" s="16"/>
      <c r="P39" s="16"/>
      <c r="Q39" s="16"/>
      <c r="R39" s="70" t="s">
        <v>290</v>
      </c>
    </row>
    <row r="40" spans="1:18" ht="44.25" customHeight="1" x14ac:dyDescent="0.25">
      <c r="A40" s="38"/>
      <c r="B40" s="17"/>
      <c r="C40" s="29" t="s">
        <v>57</v>
      </c>
      <c r="D40" s="15" t="s">
        <v>134</v>
      </c>
      <c r="E40" s="31">
        <v>166124.5</v>
      </c>
      <c r="F40" s="28">
        <v>42946</v>
      </c>
      <c r="G40" s="28">
        <v>42946</v>
      </c>
      <c r="H40" s="16"/>
      <c r="I40" s="16"/>
      <c r="J40" s="16"/>
      <c r="K40" s="16"/>
      <c r="L40" s="16"/>
      <c r="M40" s="16"/>
      <c r="N40" s="16"/>
      <c r="O40" s="16"/>
      <c r="P40" s="16"/>
      <c r="Q40" s="16"/>
      <c r="R40" s="18" t="s">
        <v>211</v>
      </c>
    </row>
    <row r="41" spans="1:18" ht="36" x14ac:dyDescent="0.25">
      <c r="A41" s="38"/>
      <c r="B41" s="17"/>
      <c r="C41" s="29" t="s">
        <v>58</v>
      </c>
      <c r="D41" s="27" t="s">
        <v>135</v>
      </c>
      <c r="E41" s="29">
        <v>0.73</v>
      </c>
      <c r="F41" s="29">
        <v>0</v>
      </c>
      <c r="G41" s="29">
        <v>0</v>
      </c>
      <c r="H41" s="16"/>
      <c r="I41" s="16"/>
      <c r="J41" s="16"/>
      <c r="K41" s="16"/>
      <c r="L41" s="16"/>
      <c r="M41" s="16"/>
      <c r="N41" s="16"/>
      <c r="O41" s="16"/>
      <c r="P41" s="16"/>
      <c r="Q41" s="16"/>
      <c r="R41" s="18"/>
    </row>
    <row r="42" spans="1:18" ht="91.5" customHeight="1" x14ac:dyDescent="0.25">
      <c r="A42" s="38"/>
      <c r="B42" s="17"/>
      <c r="C42" s="29" t="s">
        <v>59</v>
      </c>
      <c r="D42" s="27" t="s">
        <v>136</v>
      </c>
      <c r="E42" s="29">
        <v>5</v>
      </c>
      <c r="F42" s="29">
        <v>5</v>
      </c>
      <c r="G42" s="29">
        <v>5</v>
      </c>
      <c r="H42" s="16"/>
      <c r="I42" s="16"/>
      <c r="J42" s="16"/>
      <c r="K42" s="16"/>
      <c r="L42" s="16"/>
      <c r="M42" s="16"/>
      <c r="N42" s="16"/>
      <c r="O42" s="16"/>
      <c r="P42" s="16"/>
      <c r="Q42" s="16"/>
      <c r="R42" s="18" t="s">
        <v>213</v>
      </c>
    </row>
    <row r="43" spans="1:18" ht="38.25" customHeight="1" x14ac:dyDescent="0.25">
      <c r="A43" s="38"/>
      <c r="B43" s="17"/>
      <c r="C43" s="29" t="s">
        <v>60</v>
      </c>
      <c r="D43" s="27" t="s">
        <v>137</v>
      </c>
      <c r="E43" s="29">
        <v>293</v>
      </c>
      <c r="F43" s="29">
        <v>0</v>
      </c>
      <c r="G43" s="29">
        <v>0</v>
      </c>
      <c r="H43" s="16"/>
      <c r="I43" s="16"/>
      <c r="J43" s="16"/>
      <c r="K43" s="16"/>
      <c r="L43" s="16"/>
      <c r="M43" s="16"/>
      <c r="N43" s="16"/>
      <c r="O43" s="16"/>
      <c r="P43" s="16"/>
      <c r="Q43" s="16"/>
      <c r="R43" s="18"/>
    </row>
    <row r="44" spans="1:18" ht="28.5" customHeight="1" x14ac:dyDescent="0.25">
      <c r="A44" s="38"/>
      <c r="B44" s="17"/>
      <c r="C44" s="29" t="s">
        <v>61</v>
      </c>
      <c r="D44" s="27" t="s">
        <v>138</v>
      </c>
      <c r="E44" s="29">
        <v>0.44</v>
      </c>
      <c r="F44" s="29">
        <v>0.44</v>
      </c>
      <c r="G44" s="29">
        <v>0.44</v>
      </c>
      <c r="H44" s="16"/>
      <c r="I44" s="16"/>
      <c r="J44" s="16"/>
      <c r="K44" s="16"/>
      <c r="L44" s="16"/>
      <c r="M44" s="16"/>
      <c r="N44" s="16"/>
      <c r="O44" s="16"/>
      <c r="P44" s="16"/>
      <c r="Q44" s="16"/>
      <c r="R44" s="18" t="s">
        <v>212</v>
      </c>
    </row>
    <row r="45" spans="1:18" ht="42.75" customHeight="1" x14ac:dyDescent="0.25">
      <c r="A45" s="38"/>
      <c r="B45" s="17"/>
      <c r="C45" s="29" t="s">
        <v>62</v>
      </c>
      <c r="D45" s="27" t="s">
        <v>139</v>
      </c>
      <c r="E45" s="29">
        <v>1</v>
      </c>
      <c r="F45" s="29">
        <v>0</v>
      </c>
      <c r="G45" s="29">
        <v>0</v>
      </c>
      <c r="H45" s="16"/>
      <c r="I45" s="16"/>
      <c r="J45" s="16"/>
      <c r="K45" s="16"/>
      <c r="L45" s="16"/>
      <c r="M45" s="16"/>
      <c r="N45" s="16"/>
      <c r="O45" s="16"/>
      <c r="P45" s="16"/>
      <c r="Q45" s="16"/>
      <c r="R45" s="18"/>
    </row>
    <row r="46" spans="1:18" ht="29.25" customHeight="1" x14ac:dyDescent="0.25">
      <c r="A46" s="17"/>
      <c r="B46" s="17"/>
      <c r="C46" s="29" t="s">
        <v>63</v>
      </c>
      <c r="D46" s="27" t="s">
        <v>140</v>
      </c>
      <c r="E46" s="29">
        <v>4</v>
      </c>
      <c r="F46" s="29">
        <v>0</v>
      </c>
      <c r="G46" s="29">
        <v>0</v>
      </c>
      <c r="H46" s="16"/>
      <c r="I46" s="16"/>
      <c r="J46" s="16"/>
      <c r="K46" s="16"/>
      <c r="L46" s="16"/>
      <c r="M46" s="16"/>
      <c r="N46" s="16"/>
      <c r="O46" s="16"/>
      <c r="P46" s="16"/>
      <c r="Q46" s="16"/>
      <c r="R46" s="18"/>
    </row>
    <row r="47" spans="1:18" ht="24" x14ac:dyDescent="0.25">
      <c r="A47" s="17"/>
      <c r="B47" s="17"/>
      <c r="C47" s="29" t="s">
        <v>64</v>
      </c>
      <c r="D47" s="15" t="s">
        <v>141</v>
      </c>
      <c r="E47" s="29">
        <v>1</v>
      </c>
      <c r="F47" s="29">
        <v>0</v>
      </c>
      <c r="G47" s="29">
        <v>0</v>
      </c>
      <c r="H47" s="16"/>
      <c r="I47" s="16"/>
      <c r="J47" s="16"/>
      <c r="K47" s="16"/>
      <c r="L47" s="16"/>
      <c r="M47" s="16"/>
      <c r="N47" s="16"/>
      <c r="O47" s="16"/>
      <c r="P47" s="16"/>
      <c r="Q47" s="16"/>
      <c r="R47" s="18"/>
    </row>
    <row r="48" spans="1:18" ht="57" customHeight="1" x14ac:dyDescent="0.25">
      <c r="A48" s="81" t="s">
        <v>6</v>
      </c>
      <c r="B48" s="70" t="s">
        <v>142</v>
      </c>
      <c r="C48" s="29" t="s">
        <v>63</v>
      </c>
      <c r="D48" s="15" t="s">
        <v>140</v>
      </c>
      <c r="E48" s="25">
        <v>1</v>
      </c>
      <c r="F48" s="16"/>
      <c r="G48" s="25">
        <v>0</v>
      </c>
      <c r="H48" s="25">
        <v>2016</v>
      </c>
      <c r="I48" s="25">
        <v>2023</v>
      </c>
      <c r="J48" s="19" t="s">
        <v>65</v>
      </c>
      <c r="K48" s="26" t="s">
        <v>66</v>
      </c>
      <c r="L48" s="35">
        <v>953134.25</v>
      </c>
      <c r="M48" s="35"/>
      <c r="N48" s="31">
        <v>953134.25</v>
      </c>
      <c r="O48" s="80">
        <v>646080.56000000006</v>
      </c>
      <c r="P48" s="81"/>
      <c r="Q48" s="80">
        <v>646080.56000000006</v>
      </c>
      <c r="R48" s="70" t="s">
        <v>276</v>
      </c>
    </row>
    <row r="49" spans="1:18" ht="79.5" customHeight="1" x14ac:dyDescent="0.25">
      <c r="A49" s="37" t="s">
        <v>79</v>
      </c>
      <c r="B49" s="58" t="s">
        <v>143</v>
      </c>
      <c r="C49" s="33" t="s">
        <v>57</v>
      </c>
      <c r="D49" s="15" t="s">
        <v>144</v>
      </c>
      <c r="E49" s="34">
        <v>34921</v>
      </c>
      <c r="F49" s="16"/>
      <c r="G49" s="25">
        <v>0</v>
      </c>
      <c r="H49" s="25">
        <v>2018</v>
      </c>
      <c r="I49" s="25">
        <v>2022</v>
      </c>
      <c r="J49" s="25" t="s">
        <v>65</v>
      </c>
      <c r="K49" s="82" t="s">
        <v>220</v>
      </c>
      <c r="L49" s="31">
        <v>10348092.77</v>
      </c>
      <c r="M49" s="31">
        <f>6272369.8+553444.39</f>
        <v>6825814.1899999995</v>
      </c>
      <c r="N49" s="31">
        <v>3522278.58</v>
      </c>
      <c r="O49" s="31">
        <v>5977479.2599999998</v>
      </c>
      <c r="P49" s="91">
        <v>4281141.07</v>
      </c>
      <c r="Q49" s="31">
        <v>1696338.19</v>
      </c>
      <c r="R49" s="21" t="s">
        <v>251</v>
      </c>
    </row>
    <row r="50" spans="1:18" ht="54" customHeight="1" x14ac:dyDescent="0.25">
      <c r="A50" s="37" t="s">
        <v>80</v>
      </c>
      <c r="B50" s="58" t="s">
        <v>145</v>
      </c>
      <c r="C50" s="29" t="s">
        <v>63</v>
      </c>
      <c r="D50" s="15" t="s">
        <v>140</v>
      </c>
      <c r="E50" s="25">
        <v>1</v>
      </c>
      <c r="F50" s="32"/>
      <c r="G50" s="25">
        <v>0</v>
      </c>
      <c r="H50" s="25">
        <v>2018</v>
      </c>
      <c r="I50" s="25">
        <v>2021</v>
      </c>
      <c r="J50" s="19" t="s">
        <v>65</v>
      </c>
      <c r="K50" s="25" t="s">
        <v>66</v>
      </c>
      <c r="L50" s="28">
        <v>127671</v>
      </c>
      <c r="M50" s="30"/>
      <c r="N50" s="28">
        <v>127671</v>
      </c>
      <c r="O50" s="31">
        <f>Q50</f>
        <v>78738.600000000006</v>
      </c>
      <c r="P50" s="68"/>
      <c r="Q50" s="31">
        <v>78738.600000000006</v>
      </c>
      <c r="R50" s="21" t="s">
        <v>267</v>
      </c>
    </row>
    <row r="51" spans="1:18" ht="55.5" customHeight="1" x14ac:dyDescent="0.25">
      <c r="A51" s="37" t="s">
        <v>81</v>
      </c>
      <c r="B51" s="70" t="s">
        <v>146</v>
      </c>
      <c r="C51" s="29" t="s">
        <v>63</v>
      </c>
      <c r="D51" s="15" t="s">
        <v>140</v>
      </c>
      <c r="E51" s="25">
        <v>1</v>
      </c>
      <c r="F51" s="32"/>
      <c r="G51" s="25">
        <v>0</v>
      </c>
      <c r="H51" s="25">
        <v>2017</v>
      </c>
      <c r="I51" s="25">
        <v>2022</v>
      </c>
      <c r="J51" s="25" t="s">
        <v>67</v>
      </c>
      <c r="K51" s="25" t="s">
        <v>66</v>
      </c>
      <c r="L51" s="28">
        <v>167800</v>
      </c>
      <c r="M51" s="29"/>
      <c r="N51" s="66">
        <v>167800</v>
      </c>
      <c r="O51" s="80">
        <f>44830.5+52000+20000</f>
        <v>116830.5</v>
      </c>
      <c r="P51" s="101"/>
      <c r="Q51" s="80">
        <f>O51</f>
        <v>116830.5</v>
      </c>
      <c r="R51" s="21" t="s">
        <v>266</v>
      </c>
    </row>
    <row r="52" spans="1:18" ht="81.75" customHeight="1" x14ac:dyDescent="0.25">
      <c r="A52" s="37" t="s">
        <v>82</v>
      </c>
      <c r="B52" s="61" t="s">
        <v>147</v>
      </c>
      <c r="C52" s="33" t="s">
        <v>57</v>
      </c>
      <c r="D52" s="15" t="s">
        <v>148</v>
      </c>
      <c r="E52" s="34">
        <v>42946</v>
      </c>
      <c r="F52" s="32"/>
      <c r="G52" s="34">
        <v>42946</v>
      </c>
      <c r="H52" s="25">
        <v>2017</v>
      </c>
      <c r="I52" s="25">
        <v>2020</v>
      </c>
      <c r="J52" s="25" t="s">
        <v>68</v>
      </c>
      <c r="K52" s="82" t="s">
        <v>221</v>
      </c>
      <c r="L52" s="31">
        <v>1908051.08</v>
      </c>
      <c r="M52" s="31">
        <f>143103.81+1621843.01</f>
        <v>1764946.82</v>
      </c>
      <c r="N52" s="31">
        <v>143104.26</v>
      </c>
      <c r="O52" s="80">
        <f>P52+Q52</f>
        <v>1908051.08</v>
      </c>
      <c r="P52" s="84">
        <v>1764946.82</v>
      </c>
      <c r="Q52" s="80">
        <v>143104.26</v>
      </c>
      <c r="R52" s="21" t="s">
        <v>277</v>
      </c>
    </row>
    <row r="53" spans="1:18" ht="37.5" x14ac:dyDescent="0.25">
      <c r="A53" s="37" t="s">
        <v>83</v>
      </c>
      <c r="B53" s="59" t="s">
        <v>149</v>
      </c>
      <c r="C53" s="33" t="s">
        <v>57</v>
      </c>
      <c r="D53" s="15" t="s">
        <v>148</v>
      </c>
      <c r="E53" s="35">
        <v>47247.5</v>
      </c>
      <c r="F53" s="16"/>
      <c r="G53" s="25">
        <v>0</v>
      </c>
      <c r="H53" s="25">
        <v>2018</v>
      </c>
      <c r="I53" s="25">
        <v>2021</v>
      </c>
      <c r="J53" s="25" t="s">
        <v>67</v>
      </c>
      <c r="K53" s="82" t="s">
        <v>222</v>
      </c>
      <c r="L53" s="31">
        <v>1710305.43</v>
      </c>
      <c r="M53" s="31">
        <f>115315.59+1306910</f>
        <v>1422225.59</v>
      </c>
      <c r="N53" s="31">
        <v>288079.84000000003</v>
      </c>
      <c r="O53" s="80">
        <f>P53+Q53</f>
        <v>1648088.9700000002</v>
      </c>
      <c r="P53" s="91">
        <v>1422225.59</v>
      </c>
      <c r="Q53" s="31">
        <v>225863.38</v>
      </c>
      <c r="R53" s="21" t="s">
        <v>246</v>
      </c>
    </row>
    <row r="54" spans="1:18" ht="79.5" customHeight="1" x14ac:dyDescent="0.25">
      <c r="A54" s="37" t="s">
        <v>84</v>
      </c>
      <c r="B54" s="60" t="s">
        <v>210</v>
      </c>
      <c r="C54" s="33" t="s">
        <v>57</v>
      </c>
      <c r="D54" s="15" t="s">
        <v>148</v>
      </c>
      <c r="E54" s="34">
        <v>41010</v>
      </c>
      <c r="F54" s="16"/>
      <c r="G54" s="25">
        <v>0</v>
      </c>
      <c r="H54" s="25">
        <v>2019</v>
      </c>
      <c r="I54" s="25">
        <v>2021</v>
      </c>
      <c r="J54" s="25" t="s">
        <v>67</v>
      </c>
      <c r="K54" s="82" t="s">
        <v>223</v>
      </c>
      <c r="L54" s="31">
        <v>3088557.07</v>
      </c>
      <c r="M54" s="31">
        <f>212162.78+2404511.48</f>
        <v>2616674.2599999998</v>
      </c>
      <c r="N54" s="31">
        <v>471882.81</v>
      </c>
      <c r="O54" s="31">
        <v>2625239.0499999998</v>
      </c>
      <c r="P54" s="91">
        <v>2162714.02</v>
      </c>
      <c r="Q54" s="31">
        <v>462525.03</v>
      </c>
      <c r="R54" s="93" t="s">
        <v>278</v>
      </c>
    </row>
    <row r="55" spans="1:18" ht="51.75" customHeight="1" x14ac:dyDescent="0.25">
      <c r="A55" s="37" t="s">
        <v>85</v>
      </c>
      <c r="B55" s="62" t="s">
        <v>151</v>
      </c>
      <c r="C55" s="29" t="s">
        <v>61</v>
      </c>
      <c r="D55" s="27" t="s">
        <v>138</v>
      </c>
      <c r="E55" s="35">
        <v>0.44</v>
      </c>
      <c r="F55" s="16"/>
      <c r="G55" s="25">
        <v>0.44</v>
      </c>
      <c r="H55" s="25">
        <v>2017</v>
      </c>
      <c r="I55" s="25">
        <v>2020</v>
      </c>
      <c r="J55" s="25" t="s">
        <v>68</v>
      </c>
      <c r="K55" s="25" t="s">
        <v>66</v>
      </c>
      <c r="L55" s="31">
        <f>1373700+1443800</f>
        <v>2817500</v>
      </c>
      <c r="M55" s="31"/>
      <c r="N55" s="31">
        <f>L55</f>
        <v>2817500</v>
      </c>
      <c r="O55" s="31">
        <f>N55</f>
        <v>2817500</v>
      </c>
      <c r="P55" s="68"/>
      <c r="Q55" s="31">
        <f>O55</f>
        <v>2817500</v>
      </c>
      <c r="R55" s="21" t="s">
        <v>248</v>
      </c>
    </row>
    <row r="56" spans="1:18" ht="72.75" customHeight="1" x14ac:dyDescent="0.25">
      <c r="A56" s="37" t="s">
        <v>86</v>
      </c>
      <c r="B56" s="62" t="s">
        <v>150</v>
      </c>
      <c r="C56" s="29" t="s">
        <v>59</v>
      </c>
      <c r="D56" s="27" t="s">
        <v>136</v>
      </c>
      <c r="E56" s="39">
        <v>4</v>
      </c>
      <c r="F56" s="40"/>
      <c r="G56" s="39">
        <v>4</v>
      </c>
      <c r="H56" s="25">
        <v>2017</v>
      </c>
      <c r="I56" s="25">
        <v>2020</v>
      </c>
      <c r="J56" s="100" t="s">
        <v>67</v>
      </c>
      <c r="K56" s="25" t="s">
        <v>224</v>
      </c>
      <c r="L56" s="80">
        <v>1400977</v>
      </c>
      <c r="M56" s="80">
        <f>1021767</f>
        <v>1021767</v>
      </c>
      <c r="N56" s="83">
        <v>379210</v>
      </c>
      <c r="O56" s="84">
        <f>P56+Q56</f>
        <v>1259327.4100000001</v>
      </c>
      <c r="P56" s="84">
        <f>918458.65</f>
        <v>918458.65</v>
      </c>
      <c r="Q56" s="84">
        <f>340868.76</f>
        <v>340868.76</v>
      </c>
      <c r="R56" s="21" t="s">
        <v>279</v>
      </c>
    </row>
    <row r="57" spans="1:18" ht="74.25" customHeight="1" x14ac:dyDescent="0.25">
      <c r="A57" s="37" t="s">
        <v>87</v>
      </c>
      <c r="B57" s="36" t="s">
        <v>152</v>
      </c>
      <c r="C57" s="29" t="s">
        <v>63</v>
      </c>
      <c r="D57" s="15" t="s">
        <v>153</v>
      </c>
      <c r="E57" s="34">
        <v>1</v>
      </c>
      <c r="F57" s="42"/>
      <c r="G57" s="34">
        <v>0</v>
      </c>
      <c r="H57" s="25">
        <v>2017</v>
      </c>
      <c r="I57" s="25">
        <v>2023</v>
      </c>
      <c r="J57" s="25" t="s">
        <v>67</v>
      </c>
      <c r="K57" s="25" t="s">
        <v>66</v>
      </c>
      <c r="L57" s="28">
        <v>200000</v>
      </c>
      <c r="M57" s="31"/>
      <c r="N57" s="28">
        <v>200000</v>
      </c>
      <c r="O57" s="28">
        <v>20000</v>
      </c>
      <c r="P57" s="95"/>
      <c r="Q57" s="28">
        <v>20000</v>
      </c>
      <c r="R57" s="21" t="s">
        <v>280</v>
      </c>
    </row>
    <row r="58" spans="1:18" ht="60" x14ac:dyDescent="0.25">
      <c r="A58" s="37" t="s">
        <v>88</v>
      </c>
      <c r="B58" s="60" t="s">
        <v>154</v>
      </c>
      <c r="C58" s="29" t="s">
        <v>64</v>
      </c>
      <c r="D58" s="15" t="s">
        <v>141</v>
      </c>
      <c r="E58" s="34">
        <v>1</v>
      </c>
      <c r="F58" s="42"/>
      <c r="G58" s="34">
        <v>0</v>
      </c>
      <c r="H58" s="25">
        <v>2020</v>
      </c>
      <c r="I58" s="25">
        <v>2021</v>
      </c>
      <c r="J58" s="25" t="s">
        <v>67</v>
      </c>
      <c r="K58" s="25" t="s">
        <v>66</v>
      </c>
      <c r="L58" s="28">
        <v>12000</v>
      </c>
      <c r="M58" s="31"/>
      <c r="N58" s="28">
        <v>12000</v>
      </c>
      <c r="O58" s="29"/>
      <c r="P58" s="67"/>
      <c r="Q58" s="29"/>
      <c r="R58" s="21" t="s">
        <v>281</v>
      </c>
    </row>
    <row r="59" spans="1:18" ht="101.25" customHeight="1" x14ac:dyDescent="0.25">
      <c r="A59" s="37" t="s">
        <v>89</v>
      </c>
      <c r="B59" s="62" t="s">
        <v>159</v>
      </c>
      <c r="C59" s="29" t="s">
        <v>59</v>
      </c>
      <c r="D59" s="27" t="s">
        <v>136</v>
      </c>
      <c r="E59" s="34">
        <v>1</v>
      </c>
      <c r="F59" s="16"/>
      <c r="G59" s="25">
        <v>1</v>
      </c>
      <c r="H59" s="25">
        <v>2016</v>
      </c>
      <c r="I59" s="25">
        <v>2018</v>
      </c>
      <c r="J59" s="25" t="s">
        <v>68</v>
      </c>
      <c r="K59" s="25" t="s">
        <v>66</v>
      </c>
      <c r="L59" s="31">
        <v>4826435</v>
      </c>
      <c r="M59" s="31"/>
      <c r="N59" s="31">
        <v>4826435</v>
      </c>
      <c r="O59" s="31">
        <v>4826435</v>
      </c>
      <c r="P59" s="68"/>
      <c r="Q59" s="31">
        <v>4826435</v>
      </c>
      <c r="R59" s="21" t="s">
        <v>247</v>
      </c>
    </row>
    <row r="60" spans="1:18" ht="92.25" customHeight="1" x14ac:dyDescent="0.25">
      <c r="A60" s="37" t="s">
        <v>90</v>
      </c>
      <c r="B60" s="63" t="s">
        <v>155</v>
      </c>
      <c r="C60" s="29" t="s">
        <v>62</v>
      </c>
      <c r="D60" s="27" t="s">
        <v>69</v>
      </c>
      <c r="E60" s="34">
        <v>1</v>
      </c>
      <c r="F60" s="16"/>
      <c r="G60" s="25">
        <v>0</v>
      </c>
      <c r="H60" s="25">
        <v>2019</v>
      </c>
      <c r="I60" s="25">
        <v>2022</v>
      </c>
      <c r="J60" s="25" t="s">
        <v>67</v>
      </c>
      <c r="K60" s="25" t="s">
        <v>129</v>
      </c>
      <c r="L60" s="31">
        <v>23990642.98</v>
      </c>
      <c r="M60" s="31">
        <f>20340642.98+3650000</f>
        <v>23990642.98</v>
      </c>
      <c r="N60" s="29"/>
      <c r="O60" s="31">
        <v>15583070</v>
      </c>
      <c r="P60" s="91">
        <v>15583070</v>
      </c>
      <c r="Q60" s="29"/>
      <c r="R60" s="21" t="s">
        <v>157</v>
      </c>
    </row>
    <row r="61" spans="1:18" ht="48" x14ac:dyDescent="0.25">
      <c r="A61" s="37" t="s">
        <v>91</v>
      </c>
      <c r="B61" s="85" t="s">
        <v>156</v>
      </c>
      <c r="C61" s="29" t="s">
        <v>58</v>
      </c>
      <c r="D61" s="27" t="s">
        <v>135</v>
      </c>
      <c r="E61" s="43">
        <v>0.39200000000000002</v>
      </c>
      <c r="F61" s="16"/>
      <c r="G61" s="25">
        <v>0</v>
      </c>
      <c r="H61" s="25">
        <v>2020</v>
      </c>
      <c r="I61" s="25">
        <v>2022</v>
      </c>
      <c r="J61" s="25" t="s">
        <v>67</v>
      </c>
      <c r="K61" s="25" t="s">
        <v>225</v>
      </c>
      <c r="L61" s="31">
        <v>2600000</v>
      </c>
      <c r="M61" s="31">
        <f>1537677.59</f>
        <v>1537677.59</v>
      </c>
      <c r="N61" s="31">
        <f>884748.25+177574.16</f>
        <v>1062322.4099999999</v>
      </c>
      <c r="O61" s="80">
        <f>P61+Q61</f>
        <v>2471921.4</v>
      </c>
      <c r="P61" s="84">
        <v>1504350.17</v>
      </c>
      <c r="Q61" s="84">
        <f>967571.23</f>
        <v>967571.23</v>
      </c>
      <c r="R61" s="21" t="s">
        <v>227</v>
      </c>
    </row>
    <row r="62" spans="1:18" ht="51.75" customHeight="1" x14ac:dyDescent="0.25">
      <c r="A62" s="81" t="s">
        <v>92</v>
      </c>
      <c r="B62" s="71" t="s">
        <v>214</v>
      </c>
      <c r="C62" s="29" t="s">
        <v>58</v>
      </c>
      <c r="D62" s="27" t="s">
        <v>135</v>
      </c>
      <c r="E62" s="44">
        <v>0.33800000000000002</v>
      </c>
      <c r="F62" s="45"/>
      <c r="G62" s="39">
        <v>0</v>
      </c>
      <c r="H62" s="25">
        <v>2020</v>
      </c>
      <c r="I62" s="25">
        <v>2023</v>
      </c>
      <c r="J62" s="25" t="s">
        <v>67</v>
      </c>
      <c r="K62" s="82" t="s">
        <v>226</v>
      </c>
      <c r="L62" s="31">
        <v>767460</v>
      </c>
      <c r="M62" s="31">
        <v>500000</v>
      </c>
      <c r="N62" s="31">
        <v>267460</v>
      </c>
      <c r="O62" s="29"/>
      <c r="P62" s="67"/>
      <c r="Q62" s="29"/>
      <c r="R62" s="21" t="s">
        <v>228</v>
      </c>
    </row>
    <row r="63" spans="1:18" x14ac:dyDescent="0.25">
      <c r="A63" s="102" t="s">
        <v>201</v>
      </c>
      <c r="B63" s="103"/>
      <c r="C63" s="103"/>
      <c r="D63" s="103"/>
      <c r="E63" s="103"/>
      <c r="F63" s="103"/>
      <c r="G63" s="103"/>
      <c r="H63" s="103"/>
      <c r="I63" s="103"/>
      <c r="J63" s="103"/>
      <c r="K63" s="104"/>
      <c r="L63" s="65">
        <f>SUM(L48:L62)</f>
        <v>54918626.579999998</v>
      </c>
      <c r="M63" s="65">
        <f>SUM(M48:M62)</f>
        <v>39679748.430000007</v>
      </c>
      <c r="N63" s="65">
        <f>SUM(N48:N62)</f>
        <v>15238878.149999999</v>
      </c>
      <c r="O63" s="65">
        <f>SUM(O51:O62)</f>
        <v>33276463.409999996</v>
      </c>
      <c r="P63" s="65">
        <f>SUM(P48:P62)</f>
        <v>27636906.32</v>
      </c>
      <c r="Q63" s="65">
        <f>SUM(Q48:Q62)</f>
        <v>12341855.510000002</v>
      </c>
      <c r="R63" s="21"/>
    </row>
    <row r="64" spans="1:18" ht="98.25" customHeight="1" x14ac:dyDescent="0.25">
      <c r="A64" s="37" t="s">
        <v>70</v>
      </c>
      <c r="B64" s="14" t="s">
        <v>158</v>
      </c>
      <c r="C64" s="29" t="s">
        <v>71</v>
      </c>
      <c r="D64" s="57" t="s">
        <v>160</v>
      </c>
      <c r="E64" s="29">
        <v>32</v>
      </c>
      <c r="F64" s="29">
        <v>33</v>
      </c>
      <c r="G64" s="29">
        <v>5</v>
      </c>
      <c r="H64" s="16"/>
      <c r="I64" s="16"/>
      <c r="J64" s="16"/>
      <c r="K64" s="16"/>
      <c r="L64" s="16"/>
      <c r="M64" s="16"/>
      <c r="N64" s="16"/>
      <c r="O64" s="16"/>
      <c r="P64" s="16"/>
      <c r="Q64" s="16"/>
      <c r="R64" s="70" t="s">
        <v>260</v>
      </c>
    </row>
    <row r="65" spans="1:18" ht="48" customHeight="1" x14ac:dyDescent="0.25">
      <c r="A65" s="17"/>
      <c r="B65" s="17"/>
      <c r="C65" s="29" t="s">
        <v>72</v>
      </c>
      <c r="D65" s="15" t="s">
        <v>161</v>
      </c>
      <c r="E65" s="46">
        <v>1.403</v>
      </c>
      <c r="F65" s="28">
        <v>0</v>
      </c>
      <c r="G65" s="29">
        <v>0</v>
      </c>
      <c r="H65" s="16"/>
      <c r="I65" s="16"/>
      <c r="J65" s="16"/>
      <c r="K65" s="16"/>
      <c r="L65" s="16"/>
      <c r="M65" s="16"/>
      <c r="N65" s="16"/>
      <c r="O65" s="16"/>
      <c r="P65" s="16"/>
      <c r="Q65" s="16"/>
      <c r="R65" s="18"/>
    </row>
    <row r="66" spans="1:18" ht="43.5" customHeight="1" x14ac:dyDescent="0.25">
      <c r="A66" s="17"/>
      <c r="B66" s="17"/>
      <c r="C66" s="29" t="s">
        <v>73</v>
      </c>
      <c r="D66" s="27" t="s">
        <v>202</v>
      </c>
      <c r="E66" s="29">
        <v>1.5389999999999999</v>
      </c>
      <c r="F66" s="29">
        <v>1.5389999999999999</v>
      </c>
      <c r="G66" s="29">
        <v>1.5389999999999999</v>
      </c>
      <c r="H66" s="16"/>
      <c r="I66" s="16"/>
      <c r="J66" s="16"/>
      <c r="K66" s="16"/>
      <c r="L66" s="16"/>
      <c r="M66" s="16"/>
      <c r="N66" s="16"/>
      <c r="O66" s="16"/>
      <c r="P66" s="16"/>
      <c r="Q66" s="16"/>
      <c r="R66" s="18" t="s">
        <v>209</v>
      </c>
    </row>
    <row r="67" spans="1:18" ht="37.5" customHeight="1" x14ac:dyDescent="0.25">
      <c r="A67" s="17"/>
      <c r="B67" s="17"/>
      <c r="C67" s="29" t="s">
        <v>74</v>
      </c>
      <c r="D67" s="27" t="s">
        <v>162</v>
      </c>
      <c r="E67" s="29">
        <v>2</v>
      </c>
      <c r="F67" s="29">
        <v>0</v>
      </c>
      <c r="G67" s="29">
        <v>0</v>
      </c>
      <c r="H67" s="16"/>
      <c r="I67" s="16"/>
      <c r="J67" s="16"/>
      <c r="K67" s="16"/>
      <c r="L67" s="16"/>
      <c r="M67" s="16"/>
      <c r="N67" s="16"/>
      <c r="O67" s="16"/>
      <c r="P67" s="16"/>
      <c r="Q67" s="16"/>
      <c r="R67" s="18"/>
    </row>
    <row r="68" spans="1:18" ht="45" customHeight="1" x14ac:dyDescent="0.25">
      <c r="A68" s="17"/>
      <c r="B68" s="17"/>
      <c r="C68" s="29" t="s">
        <v>75</v>
      </c>
      <c r="D68" s="27" t="s">
        <v>163</v>
      </c>
      <c r="E68" s="29">
        <v>8</v>
      </c>
      <c r="F68" s="29">
        <v>8</v>
      </c>
      <c r="G68" s="92">
        <v>8</v>
      </c>
      <c r="H68" s="16"/>
      <c r="I68" s="16"/>
      <c r="J68" s="16"/>
      <c r="K68" s="16"/>
      <c r="L68" s="16"/>
      <c r="M68" s="16"/>
      <c r="N68" s="16"/>
      <c r="O68" s="16"/>
      <c r="P68" s="16"/>
      <c r="Q68" s="16"/>
      <c r="R68" s="18" t="s">
        <v>254</v>
      </c>
    </row>
    <row r="69" spans="1:18" ht="52.5" customHeight="1" x14ac:dyDescent="0.25">
      <c r="A69" s="17"/>
      <c r="B69" s="17"/>
      <c r="C69" s="29" t="s">
        <v>77</v>
      </c>
      <c r="D69" s="27" t="s">
        <v>164</v>
      </c>
      <c r="E69" s="29">
        <v>40</v>
      </c>
      <c r="F69" s="29">
        <v>25</v>
      </c>
      <c r="G69" s="29">
        <v>25</v>
      </c>
      <c r="H69" s="16"/>
      <c r="I69" s="16"/>
      <c r="J69" s="16"/>
      <c r="K69" s="16"/>
      <c r="L69" s="16"/>
      <c r="M69" s="16"/>
      <c r="N69" s="16"/>
      <c r="O69" s="16"/>
      <c r="P69" s="16"/>
      <c r="Q69" s="16"/>
      <c r="R69" s="18" t="s">
        <v>253</v>
      </c>
    </row>
    <row r="70" spans="1:18" ht="90" customHeight="1" x14ac:dyDescent="0.25">
      <c r="A70" s="17"/>
      <c r="B70" s="17"/>
      <c r="C70" s="29" t="s">
        <v>76</v>
      </c>
      <c r="D70" s="27" t="s">
        <v>165</v>
      </c>
      <c r="E70" s="29">
        <v>525</v>
      </c>
      <c r="F70" s="29">
        <v>0</v>
      </c>
      <c r="G70" s="29">
        <v>0</v>
      </c>
      <c r="H70" s="16"/>
      <c r="I70" s="16"/>
      <c r="J70" s="16"/>
      <c r="K70" s="16"/>
      <c r="L70" s="16"/>
      <c r="M70" s="16"/>
      <c r="N70" s="16"/>
      <c r="O70" s="16"/>
      <c r="P70" s="16"/>
      <c r="Q70" s="16"/>
      <c r="R70" s="18"/>
    </row>
    <row r="71" spans="1:18" ht="62.25" customHeight="1" x14ac:dyDescent="0.25">
      <c r="A71" s="81" t="s">
        <v>78</v>
      </c>
      <c r="B71" s="70" t="s">
        <v>166</v>
      </c>
      <c r="C71" s="29" t="s">
        <v>72</v>
      </c>
      <c r="D71" s="15" t="s">
        <v>161</v>
      </c>
      <c r="E71" s="25">
        <v>1.401</v>
      </c>
      <c r="F71" s="16"/>
      <c r="G71" s="50">
        <v>0</v>
      </c>
      <c r="H71" s="25">
        <v>2018</v>
      </c>
      <c r="I71" s="25">
        <v>2021</v>
      </c>
      <c r="J71" s="25" t="s">
        <v>67</v>
      </c>
      <c r="K71" s="82" t="s">
        <v>229</v>
      </c>
      <c r="L71" s="35">
        <v>6962779.4500000002</v>
      </c>
      <c r="M71" s="35">
        <v>1980601.25</v>
      </c>
      <c r="N71" s="31">
        <f>1072178.2+3910000</f>
        <v>4982178.2</v>
      </c>
      <c r="O71" s="80">
        <f>P71+Q71</f>
        <v>6464511.2599999998</v>
      </c>
      <c r="P71" s="86">
        <v>1980550.88</v>
      </c>
      <c r="Q71" s="80">
        <f>N71*0.9</f>
        <v>4483960.38</v>
      </c>
      <c r="R71" s="21" t="s">
        <v>219</v>
      </c>
    </row>
    <row r="72" spans="1:18" ht="60.75" customHeight="1" x14ac:dyDescent="0.25">
      <c r="A72" s="81" t="s">
        <v>93</v>
      </c>
      <c r="B72" s="61" t="s">
        <v>167</v>
      </c>
      <c r="C72" s="29" t="s">
        <v>73</v>
      </c>
      <c r="D72" s="27" t="s">
        <v>168</v>
      </c>
      <c r="E72" s="43">
        <v>1.5389999999999999</v>
      </c>
      <c r="F72" s="16"/>
      <c r="G72" s="50">
        <v>1.5389999999999999</v>
      </c>
      <c r="H72" s="25">
        <v>2018</v>
      </c>
      <c r="I72" s="25">
        <v>2020</v>
      </c>
      <c r="J72" s="25" t="s">
        <v>68</v>
      </c>
      <c r="K72" s="82" t="s">
        <v>230</v>
      </c>
      <c r="L72" s="31">
        <v>602550</v>
      </c>
      <c r="M72" s="31">
        <v>357368</v>
      </c>
      <c r="N72" s="31">
        <v>245182</v>
      </c>
      <c r="O72" s="87">
        <f>P72+Q72</f>
        <v>602550</v>
      </c>
      <c r="P72" s="88">
        <v>357368</v>
      </c>
      <c r="Q72" s="80">
        <v>245182</v>
      </c>
      <c r="R72" s="21" t="s">
        <v>215</v>
      </c>
    </row>
    <row r="73" spans="1:18" ht="75" customHeight="1" x14ac:dyDescent="0.25">
      <c r="A73" s="37" t="s">
        <v>94</v>
      </c>
      <c r="B73" s="14" t="s">
        <v>169</v>
      </c>
      <c r="C73" s="29" t="s">
        <v>74</v>
      </c>
      <c r="D73" s="27" t="s">
        <v>162</v>
      </c>
      <c r="E73" s="25">
        <v>2</v>
      </c>
      <c r="F73" s="32"/>
      <c r="G73" s="25">
        <v>0</v>
      </c>
      <c r="H73" s="25">
        <v>2021</v>
      </c>
      <c r="I73" s="25">
        <v>2023</v>
      </c>
      <c r="J73" s="82" t="s">
        <v>95</v>
      </c>
      <c r="K73" s="25" t="s">
        <v>231</v>
      </c>
      <c r="L73" s="31">
        <v>3552521.08</v>
      </c>
      <c r="M73" s="31">
        <v>1359046.2</v>
      </c>
      <c r="N73" s="28">
        <f>843621.04+1349853.84</f>
        <v>2193474.88</v>
      </c>
      <c r="O73" s="15"/>
      <c r="P73" s="79"/>
      <c r="Q73" s="15"/>
      <c r="R73" s="21" t="s">
        <v>282</v>
      </c>
    </row>
    <row r="74" spans="1:18" ht="67.5" customHeight="1" x14ac:dyDescent="0.25">
      <c r="A74" s="37" t="s">
        <v>96</v>
      </c>
      <c r="B74" s="58" t="s">
        <v>170</v>
      </c>
      <c r="C74" s="29" t="s">
        <v>75</v>
      </c>
      <c r="D74" s="27" t="s">
        <v>171</v>
      </c>
      <c r="E74" s="25">
        <v>8</v>
      </c>
      <c r="F74" s="32"/>
      <c r="G74" s="50">
        <v>8</v>
      </c>
      <c r="H74" s="25">
        <v>2017</v>
      </c>
      <c r="I74" s="25">
        <v>2020</v>
      </c>
      <c r="J74" s="50" t="s">
        <v>67</v>
      </c>
      <c r="K74" s="25" t="s">
        <v>232</v>
      </c>
      <c r="L74" s="31">
        <v>1638505.2</v>
      </c>
      <c r="M74" s="31">
        <v>1392729.42</v>
      </c>
      <c r="N74" s="47">
        <v>245775.78</v>
      </c>
      <c r="O74" s="31">
        <f>+P74+Q74</f>
        <v>1630672.7</v>
      </c>
      <c r="P74" s="89">
        <v>1392729.42</v>
      </c>
      <c r="Q74" s="90">
        <v>237943.28</v>
      </c>
      <c r="R74" s="21" t="s">
        <v>244</v>
      </c>
    </row>
    <row r="75" spans="1:18" ht="81" customHeight="1" x14ac:dyDescent="0.25">
      <c r="A75" s="37" t="s">
        <v>97</v>
      </c>
      <c r="B75" s="58" t="s">
        <v>203</v>
      </c>
      <c r="C75" s="41" t="s">
        <v>76</v>
      </c>
      <c r="D75" s="27" t="s">
        <v>165</v>
      </c>
      <c r="E75" s="41">
        <v>525</v>
      </c>
      <c r="F75" s="32"/>
      <c r="G75" s="34">
        <v>0</v>
      </c>
      <c r="H75" s="25">
        <v>2017</v>
      </c>
      <c r="I75" s="25">
        <v>2021</v>
      </c>
      <c r="J75" s="25" t="s">
        <v>67</v>
      </c>
      <c r="K75" s="35" t="s">
        <v>233</v>
      </c>
      <c r="L75" s="31">
        <v>10189393.35</v>
      </c>
      <c r="M75" s="31">
        <v>8013308.6500000004</v>
      </c>
      <c r="N75" s="31">
        <v>2176084.7000000002</v>
      </c>
      <c r="O75" s="31">
        <v>9293240.1500000004</v>
      </c>
      <c r="P75" s="31">
        <v>7325729.3099999996</v>
      </c>
      <c r="Q75" s="31">
        <v>1967510.84</v>
      </c>
      <c r="R75" s="21" t="s">
        <v>252</v>
      </c>
    </row>
    <row r="76" spans="1:18" ht="16.5" customHeight="1" x14ac:dyDescent="0.25">
      <c r="A76" s="102" t="s">
        <v>216</v>
      </c>
      <c r="B76" s="103"/>
      <c r="C76" s="103"/>
      <c r="D76" s="103"/>
      <c r="E76" s="103"/>
      <c r="F76" s="103"/>
      <c r="G76" s="103"/>
      <c r="H76" s="103"/>
      <c r="I76" s="103"/>
      <c r="J76" s="103"/>
      <c r="K76" s="104"/>
      <c r="L76" s="65">
        <f t="shared" ref="L76:Q76" si="0">SUM(L71:L75)</f>
        <v>22945749.079999998</v>
      </c>
      <c r="M76" s="65">
        <f t="shared" si="0"/>
        <v>13103053.52</v>
      </c>
      <c r="N76" s="65">
        <f t="shared" si="0"/>
        <v>9842695.5600000005</v>
      </c>
      <c r="O76" s="65">
        <f t="shared" si="0"/>
        <v>17990974.109999999</v>
      </c>
      <c r="P76" s="65">
        <f t="shared" si="0"/>
        <v>11056377.609999999</v>
      </c>
      <c r="Q76" s="65">
        <f t="shared" si="0"/>
        <v>6934596.5</v>
      </c>
      <c r="R76" s="21"/>
    </row>
    <row r="77" spans="1:18" ht="46.5" customHeight="1" x14ac:dyDescent="0.25">
      <c r="A77" s="37" t="s">
        <v>98</v>
      </c>
      <c r="B77" s="14" t="s">
        <v>172</v>
      </c>
      <c r="C77" s="29" t="s">
        <v>99</v>
      </c>
      <c r="D77" s="69" t="s">
        <v>173</v>
      </c>
      <c r="E77" s="28">
        <v>1290</v>
      </c>
      <c r="F77" s="28">
        <v>1335</v>
      </c>
      <c r="G77" s="28">
        <f>F77*(1-0.13)</f>
        <v>1161.45</v>
      </c>
      <c r="H77" s="16"/>
      <c r="I77" s="16"/>
      <c r="J77" s="16"/>
      <c r="K77" s="16"/>
      <c r="L77" s="16"/>
      <c r="M77" s="16"/>
      <c r="N77" s="16"/>
      <c r="O77" s="16"/>
      <c r="P77" s="16"/>
      <c r="Q77" s="16"/>
      <c r="R77" s="70" t="s">
        <v>262</v>
      </c>
    </row>
    <row r="78" spans="1:18" ht="54" customHeight="1" x14ac:dyDescent="0.25">
      <c r="A78" s="17"/>
      <c r="B78" s="17"/>
      <c r="C78" s="29" t="s">
        <v>100</v>
      </c>
      <c r="D78" s="15" t="s">
        <v>174</v>
      </c>
      <c r="E78" s="46">
        <v>323185.5</v>
      </c>
      <c r="F78" s="28">
        <v>0</v>
      </c>
      <c r="G78" s="29">
        <v>0</v>
      </c>
      <c r="H78" s="16"/>
      <c r="I78" s="16"/>
      <c r="J78" s="16"/>
      <c r="K78" s="16"/>
      <c r="L78" s="16"/>
      <c r="M78" s="16"/>
      <c r="N78" s="16"/>
      <c r="O78" s="16"/>
      <c r="P78" s="16"/>
      <c r="Q78" s="16"/>
      <c r="R78" s="18"/>
    </row>
    <row r="79" spans="1:18" ht="64.5" customHeight="1" x14ac:dyDescent="0.25">
      <c r="A79" s="17"/>
      <c r="B79" s="17"/>
      <c r="C79" s="29" t="s">
        <v>101</v>
      </c>
      <c r="D79" s="27" t="s">
        <v>181</v>
      </c>
      <c r="E79" s="48">
        <v>10965.8</v>
      </c>
      <c r="F79" s="48">
        <v>7256.8</v>
      </c>
      <c r="G79" s="48">
        <v>7256.8</v>
      </c>
      <c r="H79" s="16"/>
      <c r="I79" s="16"/>
      <c r="J79" s="16"/>
      <c r="K79" s="16"/>
      <c r="L79" s="16"/>
      <c r="M79" s="16"/>
      <c r="N79" s="16"/>
      <c r="O79" s="16"/>
      <c r="P79" s="16"/>
      <c r="Q79" s="16"/>
      <c r="R79" s="18" t="s">
        <v>204</v>
      </c>
    </row>
    <row r="80" spans="1:18" ht="75.75" customHeight="1" x14ac:dyDescent="0.25">
      <c r="A80" s="17"/>
      <c r="B80" s="17"/>
      <c r="C80" s="29" t="s">
        <v>102</v>
      </c>
      <c r="D80" s="27" t="s">
        <v>103</v>
      </c>
      <c r="E80" s="28">
        <v>9600</v>
      </c>
      <c r="F80" s="28">
        <v>0</v>
      </c>
      <c r="G80" s="28">
        <v>0</v>
      </c>
      <c r="H80" s="16"/>
      <c r="I80" s="16"/>
      <c r="J80" s="16"/>
      <c r="K80" s="16"/>
      <c r="L80" s="16"/>
      <c r="M80" s="16"/>
      <c r="N80" s="16"/>
      <c r="O80" s="16"/>
      <c r="P80" s="16"/>
      <c r="Q80" s="16"/>
      <c r="R80" s="18"/>
    </row>
    <row r="81" spans="1:18" ht="49.5" customHeight="1" x14ac:dyDescent="0.25">
      <c r="A81" s="17"/>
      <c r="B81" s="17"/>
      <c r="C81" s="29" t="s">
        <v>104</v>
      </c>
      <c r="D81" s="27" t="s">
        <v>175</v>
      </c>
      <c r="E81" s="29">
        <v>2</v>
      </c>
      <c r="F81" s="29">
        <v>1</v>
      </c>
      <c r="G81" s="29">
        <v>1</v>
      </c>
      <c r="H81" s="16"/>
      <c r="I81" s="16"/>
      <c r="J81" s="16"/>
      <c r="K81" s="16"/>
      <c r="L81" s="16"/>
      <c r="M81" s="16"/>
      <c r="N81" s="16"/>
      <c r="O81" s="16"/>
      <c r="P81" s="16"/>
      <c r="Q81" s="16"/>
      <c r="R81" s="18" t="s">
        <v>207</v>
      </c>
    </row>
    <row r="82" spans="1:18" ht="49.5" customHeight="1" x14ac:dyDescent="0.25">
      <c r="A82" s="17"/>
      <c r="B82" s="17"/>
      <c r="C82" s="29" t="s">
        <v>105</v>
      </c>
      <c r="D82" s="27" t="s">
        <v>205</v>
      </c>
      <c r="E82" s="49">
        <v>100</v>
      </c>
      <c r="F82" s="29">
        <v>50</v>
      </c>
      <c r="G82" s="29">
        <v>50</v>
      </c>
      <c r="H82" s="16"/>
      <c r="I82" s="16"/>
      <c r="J82" s="16"/>
      <c r="K82" s="16"/>
      <c r="L82" s="16"/>
      <c r="M82" s="16"/>
      <c r="N82" s="16"/>
      <c r="O82" s="16"/>
      <c r="P82" s="16"/>
      <c r="Q82" s="16"/>
      <c r="R82" s="18" t="s">
        <v>208</v>
      </c>
    </row>
    <row r="83" spans="1:18" ht="54.75" customHeight="1" x14ac:dyDescent="0.25">
      <c r="A83" s="17"/>
      <c r="B83" s="17"/>
      <c r="C83" s="29" t="s">
        <v>106</v>
      </c>
      <c r="D83" s="27" t="s">
        <v>206</v>
      </c>
      <c r="E83" s="29">
        <v>800</v>
      </c>
      <c r="F83" s="29">
        <v>0</v>
      </c>
      <c r="G83" s="29">
        <v>0</v>
      </c>
      <c r="H83" s="16"/>
      <c r="I83" s="16"/>
      <c r="J83" s="16"/>
      <c r="K83" s="16"/>
      <c r="L83" s="16"/>
      <c r="M83" s="16"/>
      <c r="N83" s="16"/>
      <c r="O83" s="16"/>
      <c r="P83" s="16"/>
      <c r="Q83" s="16"/>
      <c r="R83" s="18"/>
    </row>
    <row r="84" spans="1:18" ht="43.5" customHeight="1" x14ac:dyDescent="0.25">
      <c r="A84" s="17"/>
      <c r="B84" s="17"/>
      <c r="C84" s="29" t="s">
        <v>107</v>
      </c>
      <c r="D84" s="27" t="s">
        <v>135</v>
      </c>
      <c r="E84" s="29">
        <v>0.8</v>
      </c>
      <c r="F84" s="29">
        <v>0</v>
      </c>
      <c r="G84" s="29">
        <v>0</v>
      </c>
      <c r="H84" s="16"/>
      <c r="I84" s="16"/>
      <c r="J84" s="16"/>
      <c r="K84" s="16"/>
      <c r="L84" s="16"/>
      <c r="M84" s="16"/>
      <c r="N84" s="16"/>
      <c r="O84" s="16"/>
      <c r="P84" s="16"/>
      <c r="Q84" s="16"/>
      <c r="R84" s="18"/>
    </row>
    <row r="85" spans="1:18" ht="48.75" customHeight="1" x14ac:dyDescent="0.25">
      <c r="A85" s="17"/>
      <c r="B85" s="17"/>
      <c r="C85" s="29" t="s">
        <v>108</v>
      </c>
      <c r="D85" s="27" t="s">
        <v>137</v>
      </c>
      <c r="E85" s="28">
        <v>5012</v>
      </c>
      <c r="F85" s="29">
        <v>0</v>
      </c>
      <c r="G85" s="29">
        <v>0</v>
      </c>
      <c r="H85" s="16"/>
      <c r="I85" s="16"/>
      <c r="J85" s="16"/>
      <c r="K85" s="16"/>
      <c r="L85" s="16"/>
      <c r="M85" s="16"/>
      <c r="N85" s="16"/>
      <c r="O85" s="16"/>
      <c r="P85" s="16"/>
      <c r="Q85" s="16"/>
      <c r="R85" s="18"/>
    </row>
    <row r="86" spans="1:18" ht="40.5" customHeight="1" x14ac:dyDescent="0.25">
      <c r="A86" s="17"/>
      <c r="B86" s="17"/>
      <c r="C86" s="29" t="s">
        <v>109</v>
      </c>
      <c r="D86" s="27" t="s">
        <v>176</v>
      </c>
      <c r="E86" s="28">
        <v>2</v>
      </c>
      <c r="F86" s="29">
        <v>0</v>
      </c>
      <c r="G86" s="29">
        <v>0</v>
      </c>
      <c r="H86" s="16"/>
      <c r="I86" s="16"/>
      <c r="J86" s="16"/>
      <c r="K86" s="16"/>
      <c r="L86" s="16"/>
      <c r="M86" s="16"/>
      <c r="N86" s="16"/>
      <c r="O86" s="16"/>
      <c r="P86" s="16"/>
      <c r="Q86" s="16"/>
      <c r="R86" s="18"/>
    </row>
    <row r="87" spans="1:18" ht="33.75" customHeight="1" x14ac:dyDescent="0.25">
      <c r="A87" s="17"/>
      <c r="B87" s="17"/>
      <c r="C87" s="29" t="s">
        <v>110</v>
      </c>
      <c r="D87" s="27" t="s">
        <v>140</v>
      </c>
      <c r="E87" s="29">
        <v>1</v>
      </c>
      <c r="F87" s="29">
        <v>0</v>
      </c>
      <c r="G87" s="29">
        <v>0</v>
      </c>
      <c r="H87" s="16"/>
      <c r="I87" s="16"/>
      <c r="J87" s="16"/>
      <c r="K87" s="16"/>
      <c r="L87" s="16"/>
      <c r="M87" s="16"/>
      <c r="N87" s="16"/>
      <c r="O87" s="16"/>
      <c r="P87" s="16"/>
      <c r="Q87" s="16"/>
      <c r="R87" s="18"/>
    </row>
    <row r="88" spans="1:18" ht="66" customHeight="1" x14ac:dyDescent="0.25">
      <c r="A88" s="37" t="s">
        <v>111</v>
      </c>
      <c r="B88" s="58" t="s">
        <v>177</v>
      </c>
      <c r="C88" s="29" t="s">
        <v>100</v>
      </c>
      <c r="D88" s="15" t="s">
        <v>174</v>
      </c>
      <c r="E88" s="35">
        <v>45383.5</v>
      </c>
      <c r="F88" s="16"/>
      <c r="G88" s="50">
        <v>0</v>
      </c>
      <c r="H88" s="25">
        <v>2018</v>
      </c>
      <c r="I88" s="25">
        <v>2021</v>
      </c>
      <c r="J88" s="25" t="s">
        <v>67</v>
      </c>
      <c r="K88" s="82" t="s">
        <v>234</v>
      </c>
      <c r="L88" s="35">
        <v>2502230.71</v>
      </c>
      <c r="M88" s="35">
        <f>2126896.1+187667.3</f>
        <v>2314563.4</v>
      </c>
      <c r="N88" s="31">
        <v>187667.31</v>
      </c>
      <c r="O88" s="91">
        <f>+P88+Q88</f>
        <v>2819909.58</v>
      </c>
      <c r="P88" s="31">
        <v>2152450.19</v>
      </c>
      <c r="Q88" s="31">
        <v>667459.39</v>
      </c>
      <c r="R88" s="96" t="s">
        <v>249</v>
      </c>
    </row>
    <row r="89" spans="1:18" ht="54.75" customHeight="1" x14ac:dyDescent="0.25">
      <c r="A89" s="37" t="s">
        <v>112</v>
      </c>
      <c r="B89" s="58" t="s">
        <v>178</v>
      </c>
      <c r="C89" s="29" t="s">
        <v>100</v>
      </c>
      <c r="D89" s="15" t="s">
        <v>179</v>
      </c>
      <c r="E89" s="34">
        <v>155697</v>
      </c>
      <c r="F89" s="16"/>
      <c r="G89" s="50">
        <v>0</v>
      </c>
      <c r="H89" s="25">
        <v>2017</v>
      </c>
      <c r="I89" s="25">
        <v>2021</v>
      </c>
      <c r="J89" s="25" t="s">
        <v>67</v>
      </c>
      <c r="K89" s="82" t="s">
        <v>235</v>
      </c>
      <c r="L89" s="31">
        <v>1208796.3799999999</v>
      </c>
      <c r="M89" s="31">
        <f>825976.28+72880.26</f>
        <v>898856.54</v>
      </c>
      <c r="N89" s="31">
        <v>309939.84000000003</v>
      </c>
      <c r="O89" s="91">
        <f>+P89+Q89</f>
        <v>387600.51</v>
      </c>
      <c r="P89" s="89">
        <v>349755.2</v>
      </c>
      <c r="Q89" s="90">
        <v>37845.31</v>
      </c>
      <c r="R89" s="21" t="s">
        <v>245</v>
      </c>
    </row>
    <row r="90" spans="1:18" ht="57.75" customHeight="1" x14ac:dyDescent="0.25">
      <c r="A90" s="37" t="s">
        <v>113</v>
      </c>
      <c r="B90" s="61" t="s">
        <v>193</v>
      </c>
      <c r="C90" s="29" t="s">
        <v>101</v>
      </c>
      <c r="D90" s="27" t="s">
        <v>181</v>
      </c>
      <c r="E90" s="51">
        <v>7256.8</v>
      </c>
      <c r="F90" s="52"/>
      <c r="G90" s="51">
        <v>7256.8</v>
      </c>
      <c r="H90" s="25">
        <v>2017</v>
      </c>
      <c r="I90" s="25">
        <v>2018</v>
      </c>
      <c r="J90" s="25" t="s">
        <v>68</v>
      </c>
      <c r="K90" s="82" t="s">
        <v>236</v>
      </c>
      <c r="L90" s="31">
        <v>15772939.59</v>
      </c>
      <c r="M90" s="31">
        <f>11564519+1020399</f>
        <v>12584918</v>
      </c>
      <c r="N90" s="31">
        <v>3188021.59</v>
      </c>
      <c r="O90" s="31">
        <f>L90</f>
        <v>15772939.59</v>
      </c>
      <c r="P90" s="31">
        <f>M90</f>
        <v>12584918</v>
      </c>
      <c r="Q90" s="31">
        <f>N90</f>
        <v>3188021.59</v>
      </c>
      <c r="R90" s="21" t="s">
        <v>194</v>
      </c>
    </row>
    <row r="91" spans="1:18" ht="87" customHeight="1" x14ac:dyDescent="0.25">
      <c r="A91" s="37" t="s">
        <v>114</v>
      </c>
      <c r="B91" s="58" t="s">
        <v>180</v>
      </c>
      <c r="C91" s="29" t="s">
        <v>104</v>
      </c>
      <c r="D91" s="27" t="s">
        <v>181</v>
      </c>
      <c r="E91" s="34">
        <v>1209</v>
      </c>
      <c r="F91" s="32"/>
      <c r="G91" s="50">
        <v>0</v>
      </c>
      <c r="H91" s="25">
        <v>2019</v>
      </c>
      <c r="I91" s="25">
        <v>2021</v>
      </c>
      <c r="J91" s="50" t="s">
        <v>67</v>
      </c>
      <c r="K91" s="82" t="s">
        <v>237</v>
      </c>
      <c r="L91" s="31">
        <v>1588427.27</v>
      </c>
      <c r="M91" s="31">
        <f>1204836.83+106309.14</f>
        <v>1311145.97</v>
      </c>
      <c r="N91" s="47">
        <v>277281.3</v>
      </c>
      <c r="O91" s="31">
        <f>L91</f>
        <v>1588427.27</v>
      </c>
      <c r="P91" s="31">
        <v>1234553.3700000001</v>
      </c>
      <c r="Q91" s="31">
        <v>177899.1</v>
      </c>
      <c r="R91" s="21" t="s">
        <v>283</v>
      </c>
    </row>
    <row r="92" spans="1:18" ht="47.25" customHeight="1" x14ac:dyDescent="0.25">
      <c r="A92" s="112" t="s">
        <v>115</v>
      </c>
      <c r="B92" s="114" t="s">
        <v>182</v>
      </c>
      <c r="C92" s="29" t="s">
        <v>100</v>
      </c>
      <c r="D92" s="15" t="s">
        <v>174</v>
      </c>
      <c r="E92" s="53">
        <v>17613</v>
      </c>
      <c r="F92" s="32"/>
      <c r="G92" s="34">
        <v>0</v>
      </c>
      <c r="H92" s="116">
        <v>2017</v>
      </c>
      <c r="I92" s="116">
        <v>2021</v>
      </c>
      <c r="J92" s="116" t="s">
        <v>67</v>
      </c>
      <c r="K92" s="116" t="s">
        <v>66</v>
      </c>
      <c r="L92" s="121">
        <v>3076108</v>
      </c>
      <c r="M92" s="121"/>
      <c r="N92" s="121">
        <f>L92</f>
        <v>3076108</v>
      </c>
      <c r="O92" s="122">
        <f>P92+Q92</f>
        <v>4313602.4800000004</v>
      </c>
      <c r="P92" s="122"/>
      <c r="Q92" s="122">
        <v>4313602.4800000004</v>
      </c>
      <c r="R92" s="170" t="s">
        <v>284</v>
      </c>
    </row>
    <row r="93" spans="1:18" ht="55.5" customHeight="1" x14ac:dyDescent="0.25">
      <c r="A93" s="113"/>
      <c r="B93" s="115"/>
      <c r="C93" s="29" t="s">
        <v>101</v>
      </c>
      <c r="D93" s="27" t="s">
        <v>181</v>
      </c>
      <c r="E93" s="34">
        <f>3709-E91</f>
        <v>2500</v>
      </c>
      <c r="F93" s="16"/>
      <c r="G93" s="25">
        <v>0</v>
      </c>
      <c r="H93" s="115"/>
      <c r="I93" s="115"/>
      <c r="J93" s="115"/>
      <c r="K93" s="115"/>
      <c r="L93" s="113"/>
      <c r="M93" s="113"/>
      <c r="N93" s="113"/>
      <c r="O93" s="123"/>
      <c r="P93" s="123"/>
      <c r="Q93" s="123"/>
      <c r="R93" s="171"/>
    </row>
    <row r="94" spans="1:18" ht="128.25" customHeight="1" x14ac:dyDescent="0.25">
      <c r="A94" s="37" t="s">
        <v>118</v>
      </c>
      <c r="B94" s="60" t="s">
        <v>183</v>
      </c>
      <c r="C94" s="29" t="s">
        <v>100</v>
      </c>
      <c r="D94" s="15" t="s">
        <v>174</v>
      </c>
      <c r="E94" s="34">
        <v>104492</v>
      </c>
      <c r="F94" s="16"/>
      <c r="G94" s="20"/>
      <c r="H94" s="25">
        <v>2020</v>
      </c>
      <c r="I94" s="25">
        <v>2023</v>
      </c>
      <c r="J94" s="25" t="s">
        <v>67</v>
      </c>
      <c r="K94" s="82" t="s">
        <v>237</v>
      </c>
      <c r="L94" s="31">
        <v>5647199.4900000002</v>
      </c>
      <c r="M94" s="31">
        <f>4674992.5+412499.34</f>
        <v>5087491.84</v>
      </c>
      <c r="N94" s="31">
        <f>559707.65</f>
        <v>559707.65</v>
      </c>
      <c r="O94" s="31">
        <v>2540977.11</v>
      </c>
      <c r="P94" s="31">
        <v>2358513.4</v>
      </c>
      <c r="Q94" s="31">
        <v>182463.71</v>
      </c>
      <c r="R94" s="21" t="s">
        <v>285</v>
      </c>
    </row>
    <row r="95" spans="1:18" ht="76.5" customHeight="1" x14ac:dyDescent="0.25">
      <c r="A95" s="37" t="s">
        <v>117</v>
      </c>
      <c r="B95" s="58" t="s">
        <v>184</v>
      </c>
      <c r="C95" s="29" t="s">
        <v>102</v>
      </c>
      <c r="D95" s="27" t="s">
        <v>185</v>
      </c>
      <c r="E95" s="34">
        <v>9600</v>
      </c>
      <c r="F95" s="52"/>
      <c r="G95" s="34">
        <v>0</v>
      </c>
      <c r="H95" s="25">
        <v>2017</v>
      </c>
      <c r="I95" s="25">
        <v>2023</v>
      </c>
      <c r="J95" s="25" t="s">
        <v>67</v>
      </c>
      <c r="K95" s="25" t="s">
        <v>238</v>
      </c>
      <c r="L95" s="31">
        <v>7164638.5899999999</v>
      </c>
      <c r="M95" s="31">
        <f>5928481.81</f>
        <v>5928481.8099999996</v>
      </c>
      <c r="N95" s="31">
        <f>931878.29+304278.49</f>
        <v>1236156.78</v>
      </c>
      <c r="O95" s="31">
        <v>3593503.8</v>
      </c>
      <c r="P95" s="94">
        <v>3202236.77</v>
      </c>
      <c r="Q95" s="31">
        <v>391267.03</v>
      </c>
      <c r="R95" s="21" t="s">
        <v>286</v>
      </c>
    </row>
    <row r="96" spans="1:18" ht="67.5" customHeight="1" x14ac:dyDescent="0.25">
      <c r="A96" s="37" t="s">
        <v>119</v>
      </c>
      <c r="B96" s="70" t="s">
        <v>186</v>
      </c>
      <c r="C96" s="29" t="s">
        <v>109</v>
      </c>
      <c r="D96" s="27" t="s">
        <v>176</v>
      </c>
      <c r="E96" s="34">
        <v>1</v>
      </c>
      <c r="F96" s="32"/>
      <c r="G96" s="50">
        <v>0</v>
      </c>
      <c r="H96" s="25">
        <v>2018</v>
      </c>
      <c r="I96" s="25">
        <v>2021</v>
      </c>
      <c r="J96" s="50" t="s">
        <v>67</v>
      </c>
      <c r="K96" s="82" t="s">
        <v>239</v>
      </c>
      <c r="L96" s="31">
        <v>1961723.02</v>
      </c>
      <c r="M96" s="31">
        <v>1198462</v>
      </c>
      <c r="N96" s="47">
        <v>763261.02</v>
      </c>
      <c r="O96" s="98" t="s">
        <v>256</v>
      </c>
      <c r="P96" s="97">
        <v>1082803.67</v>
      </c>
      <c r="Q96" s="97">
        <v>587690.04</v>
      </c>
      <c r="R96" s="21" t="s">
        <v>287</v>
      </c>
    </row>
    <row r="97" spans="1:18" ht="79.5" customHeight="1" x14ac:dyDescent="0.25">
      <c r="A97" s="37" t="s">
        <v>120</v>
      </c>
      <c r="B97" s="70" t="s">
        <v>189</v>
      </c>
      <c r="C97" s="29" t="s">
        <v>106</v>
      </c>
      <c r="D97" s="27" t="s">
        <v>206</v>
      </c>
      <c r="E97" s="29">
        <v>800</v>
      </c>
      <c r="F97" s="32"/>
      <c r="G97" s="50">
        <v>0</v>
      </c>
      <c r="H97" s="25">
        <v>2018</v>
      </c>
      <c r="I97" s="25">
        <v>2021</v>
      </c>
      <c r="J97" s="50" t="s">
        <v>67</v>
      </c>
      <c r="K97" s="25" t="s">
        <v>240</v>
      </c>
      <c r="L97" s="31">
        <v>644410</v>
      </c>
      <c r="M97" s="31">
        <v>547750</v>
      </c>
      <c r="N97" s="54">
        <v>96660</v>
      </c>
      <c r="O97" s="98" t="s">
        <v>257</v>
      </c>
      <c r="P97" s="97">
        <v>398360.59</v>
      </c>
      <c r="Q97" s="98" t="s">
        <v>255</v>
      </c>
      <c r="R97" s="99" t="s">
        <v>288</v>
      </c>
    </row>
    <row r="98" spans="1:18" ht="53.25" customHeight="1" x14ac:dyDescent="0.25">
      <c r="A98" s="112" t="s">
        <v>121</v>
      </c>
      <c r="B98" s="166" t="s">
        <v>187</v>
      </c>
      <c r="C98" s="29" t="s">
        <v>104</v>
      </c>
      <c r="D98" s="27" t="s">
        <v>175</v>
      </c>
      <c r="E98" s="29">
        <v>1</v>
      </c>
      <c r="F98" s="32"/>
      <c r="G98" s="50">
        <v>1</v>
      </c>
      <c r="H98" s="116">
        <v>2017</v>
      </c>
      <c r="I98" s="116">
        <v>2019</v>
      </c>
      <c r="J98" s="168" t="s">
        <v>68</v>
      </c>
      <c r="K98" s="116" t="s">
        <v>241</v>
      </c>
      <c r="L98" s="121">
        <v>493131.11</v>
      </c>
      <c r="M98" s="121">
        <v>408255.64</v>
      </c>
      <c r="N98" s="164">
        <v>84875.47</v>
      </c>
      <c r="O98" s="121">
        <v>493131.11</v>
      </c>
      <c r="P98" s="121">
        <v>408255.64</v>
      </c>
      <c r="Q98" s="164">
        <v>84875.47</v>
      </c>
      <c r="R98" s="170" t="s">
        <v>195</v>
      </c>
    </row>
    <row r="99" spans="1:18" ht="50.25" customHeight="1" x14ac:dyDescent="0.25">
      <c r="A99" s="163"/>
      <c r="B99" s="167"/>
      <c r="C99" s="29" t="s">
        <v>105</v>
      </c>
      <c r="D99" s="27" t="s">
        <v>188</v>
      </c>
      <c r="E99" s="49">
        <v>50</v>
      </c>
      <c r="F99" s="32"/>
      <c r="G99" s="50">
        <v>50</v>
      </c>
      <c r="H99" s="163"/>
      <c r="I99" s="163"/>
      <c r="J99" s="163"/>
      <c r="K99" s="163"/>
      <c r="L99" s="163"/>
      <c r="M99" s="163"/>
      <c r="N99" s="165"/>
      <c r="O99" s="163"/>
      <c r="P99" s="163"/>
      <c r="Q99" s="165"/>
      <c r="R99" s="171"/>
    </row>
    <row r="100" spans="1:18" ht="45" customHeight="1" x14ac:dyDescent="0.25">
      <c r="A100" s="112" t="s">
        <v>122</v>
      </c>
      <c r="B100" s="114" t="s">
        <v>196</v>
      </c>
      <c r="C100" s="29" t="s">
        <v>104</v>
      </c>
      <c r="D100" s="27" t="s">
        <v>175</v>
      </c>
      <c r="E100" s="29">
        <v>1</v>
      </c>
      <c r="F100" s="32"/>
      <c r="G100" s="50">
        <v>0</v>
      </c>
      <c r="H100" s="116">
        <v>2017</v>
      </c>
      <c r="I100" s="116">
        <v>2021</v>
      </c>
      <c r="J100" s="168" t="s">
        <v>67</v>
      </c>
      <c r="K100" s="116" t="s">
        <v>242</v>
      </c>
      <c r="L100" s="121">
        <v>388569.84</v>
      </c>
      <c r="M100" s="121">
        <v>330284.36</v>
      </c>
      <c r="N100" s="164">
        <v>58285.48</v>
      </c>
      <c r="O100" s="121">
        <v>80939.37</v>
      </c>
      <c r="P100" s="121">
        <v>79005.440000000002</v>
      </c>
      <c r="Q100" s="164">
        <v>1933.93</v>
      </c>
      <c r="R100" s="170" t="s">
        <v>250</v>
      </c>
    </row>
    <row r="101" spans="1:18" ht="59.25" customHeight="1" x14ac:dyDescent="0.25">
      <c r="A101" s="163"/>
      <c r="B101" s="113"/>
      <c r="C101" s="29" t="s">
        <v>105</v>
      </c>
      <c r="D101" s="27" t="s">
        <v>188</v>
      </c>
      <c r="E101" s="49">
        <v>50</v>
      </c>
      <c r="F101" s="32"/>
      <c r="G101" s="50">
        <v>0</v>
      </c>
      <c r="H101" s="163"/>
      <c r="I101" s="163"/>
      <c r="J101" s="163"/>
      <c r="K101" s="163"/>
      <c r="L101" s="163"/>
      <c r="M101" s="163"/>
      <c r="N101" s="165"/>
      <c r="O101" s="163"/>
      <c r="P101" s="163"/>
      <c r="Q101" s="165"/>
      <c r="R101" s="171"/>
    </row>
    <row r="102" spans="1:18" ht="54.75" customHeight="1" x14ac:dyDescent="0.25">
      <c r="A102" s="37" t="s">
        <v>124</v>
      </c>
      <c r="B102" s="58" t="s">
        <v>197</v>
      </c>
      <c r="C102" s="29" t="s">
        <v>107</v>
      </c>
      <c r="D102" s="27" t="s">
        <v>135</v>
      </c>
      <c r="E102" s="29">
        <v>0.8</v>
      </c>
      <c r="F102" s="32"/>
      <c r="G102" s="50">
        <v>0</v>
      </c>
      <c r="H102" s="25">
        <v>2017</v>
      </c>
      <c r="I102" s="25">
        <v>2023</v>
      </c>
      <c r="J102" s="50" t="s">
        <v>123</v>
      </c>
      <c r="K102" s="25" t="s">
        <v>66</v>
      </c>
      <c r="L102" s="31">
        <v>594010</v>
      </c>
      <c r="M102" s="31"/>
      <c r="N102" s="47">
        <v>594010</v>
      </c>
      <c r="O102" s="31"/>
      <c r="P102" s="29"/>
      <c r="Q102" s="29"/>
      <c r="R102" s="21" t="s">
        <v>198</v>
      </c>
    </row>
    <row r="103" spans="1:18" ht="72" customHeight="1" x14ac:dyDescent="0.25">
      <c r="A103" s="37" t="s">
        <v>125</v>
      </c>
      <c r="B103" s="61" t="s">
        <v>190</v>
      </c>
      <c r="C103" s="29" t="s">
        <v>128</v>
      </c>
      <c r="D103" s="15" t="s">
        <v>191</v>
      </c>
      <c r="E103" s="55">
        <v>100</v>
      </c>
      <c r="F103" s="32"/>
      <c r="G103" s="50">
        <v>100</v>
      </c>
      <c r="H103" s="25">
        <v>2016</v>
      </c>
      <c r="I103" s="25">
        <v>2017</v>
      </c>
      <c r="J103" s="50" t="s">
        <v>68</v>
      </c>
      <c r="K103" s="25" t="s">
        <v>66</v>
      </c>
      <c r="L103" s="31">
        <v>500000</v>
      </c>
      <c r="M103" s="31">
        <v>500000</v>
      </c>
      <c r="N103" s="54"/>
      <c r="O103" s="31">
        <f>M103</f>
        <v>500000</v>
      </c>
      <c r="P103" s="31">
        <f>O103</f>
        <v>500000</v>
      </c>
      <c r="Q103" s="29"/>
      <c r="R103" s="21" t="s">
        <v>199</v>
      </c>
    </row>
    <row r="104" spans="1:18" ht="74.25" customHeight="1" x14ac:dyDescent="0.25">
      <c r="A104" s="37" t="s">
        <v>126</v>
      </c>
      <c r="B104" s="70" t="s">
        <v>192</v>
      </c>
      <c r="C104" s="29" t="s">
        <v>110</v>
      </c>
      <c r="D104" s="15" t="s">
        <v>140</v>
      </c>
      <c r="E104" s="29">
        <v>1</v>
      </c>
      <c r="F104" s="32"/>
      <c r="G104" s="50">
        <v>0</v>
      </c>
      <c r="H104" s="25">
        <v>2019</v>
      </c>
      <c r="I104" s="25">
        <v>2023</v>
      </c>
      <c r="J104" s="50" t="s">
        <v>67</v>
      </c>
      <c r="K104" s="25" t="s">
        <v>66</v>
      </c>
      <c r="L104" s="31">
        <v>100000</v>
      </c>
      <c r="M104" s="31"/>
      <c r="N104" s="54">
        <v>100000</v>
      </c>
      <c r="O104" s="80"/>
      <c r="P104" s="92"/>
      <c r="Q104" s="92"/>
      <c r="R104" s="21" t="s">
        <v>258</v>
      </c>
    </row>
    <row r="105" spans="1:18" ht="87.75" customHeight="1" x14ac:dyDescent="0.25">
      <c r="A105" s="37" t="s">
        <v>127</v>
      </c>
      <c r="B105" s="70" t="s">
        <v>200</v>
      </c>
      <c r="C105" s="29" t="s">
        <v>109</v>
      </c>
      <c r="D105" s="27" t="s">
        <v>176</v>
      </c>
      <c r="E105" s="28">
        <v>1</v>
      </c>
      <c r="F105" s="32"/>
      <c r="G105" s="50">
        <v>0</v>
      </c>
      <c r="H105" s="25">
        <v>2018</v>
      </c>
      <c r="I105" s="25">
        <v>2021</v>
      </c>
      <c r="J105" s="50" t="s">
        <v>67</v>
      </c>
      <c r="K105" s="82" t="s">
        <v>243</v>
      </c>
      <c r="L105" s="31">
        <v>710529</v>
      </c>
      <c r="M105" s="31">
        <v>500000</v>
      </c>
      <c r="N105" s="54">
        <f>122294+88235</f>
        <v>210529</v>
      </c>
      <c r="O105" s="80">
        <f>P105+Q105</f>
        <v>305432.23</v>
      </c>
      <c r="P105" s="80">
        <v>223821.99</v>
      </c>
      <c r="Q105" s="80">
        <v>81610.240000000005</v>
      </c>
      <c r="R105" s="21" t="s">
        <v>259</v>
      </c>
    </row>
    <row r="106" spans="1:18" ht="15" customHeight="1" x14ac:dyDescent="0.25">
      <c r="A106" s="105" t="s">
        <v>217</v>
      </c>
      <c r="B106" s="106"/>
      <c r="C106" s="106"/>
      <c r="D106" s="106"/>
      <c r="E106" s="106"/>
      <c r="F106" s="106"/>
      <c r="G106" s="106"/>
      <c r="H106" s="106"/>
      <c r="I106" s="106"/>
      <c r="J106" s="106"/>
      <c r="K106" s="107"/>
      <c r="L106" s="72">
        <f t="shared" ref="L106:Q106" si="1">SUM(L88:L105)</f>
        <v>42352713.000000007</v>
      </c>
      <c r="M106" s="72">
        <f t="shared" si="1"/>
        <v>31610209.559999999</v>
      </c>
      <c r="N106" s="73">
        <f t="shared" si="1"/>
        <v>10742503.439999999</v>
      </c>
      <c r="O106" s="72">
        <f t="shared" si="1"/>
        <v>32396463.050000001</v>
      </c>
      <c r="P106" s="72">
        <f t="shared" si="1"/>
        <v>24574674.260000002</v>
      </c>
      <c r="Q106" s="72">
        <f t="shared" si="1"/>
        <v>9714668.2900000028</v>
      </c>
      <c r="R106" s="74"/>
    </row>
    <row r="107" spans="1:18" s="78" customFormat="1" ht="15" customHeight="1" x14ac:dyDescent="0.25">
      <c r="A107" s="169" t="s">
        <v>218</v>
      </c>
      <c r="B107" s="106"/>
      <c r="C107" s="106"/>
      <c r="D107" s="106"/>
      <c r="E107" s="106"/>
      <c r="F107" s="106"/>
      <c r="G107" s="106"/>
      <c r="H107" s="106"/>
      <c r="I107" s="106"/>
      <c r="J107" s="106"/>
      <c r="K107" s="107"/>
      <c r="L107" s="76">
        <f t="shared" ref="L107:Q107" si="2">L106+L76+L63</f>
        <v>120217088.66</v>
      </c>
      <c r="M107" s="77">
        <f t="shared" si="2"/>
        <v>84393011.510000005</v>
      </c>
      <c r="N107" s="77">
        <f t="shared" si="2"/>
        <v>35824077.149999999</v>
      </c>
      <c r="O107" s="77">
        <f t="shared" si="2"/>
        <v>83663900.569999993</v>
      </c>
      <c r="P107" s="77">
        <f t="shared" si="2"/>
        <v>63267958.190000005</v>
      </c>
      <c r="Q107" s="77">
        <f t="shared" si="2"/>
        <v>28991120.300000004</v>
      </c>
      <c r="R107" s="75"/>
    </row>
    <row r="108" spans="1:18" ht="37.5" hidden="1" customHeight="1" x14ac:dyDescent="0.25">
      <c r="A108" s="140" t="s">
        <v>24</v>
      </c>
      <c r="B108" s="141"/>
      <c r="C108" s="141"/>
      <c r="D108" s="141"/>
      <c r="E108" s="141"/>
      <c r="F108" s="141"/>
      <c r="G108" s="141"/>
      <c r="H108" s="141"/>
      <c r="I108" s="141"/>
      <c r="J108" s="141"/>
      <c r="K108" s="141"/>
      <c r="L108" s="141"/>
      <c r="M108" s="141"/>
      <c r="N108" s="141"/>
      <c r="O108" s="141"/>
      <c r="P108" s="141"/>
      <c r="Q108" s="141"/>
      <c r="R108" s="141"/>
    </row>
    <row r="109" spans="1:18" ht="27" hidden="1" customHeight="1" x14ac:dyDescent="0.25">
      <c r="A109" s="140" t="s">
        <v>40</v>
      </c>
      <c r="B109" s="141"/>
      <c r="C109" s="141"/>
      <c r="D109" s="141"/>
      <c r="E109" s="141"/>
      <c r="F109" s="141"/>
      <c r="G109" s="141"/>
      <c r="H109" s="141"/>
      <c r="I109" s="141"/>
      <c r="J109" s="141"/>
      <c r="K109" s="141"/>
      <c r="L109" s="141"/>
      <c r="M109" s="141"/>
      <c r="N109" s="141"/>
      <c r="O109" s="141"/>
      <c r="P109" s="141"/>
      <c r="Q109" s="141"/>
      <c r="R109" s="141"/>
    </row>
    <row r="110" spans="1:18" ht="38.25" hidden="1" customHeight="1" x14ac:dyDescent="0.25">
      <c r="A110" s="152" t="s">
        <v>41</v>
      </c>
      <c r="B110" s="153"/>
      <c r="C110" s="153"/>
      <c r="D110" s="153"/>
      <c r="E110" s="153"/>
      <c r="F110" s="153"/>
      <c r="G110" s="153"/>
      <c r="H110" s="153"/>
      <c r="I110" s="153"/>
      <c r="J110" s="153"/>
      <c r="K110" s="153"/>
      <c r="L110" s="153"/>
      <c r="M110" s="153"/>
      <c r="N110" s="153"/>
      <c r="O110" s="153"/>
      <c r="P110" s="153"/>
      <c r="Q110" s="153"/>
      <c r="R110" s="153"/>
    </row>
    <row r="111" spans="1:18" ht="27" hidden="1" customHeight="1" x14ac:dyDescent="0.25">
      <c r="A111" s="152" t="s">
        <v>42</v>
      </c>
      <c r="B111" s="153"/>
      <c r="C111" s="153"/>
      <c r="D111" s="153"/>
      <c r="E111" s="153"/>
      <c r="F111" s="153"/>
      <c r="G111" s="153"/>
      <c r="H111" s="153"/>
      <c r="I111" s="153"/>
      <c r="J111" s="153"/>
      <c r="K111" s="153"/>
      <c r="L111" s="153"/>
      <c r="M111" s="153"/>
      <c r="N111" s="153"/>
      <c r="O111" s="153"/>
      <c r="P111" s="153"/>
      <c r="Q111" s="153"/>
      <c r="R111" s="153"/>
    </row>
    <row r="112" spans="1:18" ht="18.75" hidden="1" customHeight="1" x14ac:dyDescent="0.25">
      <c r="A112" s="152" t="s">
        <v>30</v>
      </c>
      <c r="B112" s="153"/>
      <c r="C112" s="153"/>
      <c r="D112" s="153"/>
      <c r="E112" s="153"/>
      <c r="F112" s="153"/>
      <c r="G112" s="153"/>
      <c r="H112" s="153"/>
      <c r="I112" s="153"/>
      <c r="J112" s="153"/>
      <c r="K112" s="153"/>
      <c r="L112" s="153"/>
      <c r="M112" s="153"/>
      <c r="N112" s="153"/>
      <c r="O112" s="153"/>
      <c r="P112" s="153"/>
      <c r="Q112" s="153"/>
      <c r="R112" s="153"/>
    </row>
    <row r="113" spans="1:18" ht="27" hidden="1" customHeight="1" x14ac:dyDescent="0.25">
      <c r="A113" s="152" t="s">
        <v>43</v>
      </c>
      <c r="B113" s="153"/>
      <c r="C113" s="153"/>
      <c r="D113" s="153"/>
      <c r="E113" s="153"/>
      <c r="F113" s="153"/>
      <c r="G113" s="153"/>
      <c r="H113" s="153"/>
      <c r="I113" s="153"/>
      <c r="J113" s="153"/>
      <c r="K113" s="153"/>
      <c r="L113" s="153"/>
      <c r="M113" s="153"/>
      <c r="N113" s="153"/>
      <c r="O113" s="153"/>
      <c r="P113" s="153"/>
      <c r="Q113" s="153"/>
      <c r="R113" s="153"/>
    </row>
    <row r="114" spans="1:18" ht="48" customHeight="1" x14ac:dyDescent="0.25">
      <c r="A114" s="9"/>
      <c r="B114" s="9"/>
      <c r="C114" s="9"/>
      <c r="D114" s="9"/>
      <c r="E114" s="9"/>
      <c r="F114" s="9"/>
      <c r="G114" s="9"/>
      <c r="H114" s="9"/>
      <c r="I114" s="9"/>
      <c r="J114" s="9"/>
      <c r="K114" s="9"/>
      <c r="L114" s="9"/>
      <c r="M114" s="9"/>
      <c r="N114" s="9"/>
      <c r="O114" s="9"/>
      <c r="P114" s="9"/>
      <c r="Q114" s="9"/>
      <c r="R114" s="9"/>
    </row>
    <row r="115" spans="1:18" ht="15.75" x14ac:dyDescent="0.25">
      <c r="A115" s="6"/>
    </row>
  </sheetData>
  <mergeCells count="95">
    <mergeCell ref="P98:P99"/>
    <mergeCell ref="Q98:Q99"/>
    <mergeCell ref="R98:R99"/>
    <mergeCell ref="L92:L93"/>
    <mergeCell ref="P100:P101"/>
    <mergeCell ref="Q100:Q101"/>
    <mergeCell ref="R100:R101"/>
    <mergeCell ref="Q92:Q93"/>
    <mergeCell ref="R92:R93"/>
    <mergeCell ref="K100:K101"/>
    <mergeCell ref="L100:L101"/>
    <mergeCell ref="M100:M101"/>
    <mergeCell ref="N100:N101"/>
    <mergeCell ref="A113:R113"/>
    <mergeCell ref="A111:R111"/>
    <mergeCell ref="A110:R110"/>
    <mergeCell ref="A107:K107"/>
    <mergeCell ref="A100:A101"/>
    <mergeCell ref="B100:B101"/>
    <mergeCell ref="H100:H101"/>
    <mergeCell ref="I100:I101"/>
    <mergeCell ref="J100:J101"/>
    <mergeCell ref="O100:O101"/>
    <mergeCell ref="A98:A99"/>
    <mergeCell ref="B98:B99"/>
    <mergeCell ref="H98:H99"/>
    <mergeCell ref="I98:I99"/>
    <mergeCell ref="J98:J99"/>
    <mergeCell ref="K98:K99"/>
    <mergeCell ref="L98:L99"/>
    <mergeCell ref="M98:M99"/>
    <mergeCell ref="N98:N99"/>
    <mergeCell ref="O98:O99"/>
    <mergeCell ref="A6:R6"/>
    <mergeCell ref="A9:R9"/>
    <mergeCell ref="A109:R109"/>
    <mergeCell ref="A112:R112"/>
    <mergeCell ref="A28:D28"/>
    <mergeCell ref="E26:R26"/>
    <mergeCell ref="E27:R27"/>
    <mergeCell ref="E28:R28"/>
    <mergeCell ref="E18:R18"/>
    <mergeCell ref="E19:R19"/>
    <mergeCell ref="A20:R20"/>
    <mergeCell ref="E21:R21"/>
    <mergeCell ref="E17:R17"/>
    <mergeCell ref="B36:B37"/>
    <mergeCell ref="C36:G36"/>
    <mergeCell ref="L36:N36"/>
    <mergeCell ref="F5:P5"/>
    <mergeCell ref="J8:M8"/>
    <mergeCell ref="A33:R33"/>
    <mergeCell ref="A32:R32"/>
    <mergeCell ref="A108:R108"/>
    <mergeCell ref="H36:K36"/>
    <mergeCell ref="A29:R29"/>
    <mergeCell ref="A30:D30"/>
    <mergeCell ref="A31:D31"/>
    <mergeCell ref="E30:R30"/>
    <mergeCell ref="E31:R31"/>
    <mergeCell ref="E16:R16"/>
    <mergeCell ref="A7:R7"/>
    <mergeCell ref="A36:A37"/>
    <mergeCell ref="J92:J93"/>
    <mergeCell ref="K92:K93"/>
    <mergeCell ref="A15:R15"/>
    <mergeCell ref="A14:D14"/>
    <mergeCell ref="E14:R14"/>
    <mergeCell ref="A25:R25"/>
    <mergeCell ref="A26:D26"/>
    <mergeCell ref="A24:D24"/>
    <mergeCell ref="A21:D21"/>
    <mergeCell ref="A22:D22"/>
    <mergeCell ref="A23:D23"/>
    <mergeCell ref="E24:R24"/>
    <mergeCell ref="A16:D16"/>
    <mergeCell ref="A17:D17"/>
    <mergeCell ref="A18:D18"/>
    <mergeCell ref="A19:D19"/>
    <mergeCell ref="A63:K63"/>
    <mergeCell ref="A76:K76"/>
    <mergeCell ref="A106:K106"/>
    <mergeCell ref="E22:R22"/>
    <mergeCell ref="E23:R23"/>
    <mergeCell ref="A27:D27"/>
    <mergeCell ref="A92:A93"/>
    <mergeCell ref="B92:B93"/>
    <mergeCell ref="H92:H93"/>
    <mergeCell ref="I92:I93"/>
    <mergeCell ref="O36:Q36"/>
    <mergeCell ref="R36:R37"/>
    <mergeCell ref="M92:M93"/>
    <mergeCell ref="N92:N93"/>
    <mergeCell ref="O92:O93"/>
    <mergeCell ref="P92:P93"/>
  </mergeCells>
  <pageMargins left="0.7"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IRD prie VRM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Šarkauskaitė</dc:creator>
  <cp:lastModifiedBy>Virginija Palaimiene</cp:lastModifiedBy>
  <cp:lastPrinted>2021-02-04T13:17:01Z</cp:lastPrinted>
  <dcterms:created xsi:type="dcterms:W3CDTF">2020-01-23T06:42:18Z</dcterms:created>
  <dcterms:modified xsi:type="dcterms:W3CDTF">2021-03-24T11:18:57Z</dcterms:modified>
</cp:coreProperties>
</file>