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luosnis\Kmsa\Savivaldybės administracija\BENDROSIOS VALDYMO FUNKCIJOS\Strateginio planavimo skyrius\SVP keitimai\2021-2023 SVP keitimai\2021-2023 SVP (birželio keitimas)\TARYBOS SPRENDIMAS\"/>
    </mc:Choice>
  </mc:AlternateContent>
  <bookViews>
    <workbookView xWindow="-120" yWindow="-120" windowWidth="24240" windowHeight="13140"/>
  </bookViews>
  <sheets>
    <sheet name="1 programa " sheetId="18" r:id="rId1"/>
    <sheet name="Lyginamasis variantas" sheetId="19" state="hidden" r:id="rId2"/>
    <sheet name="Aiškinamoji lentelė" sheetId="17" state="hidden" r:id="rId3"/>
  </sheets>
  <definedNames>
    <definedName name="_xlnm.Print_Area" localSheetId="0">'1 programa '!$A$1:$M$127</definedName>
    <definedName name="_xlnm.Print_Area" localSheetId="2">'Aiškinamoji lentelė'!$A$1:$Q$121</definedName>
    <definedName name="_xlnm.Print_Area" localSheetId="1">'Lyginamasis variantas'!$A$1:$X$123</definedName>
    <definedName name="_xlnm.Print_Titles" localSheetId="0">'1 programa '!$8:$10</definedName>
    <definedName name="_xlnm.Print_Titles" localSheetId="2">'Aiškinamoji lentelė'!$8:$10</definedName>
    <definedName name="_xlnm.Print_Titles" localSheetId="1">'Lyginamasis variantas'!$8:$10</definedName>
  </definedNames>
  <calcPr calcId="162913" fullPrecision="0"/>
</workbook>
</file>

<file path=xl/calcChain.xml><?xml version="1.0" encoding="utf-8"?>
<calcChain xmlns="http://schemas.openxmlformats.org/spreadsheetml/2006/main">
  <c r="H51" i="19" l="1"/>
  <c r="H22" i="19" l="1"/>
  <c r="H17" i="19"/>
  <c r="O94" i="19" l="1"/>
  <c r="I92" i="19"/>
  <c r="N92" i="19"/>
  <c r="K92" i="19"/>
  <c r="O52" i="19"/>
  <c r="L53" i="19"/>
  <c r="K52" i="19"/>
  <c r="H53" i="19"/>
  <c r="H52" i="19"/>
  <c r="N15" i="19"/>
  <c r="H15" i="18" l="1"/>
  <c r="G17" i="18"/>
  <c r="G16" i="18"/>
  <c r="G15" i="18"/>
  <c r="O114" i="19"/>
  <c r="N114" i="19"/>
  <c r="L122" i="19"/>
  <c r="L121" i="19"/>
  <c r="L120" i="19"/>
  <c r="L119" i="19"/>
  <c r="L116" i="19"/>
  <c r="L115" i="19"/>
  <c r="L114" i="19"/>
  <c r="L113" i="19"/>
  <c r="K122" i="19"/>
  <c r="K121" i="19"/>
  <c r="K120" i="19"/>
  <c r="K119" i="19"/>
  <c r="K116" i="19"/>
  <c r="K114" i="19"/>
  <c r="K115" i="19"/>
  <c r="K113" i="19"/>
  <c r="N113" i="19"/>
  <c r="K17" i="19"/>
  <c r="L17" i="19" s="1"/>
  <c r="L117" i="19" s="1"/>
  <c r="K15" i="19"/>
  <c r="H15" i="19"/>
  <c r="H16" i="19"/>
  <c r="K117" i="19" l="1"/>
  <c r="L46" i="19"/>
  <c r="L37" i="19"/>
  <c r="I37" i="19"/>
  <c r="I35" i="19" l="1"/>
  <c r="I32" i="19"/>
  <c r="L22" i="19"/>
  <c r="I22" i="19"/>
  <c r="O122" i="19" l="1"/>
  <c r="O121" i="19"/>
  <c r="O120" i="19"/>
  <c r="O119" i="19"/>
  <c r="O117" i="19"/>
  <c r="O116" i="19"/>
  <c r="O115" i="19"/>
  <c r="O113" i="19"/>
  <c r="N122" i="19"/>
  <c r="N121" i="19"/>
  <c r="N120" i="19"/>
  <c r="N119" i="19"/>
  <c r="N117" i="19"/>
  <c r="N116" i="19"/>
  <c r="N115" i="19"/>
  <c r="I114" i="19"/>
  <c r="G114" i="19" l="1"/>
  <c r="I122" i="19"/>
  <c r="I121" i="19"/>
  <c r="I120" i="19"/>
  <c r="I119" i="19"/>
  <c r="I115" i="19"/>
  <c r="I113" i="19"/>
  <c r="H122" i="19"/>
  <c r="H121" i="19"/>
  <c r="H120" i="19"/>
  <c r="H119" i="19"/>
  <c r="H117" i="19"/>
  <c r="H116" i="19"/>
  <c r="H115" i="19"/>
  <c r="H114" i="19"/>
  <c r="H113" i="19"/>
  <c r="N103" i="19"/>
  <c r="K103" i="19"/>
  <c r="H103" i="19"/>
  <c r="I103" i="19"/>
  <c r="N81" i="19"/>
  <c r="O81" i="19"/>
  <c r="M81" i="19"/>
  <c r="N71" i="19"/>
  <c r="O71" i="19"/>
  <c r="K71" i="19"/>
  <c r="H71" i="19"/>
  <c r="N51" i="19"/>
  <c r="O51" i="19"/>
  <c r="K51" i="19"/>
  <c r="G103" i="19"/>
  <c r="O72" i="19" l="1"/>
  <c r="N72" i="19"/>
  <c r="K72" i="19"/>
  <c r="H72" i="19"/>
  <c r="O118" i="19"/>
  <c r="N118" i="19"/>
  <c r="K118" i="19"/>
  <c r="I118" i="19"/>
  <c r="H118" i="19"/>
  <c r="M122" i="19" l="1"/>
  <c r="J122" i="19"/>
  <c r="G122" i="19"/>
  <c r="M121" i="19"/>
  <c r="J121" i="19"/>
  <c r="G121" i="19"/>
  <c r="M120" i="19"/>
  <c r="J120" i="19"/>
  <c r="G120" i="19"/>
  <c r="M119" i="19"/>
  <c r="J119" i="19"/>
  <c r="G119" i="19"/>
  <c r="M117" i="19"/>
  <c r="J117" i="19"/>
  <c r="M116" i="19"/>
  <c r="J116" i="19"/>
  <c r="M115" i="19"/>
  <c r="J115" i="19"/>
  <c r="G115" i="19"/>
  <c r="M114" i="19"/>
  <c r="J114" i="19"/>
  <c r="M113" i="19"/>
  <c r="J113" i="19"/>
  <c r="G113" i="19"/>
  <c r="M92" i="19"/>
  <c r="J92" i="19"/>
  <c r="M83" i="19"/>
  <c r="J83" i="19"/>
  <c r="G83" i="19"/>
  <c r="M74" i="19"/>
  <c r="J74" i="19"/>
  <c r="K74" i="19" s="1"/>
  <c r="G74" i="19"/>
  <c r="H74" i="19" s="1"/>
  <c r="M71" i="19"/>
  <c r="G53" i="19"/>
  <c r="I53" i="19" s="1"/>
  <c r="J52" i="19"/>
  <c r="L52" i="19" s="1"/>
  <c r="L71" i="19" s="1"/>
  <c r="G52" i="19"/>
  <c r="G19" i="19"/>
  <c r="G17" i="19"/>
  <c r="G16" i="19"/>
  <c r="I16" i="19" s="1"/>
  <c r="I116" i="19" s="1"/>
  <c r="M15" i="19"/>
  <c r="J15" i="19"/>
  <c r="G15" i="19"/>
  <c r="J80" i="19" l="1"/>
  <c r="J81" i="19" s="1"/>
  <c r="G80" i="19"/>
  <c r="G81" i="19" s="1"/>
  <c r="J71" i="19"/>
  <c r="M80" i="19"/>
  <c r="N74" i="19"/>
  <c r="J51" i="19"/>
  <c r="J72" i="19" s="1"/>
  <c r="L15" i="19"/>
  <c r="J91" i="19"/>
  <c r="K83" i="19"/>
  <c r="M51" i="19"/>
  <c r="M112" i="19"/>
  <c r="M111" i="19" s="1"/>
  <c r="M110" i="19" s="1"/>
  <c r="G71" i="19"/>
  <c r="I52" i="19"/>
  <c r="I71" i="19" s="1"/>
  <c r="M91" i="19"/>
  <c r="N83" i="19"/>
  <c r="I74" i="19"/>
  <c r="I80" i="19" s="1"/>
  <c r="I81" i="19" s="1"/>
  <c r="H80" i="19"/>
  <c r="H81" i="19" s="1"/>
  <c r="J103" i="19"/>
  <c r="L92" i="19"/>
  <c r="L103" i="19" s="1"/>
  <c r="G112" i="19"/>
  <c r="G111" i="19" s="1"/>
  <c r="I15" i="19"/>
  <c r="G51" i="19"/>
  <c r="G117" i="19"/>
  <c r="I17" i="19"/>
  <c r="I117" i="19" s="1"/>
  <c r="L74" i="19"/>
  <c r="L80" i="19" s="1"/>
  <c r="L81" i="19" s="1"/>
  <c r="K112" i="19"/>
  <c r="K111" i="19" s="1"/>
  <c r="K110" i="19" s="1"/>
  <c r="K123" i="19" s="1"/>
  <c r="K80" i="19"/>
  <c r="K81" i="19" s="1"/>
  <c r="G91" i="19"/>
  <c r="G104" i="19" s="1"/>
  <c r="H83" i="19"/>
  <c r="H112" i="19" s="1"/>
  <c r="H111" i="19" s="1"/>
  <c r="H110" i="19" s="1"/>
  <c r="H123" i="19" s="1"/>
  <c r="M103" i="19"/>
  <c r="M104" i="19" s="1"/>
  <c r="O92" i="19"/>
  <c r="O103" i="19" s="1"/>
  <c r="L118" i="19"/>
  <c r="G118" i="19"/>
  <c r="M118" i="19"/>
  <c r="J118" i="19"/>
  <c r="G116" i="19"/>
  <c r="M72" i="19"/>
  <c r="J104" i="19"/>
  <c r="J112" i="19"/>
  <c r="J111" i="19" s="1"/>
  <c r="J110" i="19" s="1"/>
  <c r="J123" i="19" s="1"/>
  <c r="I123" i="18"/>
  <c r="I121" i="18"/>
  <c r="I120" i="18"/>
  <c r="I116" i="18"/>
  <c r="I115" i="18"/>
  <c r="H123" i="18"/>
  <c r="H122" i="18"/>
  <c r="H121" i="18"/>
  <c r="H120" i="18"/>
  <c r="H116" i="18"/>
  <c r="H115" i="18"/>
  <c r="G123" i="18"/>
  <c r="G122" i="18"/>
  <c r="G121" i="18"/>
  <c r="G120" i="18"/>
  <c r="G116" i="18"/>
  <c r="G115" i="18"/>
  <c r="I114" i="18"/>
  <c r="H114" i="18"/>
  <c r="G114" i="18"/>
  <c r="I122" i="18"/>
  <c r="I118" i="18"/>
  <c r="H118" i="18"/>
  <c r="I117" i="18"/>
  <c r="H117" i="18"/>
  <c r="G104" i="18"/>
  <c r="I93" i="18"/>
  <c r="I104" i="18" s="1"/>
  <c r="H93" i="18"/>
  <c r="H104" i="18" s="1"/>
  <c r="M105" i="19" l="1"/>
  <c r="M106" i="19" s="1"/>
  <c r="G72" i="19"/>
  <c r="G110" i="19"/>
  <c r="G123" i="19" s="1"/>
  <c r="L51" i="19"/>
  <c r="L72" i="19" s="1"/>
  <c r="L83" i="19"/>
  <c r="L91" i="19" s="1"/>
  <c r="L104" i="19" s="1"/>
  <c r="K91" i="19"/>
  <c r="K104" i="19" s="1"/>
  <c r="K105" i="19" s="1"/>
  <c r="K106" i="19" s="1"/>
  <c r="O74" i="19"/>
  <c r="N112" i="19"/>
  <c r="N111" i="19" s="1"/>
  <c r="N110" i="19" s="1"/>
  <c r="N123" i="19" s="1"/>
  <c r="N80" i="19"/>
  <c r="I83" i="19"/>
  <c r="I91" i="19" s="1"/>
  <c r="I104" i="19" s="1"/>
  <c r="H91" i="19"/>
  <c r="H104" i="19" s="1"/>
  <c r="H105" i="19" s="1"/>
  <c r="H106" i="19" s="1"/>
  <c r="I112" i="19"/>
  <c r="I111" i="19" s="1"/>
  <c r="I110" i="19" s="1"/>
  <c r="I123" i="19" s="1"/>
  <c r="I51" i="19"/>
  <c r="I72" i="19" s="1"/>
  <c r="O83" i="19"/>
  <c r="O91" i="19" s="1"/>
  <c r="N91" i="19"/>
  <c r="N104" i="19" s="1"/>
  <c r="N105" i="19" s="1"/>
  <c r="N106" i="19" s="1"/>
  <c r="O104" i="19"/>
  <c r="O105" i="19" s="1"/>
  <c r="O106" i="19" s="1"/>
  <c r="J105" i="19"/>
  <c r="J106" i="19" s="1"/>
  <c r="G105" i="19"/>
  <c r="G106" i="19" s="1"/>
  <c r="M123" i="19"/>
  <c r="I84" i="18"/>
  <c r="I92" i="18" s="1"/>
  <c r="H84" i="18"/>
  <c r="H92" i="18" s="1"/>
  <c r="G84" i="18"/>
  <c r="G92" i="18" s="1"/>
  <c r="G105" i="18" s="1"/>
  <c r="I75" i="18"/>
  <c r="I81" i="18" s="1"/>
  <c r="H75" i="18"/>
  <c r="H81" i="18" s="1"/>
  <c r="G75" i="18"/>
  <c r="G81" i="18" s="1"/>
  <c r="G82" i="18" s="1"/>
  <c r="I72" i="18"/>
  <c r="H53" i="18"/>
  <c r="H72" i="18" s="1"/>
  <c r="G54" i="18"/>
  <c r="G53" i="18"/>
  <c r="G72" i="18" l="1"/>
  <c r="I105" i="19"/>
  <c r="I106" i="19" s="1"/>
  <c r="O112" i="19"/>
  <c r="O111" i="19" s="1"/>
  <c r="O110" i="19" s="1"/>
  <c r="O123" i="19" s="1"/>
  <c r="O80" i="19"/>
  <c r="L105" i="19"/>
  <c r="L106" i="19" s="1"/>
  <c r="L112" i="19"/>
  <c r="L111" i="19" s="1"/>
  <c r="L110" i="19" s="1"/>
  <c r="L123" i="19" s="1"/>
  <c r="I15" i="18"/>
  <c r="H52" i="18" l="1"/>
  <c r="H73" i="18" s="1"/>
  <c r="H113" i="18"/>
  <c r="I52" i="18"/>
  <c r="I73" i="18" s="1"/>
  <c r="I113" i="18"/>
  <c r="G118" i="18"/>
  <c r="G117" i="18"/>
  <c r="G113" i="18"/>
  <c r="G52" i="18" l="1"/>
  <c r="G73" i="18" s="1"/>
  <c r="I82" i="18"/>
  <c r="H82" i="18"/>
  <c r="G19" i="18"/>
  <c r="H105" i="18" l="1"/>
  <c r="H106" i="18" s="1"/>
  <c r="H107" i="18" s="1"/>
  <c r="I105" i="18"/>
  <c r="I106" i="18" s="1"/>
  <c r="I107" i="18" s="1"/>
  <c r="G106" i="18"/>
  <c r="G107" i="18" s="1"/>
  <c r="H119" i="18"/>
  <c r="G119" i="18"/>
  <c r="I119" i="18"/>
  <c r="G112" i="18"/>
  <c r="G111" i="18" s="1"/>
  <c r="H112" i="18"/>
  <c r="H111" i="18" s="1"/>
  <c r="I112" i="18"/>
  <c r="I111" i="18" s="1"/>
  <c r="J67" i="17"/>
  <c r="L49" i="17"/>
  <c r="K49" i="17"/>
  <c r="I49" i="17"/>
  <c r="H124" i="18" l="1"/>
  <c r="I124" i="18"/>
  <c r="G124" i="18"/>
  <c r="J16" i="17"/>
  <c r="J49" i="17" s="1"/>
  <c r="J68" i="17" s="1"/>
  <c r="J99" i="17" l="1"/>
  <c r="J110" i="17" l="1"/>
  <c r="L110" i="17"/>
  <c r="K110" i="17"/>
  <c r="I110" i="17"/>
  <c r="I111" i="17"/>
  <c r="J112" i="17" l="1"/>
  <c r="J111" i="17"/>
  <c r="J109" i="17"/>
  <c r="J108" i="17" l="1"/>
  <c r="L119" i="17" l="1"/>
  <c r="L118" i="17"/>
  <c r="L117" i="17"/>
  <c r="L116" i="17"/>
  <c r="L114" i="17"/>
  <c r="L113" i="17"/>
  <c r="L111" i="17"/>
  <c r="K119" i="17"/>
  <c r="K118" i="17"/>
  <c r="K117" i="17"/>
  <c r="K116" i="17"/>
  <c r="K114" i="17"/>
  <c r="K113" i="17"/>
  <c r="K111" i="17"/>
  <c r="J119" i="17"/>
  <c r="J118" i="17"/>
  <c r="J117" i="17"/>
  <c r="J116" i="17"/>
  <c r="J114" i="17"/>
  <c r="J113" i="17"/>
  <c r="I119" i="17"/>
  <c r="I118" i="17"/>
  <c r="I117" i="17"/>
  <c r="I116" i="17"/>
  <c r="I113" i="17"/>
  <c r="I115" i="17" l="1"/>
  <c r="L112" i="17"/>
  <c r="K112" i="17"/>
  <c r="I112" i="17"/>
  <c r="L109" i="17"/>
  <c r="K109" i="17"/>
  <c r="K108" i="17" l="1"/>
  <c r="L108" i="17"/>
  <c r="K99" i="17"/>
  <c r="L99" i="17"/>
  <c r="I99" i="17"/>
  <c r="J88" i="17"/>
  <c r="J100" i="17" s="1"/>
  <c r="K88" i="17"/>
  <c r="L88" i="17"/>
  <c r="I88" i="17"/>
  <c r="J76" i="17"/>
  <c r="J77" i="17" s="1"/>
  <c r="K76" i="17"/>
  <c r="K77" i="17" s="1"/>
  <c r="L76" i="17"/>
  <c r="L77" i="17" s="1"/>
  <c r="J101" i="17" l="1"/>
  <c r="J102" i="17" s="1"/>
  <c r="I100" i="17"/>
  <c r="L100" i="17"/>
  <c r="K100" i="17"/>
  <c r="K67" i="17"/>
  <c r="L67" i="17"/>
  <c r="L68" i="17" l="1"/>
  <c r="L101" i="17" s="1"/>
  <c r="L102" i="17" s="1"/>
  <c r="K68" i="17"/>
  <c r="K101" i="17" s="1"/>
  <c r="K102" i="17" s="1"/>
  <c r="I73" i="17"/>
  <c r="I71" i="17"/>
  <c r="I56" i="17"/>
  <c r="I114" i="17" s="1"/>
  <c r="I51" i="17"/>
  <c r="I109" i="17" l="1"/>
  <c r="I108" i="17" s="1"/>
  <c r="I107" i="17" s="1"/>
  <c r="I120" i="17" s="1"/>
  <c r="I76" i="17"/>
  <c r="I77" i="17" s="1"/>
  <c r="I67" i="17"/>
  <c r="I68" i="17" s="1"/>
  <c r="I101" i="17" l="1"/>
  <c r="I102" i="17" s="1"/>
  <c r="K107" i="17"/>
  <c r="L107" i="17"/>
  <c r="L115" i="17"/>
  <c r="K115" i="17"/>
  <c r="J115" i="17" l="1"/>
  <c r="K120" i="17"/>
  <c r="L120" i="17"/>
  <c r="J107" i="17" l="1"/>
  <c r="J120" i="17" s="1"/>
</calcChain>
</file>

<file path=xl/comments1.xml><?xml version="1.0" encoding="utf-8"?>
<comments xmlns="http://schemas.openxmlformats.org/spreadsheetml/2006/main">
  <authors>
    <author>Audra Cepiene</author>
    <author>Indrė Butenienė</author>
    <author>Inga Mikalauskienė</author>
  </authors>
  <commentList>
    <comment ref="E20" authorId="0" shapeId="0">
      <text>
        <r>
          <rPr>
            <b/>
            <sz val="9"/>
            <color indexed="81"/>
            <rFont val="Tahoma"/>
            <family val="2"/>
            <charset val="186"/>
          </rPr>
          <t xml:space="preserve">P1, </t>
        </r>
        <r>
          <rPr>
            <sz val="9"/>
            <color indexed="81"/>
            <rFont val="Tahoma"/>
            <family val="2"/>
            <charset val="186"/>
          </rPr>
          <t>8.1.2. Patvirtintas ir įgyvendinamas Klaipėdos miesto bendrasis planas ir sprendinių įgyvendinimo programa, vnt.</t>
        </r>
      </text>
    </comment>
    <comment ref="E21" authorId="1" shapeId="0">
      <text>
        <r>
          <rPr>
            <b/>
            <sz val="9"/>
            <color indexed="81"/>
            <rFont val="Tahoma"/>
            <family val="2"/>
            <charset val="186"/>
          </rPr>
          <t>KEPS 3.1.1.</t>
        </r>
        <r>
          <rPr>
            <sz val="9"/>
            <color indexed="81"/>
            <rFont val="Tahoma"/>
            <family val="2"/>
            <charset val="186"/>
          </rPr>
          <t xml:space="preserve"> Atnaujinti miesto planavimo dokumentus, atsižvelgiant į miesto vystymo zonų prioritetus, kuriant policentrinę miesto urbanistinę struktūrą. Stiprinti miesto istorinį centrą ir pacentrius, sudarant galimybes panaudoti teritoriją įvairioms funkcijoms </t>
        </r>
      </text>
    </comment>
    <comment ref="E22" authorId="1" shapeId="0">
      <text>
        <r>
          <rPr>
            <b/>
            <sz val="9"/>
            <color indexed="81"/>
            <rFont val="Tahoma"/>
            <family val="2"/>
            <charset val="186"/>
          </rPr>
          <t>KEPS 3.1.13.</t>
        </r>
        <r>
          <rPr>
            <sz val="9"/>
            <color indexed="81"/>
            <rFont val="Tahoma"/>
            <family val="2"/>
            <charset val="186"/>
          </rPr>
          <t xml:space="preserve"> Vystyti viešųjų erdvių gerinimo programas ir lokalius urbanistinės struktūros atgaivinimo projektus</t>
        </r>
      </text>
    </comment>
    <comment ref="E38" authorId="2" shapeId="0">
      <text>
        <r>
          <rPr>
            <b/>
            <sz val="9"/>
            <color indexed="81"/>
            <rFont val="Tahoma"/>
            <family val="2"/>
            <charset val="186"/>
          </rPr>
          <t xml:space="preserve">KSP2.1.3.19
</t>
        </r>
        <r>
          <rPr>
            <sz val="9"/>
            <color indexed="81"/>
            <rFont val="Tahoma"/>
            <family val="2"/>
            <charset val="186"/>
          </rPr>
          <t xml:space="preserve">Plėsti kapinių infrastruktūrą siekiant užtikrinti miesto poreikius atitinkantį laidojimo vietų skaičių
</t>
        </r>
      </text>
    </comment>
    <comment ref="E41" authorId="2" shapeId="0">
      <text>
        <r>
          <rPr>
            <b/>
            <sz val="9"/>
            <color indexed="81"/>
            <rFont val="Tahoma"/>
            <family val="2"/>
            <charset val="186"/>
          </rPr>
          <t>2.4.1.1.</t>
        </r>
        <r>
          <rPr>
            <sz val="9"/>
            <color indexed="81"/>
            <rFont val="Tahoma"/>
            <family val="2"/>
            <charset val="186"/>
          </rPr>
          <t xml:space="preserve">
Centrinės miesto dalies zonose prie vandens (jūros, marių, Danės upės) teikti pirmenybę daugiafunkcės paskirties teritorijų vystymui</t>
        </r>
      </text>
    </comment>
    <comment ref="E44" authorId="0" shapeId="0">
      <text>
        <r>
          <rPr>
            <b/>
            <sz val="9"/>
            <color indexed="81"/>
            <rFont val="Tahoma"/>
            <family val="2"/>
            <charset val="186"/>
          </rPr>
          <t>P2.1.1.3.</t>
        </r>
        <r>
          <rPr>
            <sz val="9"/>
            <color indexed="81"/>
            <rFont val="Tahoma"/>
            <family val="2"/>
            <charset val="186"/>
          </rPr>
          <t xml:space="preserve"> Vykdant miesto urbanistinę plėtrą rengti atskirų teritorijų perspektyvinio vystymo galimybių studijas ir koncepcijas, apimančias teritorijos vystymą urbanistiniu erdviniu, paveldosauginiu, gamtosauginiu, ekonominiu bei socialiniu požiūriais.</t>
        </r>
        <r>
          <rPr>
            <b/>
            <sz val="9"/>
            <color indexed="81"/>
            <rFont val="Tahoma"/>
            <family val="2"/>
            <charset val="186"/>
          </rPr>
          <t xml:space="preserve">                                                               Rodiklis P</t>
        </r>
        <r>
          <rPr>
            <sz val="9"/>
            <color indexed="81"/>
            <rFont val="Tahoma"/>
            <family val="2"/>
            <charset val="186"/>
          </rPr>
          <t xml:space="preserve">arengtų galimybių studijų skaičius
Parengtų koncepcijų skaičius
</t>
        </r>
      </text>
    </comment>
    <comment ref="E45" authorId="1" shapeId="0">
      <text>
        <r>
          <rPr>
            <sz val="9"/>
            <color indexed="81"/>
            <rFont val="Tahoma"/>
            <family val="2"/>
            <charset val="186"/>
          </rPr>
          <t xml:space="preserve">KEPS 3.1.8.Paversti Smiltynę kurortine teritorija: sukurti infrastruktūrą, reikalingą kurortinės teritorijos statusui įgyti, traukos objektų, didinti Smiltynės pasiekiamumą ir
 3.1.9. Paversti Girulius kurortine teritorija: plėtoti turistinę infrastruktūrą ir įkurti rekreacinių centrų (pvz., pastatyti SPA centrų, išnaudojančių geoterminius vandenis) </t>
        </r>
      </text>
    </comment>
    <comment ref="E56" authorId="0" shapeId="0">
      <text>
        <r>
          <rPr>
            <b/>
            <sz val="9"/>
            <color indexed="81"/>
            <rFont val="Tahoma"/>
            <family val="2"/>
            <charset val="186"/>
          </rPr>
          <t>P2.2.2.4 (KSP)</t>
        </r>
        <r>
          <rPr>
            <sz val="9"/>
            <color indexed="81"/>
            <rFont val="Tahoma"/>
            <family val="2"/>
            <charset val="186"/>
          </rPr>
          <t xml:space="preserve">
Parengti esamų daugiabučių gyvenamųjų namų kvartalų ir teritorijų detaliuosius planus, priskirti ir suformuoti žemės sklypus</t>
        </r>
      </text>
    </comment>
    <comment ref="E76" authorId="0" shapeId="0">
      <text>
        <r>
          <rPr>
            <sz val="9"/>
            <color indexed="81"/>
            <rFont val="Tahoma"/>
            <family val="2"/>
            <charset val="186"/>
          </rPr>
          <t>P(KSP) 2.1.3.2</t>
        </r>
      </text>
    </comment>
    <comment ref="E96" authorId="0" shapeId="0">
      <text>
        <r>
          <rPr>
            <b/>
            <sz val="9"/>
            <color indexed="81"/>
            <rFont val="Tahoma"/>
            <family val="2"/>
            <charset val="186"/>
          </rPr>
          <t xml:space="preserve">P.2.4.3.2. KSP </t>
        </r>
        <r>
          <rPr>
            <sz val="9"/>
            <color indexed="81"/>
            <rFont val="Tahoma"/>
            <family val="2"/>
            <charset val="186"/>
          </rPr>
          <t xml:space="preserve">Vykdant kultūros paveldo prevencinę apsaugą tvarkyti savivaldybės kultūros paveldo objektus, skatinti kultūros paveldo objektų valdytojus ir naudotojus tinkamai prižiūrėti ir naudoti kultūros paveldo objektus;
</t>
        </r>
        <r>
          <rPr>
            <b/>
            <sz val="9"/>
            <color indexed="81"/>
            <rFont val="Tahoma"/>
            <family val="2"/>
            <charset val="186"/>
          </rPr>
          <t xml:space="preserve">
P1 (prioritetai)</t>
        </r>
        <r>
          <rPr>
            <sz val="9"/>
            <color indexed="81"/>
            <rFont val="Tahoma"/>
            <family val="2"/>
            <charset val="186"/>
          </rPr>
          <t xml:space="preserve"> 4.1.3. Parengtas ir įgyvendinamas Savivaldybės dalinio finansavimo aprašas dėl senamiestyje ir istorinėje miesto dalyje esančių namų (kurie nėra paveldo objektai) fasadų sutvarkymo 
</t>
        </r>
      </text>
    </comment>
    <comment ref="E97" authorId="1" shapeId="0">
      <text>
        <r>
          <rPr>
            <b/>
            <sz val="9"/>
            <color indexed="81"/>
            <rFont val="Tahoma"/>
            <family val="2"/>
            <charset val="186"/>
          </rPr>
          <t>KEPS 3.1.13.</t>
        </r>
        <r>
          <rPr>
            <sz val="9"/>
            <color indexed="81"/>
            <rFont val="Tahoma"/>
            <family val="2"/>
            <charset val="186"/>
          </rPr>
          <t xml:space="preserve"> Vystyti viešųjų erdvių gerinimo programas ir lokalius urbanistinės struktūros atgaivinimo projektus</t>
        </r>
      </text>
    </comment>
    <comment ref="E98" authorId="0" shapeId="0">
      <text>
        <r>
          <rPr>
            <b/>
            <sz val="9"/>
            <color indexed="81"/>
            <rFont val="Tahoma"/>
            <family val="2"/>
            <charset val="186"/>
          </rPr>
          <t>P1, 4.1.7.</t>
        </r>
        <r>
          <rPr>
            <sz val="9"/>
            <color indexed="81"/>
            <rFont val="Tahoma"/>
            <family val="2"/>
            <charset val="186"/>
          </rPr>
          <t xml:space="preserve"> Parengta Šv. Jono bažnyčios atstatymo techninė dokumentacija
</t>
        </r>
      </text>
    </comment>
    <comment ref="E100" authorId="1" shapeId="0">
      <text>
        <r>
          <rPr>
            <b/>
            <sz val="9"/>
            <color indexed="81"/>
            <rFont val="Tahoma"/>
            <family val="2"/>
            <charset val="186"/>
          </rPr>
          <t>KEPS 3.1.13.</t>
        </r>
        <r>
          <rPr>
            <sz val="9"/>
            <color indexed="81"/>
            <rFont val="Tahoma"/>
            <family val="2"/>
            <charset val="186"/>
          </rPr>
          <t xml:space="preserve"> Vystyti viešųjų erdvių gerinimo programas ir lokalius urbanistinės struktūros atgaivinimo projektus</t>
        </r>
      </text>
    </comment>
    <comment ref="E102" authorId="1" shapeId="0">
      <text>
        <r>
          <rPr>
            <b/>
            <sz val="9"/>
            <color indexed="81"/>
            <rFont val="Tahoma"/>
            <family val="2"/>
            <charset val="186"/>
          </rPr>
          <t xml:space="preserve">KEPS 3.1.13. </t>
        </r>
        <r>
          <rPr>
            <sz val="9"/>
            <color indexed="81"/>
            <rFont val="Tahoma"/>
            <family val="2"/>
            <charset val="186"/>
          </rPr>
          <t>Vystyti viešųjų erdvių gerinimo programas ir lokalius urbanistinės struktūros atgaivinimo projektus</t>
        </r>
      </text>
    </comment>
    <comment ref="E103" authorId="0" shapeId="0">
      <text>
        <r>
          <rPr>
            <b/>
            <sz val="9"/>
            <color indexed="81"/>
            <rFont val="Tahoma"/>
            <family val="2"/>
            <charset val="186"/>
          </rPr>
          <t>P2.4.3.3. (KSP)</t>
        </r>
        <r>
          <rPr>
            <sz val="9"/>
            <color indexed="81"/>
            <rFont val="Tahoma"/>
            <family val="2"/>
            <charset val="186"/>
          </rPr>
          <t xml:space="preserve">
Pagal parengtus techninius projektus sutvarkyti miesto teritorijoje esančius piliakalnius ir istorines miesto kapines
</t>
        </r>
      </text>
    </comment>
  </commentList>
</comments>
</file>

<file path=xl/comments2.xml><?xml version="1.0" encoding="utf-8"?>
<comments xmlns="http://schemas.openxmlformats.org/spreadsheetml/2006/main">
  <authors>
    <author>Audra Cepiene</author>
    <author>Indrė Butenienė</author>
    <author>Inga Mikalauskienė</author>
  </authors>
  <commentList>
    <comment ref="E20" authorId="0" shapeId="0">
      <text>
        <r>
          <rPr>
            <b/>
            <sz val="9"/>
            <color indexed="81"/>
            <rFont val="Tahoma"/>
            <family val="2"/>
            <charset val="186"/>
          </rPr>
          <t xml:space="preserve">P1, </t>
        </r>
        <r>
          <rPr>
            <sz val="9"/>
            <color indexed="81"/>
            <rFont val="Tahoma"/>
            <family val="2"/>
            <charset val="186"/>
          </rPr>
          <t>8.1.2. Patvirtintas ir įgyvendinamas Klaipėdos miesto bendrasis planas ir sprendinių įgyvendinimo programa, vnt.</t>
        </r>
      </text>
    </comment>
    <comment ref="E21" authorId="1" shapeId="0">
      <text>
        <r>
          <rPr>
            <b/>
            <sz val="9"/>
            <color indexed="81"/>
            <rFont val="Tahoma"/>
            <family val="2"/>
            <charset val="186"/>
          </rPr>
          <t>KEPS 3.1.1.</t>
        </r>
        <r>
          <rPr>
            <sz val="9"/>
            <color indexed="81"/>
            <rFont val="Tahoma"/>
            <family val="2"/>
            <charset val="186"/>
          </rPr>
          <t xml:space="preserve"> Atnaujinti miesto planavimo dokumentus, atsižvelgiant į miesto vystymo zonų prioritetus, kuriant policentrinę miesto urbanistinę struktūrą. Stiprinti miesto istorinį centrą ir pacentrius, sudarant galimybes panaudoti teritoriją įvairioms funkcijoms </t>
        </r>
      </text>
    </comment>
    <comment ref="E22" authorId="1" shapeId="0">
      <text>
        <r>
          <rPr>
            <b/>
            <sz val="9"/>
            <color indexed="81"/>
            <rFont val="Tahoma"/>
            <family val="2"/>
            <charset val="186"/>
          </rPr>
          <t>KEPS 3.1.13.</t>
        </r>
        <r>
          <rPr>
            <sz val="9"/>
            <color indexed="81"/>
            <rFont val="Tahoma"/>
            <family val="2"/>
            <charset val="186"/>
          </rPr>
          <t xml:space="preserve"> Vystyti viešųjų erdvių gerinimo programas ir lokalius urbanistinės struktūros atgaivinimo projektus</t>
        </r>
      </text>
    </comment>
    <comment ref="E37" authorId="2" shapeId="0">
      <text>
        <r>
          <rPr>
            <b/>
            <sz val="9"/>
            <color indexed="81"/>
            <rFont val="Tahoma"/>
            <family val="2"/>
            <charset val="186"/>
          </rPr>
          <t xml:space="preserve">KSP2.1.3.19
</t>
        </r>
        <r>
          <rPr>
            <sz val="9"/>
            <color indexed="81"/>
            <rFont val="Tahoma"/>
            <family val="2"/>
            <charset val="186"/>
          </rPr>
          <t xml:space="preserve">Plėsti kapinių infrastruktūrą siekiant užtikrinti miesto poreikius atitinkantį laidojimo vietų skaičių
</t>
        </r>
      </text>
    </comment>
    <comment ref="E40" authorId="2" shapeId="0">
      <text>
        <r>
          <rPr>
            <b/>
            <sz val="9"/>
            <color indexed="81"/>
            <rFont val="Tahoma"/>
            <family val="2"/>
            <charset val="186"/>
          </rPr>
          <t>2.4.1.1.</t>
        </r>
        <r>
          <rPr>
            <sz val="9"/>
            <color indexed="81"/>
            <rFont val="Tahoma"/>
            <family val="2"/>
            <charset val="186"/>
          </rPr>
          <t xml:space="preserve">
Centrinės miesto dalies zonose prie vandens (jūros, marių, Danės upės) teikti pirmenybę daugiafunkcės paskirties teritorijų vystymui</t>
        </r>
      </text>
    </comment>
    <comment ref="E43" authorId="0" shapeId="0">
      <text>
        <r>
          <rPr>
            <b/>
            <sz val="9"/>
            <color indexed="81"/>
            <rFont val="Tahoma"/>
            <family val="2"/>
            <charset val="186"/>
          </rPr>
          <t>P2.1.1.3.</t>
        </r>
        <r>
          <rPr>
            <sz val="9"/>
            <color indexed="81"/>
            <rFont val="Tahoma"/>
            <family val="2"/>
            <charset val="186"/>
          </rPr>
          <t xml:space="preserve"> Vykdant miesto urbanistinę plėtrą rengti atskirų teritorijų perspektyvinio vystymo galimybių studijas ir koncepcijas, apimančias teritorijos vystymą urbanistiniu erdviniu, paveldosauginiu, gamtosauginiu, ekonominiu bei socialiniu požiūriais.</t>
        </r>
        <r>
          <rPr>
            <b/>
            <sz val="9"/>
            <color indexed="81"/>
            <rFont val="Tahoma"/>
            <family val="2"/>
            <charset val="186"/>
          </rPr>
          <t xml:space="preserve">                                                               Rodiklis P</t>
        </r>
        <r>
          <rPr>
            <sz val="9"/>
            <color indexed="81"/>
            <rFont val="Tahoma"/>
            <family val="2"/>
            <charset val="186"/>
          </rPr>
          <t xml:space="preserve">arengtų galimybių studijų skaičius
Parengtų koncepcijų skaičius
</t>
        </r>
      </text>
    </comment>
    <comment ref="E44" authorId="1" shapeId="0">
      <text>
        <r>
          <rPr>
            <sz val="9"/>
            <color indexed="81"/>
            <rFont val="Tahoma"/>
            <family val="2"/>
            <charset val="186"/>
          </rPr>
          <t xml:space="preserve">KEPS 3.1.8.Paversti Smiltynę kurortine teritorija: sukurti infrastruktūrą, reikalingą kurortinės teritorijos statusui įgyti, traukos objektų, didinti Smiltynės pasiekiamumą ir
 3.1.9. Paversti Girulius kurortine teritorija: plėtoti turistinę infrastruktūrą ir įkurti rekreacinių centrų (pvz., pastatyti SPA centrų, išnaudojančių geoterminius vandenis) </t>
        </r>
      </text>
    </comment>
    <comment ref="E55" authorId="0" shapeId="0">
      <text>
        <r>
          <rPr>
            <b/>
            <sz val="9"/>
            <color indexed="81"/>
            <rFont val="Tahoma"/>
            <family val="2"/>
            <charset val="186"/>
          </rPr>
          <t>P2.2.2.4 (KSP)</t>
        </r>
        <r>
          <rPr>
            <sz val="9"/>
            <color indexed="81"/>
            <rFont val="Tahoma"/>
            <family val="2"/>
            <charset val="186"/>
          </rPr>
          <t xml:space="preserve">
Parengti esamų daugiabučių gyvenamųjų namų kvartalų ir teritorijų detaliuosius planus, priskirti ir suformuoti žemės sklypus</t>
        </r>
      </text>
    </comment>
    <comment ref="E75" authorId="0" shapeId="0">
      <text>
        <r>
          <rPr>
            <sz val="9"/>
            <color indexed="81"/>
            <rFont val="Tahoma"/>
            <family val="2"/>
            <charset val="186"/>
          </rPr>
          <t>P(KSP) 2.1.3.2</t>
        </r>
      </text>
    </comment>
    <comment ref="E95" authorId="0" shapeId="0">
      <text>
        <r>
          <rPr>
            <b/>
            <sz val="9"/>
            <color indexed="81"/>
            <rFont val="Tahoma"/>
            <family val="2"/>
            <charset val="186"/>
          </rPr>
          <t xml:space="preserve">P.2.4.3.2. KSP </t>
        </r>
        <r>
          <rPr>
            <sz val="9"/>
            <color indexed="81"/>
            <rFont val="Tahoma"/>
            <family val="2"/>
            <charset val="186"/>
          </rPr>
          <t xml:space="preserve">Vykdant kultūros paveldo prevencinę apsaugą tvarkyti savivaldybės kultūros paveldo objektus, skatinti kultūros paveldo objektų valdytojus ir naudotojus tinkamai prižiūrėti ir naudoti kultūros paveldo objektus;
</t>
        </r>
        <r>
          <rPr>
            <b/>
            <sz val="9"/>
            <color indexed="81"/>
            <rFont val="Tahoma"/>
            <family val="2"/>
            <charset val="186"/>
          </rPr>
          <t xml:space="preserve">
P1 (prioritetai)</t>
        </r>
        <r>
          <rPr>
            <sz val="9"/>
            <color indexed="81"/>
            <rFont val="Tahoma"/>
            <family val="2"/>
            <charset val="186"/>
          </rPr>
          <t xml:space="preserve"> 4.1.3. Parengtas ir įgyvendinamas Savivaldybės dalinio finansavimo aprašas dėl senamiestyje ir istorinėje miesto dalyje esančių namų (kurie nėra paveldo objektai) fasadų sutvarkymo 
</t>
        </r>
      </text>
    </comment>
    <comment ref="E96" authorId="1" shapeId="0">
      <text>
        <r>
          <rPr>
            <b/>
            <sz val="9"/>
            <color indexed="81"/>
            <rFont val="Tahoma"/>
            <family val="2"/>
            <charset val="186"/>
          </rPr>
          <t>KEPS 3.1.13.</t>
        </r>
        <r>
          <rPr>
            <sz val="9"/>
            <color indexed="81"/>
            <rFont val="Tahoma"/>
            <family val="2"/>
            <charset val="186"/>
          </rPr>
          <t xml:space="preserve"> Vystyti viešųjų erdvių gerinimo programas ir lokalius urbanistinės struktūros atgaivinimo projektus</t>
        </r>
      </text>
    </comment>
    <comment ref="E97" authorId="0" shapeId="0">
      <text>
        <r>
          <rPr>
            <b/>
            <sz val="9"/>
            <color indexed="81"/>
            <rFont val="Tahoma"/>
            <family val="2"/>
            <charset val="186"/>
          </rPr>
          <t>P1, 4.1.7.</t>
        </r>
        <r>
          <rPr>
            <sz val="9"/>
            <color indexed="81"/>
            <rFont val="Tahoma"/>
            <family val="2"/>
            <charset val="186"/>
          </rPr>
          <t xml:space="preserve"> Parengta Šv. Jono bažnyčios atstatymo techninė dokumentacija
</t>
        </r>
      </text>
    </comment>
    <comment ref="E99" authorId="1" shapeId="0">
      <text>
        <r>
          <rPr>
            <b/>
            <sz val="9"/>
            <color indexed="81"/>
            <rFont val="Tahoma"/>
            <family val="2"/>
            <charset val="186"/>
          </rPr>
          <t>KEPS 3.1.13.</t>
        </r>
        <r>
          <rPr>
            <sz val="9"/>
            <color indexed="81"/>
            <rFont val="Tahoma"/>
            <family val="2"/>
            <charset val="186"/>
          </rPr>
          <t xml:space="preserve"> Vystyti viešųjų erdvių gerinimo programas ir lokalius urbanistinės struktūros atgaivinimo projektus</t>
        </r>
      </text>
    </comment>
    <comment ref="E101" authorId="1" shapeId="0">
      <text>
        <r>
          <rPr>
            <b/>
            <sz val="9"/>
            <color indexed="81"/>
            <rFont val="Tahoma"/>
            <family val="2"/>
            <charset val="186"/>
          </rPr>
          <t xml:space="preserve">KEPS 3.1.13. </t>
        </r>
        <r>
          <rPr>
            <sz val="9"/>
            <color indexed="81"/>
            <rFont val="Tahoma"/>
            <family val="2"/>
            <charset val="186"/>
          </rPr>
          <t>Vystyti viešųjų erdvių gerinimo programas ir lokalius urbanistinės struktūros atgaivinimo projektus</t>
        </r>
      </text>
    </comment>
    <comment ref="E102" authorId="0" shapeId="0">
      <text>
        <r>
          <rPr>
            <b/>
            <sz val="9"/>
            <color indexed="81"/>
            <rFont val="Tahoma"/>
            <family val="2"/>
            <charset val="186"/>
          </rPr>
          <t>P2.4.3.3. (KSP)</t>
        </r>
        <r>
          <rPr>
            <sz val="9"/>
            <color indexed="81"/>
            <rFont val="Tahoma"/>
            <family val="2"/>
            <charset val="186"/>
          </rPr>
          <t xml:space="preserve">
Pagal parengtus techninius projektus sutvarkyti miesto teritorijoje esančius piliakalnius ir istorines miesto kapines
</t>
        </r>
      </text>
    </comment>
  </commentList>
</comments>
</file>

<file path=xl/comments3.xml><?xml version="1.0" encoding="utf-8"?>
<comments xmlns="http://schemas.openxmlformats.org/spreadsheetml/2006/main">
  <authors>
    <author>Audra Cepiene</author>
    <author>Indrė Butenienė</author>
  </authors>
  <commentList>
    <comment ref="F17" authorId="0" shapeId="0">
      <text>
        <r>
          <rPr>
            <b/>
            <sz val="9"/>
            <color indexed="81"/>
            <rFont val="Tahoma"/>
            <family val="2"/>
            <charset val="186"/>
          </rPr>
          <t xml:space="preserve">P1, </t>
        </r>
        <r>
          <rPr>
            <sz val="9"/>
            <color indexed="81"/>
            <rFont val="Tahoma"/>
            <family val="2"/>
            <charset val="186"/>
          </rPr>
          <t>8.1.2. Patvirtintas ir įgyvendinamas Klaipėdos miesto bendrasis planas ir sprendinių įgyvendinimo programa, vnt.</t>
        </r>
      </text>
    </comment>
    <comment ref="F18" authorId="1" shapeId="0">
      <text>
        <r>
          <rPr>
            <b/>
            <sz val="9"/>
            <color indexed="81"/>
            <rFont val="Tahoma"/>
            <family val="2"/>
            <charset val="186"/>
          </rPr>
          <t>KEPS 3.1.1.</t>
        </r>
        <r>
          <rPr>
            <sz val="9"/>
            <color indexed="81"/>
            <rFont val="Tahoma"/>
            <family val="2"/>
            <charset val="186"/>
          </rPr>
          <t xml:space="preserve"> Atnaujinti miesto planavimo dokumentus, atsižvelgiant į miesto vystymo zonų prioritetus, kuriant policentrinę miesto urbanistinę struktūrą. Stiprinti miesto istorinį centrą ir pacentrius, sudarant galimybes panaudoti teritoriją įvairioms funkcijoms </t>
        </r>
      </text>
    </comment>
    <comment ref="F19" authorId="1" shapeId="0">
      <text>
        <r>
          <rPr>
            <b/>
            <sz val="9"/>
            <color indexed="81"/>
            <rFont val="Tahoma"/>
            <family val="2"/>
            <charset val="186"/>
          </rPr>
          <t>KEPS 3.1.13.</t>
        </r>
        <r>
          <rPr>
            <sz val="9"/>
            <color indexed="81"/>
            <rFont val="Tahoma"/>
            <family val="2"/>
            <charset val="186"/>
          </rPr>
          <t xml:space="preserve"> Vystyti viešųjų erdvių gerinimo programas ir lokalius urbanistinės struktūros atgaivinimo projektus</t>
        </r>
      </text>
    </comment>
    <comment ref="H21" authorId="0" shapeId="0">
      <text>
        <r>
          <rPr>
            <b/>
            <sz val="9"/>
            <color indexed="81"/>
            <rFont val="Tahoma"/>
            <family val="2"/>
            <charset val="186"/>
          </rPr>
          <t>ŽP</t>
        </r>
        <r>
          <rPr>
            <sz val="9"/>
            <color indexed="81"/>
            <rFont val="Tahoma"/>
            <family val="2"/>
            <charset val="186"/>
          </rPr>
          <t xml:space="preserve">
</t>
        </r>
      </text>
    </comment>
    <comment ref="H23" authorId="0" shapeId="0">
      <text>
        <r>
          <rPr>
            <b/>
            <sz val="9"/>
            <color indexed="81"/>
            <rFont val="Tahoma"/>
            <family val="2"/>
            <charset val="186"/>
          </rPr>
          <t>ŽP</t>
        </r>
        <r>
          <rPr>
            <sz val="9"/>
            <color indexed="81"/>
            <rFont val="Tahoma"/>
            <family val="2"/>
            <charset val="186"/>
          </rPr>
          <t xml:space="preserve">
</t>
        </r>
      </text>
    </comment>
    <comment ref="H25" authorId="0" shapeId="0">
      <text>
        <r>
          <rPr>
            <b/>
            <sz val="9"/>
            <color indexed="81"/>
            <rFont val="Tahoma"/>
            <family val="2"/>
            <charset val="186"/>
          </rPr>
          <t>ŽP</t>
        </r>
        <r>
          <rPr>
            <sz val="9"/>
            <color indexed="81"/>
            <rFont val="Tahoma"/>
            <family val="2"/>
            <charset val="186"/>
          </rPr>
          <t xml:space="preserve">
</t>
        </r>
      </text>
    </comment>
    <comment ref="F35" authorId="0" shapeId="0">
      <text>
        <r>
          <rPr>
            <b/>
            <sz val="9"/>
            <color indexed="81"/>
            <rFont val="Tahoma"/>
            <family val="2"/>
            <charset val="186"/>
          </rPr>
          <t>KSP2.1.3.19</t>
        </r>
        <r>
          <rPr>
            <sz val="9"/>
            <color indexed="81"/>
            <rFont val="Tahoma"/>
            <family val="2"/>
            <charset val="186"/>
          </rPr>
          <t xml:space="preserve">
Plėsti kapinių infrastruktūrą siekiant užtikrinti miesto poreikius atitinkantį laidojimo vietų skaičių</t>
        </r>
      </text>
    </comment>
    <comment ref="F38" authorId="0" shapeId="0">
      <text>
        <r>
          <rPr>
            <b/>
            <sz val="9"/>
            <color indexed="81"/>
            <rFont val="Tahoma"/>
            <family val="2"/>
            <charset val="186"/>
          </rPr>
          <t>2.4.1.1.</t>
        </r>
        <r>
          <rPr>
            <sz val="9"/>
            <color indexed="81"/>
            <rFont val="Tahoma"/>
            <family val="2"/>
            <charset val="186"/>
          </rPr>
          <t xml:space="preserve">
Centrinės miesto dalies zonose prie vandens (jūros, marių, Danės upės) teikti pirmenybę daugiafunkcės paskirties teritorijų vystymui</t>
        </r>
      </text>
    </comment>
    <comment ref="F43" authorId="0" shapeId="0">
      <text>
        <r>
          <rPr>
            <b/>
            <sz val="9"/>
            <color indexed="81"/>
            <rFont val="Tahoma"/>
            <family val="2"/>
            <charset val="186"/>
          </rPr>
          <t>P2.1.1.3.</t>
        </r>
        <r>
          <rPr>
            <sz val="9"/>
            <color indexed="81"/>
            <rFont val="Tahoma"/>
            <family val="2"/>
            <charset val="186"/>
          </rPr>
          <t xml:space="preserve"> Vykdant miesto urbanistinę plėtrą rengti atskirų teritorijų perspektyvinio vystymo galimybių studijas ir koncepcijas, apimančias teritorijos vystymą urbanistiniu erdviniu, paveldosauginiu, gamtosauginiu, ekonominiu bei socialiniu požiūriais.</t>
        </r>
        <r>
          <rPr>
            <b/>
            <sz val="9"/>
            <color indexed="81"/>
            <rFont val="Tahoma"/>
            <family val="2"/>
            <charset val="186"/>
          </rPr>
          <t xml:space="preserve">                                                               Rodiklis P</t>
        </r>
        <r>
          <rPr>
            <sz val="9"/>
            <color indexed="81"/>
            <rFont val="Tahoma"/>
            <family val="2"/>
            <charset val="186"/>
          </rPr>
          <t xml:space="preserve">arengtų galimybių studijų skaičius
Parengtų koncepcijų skaičius
</t>
        </r>
      </text>
    </comment>
    <comment ref="F44" authorId="1" shapeId="0">
      <text>
        <r>
          <rPr>
            <sz val="9"/>
            <color indexed="81"/>
            <rFont val="Tahoma"/>
            <family val="2"/>
            <charset val="186"/>
          </rPr>
          <t xml:space="preserve">KEPS 3.1.8.Paversti Smiltynę kurortine teritorija: sukurti infrastruktūrą, reikalingą kurortinės teritorijos statusui įgyti, traukos objektų, didinti Smiltynės pasiekiamumą ir
 3.1.9. Paversti Girulius kurortine teritorija: plėtoti turistinę infrastruktūrą ir įkurti rekreacinių centrų (pvz., pastatyti SPA centrų, išnaudojančių geoterminius vandenis) </t>
        </r>
      </text>
    </comment>
    <comment ref="F51" authorId="0" shapeId="0">
      <text>
        <r>
          <rPr>
            <b/>
            <sz val="9"/>
            <color indexed="81"/>
            <rFont val="Tahoma"/>
            <family val="2"/>
            <charset val="186"/>
          </rPr>
          <t>P2.2.2.4 (KSP)</t>
        </r>
        <r>
          <rPr>
            <sz val="9"/>
            <color indexed="81"/>
            <rFont val="Tahoma"/>
            <family val="2"/>
            <charset val="186"/>
          </rPr>
          <t xml:space="preserve">
Parengti esamų daugiabučių gyvenamųjų namų kvartalų ir teritorijų detaliuosius planus, priskirti ir suformuoti žemės sklypus</t>
        </r>
      </text>
    </comment>
    <comment ref="H51" authorId="0" shapeId="0">
      <text>
        <r>
          <rPr>
            <b/>
            <sz val="9"/>
            <color indexed="81"/>
            <rFont val="Tahoma"/>
            <family val="2"/>
            <charset val="186"/>
          </rPr>
          <t>ŽP</t>
        </r>
        <r>
          <rPr>
            <sz val="9"/>
            <color indexed="81"/>
            <rFont val="Tahoma"/>
            <family val="2"/>
            <charset val="186"/>
          </rPr>
          <t xml:space="preserve">
</t>
        </r>
      </text>
    </comment>
    <comment ref="F71" authorId="0" shapeId="0">
      <text>
        <r>
          <rPr>
            <sz val="9"/>
            <color indexed="81"/>
            <rFont val="Tahoma"/>
            <family val="2"/>
            <charset val="186"/>
          </rPr>
          <t>P(KSP) 2.1.3.2</t>
        </r>
      </text>
    </comment>
    <comment ref="F91" authorId="0" shapeId="0">
      <text>
        <r>
          <rPr>
            <b/>
            <sz val="9"/>
            <color indexed="81"/>
            <rFont val="Tahoma"/>
            <family val="2"/>
            <charset val="186"/>
          </rPr>
          <t xml:space="preserve">P.2.4.3.2. KSP </t>
        </r>
        <r>
          <rPr>
            <sz val="9"/>
            <color indexed="81"/>
            <rFont val="Tahoma"/>
            <family val="2"/>
            <charset val="186"/>
          </rPr>
          <t xml:space="preserve">Vykdant kultūros paveldo prevencinę apsaugą tvarkyti savivaldybės kultūros paveldo objektus, skatinti kultūros paveldo objektų valdytojus ir naudotojus tinkamai prižiūrėti ir naudoti kultūros paveldo objektus;
</t>
        </r>
        <r>
          <rPr>
            <b/>
            <sz val="9"/>
            <color indexed="81"/>
            <rFont val="Tahoma"/>
            <family val="2"/>
            <charset val="186"/>
          </rPr>
          <t xml:space="preserve">
P1 (prioritetai)</t>
        </r>
        <r>
          <rPr>
            <sz val="9"/>
            <color indexed="81"/>
            <rFont val="Tahoma"/>
            <family val="2"/>
            <charset val="186"/>
          </rPr>
          <t xml:space="preserve"> 4.1.3. Parengtas ir įgyvendinamas Savivaldybės dalinio finansavimo aprašas dėl senamiestyje ir istorinėje miesto dalyje esančių namų (kurie nėra paveldo objektai) fasadų sutvarkymo 
</t>
        </r>
      </text>
    </comment>
    <comment ref="F92" authorId="1" shapeId="0">
      <text>
        <r>
          <rPr>
            <b/>
            <sz val="9"/>
            <color indexed="81"/>
            <rFont val="Tahoma"/>
            <family val="2"/>
            <charset val="186"/>
          </rPr>
          <t>KEPS 3.1.13.</t>
        </r>
        <r>
          <rPr>
            <sz val="9"/>
            <color indexed="81"/>
            <rFont val="Tahoma"/>
            <family val="2"/>
            <charset val="186"/>
          </rPr>
          <t xml:space="preserve"> Vystyti viešųjų erdvių gerinimo programas ir lokalius urbanistinės struktūros atgaivinimo projektus</t>
        </r>
      </text>
    </comment>
    <comment ref="F93" authorId="0" shapeId="0">
      <text>
        <r>
          <rPr>
            <b/>
            <sz val="9"/>
            <color indexed="81"/>
            <rFont val="Tahoma"/>
            <family val="2"/>
            <charset val="186"/>
          </rPr>
          <t>P1, 4.1.7.</t>
        </r>
        <r>
          <rPr>
            <sz val="9"/>
            <color indexed="81"/>
            <rFont val="Tahoma"/>
            <family val="2"/>
            <charset val="186"/>
          </rPr>
          <t xml:space="preserve"> Parengta Šv. Jono bažnyčios atstatymo techninė dokumentacija
</t>
        </r>
      </text>
    </comment>
    <comment ref="F95" authorId="1" shapeId="0">
      <text>
        <r>
          <rPr>
            <b/>
            <sz val="9"/>
            <color indexed="81"/>
            <rFont val="Tahoma"/>
            <family val="2"/>
            <charset val="186"/>
          </rPr>
          <t>KEPS 3.1.13.</t>
        </r>
        <r>
          <rPr>
            <sz val="9"/>
            <color indexed="81"/>
            <rFont val="Tahoma"/>
            <family val="2"/>
            <charset val="186"/>
          </rPr>
          <t xml:space="preserve"> Vystyti viešųjų erdvių gerinimo programas ir lokalius urbanistinės struktūros atgaivinimo projektus</t>
        </r>
      </text>
    </comment>
    <comment ref="F97" authorId="1" shapeId="0">
      <text>
        <r>
          <rPr>
            <b/>
            <sz val="9"/>
            <color indexed="81"/>
            <rFont val="Tahoma"/>
            <family val="2"/>
            <charset val="186"/>
          </rPr>
          <t xml:space="preserve">KEPS 3.1.13. </t>
        </r>
        <r>
          <rPr>
            <sz val="9"/>
            <color indexed="81"/>
            <rFont val="Tahoma"/>
            <family val="2"/>
            <charset val="186"/>
          </rPr>
          <t>Vystyti viešųjų erdvių gerinimo programas ir lokalius urbanistinės struktūros atgaivinimo projektus</t>
        </r>
      </text>
    </comment>
    <comment ref="F98" authorId="0" shapeId="0">
      <text>
        <r>
          <rPr>
            <b/>
            <sz val="9"/>
            <color indexed="81"/>
            <rFont val="Tahoma"/>
            <family val="2"/>
            <charset val="186"/>
          </rPr>
          <t>P2.4.3.3. (KSP)</t>
        </r>
        <r>
          <rPr>
            <sz val="9"/>
            <color indexed="81"/>
            <rFont val="Tahoma"/>
            <family val="2"/>
            <charset val="186"/>
          </rPr>
          <t xml:space="preserve">
Pagal parengtus techninius projektus sutvarkyti miesto teritorijoje esančius piliakalnius ir istorines miesto kapines
</t>
        </r>
      </text>
    </comment>
  </commentList>
</comments>
</file>

<file path=xl/sharedStrings.xml><?xml version="1.0" encoding="utf-8"?>
<sst xmlns="http://schemas.openxmlformats.org/spreadsheetml/2006/main" count="846" uniqueCount="208">
  <si>
    <t>Uždavinio kodas</t>
  </si>
  <si>
    <t>Priemonės kodas</t>
  </si>
  <si>
    <t>Priemonės požymis</t>
  </si>
  <si>
    <t>Finansavimo šaltinis</t>
  </si>
  <si>
    <t>01</t>
  </si>
  <si>
    <t>Iš viso:</t>
  </si>
  <si>
    <t>02</t>
  </si>
  <si>
    <t>Iš viso uždaviniui:</t>
  </si>
  <si>
    <t>Iš viso tikslui:</t>
  </si>
  <si>
    <t>Finansavimo šaltiniai</t>
  </si>
  <si>
    <t>Pavadinimas</t>
  </si>
  <si>
    <t>Finansavimo šaltinių suvestinė</t>
  </si>
  <si>
    <t>SAVIVALDYBĖS  LĖŠOS, IŠ VISO:</t>
  </si>
  <si>
    <t>KITI ŠALTINIAI, IŠ VISO:</t>
  </si>
  <si>
    <t>IŠ VISO:</t>
  </si>
  <si>
    <t xml:space="preserve"> TIKSLŲ, UŽDAVINIŲ, PRIEMONIŲ, PRIEMONIŲ IŠLAIDŲ IR PRODUKTO KRITERIJŲ SUVESTINĖ</t>
  </si>
  <si>
    <t>Veiklos plano tikslo kodas</t>
  </si>
  <si>
    <t>SB</t>
  </si>
  <si>
    <t>Papriemonės kodas</t>
  </si>
  <si>
    <t>03</t>
  </si>
  <si>
    <t>04</t>
  </si>
  <si>
    <t>05</t>
  </si>
  <si>
    <t>06</t>
  </si>
  <si>
    <t>MIESTO URBANISTINIO PLANAVIMO PROGRAMOS (NR. 01)</t>
  </si>
  <si>
    <t>01 Miesto urbanistinio planavimo programa</t>
  </si>
  <si>
    <t>Užtikrinti kompleksišką ir darnų miesto planavimą</t>
  </si>
  <si>
    <t>Rengti miesto teritorijų planavimo bei susijusius dokumentus</t>
  </si>
  <si>
    <t xml:space="preserve">B </t>
  </si>
  <si>
    <t>Parengta planų, vnt.</t>
  </si>
  <si>
    <t>Užtikrinti geoinformacinių sistemų (GIS) administravimą ir vykdomų geodezinių darbų kontrolę</t>
  </si>
  <si>
    <t>Savivaldybės administracijos GIS programinės įrangos ir informacinių sistemų, veikiančių GIS pagrindu, atnaujinimas, papildymas</t>
  </si>
  <si>
    <t>Atnaujinta duomenų bazių, vnt.</t>
  </si>
  <si>
    <t>Kultūrinės vertės nustatymo objektų dokumentacijos parengimas</t>
  </si>
  <si>
    <t>Informacinio leidinio apie paveldo objektus leidyba</t>
  </si>
  <si>
    <t>Išleistas leidinys, egz.</t>
  </si>
  <si>
    <t>Parengta objektų kultūrinės vertės nustatymo dokumentacija, vnt.</t>
  </si>
  <si>
    <t>Strateginis tikslas 01. Didinti miesto konkurencingumą, kryptingai vystant infrastruktūrą ir sudarant palankias sąlygas verslui</t>
  </si>
  <si>
    <t>07</t>
  </si>
  <si>
    <t>Bendrojo plano parengimas</t>
  </si>
  <si>
    <t>Suorganizuota paroda, vnt.</t>
  </si>
  <si>
    <t>Geoinformacinių sistemų (GIS) administravimas ir kontrolė:</t>
  </si>
  <si>
    <t>Kultūros paveldo objektų apskaitos, tvarkybos ir sklaidos dokumentacijos parengimas:</t>
  </si>
  <si>
    <t>Planas</t>
  </si>
  <si>
    <t>SB(ŽPL)</t>
  </si>
  <si>
    <t>09</t>
  </si>
  <si>
    <t>Detaliųjų ir kitų planų rengimas:</t>
  </si>
  <si>
    <t>Žemės sklypų planų rengimas:</t>
  </si>
  <si>
    <t>Kultūros paveldo sklaida:</t>
  </si>
  <si>
    <t>Suorganizuotas renginys, vnt.</t>
  </si>
  <si>
    <t>10</t>
  </si>
  <si>
    <t>Archeologinių tyrimų vykdymas Klaipėdos miesto teritorijoje</t>
  </si>
  <si>
    <t xml:space="preserve">Miško žemės keitimas kitomis naudmenomis inžinerinės infrastruktūros plėtrai:  </t>
  </si>
  <si>
    <t>tūkst. Eur</t>
  </si>
  <si>
    <t>Parengtas naujas Bendrasis planas, vnt.</t>
  </si>
  <si>
    <t>Topografinėms-inžinerinėms nuotraukoms vykdyti reikalingų išeitinių duomenų išdavimas, atliktų geodezinių darbų kontrolės vykdymas, Klaipėdos miesto žemės kadastro skaitmeninių duomenų įsigijimas</t>
  </si>
  <si>
    <t>Atnaujinta GIS licencijuotų darbo vietų, vnt.</t>
  </si>
  <si>
    <t>Atlikta archeologinių tyrimų, vnt.</t>
  </si>
  <si>
    <t>Atnaujintų topografinių-inžinerinių nuotraukų kokybės tikrinimo programų, vnt.</t>
  </si>
  <si>
    <t>Atskirų žemės sklypų planų ir susijusių dokumentų parengimas</t>
  </si>
  <si>
    <t>WebGIS programų sukūrimas ir teminių žemėlapių viešinimas</t>
  </si>
  <si>
    <t>Žemės sklypo Turgaus g. 24 detaliojo plano keitimas (Šv. Jono bažnyčios detalusis planas)</t>
  </si>
  <si>
    <t>Kultūros paveldo objektų tvarkybos darbų vykdymas</t>
  </si>
  <si>
    <t>Pakeistas detalusis planas, vnt.</t>
  </si>
  <si>
    <t>Kultūros paveldo objektų tvarkyba:</t>
  </si>
  <si>
    <t>Kompensacijų išmokėjimas už visuomenės poreikiams paimtą turtą ir turto įsigijimas infrastruktūros plėtrai:</t>
  </si>
  <si>
    <t>Žemės visuomenės poreikiams paėmimas ir turto įsigijimas inžinerinės infrastruktūros plėtrai:</t>
  </si>
  <si>
    <t>Savivaldybės biudžetas, iš jo:</t>
  </si>
  <si>
    <t xml:space="preserve">Sutvarkyta kultūros paveldo objektų, vnt. </t>
  </si>
  <si>
    <t>2020-ieji metai</t>
  </si>
  <si>
    <t>Parengtas specialusis planas, vnt.</t>
  </si>
  <si>
    <t xml:space="preserve">Leidinio apie Klaipėdos miesto architektūrą ir urbanistiką išleidimas ir architektūrinės parodos organizavimas </t>
  </si>
  <si>
    <t>SB(L)</t>
  </si>
  <si>
    <t>Vykdyti paveldo objektų išsaugojimo priemones</t>
  </si>
  <si>
    <t xml:space="preserve">Rytinės dalies B teritorijos (tarp Pajūrio g., kelio A13, Liepų g. ir Danės g.) susisiekimo infrastruktūros vystymo specialiojo plano parengimas </t>
  </si>
  <si>
    <t>2021-ieji metai</t>
  </si>
  <si>
    <t>Suorganizuota kitų renginių, vnt.</t>
  </si>
  <si>
    <t>Parengtas ir išleistas leidinys, egz.</t>
  </si>
  <si>
    <t>Atlikta ekspertizių, vnt.</t>
  </si>
  <si>
    <t>Smiltynėje dviračių ir pėsčiųjų tako rekonstrukcijai</t>
  </si>
  <si>
    <t>Surengta posėdžių, vnt.</t>
  </si>
  <si>
    <t>Parengtas techninis projektas, vnt.</t>
  </si>
  <si>
    <t>Karinių paveldo objektų ženklinimas Klaipėdos miesto teritorijoje</t>
  </si>
  <si>
    <t xml:space="preserve">Detaliųjų ar specialiųjų planų koregavimas ar keitimas </t>
  </si>
  <si>
    <t xml:space="preserve">Iš viso programai: </t>
  </si>
  <si>
    <t>11</t>
  </si>
  <si>
    <t>Pakoreguota teritorijų planavimo dokumentų, vnt.</t>
  </si>
  <si>
    <t>Pagaminta ir pakabinta Bendrojo plano stendų, vnt.</t>
  </si>
  <si>
    <t>Šilumos ūkio specialiojo plano parengimas</t>
  </si>
  <si>
    <r>
      <t xml:space="preserve">Savivaldybės biudžeto lėšos </t>
    </r>
    <r>
      <rPr>
        <b/>
        <sz val="10"/>
        <rFont val="Times New Roman"/>
        <family val="1"/>
        <charset val="186"/>
      </rPr>
      <t>SB</t>
    </r>
  </si>
  <si>
    <r>
      <t xml:space="preserve">Europos Sąjungos paramos lėšos, kurios įtrauktos į savivaldybės biudžetą </t>
    </r>
    <r>
      <rPr>
        <b/>
        <sz val="10"/>
        <rFont val="Times New Roman"/>
        <family val="1"/>
        <charset val="186"/>
      </rPr>
      <t>SB(ES)</t>
    </r>
  </si>
  <si>
    <r>
      <t xml:space="preserve">Valstybės biudžeto specialiosios tikslinės dotacijos lėšos </t>
    </r>
    <r>
      <rPr>
        <b/>
        <sz val="10"/>
        <rFont val="Times New Roman"/>
        <family val="1"/>
        <charset val="186"/>
      </rPr>
      <t>SB(VB)</t>
    </r>
  </si>
  <si>
    <r>
      <t xml:space="preserve">Programų lėšų likučių laikinai laisvos lėšos </t>
    </r>
    <r>
      <rPr>
        <b/>
        <sz val="10"/>
        <rFont val="Times New Roman"/>
        <family val="1"/>
        <charset val="186"/>
      </rPr>
      <t>SB(L)</t>
    </r>
  </si>
  <si>
    <t>2022-ieji metai</t>
  </si>
  <si>
    <r>
      <t xml:space="preserve">Žemės pardavimų likučio lėšos </t>
    </r>
    <r>
      <rPr>
        <b/>
        <sz val="10"/>
        <rFont val="Times New Roman"/>
        <family val="1"/>
        <charset val="186"/>
      </rPr>
      <t>SB(ŽPL)</t>
    </r>
  </si>
  <si>
    <r>
      <t xml:space="preserve">Europos Sąjungos paramos lėšos </t>
    </r>
    <r>
      <rPr>
        <b/>
        <sz val="10"/>
        <rFont val="Times New Roman"/>
        <family val="1"/>
        <charset val="186"/>
      </rPr>
      <t>ES</t>
    </r>
  </si>
  <si>
    <r>
      <t xml:space="preserve">Klaipėdos valstybinio jūrų uosto lėšos </t>
    </r>
    <r>
      <rPr>
        <b/>
        <sz val="10"/>
        <rFont val="Times New Roman"/>
        <family val="1"/>
        <charset val="186"/>
      </rPr>
      <t>KVJUD</t>
    </r>
  </si>
  <si>
    <r>
      <t xml:space="preserve">Kiti finansavimo šaltiniai </t>
    </r>
    <r>
      <rPr>
        <b/>
        <sz val="10"/>
        <rFont val="Times New Roman"/>
        <family val="1"/>
        <charset val="186"/>
      </rPr>
      <t>Kt</t>
    </r>
  </si>
  <si>
    <r>
      <t xml:space="preserve">Valstybės biudžeto lėšos </t>
    </r>
    <r>
      <rPr>
        <b/>
        <sz val="10"/>
        <rFont val="Times New Roman"/>
        <family val="1"/>
        <charset val="186"/>
      </rPr>
      <t>LRVB</t>
    </r>
  </si>
  <si>
    <r>
      <t xml:space="preserve">Klaipėdos miesto </t>
    </r>
    <r>
      <rPr>
        <i/>
        <sz val="10"/>
        <rFont val="Times New Roman"/>
        <family val="1"/>
        <charset val="186"/>
      </rPr>
      <t>vandens</t>
    </r>
    <r>
      <rPr>
        <sz val="10"/>
        <rFont val="Times New Roman"/>
        <family val="1"/>
        <charset val="186"/>
      </rPr>
      <t xml:space="preserve"> tiekimo ir nuotekų tvarkymo infrastruktūros plėtros specialiojo plano parengimas</t>
    </r>
  </si>
  <si>
    <r>
      <t xml:space="preserve">Klaipėdos miesto </t>
    </r>
    <r>
      <rPr>
        <i/>
        <sz val="10"/>
        <rFont val="Times New Roman"/>
        <family val="1"/>
        <charset val="186"/>
      </rPr>
      <t>lietaus</t>
    </r>
    <r>
      <rPr>
        <sz val="10"/>
        <rFont val="Times New Roman"/>
        <family val="1"/>
        <charset val="186"/>
      </rPr>
      <t xml:space="preserve"> nuotekų tvarkymo infrastruktūros plėtros specialiojo plano parengimas</t>
    </r>
  </si>
  <si>
    <t>08</t>
  </si>
  <si>
    <t>Rengiamų planavimo dokumentų ekspertinis vertinimas</t>
  </si>
  <si>
    <t>Parengtas projektas, vnt.</t>
  </si>
  <si>
    <t>Klaipėdos Smeltės istorinių kapinių sutvarkymo projekto parengimas</t>
  </si>
  <si>
    <t xml:space="preserve">Šv. Jono bažnyčios atstatymas Klaipėdoje </t>
  </si>
  <si>
    <t>P1</t>
  </si>
  <si>
    <t xml:space="preserve">4. Žemės sklypas tarp Klemiškės ir Tilžės g. </t>
  </si>
  <si>
    <t>Objektų, kurie paženklinti, skaičius</t>
  </si>
  <si>
    <t xml:space="preserve">Smiltynės ir Girulių bendrųjų planų parengimas    </t>
  </si>
  <si>
    <t>P6</t>
  </si>
  <si>
    <t>Antrojo pasaulinio karo pakrantės, priešlėktuvinės gynybos baterijų sutvarkymo techninio projekto parengimas</t>
  </si>
  <si>
    <t>Parengtas Girulių bendrasis planas, vnt.</t>
  </si>
  <si>
    <t>P</t>
  </si>
  <si>
    <t>Parengtas Smiltynės bendrasis planas, vnt.</t>
  </si>
  <si>
    <t>3. Danės g. 6</t>
  </si>
  <si>
    <t>2. Kūlių Vartų g. 5A</t>
  </si>
  <si>
    <t>1. Didžioji Vandens g. 28 B</t>
  </si>
  <si>
    <t>Klaipėdos miesto realistinio modelio, ortofotografinio žemėlapio ir programos viešinimui sukūrimas</t>
  </si>
  <si>
    <t>Klaipėdos miesto savivaldybės nekilnojamojo kultūros paveldo vertinimo tarybos darbo organizavimas (ekspertų paslaugų įsigijimas)</t>
  </si>
  <si>
    <t xml:space="preserve">Savanorių g. ir Martyno Jankaus g.  bei Savanorių g. ir Ernesto Galvanausko g. sankryžoms įrengti </t>
  </si>
  <si>
    <t>Atlikti archeologiniai tyrimai, vnt.</t>
  </si>
  <si>
    <t xml:space="preserve">Urbanistikos ir architektūros skyrius </t>
  </si>
  <si>
    <t>12</t>
  </si>
  <si>
    <t>13</t>
  </si>
  <si>
    <t>Galimybių studijos dėl kapinių plėtros papildymas</t>
  </si>
  <si>
    <t>Galimybių studijos dėl AB „Klaipėdos energija“ teritorijos Danės g. 8, Klaipėdoje, konversijos parengimas</t>
  </si>
  <si>
    <t>2023-ieji metai</t>
  </si>
  <si>
    <t>Produkto kriterijus</t>
  </si>
  <si>
    <t>2020 m. asignavimų planas*</t>
  </si>
  <si>
    <t>Vykdytojas</t>
  </si>
  <si>
    <t>Planavimo dokumentų viešinimas ir sklaida            (2021 m. numatoma įgyvendinti rinkodaros priemones, skirtas Bendrojo plano viešinimui)</t>
  </si>
  <si>
    <t>Urbanistikos ir architektūros skyrius,</t>
  </si>
  <si>
    <t>Parengtas galimybių studijos papildymas (darbų pabaiga ir lėšos 2021 m.), vnt.</t>
  </si>
  <si>
    <t>Parengta galimybių studija (darbų pabaiga ir lėšos 2021 m.), vnt.</t>
  </si>
  <si>
    <t>Memelio miesto teritorijos išvystymo veiksmų plano parengimas</t>
  </si>
  <si>
    <t>Parengtas planas, vnt.</t>
  </si>
  <si>
    <t>Žemėtvarkos skyrius</t>
  </si>
  <si>
    <t>Geodezijos ir GIS skyrius</t>
  </si>
  <si>
    <t>Paveldosaugos skyrius</t>
  </si>
  <si>
    <t>Europos kultūros paveldo dienų renginio organizavimas;</t>
  </si>
  <si>
    <t>P  P1</t>
  </si>
  <si>
    <t xml:space="preserve"> Paveldosaugos skyrius</t>
  </si>
  <si>
    <t>2021 m. asignavimų projektas</t>
  </si>
  <si>
    <t>2022 m. asignavimų projektas</t>
  </si>
  <si>
    <t>2023 m. asignavimų projektas</t>
  </si>
  <si>
    <r>
      <t xml:space="preserve">2020-2023 M. KLAIPĖDOS MIESTO SAVIVALDYBĖS </t>
    </r>
    <r>
      <rPr>
        <b/>
        <sz val="11"/>
        <rFont val="Times New Roman"/>
        <family val="1"/>
        <charset val="186"/>
      </rPr>
      <t xml:space="preserve">          </t>
    </r>
  </si>
  <si>
    <t>14</t>
  </si>
  <si>
    <t xml:space="preserve">vyr. patarėjas    K. Macijauskas </t>
  </si>
  <si>
    <t xml:space="preserve">Paversta kitomis naudmenomis miško žemės, ha </t>
  </si>
  <si>
    <t xml:space="preserve"> vyr. patarėjas  R. Zulcas</t>
  </si>
  <si>
    <t>2020 m.  asignavimų planas*</t>
  </si>
  <si>
    <t>15</t>
  </si>
  <si>
    <t>Urbanistikos ir architektūros skyrius</t>
  </si>
  <si>
    <r>
      <t xml:space="preserve"> </t>
    </r>
    <r>
      <rPr>
        <sz val="10"/>
        <rFont val="Times New Roman"/>
        <family val="1"/>
        <charset val="186"/>
      </rPr>
      <t>Projektų  skyrius,</t>
    </r>
  </si>
  <si>
    <t>Schemos ir vertinimo dėl vietų, kuriose gali būti statomi ar įrengiami atsinaujinančių išteklių energijos bendrijos energijos gamybos įrenginiai, parengimas</t>
  </si>
  <si>
    <t>Parengta schema, vnt.</t>
  </si>
  <si>
    <t>6. LEZ teritorijoje esantys 4 sklypai</t>
  </si>
  <si>
    <t>5. Sklypas kelio jungčiai Tauralaukyje su Klaipėdos rajono teritorija</t>
  </si>
  <si>
    <t>Išmokėta kompensacijų projektams ir įsigyta turto, vnt.</t>
  </si>
  <si>
    <t xml:space="preserve">Dokumentų parengimas </t>
  </si>
  <si>
    <t>Parengta žemės paėmimo visuomenės poreikiams dokumentų, vnt.</t>
  </si>
  <si>
    <t>Informacinės lentelės prie užsienio valstybei reikšmingo kultūros paveldo objekto įrengimas</t>
  </si>
  <si>
    <r>
      <t xml:space="preserve">Savivaldybės tikslinės lėšos, skirtos aplinkos apsaugai </t>
    </r>
    <r>
      <rPr>
        <b/>
        <sz val="10"/>
        <rFont val="Times New Roman"/>
        <family val="1"/>
        <charset val="186"/>
      </rPr>
      <t>SB(AA)</t>
    </r>
  </si>
  <si>
    <t>Parengtų WebGIS žemėlapių viešinimas, administravimas, proc.</t>
  </si>
  <si>
    <t>Sukurtas Klaipėdos miesto realistinis modelis, viešinimas proc.</t>
  </si>
  <si>
    <t>Kt</t>
  </si>
  <si>
    <t>Parengtas investicijų projektas, vnt.</t>
  </si>
  <si>
    <t>Parengtas techninis projektas ir jo ekspertizė, vnt.</t>
  </si>
  <si>
    <t>Atlikti darbai, proc.</t>
  </si>
  <si>
    <t>Šv. Jono bažnyčios, Turgaus g. 24, Klaipėdoje pamatų uždengimas</t>
  </si>
  <si>
    <t>* Pagal Klaipėdos miesto savivaldybės tarybos 2020-06-25 sprendimą T2-137</t>
  </si>
  <si>
    <t>16</t>
  </si>
  <si>
    <t xml:space="preserve">Statybos ir infrastruktūros plėtros skyrius </t>
  </si>
  <si>
    <t>Savivaldybės infrastruktūros plėtros organizatoriaus funkcijų įgyvendinimo modelio  parengimas</t>
  </si>
  <si>
    <t>Parengtas dokumentų paketas, vnt.</t>
  </si>
  <si>
    <t xml:space="preserve"> Projektų  skyrius          </t>
  </si>
  <si>
    <t>17</t>
  </si>
  <si>
    <t>Savivaldybės infrastruktūros schemos parengimas</t>
  </si>
  <si>
    <t>Parengta infrastruktūros schema, vnt.</t>
  </si>
  <si>
    <t>SB(ŽPL)'</t>
  </si>
  <si>
    <t>SB'</t>
  </si>
  <si>
    <t>SB(L)'</t>
  </si>
  <si>
    <t>Kt'</t>
  </si>
  <si>
    <t>Informacinė lentelė, vnt.</t>
  </si>
  <si>
    <t xml:space="preserve">Klaipėdos miesto savivaldybės miesto urbanistinio planavimo programos (Nr. 01) aprašymo    </t>
  </si>
  <si>
    <t>priedas</t>
  </si>
  <si>
    <r>
      <t xml:space="preserve">2021–2023 M. KLAIPĖDOS MIESTO SAVIVALDYBĖS </t>
    </r>
    <r>
      <rPr>
        <b/>
        <sz val="11"/>
        <rFont val="Times New Roman"/>
        <family val="1"/>
        <charset val="186"/>
      </rPr>
      <t xml:space="preserve">          </t>
    </r>
  </si>
  <si>
    <t>Europos kultūros paveldo dienų renginio organizavimas</t>
  </si>
  <si>
    <r>
      <t xml:space="preserve">Klaipėdos valstybinio jūrų uosto direkcijos lėšos </t>
    </r>
    <r>
      <rPr>
        <b/>
        <sz val="10"/>
        <rFont val="Times New Roman"/>
        <family val="1"/>
        <charset val="186"/>
      </rPr>
      <t>KVJUD</t>
    </r>
  </si>
  <si>
    <t>Aiškinamojo rašto 3 priedas</t>
  </si>
  <si>
    <t>Skirtumas</t>
  </si>
  <si>
    <t>Siūlomas keisti 2021-ųjų metų asignavimų planas</t>
  </si>
  <si>
    <t>Produkto kriterijaus</t>
  </si>
  <si>
    <t>Lyginamasis variantas</t>
  </si>
  <si>
    <t>Keitimo priežastis</t>
  </si>
  <si>
    <t>Siūlomas keisti</t>
  </si>
  <si>
    <t>Siūlomas keisti 2023-ųjų metų asignavimų planas</t>
  </si>
  <si>
    <t>Siūlomas keisti 2022-ųjų metų asignavimų planas</t>
  </si>
  <si>
    <t>2021-ųjų metų asignavimų planas</t>
  </si>
  <si>
    <t>2022-ųjų metų asignavimų planas</t>
  </si>
  <si>
    <t>2023-ųjų metų asignavimų planas</t>
  </si>
  <si>
    <t>planas</t>
  </si>
  <si>
    <t>Atlikta analizė, vnt.</t>
  </si>
  <si>
    <t>Detaliojo plano korektūros parengimas dėl dengto futbolo maniežo statybos teritorijoje prie Baltijos pr.</t>
  </si>
  <si>
    <t>Detaliojo plano koregavimas, vnt.</t>
  </si>
  <si>
    <r>
      <t xml:space="preserve">Siūloma </t>
    </r>
    <r>
      <rPr>
        <b/>
        <u/>
        <sz val="10"/>
        <rFont val="Times New Roman"/>
        <family val="1"/>
        <charset val="186"/>
      </rPr>
      <t>mažinti</t>
    </r>
    <r>
      <rPr>
        <sz val="10"/>
        <rFont val="Times New Roman"/>
        <family val="1"/>
        <charset val="186"/>
      </rPr>
      <t xml:space="preserve"> finansavimo apimtį priemonei: 1) </t>
    </r>
    <r>
      <rPr>
        <b/>
        <sz val="10"/>
        <rFont val="Times New Roman"/>
        <family val="1"/>
        <charset val="186"/>
      </rPr>
      <t>5,7 tūkst. Eur</t>
    </r>
    <r>
      <rPr>
        <sz val="10"/>
        <rFont val="Times New Roman"/>
        <family val="1"/>
        <charset val="186"/>
      </rPr>
      <t xml:space="preserve"> Žemės sklypo Turgaus g. 24 detaliojo plano keitimas (Šv. Jono bažnyčios detalusis planas), nes Detaliojo plano keitimas pradėtas rengti  pagal 2017.11.27 Paslaugų sutartį Nr. J9-2708, o 2019.01.17 susitarimu Nr. J9-166 sutarties vykdymas buvo sustabdytas dėl nuo šalių nepriklausančių aplinkybių - laiku nepatvirtinus bendrojo plano keitimo, konkretizuoti sprendinius žemės sklypo Turgaus g. 24 detaliojo plano keitimui, numatant šv. Jono bažnyčios bokšto atstatymą, tapo negalima, nes galiojančiame bendrajame plane ir Auštybinių statinių išdėstymo schemoje (specialiajame plane) aukštybinių pastatų statyba planuojamoje teritorijoje negalima;  2) </t>
    </r>
    <r>
      <rPr>
        <b/>
        <sz val="10"/>
        <rFont val="Times New Roman"/>
        <family val="1"/>
        <charset val="186"/>
      </rPr>
      <t>7,3 tūkst. Eur</t>
    </r>
    <r>
      <rPr>
        <sz val="10"/>
        <rFont val="Times New Roman"/>
        <family val="1"/>
        <charset val="186"/>
      </rPr>
      <t xml:space="preserve">  Planavimo dokumentų viešinimui ir sklaidai, nes įvedus karantino režimą visi renginiai vykdomi nuotoliniu būdu; 3) </t>
    </r>
    <r>
      <rPr>
        <b/>
        <sz val="10"/>
        <rFont val="Times New Roman"/>
        <family val="1"/>
        <charset val="186"/>
      </rPr>
      <t>6,0 tūkst. Eur</t>
    </r>
    <r>
      <rPr>
        <sz val="10"/>
        <rFont val="Times New Roman"/>
        <family val="1"/>
        <charset val="186"/>
      </rPr>
      <t xml:space="preserve"> Galimybių studijos dėl kapinių plėtros papildymui, nes paslaugos teikėjas blogai vykdė sutartinius įsipareigojimus, todėl 2021.03.29 vykusiame pasitarime nuspręsta nutraukti 2020-10-30 Paslaugų sutartį Nr. J9-2922 ir ieškoti kompetentingų  bei patikimų Klaipėdos miesto kapinių plėtros galimybių studijos papildymo naujomis galimomis teritorijomis rengėjų. 2021 m. bus rengiami pirkimo dokumentai ir vykdomas pirkimas, paslaugų apimtis keičiama ir 2022 m. planuojama – 15,0 tūkst. Eur  (suma nustatyta pagal 2016-07-28 sutartį Nr. J9-1331). Siūloma </t>
    </r>
    <r>
      <rPr>
        <b/>
        <u/>
        <sz val="10"/>
        <rFont val="Times New Roman"/>
        <family val="1"/>
        <charset val="186"/>
      </rPr>
      <t xml:space="preserve">didinti </t>
    </r>
    <r>
      <rPr>
        <sz val="10"/>
        <rFont val="Times New Roman"/>
        <family val="1"/>
        <charset val="186"/>
      </rPr>
      <t xml:space="preserve">finansavimo apimtį priemonei: 1) </t>
    </r>
    <r>
      <rPr>
        <b/>
        <sz val="10"/>
        <rFont val="Times New Roman"/>
        <family val="1"/>
        <charset val="186"/>
      </rPr>
      <t xml:space="preserve">1,0 tūkst. Eur </t>
    </r>
    <r>
      <rPr>
        <sz val="10"/>
        <rFont val="Times New Roman"/>
        <family val="1"/>
        <charset val="186"/>
      </rPr>
      <t xml:space="preserve">rengiamų planavimo dokumentų ekspertiniam vertinimui, nes Bendrojo plano keitimas, rytinės miesto dalies B teritorijos specialusis planai nepatvirtinti, planuotų jų ekspertinių vertinimų nebus atliekama, tačiau   atsirado poreikis pirkti ekspertų paslaugas Želdyno palei Šilutės pl. nuo Smiltelės g. iki Jūrininkų pr. projekto konkurso pasiūlymams vertinti. Paslaugų teikėjai, išsiuntus kvietimus dalyvauti projekto konkurso organizavimo paslaugai atlikti, nepateikė pasiūlymų, motyvuodami tuo, kad paslaugų apimtys per didelės, todėl ekspertų paslaugos tiekėjų vertinimu kainuotų apie 3,5 tūkst. Eur. </t>
    </r>
    <r>
      <rPr>
        <b/>
        <sz val="10"/>
        <rFont val="Times New Roman"/>
        <family val="1"/>
        <charset val="186"/>
      </rPr>
      <t/>
    </r>
  </si>
  <si>
    <t xml:space="preserve">Siūloma įtraukti naują papriemonę "Detaliojo plano korektūros parengimas dėl dengto futbolo maniežo statybos teritorijoje prie Baltijos pr." vadovaujantis darbo grupės dėl dengto futbolo maniežo Klaipėdos mieste įrengimo galimybėms nagrinėti posėdžio protokolu ir vykdant  dengto futbolo maniežo Klaipėdos mieste įrengimo galimybių veiksmų planą, reikia pakoreguoti detalųjį planą dėl numatomos statybos atitikties teritorijų planavimo dokumentams. Planuojama detaliojo plano korektūros kaina – 10,3 tūkst. Eur. 2021 m. reikalingos lėšos – 4,0 tūkst. Eur perkeltos iš  papriemonės Žemės sklypo Turgaus g. 24 detaliojo plano keitimas (Šv. Jono bažnyčios detalusis planas), o likusi 6,3 tūkst. Eur suma planuojama 2022 m. </t>
  </si>
  <si>
    <t>Savivaldybės infrastruktūros plėtros sutarčių, sudarytų su investuotojais iki 2021-12-31, analizės atlikimas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</si>
</sst>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3" x14ac:knownFonts="1">
    <font>
      <sz val="10"/>
      <name val="Arial"/>
      <charset val="186"/>
    </font>
    <font>
      <sz val="10"/>
      <name val="Times New Roman"/>
      <family val="1"/>
      <charset val="186"/>
    </font>
    <font>
      <b/>
      <sz val="10"/>
      <name val="Times New Roman"/>
      <family val="1"/>
      <charset val="186"/>
    </font>
    <font>
      <sz val="10"/>
      <name val="Arial"/>
      <family val="2"/>
      <charset val="186"/>
    </font>
    <font>
      <sz val="9"/>
      <color indexed="81"/>
      <name val="Tahoma"/>
      <family val="2"/>
      <charset val="186"/>
    </font>
    <font>
      <b/>
      <sz val="9"/>
      <color indexed="81"/>
      <name val="Tahoma"/>
      <family val="2"/>
      <charset val="186"/>
    </font>
    <font>
      <sz val="11"/>
      <name val="Times New Roman"/>
      <family val="1"/>
      <charset val="186"/>
    </font>
    <font>
      <b/>
      <sz val="11"/>
      <name val="Times New Roman"/>
      <family val="1"/>
      <charset val="186"/>
    </font>
    <font>
      <i/>
      <sz val="10"/>
      <name val="Times New Roman"/>
      <family val="1"/>
      <charset val="186"/>
    </font>
    <font>
      <sz val="11"/>
      <name val="Calibri"/>
      <family val="2"/>
      <charset val="186"/>
      <scheme val="minor"/>
    </font>
    <font>
      <b/>
      <sz val="10"/>
      <name val="Times New Roman"/>
      <family val="1"/>
      <charset val="204"/>
    </font>
    <font>
      <b/>
      <sz val="9"/>
      <name val="Times New Roman"/>
      <family val="1"/>
      <charset val="186"/>
    </font>
    <font>
      <b/>
      <sz val="10"/>
      <name val="Arial"/>
      <family val="2"/>
      <charset val="186"/>
    </font>
    <font>
      <sz val="9"/>
      <name val="Times New Roman"/>
      <family val="1"/>
      <charset val="186"/>
    </font>
    <font>
      <sz val="7"/>
      <name val="Times New Roman"/>
      <family val="1"/>
      <charset val="186"/>
    </font>
    <font>
      <sz val="10"/>
      <name val="Calibri"/>
      <family val="2"/>
      <charset val="186"/>
      <scheme val="minor"/>
    </font>
    <font>
      <sz val="11"/>
      <name val="Arial"/>
      <family val="2"/>
      <charset val="186"/>
    </font>
    <font>
      <sz val="10"/>
      <color theme="0"/>
      <name val="Times New Roman"/>
      <family val="1"/>
      <charset val="186"/>
    </font>
    <font>
      <sz val="12"/>
      <name val="Arial"/>
      <family val="2"/>
      <charset val="186"/>
    </font>
    <font>
      <b/>
      <sz val="12"/>
      <name val="Times New Roman"/>
      <family val="1"/>
      <charset val="186"/>
    </font>
    <font>
      <sz val="10"/>
      <color rgb="FFFF0000"/>
      <name val="Times New Roman"/>
      <family val="1"/>
      <charset val="186"/>
    </font>
    <font>
      <b/>
      <sz val="10"/>
      <color rgb="FFFF0000"/>
      <name val="Times New Roman"/>
      <family val="1"/>
      <charset val="186"/>
    </font>
    <font>
      <b/>
      <u/>
      <sz val="10"/>
      <name val="Times New Roman"/>
      <family val="1"/>
      <charset val="186"/>
    </font>
  </fonts>
  <fills count="1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rgb="FFFFCCFF"/>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CCFFCC"/>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right style="medium">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medium">
        <color indexed="64"/>
      </top>
      <bottom/>
      <diagonal/>
    </border>
    <border>
      <left/>
      <right style="thin">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top style="medium">
        <color indexed="64"/>
      </top>
      <bottom style="thin">
        <color indexed="64"/>
      </bottom>
      <diagonal/>
    </border>
    <border>
      <left style="thin">
        <color indexed="64"/>
      </left>
      <right/>
      <top style="hair">
        <color indexed="64"/>
      </top>
      <bottom/>
      <diagonal/>
    </border>
    <border>
      <left/>
      <right/>
      <top style="thin">
        <color indexed="64"/>
      </top>
      <bottom style="medium">
        <color indexed="64"/>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style="hair">
        <color indexed="64"/>
      </bottom>
      <diagonal/>
    </border>
    <border>
      <left/>
      <right/>
      <top style="hair">
        <color indexed="64"/>
      </top>
      <bottom/>
      <diagonal/>
    </border>
    <border>
      <left/>
      <right/>
      <top style="hair">
        <color indexed="64"/>
      </top>
      <bottom style="hair">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s>
  <cellStyleXfs count="2">
    <xf numFmtId="0" fontId="0" fillId="0" borderId="0"/>
    <xf numFmtId="0" fontId="3" fillId="0" borderId="0"/>
  </cellStyleXfs>
  <cellXfs count="1199">
    <xf numFmtId="0" fontId="0" fillId="0" borderId="0" xfId="0"/>
    <xf numFmtId="3" fontId="1" fillId="6" borderId="7" xfId="0" applyNumberFormat="1" applyFont="1" applyFill="1" applyBorder="1" applyAlignment="1">
      <alignment vertical="top" wrapText="1"/>
    </xf>
    <xf numFmtId="3" fontId="1" fillId="6" borderId="27" xfId="0" applyNumberFormat="1" applyFont="1" applyFill="1" applyBorder="1" applyAlignment="1">
      <alignment horizontal="center" vertical="top"/>
    </xf>
    <xf numFmtId="0" fontId="1" fillId="6" borderId="28" xfId="0" applyFont="1" applyFill="1" applyBorder="1" applyAlignment="1">
      <alignment horizontal="left" vertical="top" wrapText="1"/>
    </xf>
    <xf numFmtId="0" fontId="1" fillId="6" borderId="35" xfId="0" applyFont="1" applyFill="1" applyBorder="1" applyAlignment="1">
      <alignment horizontal="left" vertical="top" wrapText="1"/>
    </xf>
    <xf numFmtId="0" fontId="1" fillId="3" borderId="0" xfId="0" applyFont="1" applyFill="1" applyAlignment="1">
      <alignment vertical="top"/>
    </xf>
    <xf numFmtId="0" fontId="1" fillId="0" borderId="0" xfId="0" applyFont="1" applyAlignment="1">
      <alignment vertical="top"/>
    </xf>
    <xf numFmtId="0" fontId="1" fillId="0" borderId="0" xfId="0" applyFont="1" applyAlignment="1">
      <alignment vertical="center"/>
    </xf>
    <xf numFmtId="0" fontId="1" fillId="0" borderId="0" xfId="0" applyNumberFormat="1" applyFont="1" applyAlignment="1">
      <alignment vertical="top"/>
    </xf>
    <xf numFmtId="0" fontId="1" fillId="0" borderId="0" xfId="0" applyFont="1" applyAlignment="1">
      <alignment horizontal="center" vertical="top"/>
    </xf>
    <xf numFmtId="0" fontId="1" fillId="0" borderId="0" xfId="0" applyFont="1" applyBorder="1" applyAlignment="1">
      <alignment vertical="top"/>
    </xf>
    <xf numFmtId="165" fontId="1" fillId="6" borderId="39" xfId="0" applyNumberFormat="1" applyFont="1" applyFill="1" applyBorder="1" applyAlignment="1">
      <alignment horizontal="center" vertical="top"/>
    </xf>
    <xf numFmtId="0" fontId="1" fillId="6" borderId="4" xfId="0" applyFont="1" applyFill="1" applyBorder="1" applyAlignment="1">
      <alignment horizontal="center" vertical="top"/>
    </xf>
    <xf numFmtId="3" fontId="1" fillId="6" borderId="15" xfId="0" applyNumberFormat="1" applyFont="1" applyFill="1" applyBorder="1" applyAlignment="1">
      <alignment horizontal="center" vertical="top"/>
    </xf>
    <xf numFmtId="0" fontId="1" fillId="6" borderId="12" xfId="0" applyFont="1" applyFill="1" applyBorder="1" applyAlignment="1">
      <alignment horizontal="left" vertical="top" wrapText="1"/>
    </xf>
    <xf numFmtId="3" fontId="1" fillId="6" borderId="17" xfId="0" applyNumberFormat="1" applyFont="1" applyFill="1" applyBorder="1" applyAlignment="1">
      <alignment horizontal="center" vertical="top"/>
    </xf>
    <xf numFmtId="3" fontId="1" fillId="6" borderId="35" xfId="0" applyNumberFormat="1" applyFont="1" applyFill="1" applyBorder="1" applyAlignment="1">
      <alignment horizontal="center" vertical="top"/>
    </xf>
    <xf numFmtId="0" fontId="1" fillId="6" borderId="4" xfId="0" applyFont="1" applyFill="1" applyBorder="1" applyAlignment="1">
      <alignment horizontal="center" vertical="top" wrapText="1"/>
    </xf>
    <xf numFmtId="165" fontId="1" fillId="6" borderId="0" xfId="0" applyNumberFormat="1" applyFont="1" applyFill="1" applyBorder="1" applyAlignment="1">
      <alignment horizontal="center" vertical="top"/>
    </xf>
    <xf numFmtId="3" fontId="1" fillId="0" borderId="0" xfId="0" applyNumberFormat="1" applyFont="1" applyFill="1" applyBorder="1" applyAlignment="1">
      <alignment horizontal="left" vertical="top" wrapText="1"/>
    </xf>
    <xf numFmtId="1" fontId="1" fillId="6" borderId="15" xfId="0" applyNumberFormat="1" applyFont="1" applyFill="1" applyBorder="1" applyAlignment="1">
      <alignment horizontal="center" vertical="top" wrapText="1"/>
    </xf>
    <xf numFmtId="165" fontId="1" fillId="0" borderId="27" xfId="0" applyNumberFormat="1" applyFont="1" applyFill="1" applyBorder="1" applyAlignment="1">
      <alignment vertical="top" wrapText="1"/>
    </xf>
    <xf numFmtId="0" fontId="1" fillId="6" borderId="1" xfId="0" applyFont="1" applyFill="1" applyBorder="1" applyAlignment="1">
      <alignment horizontal="left" vertical="top" wrapText="1"/>
    </xf>
    <xf numFmtId="1" fontId="1" fillId="6" borderId="17" xfId="0" applyNumberFormat="1" applyFont="1" applyFill="1" applyBorder="1" applyAlignment="1">
      <alignment horizontal="center" vertical="top" wrapText="1"/>
    </xf>
    <xf numFmtId="1" fontId="1" fillId="6" borderId="26" xfId="0" applyNumberFormat="1" applyFont="1" applyFill="1" applyBorder="1" applyAlignment="1">
      <alignment horizontal="center" vertical="top" wrapText="1"/>
    </xf>
    <xf numFmtId="165" fontId="1" fillId="6" borderId="27" xfId="0" applyNumberFormat="1" applyFont="1" applyFill="1" applyBorder="1" applyAlignment="1">
      <alignment vertical="top" wrapText="1"/>
    </xf>
    <xf numFmtId="3" fontId="1" fillId="6" borderId="28" xfId="0" applyNumberFormat="1" applyFont="1" applyFill="1" applyBorder="1" applyAlignment="1">
      <alignment vertical="top" wrapText="1"/>
    </xf>
    <xf numFmtId="3" fontId="1" fillId="6" borderId="26" xfId="0" applyNumberFormat="1" applyFont="1" applyFill="1" applyBorder="1" applyAlignment="1">
      <alignment horizontal="center" vertical="top"/>
    </xf>
    <xf numFmtId="165" fontId="1" fillId="6" borderId="28" xfId="0" applyNumberFormat="1" applyFont="1" applyFill="1" applyBorder="1" applyAlignment="1">
      <alignment horizontal="left" vertical="top" wrapText="1"/>
    </xf>
    <xf numFmtId="0" fontId="1" fillId="6" borderId="1" xfId="0" applyFont="1" applyFill="1" applyBorder="1" applyAlignment="1">
      <alignment horizontal="center" vertical="top" wrapText="1"/>
    </xf>
    <xf numFmtId="165" fontId="2" fillId="6" borderId="23" xfId="0" applyNumberFormat="1" applyFont="1" applyFill="1" applyBorder="1" applyAlignment="1">
      <alignment horizontal="left" vertical="top" wrapText="1"/>
    </xf>
    <xf numFmtId="49" fontId="2" fillId="9" borderId="32" xfId="0" applyNumberFormat="1" applyFont="1" applyFill="1" applyBorder="1" applyAlignment="1">
      <alignment horizontal="center" vertical="top"/>
    </xf>
    <xf numFmtId="49" fontId="2" fillId="4" borderId="32" xfId="0" applyNumberFormat="1" applyFont="1" applyFill="1" applyBorder="1" applyAlignment="1">
      <alignment horizontal="center" vertical="top"/>
    </xf>
    <xf numFmtId="49" fontId="2" fillId="0" borderId="0" xfId="0" applyNumberFormat="1" applyFont="1" applyFill="1" applyBorder="1" applyAlignment="1">
      <alignment horizontal="center" vertical="top" wrapText="1"/>
    </xf>
    <xf numFmtId="0" fontId="1" fillId="0" borderId="0" xfId="0" applyFont="1" applyFill="1" applyBorder="1" applyAlignment="1">
      <alignment horizontal="center" vertical="top"/>
    </xf>
    <xf numFmtId="164" fontId="1" fillId="0" borderId="0" xfId="0" applyNumberFormat="1" applyFont="1" applyAlignment="1">
      <alignment vertical="top"/>
    </xf>
    <xf numFmtId="3" fontId="1" fillId="0" borderId="0" xfId="0" applyNumberFormat="1" applyFont="1" applyBorder="1" applyAlignment="1">
      <alignment vertical="top"/>
    </xf>
    <xf numFmtId="0" fontId="1" fillId="0" borderId="2" xfId="0" applyFont="1" applyBorder="1" applyAlignment="1">
      <alignment horizontal="center" vertical="center" textRotation="90"/>
    </xf>
    <xf numFmtId="0" fontId="9" fillId="0" borderId="0" xfId="0" applyFont="1"/>
    <xf numFmtId="0" fontId="1" fillId="0" borderId="0" xfId="0" applyFont="1" applyFill="1" applyAlignment="1">
      <alignment vertical="top"/>
    </xf>
    <xf numFmtId="0" fontId="1" fillId="0" borderId="0" xfId="0" applyFont="1" applyFill="1" applyBorder="1" applyAlignment="1">
      <alignment vertical="top"/>
    </xf>
    <xf numFmtId="0" fontId="3" fillId="0" borderId="0" xfId="0" applyFont="1"/>
    <xf numFmtId="49" fontId="2" fillId="9" borderId="12" xfId="0" applyNumberFormat="1" applyFont="1" applyFill="1" applyBorder="1" applyAlignment="1">
      <alignment horizontal="center" vertical="top" wrapText="1"/>
    </xf>
    <xf numFmtId="3" fontId="2" fillId="8" borderId="13" xfId="0" applyNumberFormat="1" applyFont="1" applyFill="1" applyBorder="1" applyAlignment="1">
      <alignment horizontal="center" vertical="top"/>
    </xf>
    <xf numFmtId="1" fontId="1" fillId="3" borderId="17" xfId="0" applyNumberFormat="1" applyFont="1" applyFill="1" applyBorder="1" applyAlignment="1">
      <alignment horizontal="center" vertical="top" wrapText="1"/>
    </xf>
    <xf numFmtId="1" fontId="1" fillId="3" borderId="15" xfId="0" applyNumberFormat="1" applyFont="1" applyFill="1" applyBorder="1" applyAlignment="1">
      <alignment horizontal="center" vertical="top" wrapText="1"/>
    </xf>
    <xf numFmtId="49" fontId="2" fillId="8" borderId="34" xfId="0" applyNumberFormat="1" applyFont="1" applyFill="1" applyBorder="1" applyAlignment="1">
      <alignment horizontal="center" vertical="top"/>
    </xf>
    <xf numFmtId="49" fontId="2" fillId="6" borderId="27" xfId="0" applyNumberFormat="1" applyFont="1" applyFill="1" applyBorder="1" applyAlignment="1">
      <alignment vertical="top"/>
    </xf>
    <xf numFmtId="49" fontId="2" fillId="9" borderId="8" xfId="0" applyNumberFormat="1" applyFont="1" applyFill="1" applyBorder="1" applyAlignment="1">
      <alignment horizontal="center" vertical="top"/>
    </xf>
    <xf numFmtId="3" fontId="2" fillId="8" borderId="45" xfId="0" applyNumberFormat="1" applyFont="1" applyFill="1" applyBorder="1" applyAlignment="1">
      <alignment horizontal="center" vertical="top"/>
    </xf>
    <xf numFmtId="165" fontId="2" fillId="8" borderId="37" xfId="0" applyNumberFormat="1" applyFont="1" applyFill="1" applyBorder="1" applyAlignment="1">
      <alignment horizontal="center" vertical="top"/>
    </xf>
    <xf numFmtId="3" fontId="2" fillId="6" borderId="10" xfId="0" applyNumberFormat="1" applyFont="1" applyFill="1" applyBorder="1" applyAlignment="1">
      <alignment horizontal="center" vertical="top"/>
    </xf>
    <xf numFmtId="3" fontId="1" fillId="0" borderId="5" xfId="0" applyNumberFormat="1" applyFont="1" applyFill="1" applyBorder="1" applyAlignment="1">
      <alignment horizontal="center" vertical="top"/>
    </xf>
    <xf numFmtId="165" fontId="1" fillId="0" borderId="43" xfId="0" applyNumberFormat="1" applyFont="1" applyFill="1" applyBorder="1" applyAlignment="1">
      <alignment horizontal="center" vertical="top"/>
    </xf>
    <xf numFmtId="3" fontId="1" fillId="0" borderId="11" xfId="0" applyNumberFormat="1" applyFont="1" applyFill="1" applyBorder="1" applyAlignment="1">
      <alignment horizontal="center" vertical="top"/>
    </xf>
    <xf numFmtId="3" fontId="1" fillId="6" borderId="54" xfId="0" applyNumberFormat="1" applyFont="1" applyFill="1" applyBorder="1" applyAlignment="1">
      <alignment horizontal="center" vertical="top"/>
    </xf>
    <xf numFmtId="3" fontId="1" fillId="6" borderId="46" xfId="0" applyNumberFormat="1" applyFont="1" applyFill="1" applyBorder="1" applyAlignment="1">
      <alignment horizontal="center" vertical="top"/>
    </xf>
    <xf numFmtId="3" fontId="1" fillId="3" borderId="17" xfId="0" applyNumberFormat="1" applyFont="1" applyFill="1" applyBorder="1" applyAlignment="1">
      <alignment horizontal="center" vertical="top"/>
    </xf>
    <xf numFmtId="3" fontId="1" fillId="6" borderId="60" xfId="0" applyNumberFormat="1" applyFont="1" applyFill="1" applyBorder="1" applyAlignment="1">
      <alignment horizontal="center" vertical="top"/>
    </xf>
    <xf numFmtId="3" fontId="1" fillId="6" borderId="73" xfId="0" applyNumberFormat="1" applyFont="1" applyFill="1" applyBorder="1" applyAlignment="1">
      <alignment horizontal="center" vertical="top"/>
    </xf>
    <xf numFmtId="49" fontId="2" fillId="8" borderId="38" xfId="0" applyNumberFormat="1" applyFont="1" applyFill="1" applyBorder="1" applyAlignment="1">
      <alignment horizontal="left" vertical="top"/>
    </xf>
    <xf numFmtId="49" fontId="2" fillId="0" borderId="23" xfId="0" applyNumberFormat="1" applyFont="1" applyBorder="1" applyAlignment="1">
      <alignment horizontal="center" vertical="top"/>
    </xf>
    <xf numFmtId="0" fontId="2" fillId="3" borderId="23" xfId="0" applyFont="1" applyFill="1" applyBorder="1" applyAlignment="1">
      <alignment horizontal="left" vertical="top" wrapText="1"/>
    </xf>
    <xf numFmtId="0" fontId="1" fillId="0" borderId="5" xfId="0" applyFont="1" applyFill="1" applyBorder="1" applyAlignment="1">
      <alignment horizontal="center" vertical="top" wrapText="1"/>
    </xf>
    <xf numFmtId="0" fontId="2" fillId="3" borderId="6" xfId="0" applyFont="1" applyFill="1" applyBorder="1" applyAlignment="1">
      <alignment horizontal="left" vertical="top" wrapText="1"/>
    </xf>
    <xf numFmtId="0" fontId="1" fillId="0" borderId="4" xfId="0" applyFont="1" applyFill="1" applyBorder="1" applyAlignment="1">
      <alignment horizontal="center" vertical="top"/>
    </xf>
    <xf numFmtId="0" fontId="1" fillId="6" borderId="30" xfId="0" applyFont="1" applyFill="1" applyBorder="1" applyAlignment="1">
      <alignment horizontal="left" vertical="top" wrapText="1"/>
    </xf>
    <xf numFmtId="3" fontId="1" fillId="6" borderId="16" xfId="0" applyNumberFormat="1" applyFont="1" applyFill="1" applyBorder="1" applyAlignment="1">
      <alignment horizontal="center" vertical="top"/>
    </xf>
    <xf numFmtId="0" fontId="1" fillId="0" borderId="20" xfId="0" applyFont="1" applyFill="1" applyBorder="1" applyAlignment="1">
      <alignment horizontal="center" vertical="top"/>
    </xf>
    <xf numFmtId="49" fontId="2" fillId="6" borderId="1" xfId="0" applyNumberFormat="1" applyFont="1" applyFill="1" applyBorder="1" applyAlignment="1">
      <alignment horizontal="center" vertical="top"/>
    </xf>
    <xf numFmtId="49" fontId="2" fillId="8" borderId="23" xfId="0" applyNumberFormat="1" applyFont="1" applyFill="1" applyBorder="1" applyAlignment="1">
      <alignment horizontal="center" vertical="top" wrapText="1"/>
    </xf>
    <xf numFmtId="49" fontId="2" fillId="0" borderId="10" xfId="0" applyNumberFormat="1" applyFont="1" applyBorder="1" applyAlignment="1">
      <alignment horizontal="center" vertical="top" wrapText="1"/>
    </xf>
    <xf numFmtId="0" fontId="2" fillId="3" borderId="10" xfId="0" applyFont="1" applyFill="1" applyBorder="1" applyAlignment="1">
      <alignment horizontal="left" vertical="top" wrapText="1"/>
    </xf>
    <xf numFmtId="49" fontId="2" fillId="8" borderId="13" xfId="0" applyNumberFormat="1" applyFont="1" applyFill="1" applyBorder="1" applyAlignment="1">
      <alignment horizontal="center" vertical="top" wrapText="1"/>
    </xf>
    <xf numFmtId="49" fontId="2" fillId="6" borderId="1" xfId="0" applyNumberFormat="1" applyFont="1" applyFill="1" applyBorder="1" applyAlignment="1">
      <alignment horizontal="center" vertical="top" wrapText="1"/>
    </xf>
    <xf numFmtId="0" fontId="1" fillId="0" borderId="44" xfId="0" applyFont="1" applyFill="1" applyBorder="1" applyAlignment="1">
      <alignment horizontal="center" vertical="top"/>
    </xf>
    <xf numFmtId="49" fontId="2" fillId="8" borderId="34" xfId="0" applyNumberFormat="1" applyFont="1" applyFill="1" applyBorder="1" applyAlignment="1">
      <alignment horizontal="center" vertical="top" wrapText="1"/>
    </xf>
    <xf numFmtId="165" fontId="2" fillId="6" borderId="23" xfId="0" applyNumberFormat="1" applyFont="1" applyFill="1" applyBorder="1" applyAlignment="1">
      <alignment horizontal="center" vertical="top" wrapText="1"/>
    </xf>
    <xf numFmtId="49" fontId="2" fillId="8" borderId="45" xfId="0" applyNumberFormat="1" applyFont="1" applyFill="1" applyBorder="1" applyAlignment="1">
      <alignment horizontal="center" vertical="top" wrapText="1"/>
    </xf>
    <xf numFmtId="3" fontId="1" fillId="6" borderId="24" xfId="0" applyNumberFormat="1" applyFont="1" applyFill="1" applyBorder="1" applyAlignment="1">
      <alignment horizontal="center" vertical="top"/>
    </xf>
    <xf numFmtId="0" fontId="1" fillId="6" borderId="20" xfId="0" applyFont="1" applyFill="1" applyBorder="1" applyAlignment="1">
      <alignment horizontal="center" vertical="top"/>
    </xf>
    <xf numFmtId="165" fontId="2" fillId="8" borderId="20" xfId="0" applyNumberFormat="1" applyFont="1" applyFill="1" applyBorder="1" applyAlignment="1">
      <alignment horizontal="center" vertical="top"/>
    </xf>
    <xf numFmtId="165" fontId="2" fillId="4" borderId="5" xfId="0" applyNumberFormat="1" applyFont="1" applyFill="1" applyBorder="1" applyAlignment="1">
      <alignment horizontal="center" vertical="top"/>
    </xf>
    <xf numFmtId="165" fontId="1" fillId="0" borderId="20" xfId="0" applyNumberFormat="1" applyFont="1" applyBorder="1" applyAlignment="1">
      <alignment horizontal="center" vertical="top"/>
    </xf>
    <xf numFmtId="165" fontId="1" fillId="0" borderId="19" xfId="0" applyNumberFormat="1" applyFont="1" applyBorder="1" applyAlignment="1">
      <alignment horizontal="center" vertical="top" wrapText="1"/>
    </xf>
    <xf numFmtId="165" fontId="1" fillId="0" borderId="0" xfId="0" applyNumberFormat="1" applyFont="1" applyAlignment="1">
      <alignment vertical="top"/>
    </xf>
    <xf numFmtId="165" fontId="2" fillId="4" borderId="20" xfId="0" applyNumberFormat="1" applyFont="1" applyFill="1" applyBorder="1" applyAlignment="1">
      <alignment horizontal="center" vertical="top"/>
    </xf>
    <xf numFmtId="165" fontId="2" fillId="0" borderId="0" xfId="0" applyNumberFormat="1" applyFont="1" applyFill="1" applyAlignment="1">
      <alignment vertical="top"/>
    </xf>
    <xf numFmtId="3" fontId="1" fillId="6" borderId="4" xfId="0" applyNumberFormat="1" applyFont="1" applyFill="1" applyBorder="1" applyAlignment="1">
      <alignment horizontal="center" vertical="top"/>
    </xf>
    <xf numFmtId="0" fontId="1" fillId="6" borderId="70" xfId="0" applyFont="1" applyFill="1" applyBorder="1" applyAlignment="1">
      <alignment horizontal="left" vertical="top" wrapText="1"/>
    </xf>
    <xf numFmtId="0" fontId="1" fillId="3" borderId="27" xfId="0" applyFont="1" applyFill="1" applyBorder="1" applyAlignment="1">
      <alignment horizontal="left" vertical="top" wrapText="1"/>
    </xf>
    <xf numFmtId="3" fontId="1" fillId="6" borderId="56" xfId="0" applyNumberFormat="1" applyFont="1" applyFill="1" applyBorder="1" applyAlignment="1">
      <alignment horizontal="center" vertical="top"/>
    </xf>
    <xf numFmtId="165" fontId="2" fillId="6" borderId="13" xfId="0" applyNumberFormat="1" applyFont="1" applyFill="1" applyBorder="1" applyAlignment="1">
      <alignment horizontal="center" vertical="top" wrapText="1"/>
    </xf>
    <xf numFmtId="165" fontId="2" fillId="6" borderId="27" xfId="0" applyNumberFormat="1" applyFont="1" applyFill="1" applyBorder="1" applyAlignment="1">
      <alignment horizontal="left" vertical="top" wrapText="1"/>
    </xf>
    <xf numFmtId="3" fontId="1" fillId="6" borderId="30" xfId="0" applyNumberFormat="1" applyFont="1" applyFill="1" applyBorder="1" applyAlignment="1">
      <alignment horizontal="left" vertical="top" wrapText="1"/>
    </xf>
    <xf numFmtId="165" fontId="1" fillId="6" borderId="47" xfId="0" applyNumberFormat="1" applyFont="1" applyFill="1" applyBorder="1" applyAlignment="1">
      <alignment vertical="top" wrapText="1"/>
    </xf>
    <xf numFmtId="165" fontId="1" fillId="6" borderId="65" xfId="0" applyNumberFormat="1" applyFont="1" applyFill="1" applyBorder="1" applyAlignment="1">
      <alignment vertical="top" wrapText="1"/>
    </xf>
    <xf numFmtId="3" fontId="1" fillId="6" borderId="27" xfId="0" applyNumberFormat="1" applyFont="1" applyFill="1" applyBorder="1" applyAlignment="1">
      <alignment horizontal="center" vertical="top" wrapText="1"/>
    </xf>
    <xf numFmtId="165" fontId="1" fillId="6" borderId="47" xfId="0" applyNumberFormat="1" applyFont="1" applyFill="1" applyBorder="1" applyAlignment="1">
      <alignment horizontal="left" vertical="top" wrapText="1"/>
    </xf>
    <xf numFmtId="165" fontId="1" fillId="6" borderId="55" xfId="0" applyNumberFormat="1" applyFont="1" applyFill="1" applyBorder="1" applyAlignment="1">
      <alignment vertical="top" wrapText="1"/>
    </xf>
    <xf numFmtId="0" fontId="2" fillId="0" borderId="5" xfId="0" applyFont="1" applyBorder="1" applyAlignment="1">
      <alignment horizontal="center" vertical="center" wrapText="1"/>
    </xf>
    <xf numFmtId="0" fontId="13" fillId="0" borderId="50" xfId="0" applyFont="1" applyFill="1" applyBorder="1" applyAlignment="1">
      <alignment horizontal="center" vertical="center" textRotation="90" wrapText="1"/>
    </xf>
    <xf numFmtId="0" fontId="13" fillId="0" borderId="34" xfId="0" applyFont="1" applyFill="1" applyBorder="1" applyAlignment="1">
      <alignment horizontal="center" vertical="center" textRotation="90" wrapText="1"/>
    </xf>
    <xf numFmtId="0" fontId="1" fillId="6" borderId="34" xfId="0" applyFont="1" applyFill="1" applyBorder="1" applyAlignment="1">
      <alignment horizontal="left" vertical="top" wrapText="1"/>
    </xf>
    <xf numFmtId="0" fontId="13" fillId="6" borderId="34" xfId="0" applyFont="1" applyFill="1" applyBorder="1" applyAlignment="1">
      <alignment horizontal="center" vertical="center" textRotation="90" wrapText="1"/>
    </xf>
    <xf numFmtId="3" fontId="1" fillId="6" borderId="4" xfId="0" applyNumberFormat="1" applyFont="1" applyFill="1" applyBorder="1" applyAlignment="1">
      <alignment horizontal="center" vertical="top" wrapText="1"/>
    </xf>
    <xf numFmtId="3" fontId="1" fillId="6" borderId="39" xfId="0" applyNumberFormat="1" applyFont="1" applyFill="1" applyBorder="1" applyAlignment="1">
      <alignment horizontal="center" vertical="top" wrapText="1"/>
    </xf>
    <xf numFmtId="3" fontId="1" fillId="6" borderId="40" xfId="0" applyNumberFormat="1" applyFont="1" applyFill="1" applyBorder="1" applyAlignment="1">
      <alignment horizontal="center" vertical="top" wrapText="1"/>
    </xf>
    <xf numFmtId="0" fontId="1" fillId="6" borderId="39" xfId="0" applyFont="1" applyFill="1" applyBorder="1" applyAlignment="1">
      <alignment horizontal="center" vertical="top" wrapText="1"/>
    </xf>
    <xf numFmtId="3" fontId="2" fillId="6" borderId="38" xfId="0" applyNumberFormat="1" applyFont="1" applyFill="1" applyBorder="1" applyAlignment="1">
      <alignment horizontal="left" vertical="top" wrapText="1"/>
    </xf>
    <xf numFmtId="165" fontId="1" fillId="6" borderId="31" xfId="0" applyNumberFormat="1" applyFont="1" applyFill="1" applyBorder="1" applyAlignment="1">
      <alignment vertical="top" wrapText="1"/>
    </xf>
    <xf numFmtId="3" fontId="1" fillId="6" borderId="74" xfId="0" applyNumberFormat="1" applyFont="1" applyFill="1" applyBorder="1" applyAlignment="1">
      <alignment horizontal="center" vertical="center" textRotation="90" wrapText="1"/>
    </xf>
    <xf numFmtId="3" fontId="1" fillId="6" borderId="34" xfId="0" applyNumberFormat="1" applyFont="1" applyFill="1" applyBorder="1" applyAlignment="1">
      <alignment horizontal="center" vertical="center" textRotation="90" wrapText="1"/>
    </xf>
    <xf numFmtId="49" fontId="2" fillId="9" borderId="12" xfId="0" applyNumberFormat="1" applyFont="1" applyFill="1" applyBorder="1" applyAlignment="1">
      <alignment horizontal="center" vertical="top"/>
    </xf>
    <xf numFmtId="0" fontId="1" fillId="6" borderId="34" xfId="0" applyFont="1" applyFill="1" applyBorder="1" applyAlignment="1">
      <alignment vertical="center" textRotation="90" wrapText="1"/>
    </xf>
    <xf numFmtId="49" fontId="1" fillId="6" borderId="15" xfId="0" applyNumberFormat="1" applyFont="1" applyFill="1" applyBorder="1" applyAlignment="1">
      <alignment horizontal="center" wrapText="1"/>
    </xf>
    <xf numFmtId="0" fontId="2" fillId="0" borderId="74" xfId="0" applyFont="1" applyBorder="1" applyAlignment="1">
      <alignment vertical="top"/>
    </xf>
    <xf numFmtId="49" fontId="13" fillId="6" borderId="11" xfId="0" applyNumberFormat="1" applyFont="1" applyFill="1" applyBorder="1" applyAlignment="1">
      <alignment horizontal="center" vertical="top" wrapText="1"/>
    </xf>
    <xf numFmtId="3" fontId="1" fillId="6" borderId="11" xfId="0" applyNumberFormat="1" applyFont="1" applyFill="1" applyBorder="1" applyAlignment="1">
      <alignment horizontal="center" vertical="top" wrapText="1"/>
    </xf>
    <xf numFmtId="165" fontId="2" fillId="6" borderId="38" xfId="0" applyNumberFormat="1" applyFont="1" applyFill="1" applyBorder="1" applyAlignment="1">
      <alignment horizontal="center" vertical="center" wrapText="1"/>
    </xf>
    <xf numFmtId="165" fontId="14" fillId="0" borderId="34" xfId="0" applyNumberFormat="1" applyFont="1" applyFill="1" applyBorder="1" applyAlignment="1">
      <alignment horizontal="center" vertical="center" textRotation="90" wrapText="1"/>
    </xf>
    <xf numFmtId="0" fontId="2" fillId="6" borderId="36" xfId="0" applyFont="1" applyFill="1" applyBorder="1" applyAlignment="1">
      <alignment vertical="top" wrapText="1"/>
    </xf>
    <xf numFmtId="3" fontId="1" fillId="6" borderId="71" xfId="0" applyNumberFormat="1" applyFont="1" applyFill="1" applyBorder="1" applyAlignment="1">
      <alignment horizontal="center" vertical="top"/>
    </xf>
    <xf numFmtId="49" fontId="1" fillId="6" borderId="83" xfId="0" applyNumberFormat="1" applyFont="1" applyFill="1" applyBorder="1" applyAlignment="1">
      <alignment horizontal="center" vertical="top"/>
    </xf>
    <xf numFmtId="49" fontId="1" fillId="6" borderId="84" xfId="0" applyNumberFormat="1" applyFont="1" applyFill="1" applyBorder="1" applyAlignment="1">
      <alignment horizontal="center" vertical="top"/>
    </xf>
    <xf numFmtId="0" fontId="1" fillId="6" borderId="1" xfId="0" applyFont="1" applyFill="1" applyBorder="1" applyAlignment="1">
      <alignment vertical="top" wrapText="1"/>
    </xf>
    <xf numFmtId="3" fontId="1" fillId="6" borderId="84" xfId="0" applyNumberFormat="1" applyFont="1" applyFill="1" applyBorder="1" applyAlignment="1">
      <alignment horizontal="center" vertical="top"/>
    </xf>
    <xf numFmtId="165" fontId="2" fillId="6" borderId="31" xfId="0" applyNumberFormat="1" applyFont="1" applyFill="1" applyBorder="1" applyAlignment="1">
      <alignment horizontal="center" vertical="center" wrapText="1"/>
    </xf>
    <xf numFmtId="165" fontId="1" fillId="6" borderId="49" xfId="0" applyNumberFormat="1" applyFont="1" applyFill="1" applyBorder="1" applyAlignment="1">
      <alignment horizontal="center" vertical="top"/>
    </xf>
    <xf numFmtId="165" fontId="1" fillId="6" borderId="47" xfId="0" applyNumberFormat="1" applyFont="1" applyFill="1" applyBorder="1" applyAlignment="1">
      <alignment horizontal="center" vertical="top"/>
    </xf>
    <xf numFmtId="165" fontId="1" fillId="6" borderId="55" xfId="0" applyNumberFormat="1" applyFont="1" applyFill="1" applyBorder="1" applyAlignment="1">
      <alignment horizontal="center" vertical="top"/>
    </xf>
    <xf numFmtId="165" fontId="2" fillId="2" borderId="33" xfId="0" applyNumberFormat="1" applyFont="1" applyFill="1" applyBorder="1" applyAlignment="1">
      <alignment horizontal="center" vertical="top"/>
    </xf>
    <xf numFmtId="0" fontId="15" fillId="0" borderId="0" xfId="0" applyFont="1" applyFill="1" applyBorder="1" applyAlignment="1">
      <alignment horizontal="left" vertical="top" wrapText="1"/>
    </xf>
    <xf numFmtId="165" fontId="1" fillId="6" borderId="62" xfId="0" applyNumberFormat="1" applyFont="1" applyFill="1" applyBorder="1" applyAlignment="1">
      <alignment horizontal="center" vertical="top"/>
    </xf>
    <xf numFmtId="165" fontId="1" fillId="6" borderId="40" xfId="0" applyNumberFormat="1" applyFont="1" applyFill="1" applyBorder="1" applyAlignment="1">
      <alignment horizontal="center" vertical="top"/>
    </xf>
    <xf numFmtId="165" fontId="1" fillId="6" borderId="13" xfId="0" applyNumberFormat="1" applyFont="1" applyFill="1" applyBorder="1" applyAlignment="1">
      <alignment horizontal="center" vertical="top"/>
    </xf>
    <xf numFmtId="165" fontId="1" fillId="6" borderId="57" xfId="0" applyNumberFormat="1" applyFont="1" applyFill="1" applyBorder="1" applyAlignment="1">
      <alignment horizontal="center" vertical="top"/>
    </xf>
    <xf numFmtId="165" fontId="1" fillId="6" borderId="85" xfId="0" applyNumberFormat="1" applyFont="1" applyFill="1" applyBorder="1" applyAlignment="1">
      <alignment horizontal="center" vertical="top"/>
    </xf>
    <xf numFmtId="165" fontId="1" fillId="6" borderId="67" xfId="0" applyNumberFormat="1" applyFont="1" applyFill="1" applyBorder="1" applyAlignment="1">
      <alignment horizontal="center" vertical="top"/>
    </xf>
    <xf numFmtId="165" fontId="2" fillId="2" borderId="3" xfId="0" applyNumberFormat="1" applyFont="1" applyFill="1" applyBorder="1" applyAlignment="1">
      <alignment horizontal="center" vertical="top"/>
    </xf>
    <xf numFmtId="3" fontId="1" fillId="6" borderId="30" xfId="0" applyNumberFormat="1" applyFont="1" applyFill="1" applyBorder="1" applyAlignment="1">
      <alignment vertical="top" wrapText="1"/>
    </xf>
    <xf numFmtId="165" fontId="1" fillId="6" borderId="28" xfId="0" applyNumberFormat="1" applyFont="1" applyFill="1" applyBorder="1" applyAlignment="1">
      <alignment vertical="top" wrapText="1"/>
    </xf>
    <xf numFmtId="165" fontId="1" fillId="6" borderId="17" xfId="0" applyNumberFormat="1" applyFont="1" applyFill="1" applyBorder="1" applyAlignment="1">
      <alignment horizontal="center" vertical="top"/>
    </xf>
    <xf numFmtId="165" fontId="2" fillId="2" borderId="42" xfId="0" applyNumberFormat="1" applyFont="1" applyFill="1" applyBorder="1" applyAlignment="1">
      <alignment horizontal="center" vertical="top"/>
    </xf>
    <xf numFmtId="165" fontId="1" fillId="6" borderId="55" xfId="0" applyNumberFormat="1" applyFont="1" applyFill="1" applyBorder="1" applyAlignment="1">
      <alignment horizontal="center" vertical="top" wrapText="1"/>
    </xf>
    <xf numFmtId="165" fontId="1" fillId="6" borderId="27" xfId="0" applyNumberFormat="1" applyFont="1" applyFill="1" applyBorder="1" applyAlignment="1">
      <alignment horizontal="center" vertical="top" wrapText="1"/>
    </xf>
    <xf numFmtId="165" fontId="2" fillId="9" borderId="3" xfId="0" applyNumberFormat="1" applyFont="1" applyFill="1" applyBorder="1" applyAlignment="1">
      <alignment horizontal="center" vertical="top"/>
    </xf>
    <xf numFmtId="0" fontId="1" fillId="6" borderId="49" xfId="0" applyFont="1" applyFill="1" applyBorder="1" applyAlignment="1">
      <alignment horizontal="left" vertical="top" wrapText="1"/>
    </xf>
    <xf numFmtId="49" fontId="1" fillId="6" borderId="15" xfId="0" applyNumberFormat="1" applyFont="1" applyFill="1" applyBorder="1" applyAlignment="1">
      <alignment vertical="top" wrapText="1"/>
    </xf>
    <xf numFmtId="165" fontId="1" fillId="6" borderId="63" xfId="0" applyNumberFormat="1" applyFont="1" applyFill="1" applyBorder="1" applyAlignment="1">
      <alignment horizontal="center" vertical="top"/>
    </xf>
    <xf numFmtId="165" fontId="1" fillId="6" borderId="15" xfId="0" applyNumberFormat="1" applyFont="1" applyFill="1" applyBorder="1" applyAlignment="1">
      <alignment horizontal="center" vertical="top"/>
    </xf>
    <xf numFmtId="165" fontId="1" fillId="6" borderId="73" xfId="0" applyNumberFormat="1" applyFont="1" applyFill="1" applyBorder="1" applyAlignment="1">
      <alignment horizontal="center" vertical="top"/>
    </xf>
    <xf numFmtId="165" fontId="1" fillId="6" borderId="58" xfId="0" applyNumberFormat="1" applyFont="1" applyFill="1" applyBorder="1" applyAlignment="1">
      <alignment horizontal="center" vertical="top"/>
    </xf>
    <xf numFmtId="3" fontId="1" fillId="6" borderId="13" xfId="0" applyNumberFormat="1" applyFont="1" applyFill="1" applyBorder="1" applyAlignment="1">
      <alignment horizontal="center" vertical="top" wrapText="1"/>
    </xf>
    <xf numFmtId="0" fontId="1" fillId="6" borderId="62" xfId="0" applyFont="1" applyFill="1" applyBorder="1" applyAlignment="1">
      <alignment horizontal="center" vertical="top" wrapText="1"/>
    </xf>
    <xf numFmtId="0" fontId="1" fillId="6" borderId="40" xfId="0" applyFont="1" applyFill="1" applyBorder="1" applyAlignment="1">
      <alignment horizontal="center" vertical="top" wrapText="1"/>
    </xf>
    <xf numFmtId="165" fontId="1" fillId="6" borderId="72" xfId="0" applyNumberFormat="1" applyFont="1" applyFill="1" applyBorder="1" applyAlignment="1">
      <alignment horizontal="left" vertical="top" wrapText="1"/>
    </xf>
    <xf numFmtId="0" fontId="1" fillId="6" borderId="20" xfId="0" applyFont="1" applyFill="1" applyBorder="1" applyAlignment="1">
      <alignment horizontal="center" vertical="top" wrapText="1"/>
    </xf>
    <xf numFmtId="165" fontId="1" fillId="6" borderId="16" xfId="0" applyNumberFormat="1" applyFont="1" applyFill="1" applyBorder="1" applyAlignment="1">
      <alignment horizontal="center" vertical="top"/>
    </xf>
    <xf numFmtId="165" fontId="1" fillId="6" borderId="1" xfId="0" applyNumberFormat="1" applyFont="1" applyFill="1" applyBorder="1" applyAlignment="1">
      <alignment horizontal="center" vertical="top"/>
    </xf>
    <xf numFmtId="165" fontId="1" fillId="6" borderId="27" xfId="0" applyNumberFormat="1" applyFont="1" applyFill="1" applyBorder="1" applyAlignment="1">
      <alignment horizontal="center" vertical="top"/>
    </xf>
    <xf numFmtId="0" fontId="1" fillId="0" borderId="19" xfId="0" applyFont="1" applyFill="1" applyBorder="1" applyAlignment="1">
      <alignment horizontal="center" vertical="top"/>
    </xf>
    <xf numFmtId="49" fontId="13" fillId="6" borderId="26" xfId="0" applyNumberFormat="1" applyFont="1" applyFill="1" applyBorder="1" applyAlignment="1">
      <alignment horizontal="center" vertical="top" wrapText="1"/>
    </xf>
    <xf numFmtId="0" fontId="1" fillId="0" borderId="87" xfId="0" applyFont="1" applyBorder="1" applyAlignment="1">
      <alignment horizontal="center" vertical="center" textRotation="90"/>
    </xf>
    <xf numFmtId="3" fontId="1" fillId="6" borderId="39" xfId="0" applyNumberFormat="1" applyFont="1" applyFill="1" applyBorder="1" applyAlignment="1">
      <alignment horizontal="center" vertical="top"/>
    </xf>
    <xf numFmtId="3" fontId="1" fillId="6" borderId="48" xfId="0" applyNumberFormat="1" applyFont="1" applyFill="1" applyBorder="1" applyAlignment="1">
      <alignment horizontal="center" vertical="top"/>
    </xf>
    <xf numFmtId="0" fontId="1" fillId="6" borderId="48" xfId="0" applyFont="1" applyFill="1" applyBorder="1" applyAlignment="1">
      <alignment horizontal="center" vertical="top" wrapText="1"/>
    </xf>
    <xf numFmtId="3" fontId="1" fillId="6" borderId="40" xfId="0" applyNumberFormat="1" applyFont="1" applyFill="1" applyBorder="1" applyAlignment="1">
      <alignment horizontal="center" vertical="top"/>
    </xf>
    <xf numFmtId="0" fontId="6" fillId="6" borderId="0" xfId="0" applyFont="1" applyFill="1" applyBorder="1" applyAlignment="1">
      <alignment vertical="top"/>
    </xf>
    <xf numFmtId="0" fontId="6" fillId="0" borderId="0" xfId="0" applyFont="1" applyFill="1" applyBorder="1" applyAlignment="1">
      <alignment vertical="top" wrapText="1"/>
    </xf>
    <xf numFmtId="0" fontId="16" fillId="0" borderId="0" xfId="0" applyFont="1" applyAlignment="1">
      <alignment vertical="top" wrapText="1"/>
    </xf>
    <xf numFmtId="0" fontId="3" fillId="6" borderId="34" xfId="0" applyFont="1" applyFill="1" applyBorder="1" applyAlignment="1">
      <alignment horizontal="center" wrapText="1"/>
    </xf>
    <xf numFmtId="3" fontId="1" fillId="6" borderId="13" xfId="0" applyNumberFormat="1" applyFont="1" applyFill="1" applyBorder="1" applyAlignment="1">
      <alignment horizontal="center" vertical="center" textRotation="90" wrapText="1"/>
    </xf>
    <xf numFmtId="0" fontId="1" fillId="6" borderId="93" xfId="0" applyFont="1" applyFill="1" applyBorder="1" applyAlignment="1">
      <alignment horizontal="center" vertical="top"/>
    </xf>
    <xf numFmtId="49" fontId="1" fillId="6" borderId="17" xfId="0" applyNumberFormat="1" applyFont="1" applyFill="1" applyBorder="1" applyAlignment="1">
      <alignment horizontal="center" vertical="top"/>
    </xf>
    <xf numFmtId="3" fontId="2" fillId="3" borderId="86" xfId="0" applyNumberFormat="1" applyFont="1" applyFill="1" applyBorder="1" applyAlignment="1">
      <alignment horizontal="center" vertical="top" wrapText="1"/>
    </xf>
    <xf numFmtId="0" fontId="1" fillId="0" borderId="5" xfId="0" applyFont="1" applyFill="1" applyBorder="1" applyAlignment="1">
      <alignment horizontal="center" vertical="top"/>
    </xf>
    <xf numFmtId="3" fontId="1" fillId="3" borderId="52" xfId="0" applyNumberFormat="1" applyFont="1" applyFill="1" applyBorder="1" applyAlignment="1">
      <alignment horizontal="center" vertical="top"/>
    </xf>
    <xf numFmtId="0" fontId="1" fillId="6" borderId="19" xfId="0" applyFont="1" applyFill="1" applyBorder="1" applyAlignment="1">
      <alignment horizontal="center" vertical="top" wrapText="1"/>
    </xf>
    <xf numFmtId="165" fontId="2" fillId="6" borderId="36" xfId="0" applyNumberFormat="1" applyFont="1" applyFill="1" applyBorder="1" applyAlignment="1">
      <alignment horizontal="center" vertical="center" wrapText="1"/>
    </xf>
    <xf numFmtId="165" fontId="11" fillId="6" borderId="36" xfId="0" applyNumberFormat="1" applyFont="1" applyFill="1" applyBorder="1" applyAlignment="1">
      <alignment horizontal="center" vertical="center" wrapText="1"/>
    </xf>
    <xf numFmtId="165" fontId="11" fillId="6" borderId="34" xfId="0" applyNumberFormat="1" applyFont="1" applyFill="1" applyBorder="1" applyAlignment="1">
      <alignment horizontal="center" vertical="center" wrapText="1"/>
    </xf>
    <xf numFmtId="165" fontId="1" fillId="6" borderId="0" xfId="0" applyNumberFormat="1" applyFont="1" applyFill="1" applyBorder="1" applyAlignment="1">
      <alignment vertical="top" wrapText="1"/>
    </xf>
    <xf numFmtId="0" fontId="2" fillId="3" borderId="71" xfId="0" applyFont="1" applyFill="1" applyBorder="1" applyAlignment="1">
      <alignment horizontal="left" vertical="top" wrapText="1"/>
    </xf>
    <xf numFmtId="0" fontId="1" fillId="0" borderId="50" xfId="0" applyFont="1" applyFill="1" applyBorder="1" applyAlignment="1">
      <alignment horizontal="left" vertical="top" wrapText="1"/>
    </xf>
    <xf numFmtId="165" fontId="1" fillId="6" borderId="71" xfId="0" applyNumberFormat="1" applyFont="1" applyFill="1" applyBorder="1" applyAlignment="1">
      <alignment horizontal="left" vertical="top" wrapText="1"/>
    </xf>
    <xf numFmtId="165" fontId="1" fillId="6" borderId="55" xfId="0" applyNumberFormat="1" applyFont="1" applyFill="1" applyBorder="1" applyAlignment="1">
      <alignment horizontal="left" vertical="top" wrapText="1"/>
    </xf>
    <xf numFmtId="49" fontId="2" fillId="6" borderId="13" xfId="0" applyNumberFormat="1" applyFont="1" applyFill="1" applyBorder="1" applyAlignment="1">
      <alignment vertical="top"/>
    </xf>
    <xf numFmtId="0" fontId="1" fillId="0" borderId="25" xfId="0" applyFont="1" applyBorder="1" applyAlignment="1">
      <alignment vertical="top"/>
    </xf>
    <xf numFmtId="0" fontId="1" fillId="0" borderId="25" xfId="0" applyFont="1" applyBorder="1" applyAlignment="1">
      <alignment vertical="center"/>
    </xf>
    <xf numFmtId="0" fontId="1" fillId="0" borderId="25" xfId="0" applyNumberFormat="1" applyFont="1" applyBorder="1" applyAlignment="1">
      <alignment vertical="top"/>
    </xf>
    <xf numFmtId="0" fontId="1" fillId="0" borderId="25" xfId="0" applyFont="1" applyBorder="1" applyAlignment="1">
      <alignment horizontal="center" vertical="top"/>
    </xf>
    <xf numFmtId="49" fontId="2" fillId="2" borderId="16" xfId="0" applyNumberFormat="1" applyFont="1" applyFill="1" applyBorder="1" applyAlignment="1">
      <alignment horizontal="center" vertical="top"/>
    </xf>
    <xf numFmtId="49" fontId="2" fillId="3" borderId="10" xfId="0" applyNumberFormat="1" applyFont="1" applyFill="1" applyBorder="1" applyAlignment="1">
      <alignment vertical="top"/>
    </xf>
    <xf numFmtId="0" fontId="2" fillId="6" borderId="74" xfId="0" applyFont="1" applyFill="1" applyBorder="1" applyAlignment="1">
      <alignment vertical="top" wrapText="1"/>
    </xf>
    <xf numFmtId="0" fontId="2" fillId="6" borderId="74" xfId="0" applyFont="1" applyFill="1" applyBorder="1" applyAlignment="1">
      <alignment horizontal="center" vertical="center" wrapText="1"/>
    </xf>
    <xf numFmtId="49" fontId="1" fillId="6" borderId="11" xfId="0" applyNumberFormat="1" applyFont="1" applyFill="1" applyBorder="1" applyAlignment="1">
      <alignment horizontal="center" vertical="center"/>
    </xf>
    <xf numFmtId="0" fontId="1" fillId="6" borderId="52" xfId="0" applyFont="1" applyFill="1" applyBorder="1" applyAlignment="1">
      <alignment horizontal="center" vertical="top" wrapText="1"/>
    </xf>
    <xf numFmtId="0" fontId="2" fillId="6" borderId="88" xfId="0" applyFont="1" applyFill="1" applyBorder="1" applyAlignment="1">
      <alignment vertical="top" wrapText="1"/>
    </xf>
    <xf numFmtId="3" fontId="2" fillId="0" borderId="11" xfId="0" applyNumberFormat="1" applyFont="1" applyFill="1" applyBorder="1" applyAlignment="1">
      <alignment horizontal="center" vertical="top" wrapText="1"/>
    </xf>
    <xf numFmtId="0" fontId="2" fillId="6" borderId="50" xfId="0" applyFont="1" applyFill="1" applyBorder="1" applyAlignment="1">
      <alignment vertical="top" wrapText="1"/>
    </xf>
    <xf numFmtId="165" fontId="1" fillId="6" borderId="7" xfId="0" applyNumberFormat="1" applyFont="1" applyFill="1" applyBorder="1" applyAlignment="1">
      <alignment horizontal="center" vertical="top"/>
    </xf>
    <xf numFmtId="165" fontId="1" fillId="6" borderId="61" xfId="0" applyNumberFormat="1" applyFont="1" applyFill="1" applyBorder="1" applyAlignment="1">
      <alignment horizontal="center" vertical="top"/>
    </xf>
    <xf numFmtId="165" fontId="1" fillId="6" borderId="82" xfId="0" applyNumberFormat="1" applyFont="1" applyFill="1" applyBorder="1" applyAlignment="1">
      <alignment horizontal="center" vertical="top"/>
    </xf>
    <xf numFmtId="165" fontId="1" fillId="6" borderId="10" xfId="0" applyNumberFormat="1" applyFont="1" applyFill="1" applyBorder="1" applyAlignment="1">
      <alignment horizontal="right" vertical="top"/>
    </xf>
    <xf numFmtId="165" fontId="1" fillId="6" borderId="66" xfId="0" applyNumberFormat="1" applyFont="1" applyFill="1" applyBorder="1" applyAlignment="1">
      <alignment horizontal="center" vertical="top"/>
    </xf>
    <xf numFmtId="165" fontId="1" fillId="6" borderId="72" xfId="0" applyNumberFormat="1" applyFont="1" applyFill="1" applyBorder="1" applyAlignment="1">
      <alignment horizontal="center" vertical="top"/>
    </xf>
    <xf numFmtId="165" fontId="1" fillId="6" borderId="65" xfId="0" applyNumberFormat="1" applyFont="1" applyFill="1" applyBorder="1" applyAlignment="1">
      <alignment horizontal="center" vertical="top"/>
    </xf>
    <xf numFmtId="165" fontId="1" fillId="6" borderId="52" xfId="0" applyNumberFormat="1" applyFont="1" applyFill="1" applyBorder="1" applyAlignment="1">
      <alignment horizontal="right" vertical="top"/>
    </xf>
    <xf numFmtId="165" fontId="1" fillId="6" borderId="26" xfId="0" applyNumberFormat="1" applyFont="1" applyFill="1" applyBorder="1" applyAlignment="1">
      <alignment horizontal="center" vertical="top"/>
    </xf>
    <xf numFmtId="165" fontId="1" fillId="0" borderId="52" xfId="0" applyNumberFormat="1" applyFont="1" applyFill="1" applyBorder="1" applyAlignment="1">
      <alignment horizontal="center" vertical="top"/>
    </xf>
    <xf numFmtId="165" fontId="1" fillId="0" borderId="10" xfId="0" applyNumberFormat="1" applyFont="1" applyFill="1" applyBorder="1" applyAlignment="1">
      <alignment horizontal="center" vertical="top"/>
    </xf>
    <xf numFmtId="3" fontId="1" fillId="0" borderId="71" xfId="0" applyNumberFormat="1" applyFont="1" applyBorder="1" applyAlignment="1">
      <alignment horizontal="center" vertical="top"/>
    </xf>
    <xf numFmtId="3" fontId="1" fillId="0" borderId="6" xfId="0" applyNumberFormat="1" applyFont="1" applyBorder="1" applyAlignment="1">
      <alignment horizontal="center" vertical="top"/>
    </xf>
    <xf numFmtId="3" fontId="1" fillId="0" borderId="23" xfId="0" applyNumberFormat="1" applyFont="1" applyBorder="1" applyAlignment="1">
      <alignment horizontal="center" vertical="top"/>
    </xf>
    <xf numFmtId="3" fontId="1" fillId="0" borderId="50" xfId="0" applyNumberFormat="1" applyFont="1" applyBorder="1" applyAlignment="1">
      <alignment horizontal="right" vertical="top"/>
    </xf>
    <xf numFmtId="3" fontId="1" fillId="0" borderId="9" xfId="0" applyNumberFormat="1" applyFont="1" applyBorder="1" applyAlignment="1">
      <alignment horizontal="right" vertical="top"/>
    </xf>
    <xf numFmtId="165" fontId="1" fillId="6" borderId="28" xfId="0" applyNumberFormat="1" applyFont="1" applyFill="1" applyBorder="1" applyAlignment="1">
      <alignment horizontal="center" vertical="top" wrapText="1"/>
    </xf>
    <xf numFmtId="3" fontId="1" fillId="0" borderId="10" xfId="0" applyNumberFormat="1" applyFont="1" applyBorder="1" applyAlignment="1">
      <alignment horizontal="right" vertical="top"/>
    </xf>
    <xf numFmtId="165" fontId="1" fillId="6" borderId="43" xfId="0" applyNumberFormat="1" applyFont="1" applyFill="1" applyBorder="1" applyAlignment="1">
      <alignment horizontal="right" vertical="top"/>
    </xf>
    <xf numFmtId="49" fontId="2" fillId="8" borderId="16" xfId="0" applyNumberFormat="1" applyFont="1" applyFill="1" applyBorder="1" applyAlignment="1">
      <alignment horizontal="center" vertical="top"/>
    </xf>
    <xf numFmtId="3" fontId="1" fillId="6" borderId="72" xfId="0" applyNumberFormat="1" applyFont="1" applyFill="1" applyBorder="1" applyAlignment="1">
      <alignment horizontal="center" vertical="top"/>
    </xf>
    <xf numFmtId="3" fontId="1" fillId="6" borderId="65" xfId="0" applyNumberFormat="1" applyFont="1" applyFill="1" applyBorder="1" applyAlignment="1">
      <alignment horizontal="center" vertical="top"/>
    </xf>
    <xf numFmtId="3" fontId="1" fillId="6" borderId="66" xfId="0" applyNumberFormat="1" applyFont="1" applyFill="1" applyBorder="1" applyAlignment="1">
      <alignment horizontal="center" vertical="top"/>
    </xf>
    <xf numFmtId="1" fontId="1" fillId="6" borderId="72" xfId="0" applyNumberFormat="1" applyFont="1" applyFill="1" applyBorder="1" applyAlignment="1">
      <alignment horizontal="center" vertical="top" wrapText="1"/>
    </xf>
    <xf numFmtId="1" fontId="1" fillId="6" borderId="66" xfId="0" applyNumberFormat="1" applyFont="1" applyFill="1" applyBorder="1" applyAlignment="1">
      <alignment horizontal="center" vertical="top" wrapText="1"/>
    </xf>
    <xf numFmtId="1" fontId="1" fillId="6" borderId="65" xfId="0" applyNumberFormat="1" applyFont="1" applyFill="1" applyBorder="1" applyAlignment="1">
      <alignment horizontal="center" vertical="top" wrapText="1"/>
    </xf>
    <xf numFmtId="1" fontId="1" fillId="3" borderId="72" xfId="0" applyNumberFormat="1" applyFont="1" applyFill="1" applyBorder="1" applyAlignment="1">
      <alignment horizontal="center" vertical="top" wrapText="1"/>
    </xf>
    <xf numFmtId="1" fontId="1" fillId="3" borderId="66" xfId="0" applyNumberFormat="1" applyFont="1" applyFill="1" applyBorder="1" applyAlignment="1">
      <alignment horizontal="center" vertical="top" wrapText="1"/>
    </xf>
    <xf numFmtId="3" fontId="2" fillId="0" borderId="88" xfId="0" applyNumberFormat="1" applyFont="1" applyFill="1" applyBorder="1" applyAlignment="1">
      <alignment horizontal="center" vertical="top" wrapText="1"/>
    </xf>
    <xf numFmtId="1" fontId="1" fillId="6" borderId="55" xfId="0" applyNumberFormat="1" applyFont="1" applyFill="1" applyBorder="1" applyAlignment="1">
      <alignment horizontal="center" vertical="top" wrapText="1"/>
    </xf>
    <xf numFmtId="0" fontId="1" fillId="6" borderId="25" xfId="0" applyFont="1" applyFill="1" applyBorder="1" applyAlignment="1">
      <alignment vertical="top" wrapText="1"/>
    </xf>
    <xf numFmtId="3" fontId="1" fillId="6" borderId="29" xfId="0" applyNumberFormat="1" applyFont="1" applyFill="1" applyBorder="1" applyAlignment="1">
      <alignment horizontal="center" vertical="top"/>
    </xf>
    <xf numFmtId="3" fontId="2" fillId="6" borderId="45" xfId="0" applyNumberFormat="1" applyFont="1" applyFill="1" applyBorder="1" applyAlignment="1">
      <alignment horizontal="right" vertical="top"/>
    </xf>
    <xf numFmtId="49" fontId="2" fillId="6" borderId="25" xfId="0" applyNumberFormat="1" applyFont="1" applyFill="1" applyBorder="1" applyAlignment="1">
      <alignment horizontal="center" vertical="top" wrapText="1"/>
    </xf>
    <xf numFmtId="3" fontId="1" fillId="6" borderId="87" xfId="0" applyNumberFormat="1" applyFont="1" applyFill="1" applyBorder="1" applyAlignment="1">
      <alignment horizontal="left" vertical="top" wrapText="1"/>
    </xf>
    <xf numFmtId="49" fontId="2" fillId="6" borderId="87" xfId="0" applyNumberFormat="1" applyFont="1" applyFill="1" applyBorder="1" applyAlignment="1">
      <alignment horizontal="center" vertical="top" wrapText="1"/>
    </xf>
    <xf numFmtId="49" fontId="1" fillId="6" borderId="2" xfId="0" applyNumberFormat="1" applyFont="1" applyFill="1" applyBorder="1" applyAlignment="1">
      <alignment horizontal="center" vertical="top" wrapText="1"/>
    </xf>
    <xf numFmtId="3" fontId="1" fillId="6" borderId="2" xfId="0" applyNumberFormat="1" applyFont="1" applyFill="1" applyBorder="1" applyAlignment="1">
      <alignment horizontal="center" vertical="top"/>
    </xf>
    <xf numFmtId="3" fontId="1" fillId="6" borderId="76" xfId="0" applyNumberFormat="1" applyFont="1" applyFill="1" applyBorder="1" applyAlignment="1">
      <alignment horizontal="center" vertical="top"/>
    </xf>
    <xf numFmtId="165" fontId="1" fillId="6" borderId="94" xfId="0" applyNumberFormat="1" applyFont="1" applyFill="1" applyBorder="1" applyAlignment="1">
      <alignment horizontal="center" vertical="top"/>
    </xf>
    <xf numFmtId="3" fontId="1" fillId="0" borderId="10" xfId="0" applyNumberFormat="1" applyFont="1" applyFill="1" applyBorder="1" applyAlignment="1">
      <alignment vertical="top" wrapText="1"/>
    </xf>
    <xf numFmtId="3" fontId="1" fillId="6" borderId="13" xfId="0" applyNumberFormat="1" applyFont="1" applyFill="1" applyBorder="1" applyAlignment="1">
      <alignment vertical="top" wrapText="1"/>
    </xf>
    <xf numFmtId="3" fontId="1" fillId="6" borderId="16" xfId="0" applyNumberFormat="1" applyFont="1" applyFill="1" applyBorder="1" applyAlignment="1">
      <alignment horizontal="left" vertical="top" wrapText="1"/>
    </xf>
    <xf numFmtId="0" fontId="1" fillId="6" borderId="87" xfId="0" applyFont="1" applyFill="1" applyBorder="1" applyAlignment="1">
      <alignment vertical="top" wrapText="1"/>
    </xf>
    <xf numFmtId="3" fontId="2" fillId="8" borderId="21" xfId="0" applyNumberFormat="1" applyFont="1" applyFill="1" applyBorder="1" applyAlignment="1">
      <alignment horizontal="center" vertical="top"/>
    </xf>
    <xf numFmtId="165" fontId="1" fillId="6" borderId="95" xfId="0" applyNumberFormat="1" applyFont="1" applyFill="1" applyBorder="1" applyAlignment="1">
      <alignment horizontal="center" vertical="top"/>
    </xf>
    <xf numFmtId="3" fontId="1" fillId="0" borderId="90" xfId="0" applyNumberFormat="1" applyFont="1" applyBorder="1" applyAlignment="1">
      <alignment horizontal="center" vertical="top"/>
    </xf>
    <xf numFmtId="3" fontId="1" fillId="0" borderId="88" xfId="0" applyNumberFormat="1" applyFont="1" applyBorder="1" applyAlignment="1">
      <alignment horizontal="right" vertical="top"/>
    </xf>
    <xf numFmtId="165" fontId="1" fillId="6" borderId="89" xfId="0" applyNumberFormat="1" applyFont="1" applyFill="1" applyBorder="1" applyAlignment="1">
      <alignment horizontal="center" vertical="top"/>
    </xf>
    <xf numFmtId="165" fontId="1" fillId="6" borderId="65" xfId="0" applyNumberFormat="1" applyFont="1" applyFill="1" applyBorder="1" applyAlignment="1">
      <alignment horizontal="center" vertical="top" wrapText="1"/>
    </xf>
    <xf numFmtId="165" fontId="1" fillId="6" borderId="0" xfId="0" applyNumberFormat="1" applyFont="1" applyFill="1" applyBorder="1" applyAlignment="1">
      <alignment horizontal="center"/>
    </xf>
    <xf numFmtId="165" fontId="1" fillId="6" borderId="55" xfId="0" applyNumberFormat="1" applyFont="1" applyFill="1" applyBorder="1" applyAlignment="1">
      <alignment horizontal="center"/>
    </xf>
    <xf numFmtId="165" fontId="1" fillId="6" borderId="7" xfId="0" applyNumberFormat="1" applyFont="1" applyFill="1" applyBorder="1" applyAlignment="1">
      <alignment horizontal="center"/>
    </xf>
    <xf numFmtId="165" fontId="1" fillId="6" borderId="28" xfId="0" applyNumberFormat="1" applyFont="1" applyFill="1" applyBorder="1" applyAlignment="1">
      <alignment horizontal="center"/>
    </xf>
    <xf numFmtId="165" fontId="1" fillId="6" borderId="27" xfId="0" applyNumberFormat="1" applyFont="1" applyFill="1" applyBorder="1" applyAlignment="1">
      <alignment horizontal="center"/>
    </xf>
    <xf numFmtId="165" fontId="1" fillId="6" borderId="23" xfId="0" applyNumberFormat="1" applyFont="1" applyFill="1" applyBorder="1" applyAlignment="1">
      <alignment horizontal="center"/>
    </xf>
    <xf numFmtId="165" fontId="1" fillId="6" borderId="23" xfId="0" applyNumberFormat="1" applyFont="1" applyFill="1" applyBorder="1" applyAlignment="1">
      <alignment horizontal="left" vertical="top" wrapText="1"/>
    </xf>
    <xf numFmtId="165" fontId="1" fillId="6" borderId="16" xfId="0" applyNumberFormat="1" applyFont="1" applyFill="1" applyBorder="1" applyAlignment="1">
      <alignment vertical="top" wrapText="1"/>
    </xf>
    <xf numFmtId="165" fontId="1" fillId="6" borderId="13" xfId="0" applyNumberFormat="1" applyFont="1" applyFill="1" applyBorder="1" applyAlignment="1">
      <alignment vertical="top" wrapText="1"/>
    </xf>
    <xf numFmtId="0" fontId="1" fillId="0" borderId="10" xfId="0" applyFont="1" applyFill="1" applyBorder="1" applyAlignment="1">
      <alignment horizontal="left" vertical="top" wrapText="1"/>
    </xf>
    <xf numFmtId="165" fontId="2" fillId="9" borderId="32" xfId="0" applyNumberFormat="1" applyFont="1" applyFill="1" applyBorder="1" applyAlignment="1">
      <alignment horizontal="center" vertical="top"/>
    </xf>
    <xf numFmtId="3" fontId="2" fillId="6" borderId="87" xfId="0" applyNumberFormat="1" applyFont="1" applyFill="1" applyBorder="1" applyAlignment="1">
      <alignment horizontal="right" vertical="top"/>
    </xf>
    <xf numFmtId="0" fontId="2" fillId="8" borderId="25" xfId="0" applyFont="1" applyFill="1" applyBorder="1" applyAlignment="1">
      <alignment horizontal="center" vertical="center"/>
    </xf>
    <xf numFmtId="165" fontId="2" fillId="2" borderId="32" xfId="0" applyNumberFormat="1" applyFont="1" applyFill="1" applyBorder="1" applyAlignment="1">
      <alignment horizontal="center" vertical="center"/>
    </xf>
    <xf numFmtId="3" fontId="2" fillId="8" borderId="45" xfId="0" applyNumberFormat="1" applyFont="1" applyFill="1" applyBorder="1" applyAlignment="1">
      <alignment horizontal="center" vertical="center"/>
    </xf>
    <xf numFmtId="49" fontId="2" fillId="6" borderId="64" xfId="0" applyNumberFormat="1" applyFont="1" applyFill="1" applyBorder="1" applyAlignment="1">
      <alignment horizontal="center" vertical="center" wrapText="1"/>
    </xf>
    <xf numFmtId="3" fontId="1" fillId="6" borderId="87" xfId="0" applyNumberFormat="1" applyFont="1" applyFill="1" applyBorder="1" applyAlignment="1">
      <alignment horizontal="left" vertical="center" wrapText="1"/>
    </xf>
    <xf numFmtId="3" fontId="2" fillId="6" borderId="87" xfId="0" applyNumberFormat="1" applyFont="1" applyFill="1" applyBorder="1" applyAlignment="1">
      <alignment horizontal="right" vertical="center"/>
    </xf>
    <xf numFmtId="49" fontId="1" fillId="6" borderId="29" xfId="0" applyNumberFormat="1" applyFont="1" applyFill="1" applyBorder="1" applyAlignment="1">
      <alignment horizontal="center" vertical="center" wrapText="1"/>
    </xf>
    <xf numFmtId="0" fontId="11" fillId="8" borderId="25" xfId="0" applyFont="1" applyFill="1" applyBorder="1" applyAlignment="1">
      <alignment horizontal="center" vertical="center"/>
    </xf>
    <xf numFmtId="165" fontId="2" fillId="8" borderId="92" xfId="0" applyNumberFormat="1" applyFont="1" applyFill="1" applyBorder="1" applyAlignment="1">
      <alignment horizontal="center" vertical="center"/>
    </xf>
    <xf numFmtId="0" fontId="11" fillId="8" borderId="53" xfId="0" applyFont="1" applyFill="1" applyBorder="1" applyAlignment="1">
      <alignment horizontal="center" vertical="center"/>
    </xf>
    <xf numFmtId="165" fontId="13" fillId="6" borderId="25" xfId="0" applyNumberFormat="1" applyFont="1" applyFill="1" applyBorder="1" applyAlignment="1">
      <alignment horizontal="center" vertical="center" textRotation="90" wrapText="1"/>
    </xf>
    <xf numFmtId="3" fontId="1" fillId="6" borderId="81" xfId="0" applyNumberFormat="1" applyFont="1" applyFill="1" applyBorder="1" applyAlignment="1">
      <alignment horizontal="center" vertical="top"/>
    </xf>
    <xf numFmtId="165" fontId="2" fillId="8" borderId="87" xfId="0" applyNumberFormat="1" applyFont="1" applyFill="1" applyBorder="1" applyAlignment="1">
      <alignment horizontal="center" vertical="center"/>
    </xf>
    <xf numFmtId="165" fontId="2" fillId="6" borderId="64" xfId="0" applyNumberFormat="1" applyFont="1" applyFill="1" applyBorder="1" applyAlignment="1">
      <alignment horizontal="center" vertical="top" wrapText="1"/>
    </xf>
    <xf numFmtId="0" fontId="1" fillId="6" borderId="87" xfId="0" applyFont="1" applyFill="1" applyBorder="1" applyAlignment="1">
      <alignment horizontal="left" vertical="top" wrapText="1"/>
    </xf>
    <xf numFmtId="165" fontId="2" fillId="8" borderId="2" xfId="0" applyNumberFormat="1" applyFont="1" applyFill="1" applyBorder="1" applyAlignment="1">
      <alignment horizontal="center" vertical="center"/>
    </xf>
    <xf numFmtId="165" fontId="2" fillId="8" borderId="64" xfId="0" applyNumberFormat="1" applyFont="1" applyFill="1" applyBorder="1" applyAlignment="1">
      <alignment horizontal="center" vertical="center"/>
    </xf>
    <xf numFmtId="1" fontId="1" fillId="6" borderId="14" xfId="0" applyNumberFormat="1" applyFont="1" applyFill="1" applyBorder="1" applyAlignment="1">
      <alignment horizontal="center" vertical="top" wrapText="1"/>
    </xf>
    <xf numFmtId="0" fontId="1" fillId="6" borderId="35" xfId="0" applyFont="1" applyFill="1" applyBorder="1" applyAlignment="1">
      <alignment horizontal="center" vertical="center" textRotation="90" wrapText="1"/>
    </xf>
    <xf numFmtId="165" fontId="2" fillId="8" borderId="76" xfId="0" applyNumberFormat="1" applyFont="1" applyFill="1" applyBorder="1" applyAlignment="1">
      <alignment horizontal="center" vertical="center"/>
    </xf>
    <xf numFmtId="165" fontId="1" fillId="6" borderId="35" xfId="0" applyNumberFormat="1" applyFont="1" applyFill="1" applyBorder="1" applyAlignment="1">
      <alignment horizontal="center" vertical="top"/>
    </xf>
    <xf numFmtId="165" fontId="1" fillId="6" borderId="14" xfId="0" applyNumberFormat="1" applyFont="1" applyFill="1" applyBorder="1" applyAlignment="1">
      <alignment horizontal="center" vertical="top"/>
    </xf>
    <xf numFmtId="1" fontId="1" fillId="6" borderId="49" xfId="0" applyNumberFormat="1" applyFont="1" applyFill="1" applyBorder="1" applyAlignment="1">
      <alignment horizontal="center" vertical="top" wrapText="1"/>
    </xf>
    <xf numFmtId="0" fontId="1" fillId="6" borderId="47" xfId="0" applyFont="1" applyFill="1" applyBorder="1" applyAlignment="1">
      <alignment vertical="top" wrapText="1"/>
    </xf>
    <xf numFmtId="165" fontId="1" fillId="6" borderId="1" xfId="0" applyNumberFormat="1" applyFont="1" applyFill="1" applyBorder="1" applyAlignment="1">
      <alignment vertical="top" wrapText="1"/>
    </xf>
    <xf numFmtId="3" fontId="1" fillId="6" borderId="0" xfId="0" applyNumberFormat="1" applyFont="1" applyFill="1" applyBorder="1" applyAlignment="1">
      <alignment horizontal="center" vertical="top" wrapText="1"/>
    </xf>
    <xf numFmtId="165" fontId="1" fillId="6" borderId="36" xfId="0" applyNumberFormat="1" applyFont="1" applyFill="1" applyBorder="1" applyAlignment="1">
      <alignment vertical="top" wrapText="1"/>
    </xf>
    <xf numFmtId="0" fontId="1" fillId="0" borderId="27" xfId="0" applyFont="1" applyBorder="1" applyAlignment="1">
      <alignment vertical="top"/>
    </xf>
    <xf numFmtId="0" fontId="2" fillId="6" borderId="16" xfId="0" applyFont="1" applyFill="1" applyBorder="1" applyAlignment="1">
      <alignment horizontal="center" vertical="center" wrapText="1"/>
    </xf>
    <xf numFmtId="0" fontId="2" fillId="6" borderId="27" xfId="0" applyFont="1" applyFill="1" applyBorder="1" applyAlignment="1">
      <alignment horizontal="center" vertical="center" wrapText="1"/>
    </xf>
    <xf numFmtId="3" fontId="1" fillId="6" borderId="47" xfId="0" applyNumberFormat="1" applyFont="1" applyFill="1" applyBorder="1" applyAlignment="1">
      <alignment horizontal="center" vertical="top" wrapText="1"/>
    </xf>
    <xf numFmtId="3" fontId="1" fillId="6" borderId="55" xfId="0" applyNumberFormat="1" applyFont="1" applyFill="1" applyBorder="1" applyAlignment="1">
      <alignment horizontal="center" vertical="top" wrapText="1"/>
    </xf>
    <xf numFmtId="0" fontId="1" fillId="0" borderId="31" xfId="0" applyFont="1" applyBorder="1" applyAlignment="1">
      <alignment vertical="top" wrapText="1"/>
    </xf>
    <xf numFmtId="0" fontId="2" fillId="8" borderId="79" xfId="0" applyFont="1" applyFill="1" applyBorder="1" applyAlignment="1">
      <alignment horizontal="center" vertical="center"/>
    </xf>
    <xf numFmtId="3" fontId="1" fillId="3" borderId="13" xfId="0" applyNumberFormat="1" applyFont="1" applyFill="1" applyBorder="1" applyAlignment="1">
      <alignment horizontal="left" vertical="top" wrapText="1"/>
    </xf>
    <xf numFmtId="165" fontId="1" fillId="6" borderId="70" xfId="0" applyNumberFormat="1" applyFont="1" applyFill="1" applyBorder="1" applyAlignment="1">
      <alignment horizontal="center" vertical="top"/>
    </xf>
    <xf numFmtId="165" fontId="1" fillId="6" borderId="63" xfId="0" applyNumberFormat="1" applyFont="1" applyFill="1" applyBorder="1" applyAlignment="1">
      <alignment vertical="top" wrapText="1"/>
    </xf>
    <xf numFmtId="0" fontId="1" fillId="6" borderId="13" xfId="0" applyFont="1" applyFill="1" applyBorder="1" applyAlignment="1">
      <alignment horizontal="center" vertical="top" wrapText="1"/>
    </xf>
    <xf numFmtId="0" fontId="1" fillId="6" borderId="34" xfId="0" applyFont="1" applyFill="1" applyBorder="1" applyAlignment="1">
      <alignment vertical="top" wrapText="1"/>
    </xf>
    <xf numFmtId="0" fontId="1" fillId="6" borderId="1" xfId="0" applyFont="1" applyFill="1" applyBorder="1" applyAlignment="1">
      <alignment horizontal="center" vertical="center" textRotation="90" wrapText="1"/>
    </xf>
    <xf numFmtId="0" fontId="1" fillId="6" borderId="63" xfId="0" applyFont="1" applyFill="1" applyBorder="1" applyAlignment="1">
      <alignment vertical="top" wrapText="1"/>
    </xf>
    <xf numFmtId="165" fontId="1" fillId="6" borderId="68" xfId="0" applyNumberFormat="1" applyFont="1" applyFill="1" applyBorder="1" applyAlignment="1">
      <alignment horizontal="center" vertical="top"/>
    </xf>
    <xf numFmtId="165" fontId="1" fillId="6" borderId="77" xfId="0" applyNumberFormat="1" applyFont="1" applyFill="1" applyBorder="1" applyAlignment="1">
      <alignment horizontal="center" vertical="top"/>
    </xf>
    <xf numFmtId="0" fontId="1" fillId="6" borderId="63" xfId="0" applyFont="1" applyFill="1" applyBorder="1" applyAlignment="1">
      <alignment horizontal="left" vertical="top" wrapText="1"/>
    </xf>
    <xf numFmtId="0" fontId="1" fillId="6" borderId="67" xfId="0" applyFont="1" applyFill="1" applyBorder="1" applyAlignment="1">
      <alignment horizontal="left" vertical="top" wrapText="1"/>
    </xf>
    <xf numFmtId="49" fontId="1" fillId="6" borderId="59" xfId="0" applyNumberFormat="1" applyFont="1" applyFill="1" applyBorder="1" applyAlignment="1">
      <alignment horizontal="center" vertical="top"/>
    </xf>
    <xf numFmtId="0" fontId="1" fillId="6" borderId="27" xfId="0" applyFont="1" applyFill="1" applyBorder="1" applyAlignment="1">
      <alignment horizontal="center" vertical="center" textRotation="90" wrapText="1"/>
    </xf>
    <xf numFmtId="165" fontId="2" fillId="8" borderId="80" xfId="0" applyNumberFormat="1" applyFont="1" applyFill="1" applyBorder="1" applyAlignment="1">
      <alignment horizontal="center" vertical="center"/>
    </xf>
    <xf numFmtId="165" fontId="2" fillId="8" borderId="91" xfId="0" applyNumberFormat="1" applyFont="1" applyFill="1" applyBorder="1" applyAlignment="1">
      <alignment horizontal="center" vertical="center"/>
    </xf>
    <xf numFmtId="3" fontId="1" fillId="6" borderId="1" xfId="0" applyNumberFormat="1" applyFont="1" applyFill="1" applyBorder="1" applyAlignment="1">
      <alignment horizontal="center" vertical="top"/>
    </xf>
    <xf numFmtId="49" fontId="1" fillId="6" borderId="35" xfId="0" applyNumberFormat="1" applyFont="1" applyFill="1" applyBorder="1" applyAlignment="1">
      <alignment horizontal="center" vertical="top" wrapText="1"/>
    </xf>
    <xf numFmtId="3" fontId="1" fillId="6" borderId="89" xfId="0" applyNumberFormat="1" applyFont="1" applyFill="1" applyBorder="1" applyAlignment="1">
      <alignment horizontal="center" vertical="top"/>
    </xf>
    <xf numFmtId="165" fontId="2" fillId="2" borderId="33" xfId="0" applyNumberFormat="1" applyFont="1" applyFill="1" applyBorder="1" applyAlignment="1">
      <alignment horizontal="center" vertical="center"/>
    </xf>
    <xf numFmtId="165" fontId="2" fillId="2" borderId="97" xfId="0" applyNumberFormat="1" applyFont="1" applyFill="1" applyBorder="1" applyAlignment="1">
      <alignment horizontal="center" vertical="center"/>
    </xf>
    <xf numFmtId="165" fontId="2" fillId="2" borderId="41" xfId="0" applyNumberFormat="1" applyFont="1" applyFill="1" applyBorder="1" applyAlignment="1">
      <alignment horizontal="center" vertical="center"/>
    </xf>
    <xf numFmtId="165" fontId="2" fillId="2" borderId="96" xfId="0" applyNumberFormat="1" applyFont="1" applyFill="1" applyBorder="1" applyAlignment="1">
      <alignment horizontal="center" vertical="center"/>
    </xf>
    <xf numFmtId="165" fontId="2" fillId="2" borderId="3" xfId="0" applyNumberFormat="1" applyFont="1" applyFill="1" applyBorder="1" applyAlignment="1">
      <alignment horizontal="center" vertical="center"/>
    </xf>
    <xf numFmtId="165" fontId="2" fillId="2" borderId="42" xfId="0" applyNumberFormat="1" applyFont="1" applyFill="1" applyBorder="1" applyAlignment="1">
      <alignment horizontal="center" vertical="center"/>
    </xf>
    <xf numFmtId="0" fontId="1" fillId="6" borderId="89" xfId="0" applyFont="1" applyFill="1" applyBorder="1" applyAlignment="1">
      <alignment horizontal="center" vertical="top" wrapText="1"/>
    </xf>
    <xf numFmtId="0" fontId="1" fillId="6" borderId="0" xfId="0" applyFont="1" applyFill="1" applyBorder="1" applyAlignment="1">
      <alignment horizontal="center" vertical="top" wrapText="1"/>
    </xf>
    <xf numFmtId="0" fontId="1" fillId="6" borderId="49" xfId="0" applyFont="1" applyFill="1" applyBorder="1" applyAlignment="1">
      <alignment horizontal="center" vertical="top" wrapText="1"/>
    </xf>
    <xf numFmtId="165" fontId="1" fillId="6" borderId="28" xfId="0" applyNumberFormat="1" applyFont="1" applyFill="1" applyBorder="1" applyAlignment="1">
      <alignment vertical="top"/>
    </xf>
    <xf numFmtId="165" fontId="11" fillId="6" borderId="1" xfId="0" applyNumberFormat="1" applyFont="1" applyFill="1" applyBorder="1" applyAlignment="1">
      <alignment horizontal="center" vertical="center" wrapText="1"/>
    </xf>
    <xf numFmtId="165" fontId="8" fillId="6" borderId="1" xfId="0" applyNumberFormat="1" applyFont="1" applyFill="1" applyBorder="1" applyAlignment="1">
      <alignment vertical="top" wrapText="1"/>
    </xf>
    <xf numFmtId="3" fontId="1" fillId="6" borderId="1" xfId="0" applyNumberFormat="1" applyFont="1" applyFill="1" applyBorder="1" applyAlignment="1">
      <alignment horizontal="center" vertical="top" wrapText="1"/>
    </xf>
    <xf numFmtId="165" fontId="2" fillId="2" borderId="97" xfId="0" applyNumberFormat="1" applyFont="1" applyFill="1" applyBorder="1" applyAlignment="1">
      <alignment horizontal="center" vertical="top"/>
    </xf>
    <xf numFmtId="165" fontId="2" fillId="9" borderId="96" xfId="0" applyNumberFormat="1" applyFont="1" applyFill="1" applyBorder="1" applyAlignment="1">
      <alignment horizontal="center" vertical="top"/>
    </xf>
    <xf numFmtId="165" fontId="2" fillId="4" borderId="32" xfId="0" applyNumberFormat="1" applyFont="1" applyFill="1" applyBorder="1" applyAlignment="1">
      <alignment horizontal="center" vertical="top"/>
    </xf>
    <xf numFmtId="165" fontId="2" fillId="4" borderId="81" xfId="0" applyNumberFormat="1" applyFont="1" applyFill="1" applyBorder="1" applyAlignment="1">
      <alignment horizontal="center" vertical="top"/>
    </xf>
    <xf numFmtId="165" fontId="2" fillId="4" borderId="3" xfId="0" applyNumberFormat="1" applyFont="1" applyFill="1" applyBorder="1" applyAlignment="1">
      <alignment horizontal="center" vertical="top"/>
    </xf>
    <xf numFmtId="165" fontId="2" fillId="4" borderId="71" xfId="0" applyNumberFormat="1" applyFont="1" applyFill="1" applyBorder="1" applyAlignment="1">
      <alignment horizontal="center" vertical="top"/>
    </xf>
    <xf numFmtId="165" fontId="1" fillId="6" borderId="30" xfId="0" applyNumberFormat="1" applyFont="1" applyFill="1" applyBorder="1" applyAlignment="1">
      <alignment horizontal="left" vertical="top" wrapText="1"/>
    </xf>
    <xf numFmtId="0" fontId="1" fillId="6" borderId="44" xfId="0" applyFont="1" applyFill="1" applyBorder="1" applyAlignment="1">
      <alignment horizontal="left" vertical="top" wrapText="1"/>
    </xf>
    <xf numFmtId="3" fontId="1" fillId="6" borderId="91" xfId="0" applyNumberFormat="1" applyFont="1" applyFill="1" applyBorder="1" applyAlignment="1">
      <alignment horizontal="center" vertical="top"/>
    </xf>
    <xf numFmtId="0" fontId="1" fillId="6" borderId="7" xfId="0" applyFont="1" applyFill="1" applyBorder="1" applyAlignment="1">
      <alignment horizontal="left" vertical="top" wrapText="1"/>
    </xf>
    <xf numFmtId="0" fontId="1" fillId="6" borderId="8" xfId="0" applyFont="1" applyFill="1" applyBorder="1" applyAlignment="1">
      <alignment vertical="top" wrapText="1"/>
    </xf>
    <xf numFmtId="165" fontId="1" fillId="6" borderId="6" xfId="0" applyNumberFormat="1" applyFont="1" applyFill="1" applyBorder="1" applyAlignment="1">
      <alignment horizontal="left" vertical="top" wrapText="1"/>
    </xf>
    <xf numFmtId="0" fontId="1" fillId="0" borderId="43" xfId="0" applyFont="1" applyFill="1" applyBorder="1" applyAlignment="1">
      <alignment horizontal="left" vertical="top" wrapText="1"/>
    </xf>
    <xf numFmtId="3" fontId="1" fillId="3" borderId="10" xfId="0" applyNumberFormat="1" applyFont="1" applyFill="1" applyBorder="1" applyAlignment="1">
      <alignment horizontal="center" vertical="top"/>
    </xf>
    <xf numFmtId="3" fontId="2" fillId="3" borderId="90" xfId="0" applyNumberFormat="1" applyFont="1" applyFill="1" applyBorder="1" applyAlignment="1">
      <alignment horizontal="center" vertical="top" wrapText="1"/>
    </xf>
    <xf numFmtId="49" fontId="1" fillId="6" borderId="72" xfId="0" applyNumberFormat="1" applyFont="1" applyFill="1" applyBorder="1" applyAlignment="1">
      <alignment horizontal="center" vertical="top"/>
    </xf>
    <xf numFmtId="49" fontId="1" fillId="6" borderId="77" xfId="0" applyNumberFormat="1" applyFont="1" applyFill="1" applyBorder="1" applyAlignment="1">
      <alignment horizontal="center" vertical="top"/>
    </xf>
    <xf numFmtId="3" fontId="1" fillId="0" borderId="88" xfId="0" applyNumberFormat="1" applyFont="1" applyFill="1" applyBorder="1" applyAlignment="1">
      <alignment horizontal="center" vertical="top"/>
    </xf>
    <xf numFmtId="3" fontId="1" fillId="3" borderId="72" xfId="0" applyNumberFormat="1" applyFont="1" applyFill="1" applyBorder="1" applyAlignment="1">
      <alignment horizontal="center" vertical="top"/>
    </xf>
    <xf numFmtId="165" fontId="1" fillId="6" borderId="12" xfId="0" applyNumberFormat="1" applyFont="1" applyFill="1" applyBorder="1" applyAlignment="1">
      <alignment vertical="top" wrapText="1"/>
    </xf>
    <xf numFmtId="165" fontId="1" fillId="6" borderId="7" xfId="0" applyNumberFormat="1" applyFont="1" applyFill="1" applyBorder="1" applyAlignment="1">
      <alignment horizontal="left" vertical="top" wrapText="1"/>
    </xf>
    <xf numFmtId="0" fontId="1" fillId="6" borderId="92" xfId="0" applyFont="1" applyFill="1" applyBorder="1" applyAlignment="1">
      <alignment vertical="top" wrapText="1"/>
    </xf>
    <xf numFmtId="3" fontId="1" fillId="0" borderId="9" xfId="0" applyNumberFormat="1" applyFont="1" applyFill="1" applyBorder="1" applyAlignment="1">
      <alignment vertical="top" wrapText="1"/>
    </xf>
    <xf numFmtId="3" fontId="1" fillId="3" borderId="7" xfId="0" applyNumberFormat="1" applyFont="1" applyFill="1" applyBorder="1" applyAlignment="1">
      <alignment horizontal="left" vertical="top" wrapText="1"/>
    </xf>
    <xf numFmtId="0" fontId="2" fillId="6" borderId="9" xfId="0" applyFont="1" applyFill="1" applyBorder="1" applyAlignment="1">
      <alignment vertical="top" wrapText="1"/>
    </xf>
    <xf numFmtId="165" fontId="1" fillId="8" borderId="20" xfId="0" applyNumberFormat="1" applyFont="1" applyFill="1" applyBorder="1" applyAlignment="1">
      <alignment horizontal="center" vertical="top"/>
    </xf>
    <xf numFmtId="1" fontId="1" fillId="0" borderId="17" xfId="0" applyNumberFormat="1" applyFont="1" applyFill="1" applyBorder="1" applyAlignment="1">
      <alignment horizontal="center" vertical="top" wrapText="1"/>
    </xf>
    <xf numFmtId="49" fontId="2" fillId="9" borderId="30" xfId="0" applyNumberFormat="1" applyFont="1" applyFill="1" applyBorder="1" applyAlignment="1">
      <alignment horizontal="center" vertical="top"/>
    </xf>
    <xf numFmtId="49" fontId="2" fillId="9" borderId="28" xfId="0" applyNumberFormat="1" applyFont="1" applyFill="1" applyBorder="1" applyAlignment="1">
      <alignment horizontal="center" vertical="top"/>
    </xf>
    <xf numFmtId="49" fontId="2" fillId="2" borderId="72" xfId="0" applyNumberFormat="1" applyFont="1" applyFill="1" applyBorder="1" applyAlignment="1">
      <alignment horizontal="center" vertical="top"/>
    </xf>
    <xf numFmtId="49" fontId="2" fillId="2" borderId="81" xfId="0" applyNumberFormat="1" applyFont="1" applyFill="1" applyBorder="1" applyAlignment="1">
      <alignment horizontal="center" vertical="top"/>
    </xf>
    <xf numFmtId="49" fontId="2" fillId="2" borderId="42" xfId="0" applyNumberFormat="1" applyFont="1" applyFill="1" applyBorder="1" applyAlignment="1">
      <alignment horizontal="center" vertical="top"/>
    </xf>
    <xf numFmtId="49" fontId="2" fillId="2" borderId="96" xfId="0" applyNumberFormat="1" applyFont="1" applyFill="1" applyBorder="1" applyAlignment="1">
      <alignment horizontal="center" vertical="top"/>
    </xf>
    <xf numFmtId="49" fontId="2" fillId="2" borderId="0" xfId="0" applyNumberFormat="1" applyFont="1" applyFill="1" applyBorder="1" applyAlignment="1">
      <alignment horizontal="center" vertical="top"/>
    </xf>
    <xf numFmtId="49" fontId="2" fillId="10" borderId="25" xfId="0" applyNumberFormat="1" applyFont="1" applyFill="1" applyBorder="1" applyAlignment="1">
      <alignment horizontal="center" vertical="top"/>
    </xf>
    <xf numFmtId="0" fontId="1" fillId="6" borderId="18" xfId="0" applyFont="1" applyFill="1" applyBorder="1" applyAlignment="1">
      <alignment horizontal="center" vertical="top"/>
    </xf>
    <xf numFmtId="0" fontId="1" fillId="6" borderId="19" xfId="0" applyFont="1" applyFill="1" applyBorder="1" applyAlignment="1">
      <alignment horizontal="center" vertical="top"/>
    </xf>
    <xf numFmtId="165" fontId="1" fillId="6" borderId="12" xfId="0" applyNumberFormat="1" applyFont="1" applyFill="1" applyBorder="1" applyAlignment="1">
      <alignment horizontal="center" vertical="top"/>
    </xf>
    <xf numFmtId="165" fontId="1" fillId="6" borderId="30" xfId="0" applyNumberFormat="1" applyFont="1" applyFill="1" applyBorder="1" applyAlignment="1">
      <alignment horizontal="center" vertical="top"/>
    </xf>
    <xf numFmtId="165" fontId="1" fillId="6" borderId="28" xfId="0" applyNumberFormat="1" applyFont="1" applyFill="1" applyBorder="1" applyAlignment="1">
      <alignment horizontal="center" vertical="top"/>
    </xf>
    <xf numFmtId="0" fontId="1" fillId="6" borderId="18" xfId="0" applyFont="1" applyFill="1" applyBorder="1" applyAlignment="1">
      <alignment horizontal="center" vertical="top" wrapText="1"/>
    </xf>
    <xf numFmtId="3" fontId="1" fillId="6" borderId="65" xfId="0" applyNumberFormat="1" applyFont="1" applyFill="1" applyBorder="1" applyAlignment="1">
      <alignment horizontal="center" vertical="top" wrapText="1"/>
    </xf>
    <xf numFmtId="1" fontId="1" fillId="6" borderId="1" xfId="0" applyNumberFormat="1" applyFont="1" applyFill="1" applyBorder="1" applyAlignment="1">
      <alignment horizontal="center" vertical="top" wrapText="1"/>
    </xf>
    <xf numFmtId="0" fontId="1" fillId="6" borderId="17" xfId="0" applyFont="1" applyFill="1" applyBorder="1" applyAlignment="1">
      <alignment horizontal="center" vertical="top" wrapText="1"/>
    </xf>
    <xf numFmtId="165" fontId="1" fillId="6" borderId="82" xfId="0" applyNumberFormat="1" applyFont="1" applyFill="1" applyBorder="1" applyAlignment="1">
      <alignment vertical="top" wrapText="1"/>
    </xf>
    <xf numFmtId="165" fontId="1" fillId="6" borderId="95" xfId="0" applyNumberFormat="1" applyFont="1" applyFill="1" applyBorder="1" applyAlignment="1">
      <alignment horizontal="left" vertical="top" wrapText="1"/>
    </xf>
    <xf numFmtId="1" fontId="1" fillId="6" borderId="59" xfId="0" applyNumberFormat="1" applyFont="1" applyFill="1" applyBorder="1" applyAlignment="1">
      <alignment horizontal="center" vertical="top" wrapText="1"/>
    </xf>
    <xf numFmtId="165" fontId="1" fillId="6" borderId="70" xfId="0" applyNumberFormat="1" applyFont="1" applyFill="1" applyBorder="1" applyAlignment="1">
      <alignment horizontal="left" vertical="top" wrapText="1"/>
    </xf>
    <xf numFmtId="165" fontId="1" fillId="6" borderId="63" xfId="0" applyNumberFormat="1" applyFont="1" applyFill="1" applyBorder="1" applyAlignment="1">
      <alignment horizontal="left" vertical="top" wrapText="1"/>
    </xf>
    <xf numFmtId="1" fontId="1" fillId="6" borderId="73" xfId="0" applyNumberFormat="1" applyFont="1" applyFill="1" applyBorder="1" applyAlignment="1">
      <alignment horizontal="center" vertical="top" wrapText="1"/>
    </xf>
    <xf numFmtId="165" fontId="1" fillId="6" borderId="82" xfId="0" applyNumberFormat="1" applyFont="1" applyFill="1" applyBorder="1" applyAlignment="1">
      <alignment horizontal="left" vertical="top" wrapText="1"/>
    </xf>
    <xf numFmtId="1" fontId="1" fillId="6" borderId="98" xfId="0" applyNumberFormat="1" applyFont="1" applyFill="1" applyBorder="1" applyAlignment="1">
      <alignment horizontal="center" vertical="top" wrapText="1"/>
    </xf>
    <xf numFmtId="3" fontId="1" fillId="6" borderId="98" xfId="0" applyNumberFormat="1" applyFont="1" applyFill="1" applyBorder="1" applyAlignment="1">
      <alignment horizontal="center" vertical="top" wrapText="1"/>
    </xf>
    <xf numFmtId="1" fontId="1" fillId="6" borderId="85" xfId="0" applyNumberFormat="1" applyFont="1" applyFill="1" applyBorder="1" applyAlignment="1">
      <alignment horizontal="center" vertical="top" wrapText="1"/>
    </xf>
    <xf numFmtId="1" fontId="1" fillId="6" borderId="94" xfId="0" applyNumberFormat="1" applyFont="1" applyFill="1" applyBorder="1" applyAlignment="1">
      <alignment horizontal="center" vertical="top" wrapText="1"/>
    </xf>
    <xf numFmtId="165" fontId="1" fillId="6" borderId="12" xfId="0" applyNumberFormat="1" applyFont="1" applyFill="1" applyBorder="1" applyAlignment="1">
      <alignment horizontal="left" vertical="top" wrapText="1"/>
    </xf>
    <xf numFmtId="0" fontId="1" fillId="6" borderId="44" xfId="0" applyFont="1" applyFill="1" applyBorder="1" applyAlignment="1">
      <alignment horizontal="center" vertical="top" wrapText="1"/>
    </xf>
    <xf numFmtId="3" fontId="1" fillId="6" borderId="18" xfId="0" applyNumberFormat="1" applyFont="1" applyFill="1" applyBorder="1" applyAlignment="1">
      <alignment horizontal="center" vertical="top" wrapText="1"/>
    </xf>
    <xf numFmtId="165" fontId="1" fillId="6" borderId="75" xfId="0" applyNumberFormat="1" applyFont="1" applyFill="1" applyBorder="1" applyAlignment="1">
      <alignment horizontal="left" vertical="center" wrapText="1"/>
    </xf>
    <xf numFmtId="164" fontId="1" fillId="6" borderId="75" xfId="0" applyNumberFormat="1" applyFont="1" applyFill="1" applyBorder="1" applyAlignment="1">
      <alignment vertical="center" wrapText="1"/>
    </xf>
    <xf numFmtId="0" fontId="1" fillId="6" borderId="69" xfId="0" applyFont="1" applyFill="1" applyBorder="1" applyAlignment="1">
      <alignment vertical="center" wrapText="1"/>
    </xf>
    <xf numFmtId="165" fontId="1" fillId="6" borderId="69" xfId="0" applyNumberFormat="1" applyFont="1" applyFill="1" applyBorder="1" applyAlignment="1">
      <alignment vertical="center" wrapText="1"/>
    </xf>
    <xf numFmtId="3" fontId="1" fillId="6" borderId="63" xfId="0" applyNumberFormat="1" applyFont="1" applyFill="1" applyBorder="1" applyAlignment="1">
      <alignment horizontal="center" vertical="top"/>
    </xf>
    <xf numFmtId="165" fontId="1" fillId="6" borderId="59" xfId="0" applyNumberFormat="1" applyFont="1" applyFill="1" applyBorder="1" applyAlignment="1">
      <alignment horizontal="center" vertical="top"/>
    </xf>
    <xf numFmtId="3" fontId="1" fillId="6" borderId="59" xfId="0" applyNumberFormat="1" applyFont="1" applyFill="1" applyBorder="1" applyAlignment="1">
      <alignment horizontal="center" vertical="top"/>
    </xf>
    <xf numFmtId="0" fontId="1" fillId="6" borderId="63" xfId="0" applyFont="1" applyFill="1" applyBorder="1" applyAlignment="1">
      <alignment horizontal="center" vertical="top" wrapText="1"/>
    </xf>
    <xf numFmtId="3" fontId="1" fillId="6" borderId="68" xfId="0" applyNumberFormat="1" applyFont="1" applyFill="1" applyBorder="1" applyAlignment="1">
      <alignment horizontal="left" vertical="top" wrapText="1"/>
    </xf>
    <xf numFmtId="0" fontId="1" fillId="6" borderId="98" xfId="0" applyFont="1" applyFill="1" applyBorder="1" applyAlignment="1">
      <alignment horizontal="left" vertical="top" wrapText="1"/>
    </xf>
    <xf numFmtId="0" fontId="1" fillId="6" borderId="56" xfId="0" applyFont="1" applyFill="1" applyBorder="1" applyAlignment="1">
      <alignment horizontal="center" vertical="top"/>
    </xf>
    <xf numFmtId="0" fontId="1" fillId="6" borderId="95" xfId="0" applyFont="1" applyFill="1" applyBorder="1" applyAlignment="1">
      <alignment horizontal="left" vertical="top" wrapText="1"/>
    </xf>
    <xf numFmtId="3" fontId="1" fillId="6" borderId="98" xfId="0" applyNumberFormat="1" applyFont="1" applyFill="1" applyBorder="1" applyAlignment="1">
      <alignment horizontal="center" vertical="top"/>
    </xf>
    <xf numFmtId="3" fontId="1" fillId="6" borderId="94" xfId="0" applyNumberFormat="1" applyFont="1" applyFill="1" applyBorder="1" applyAlignment="1">
      <alignment horizontal="center" vertical="top"/>
    </xf>
    <xf numFmtId="0" fontId="1" fillId="6" borderId="67" xfId="0" applyFont="1" applyFill="1" applyBorder="1" applyAlignment="1">
      <alignment horizontal="center" vertical="top" wrapText="1"/>
    </xf>
    <xf numFmtId="0" fontId="1" fillId="6" borderId="82" xfId="0" applyFont="1" applyFill="1" applyBorder="1" applyAlignment="1">
      <alignment horizontal="left" vertical="top" wrapText="1"/>
    </xf>
    <xf numFmtId="0" fontId="1" fillId="6" borderId="85" xfId="0" applyFont="1" applyFill="1" applyBorder="1" applyAlignment="1">
      <alignment horizontal="center" vertical="top" wrapText="1"/>
    </xf>
    <xf numFmtId="3" fontId="1" fillId="6" borderId="14" xfId="0" applyNumberFormat="1" applyFont="1" applyFill="1" applyBorder="1" applyAlignment="1">
      <alignment horizontal="center" vertical="top"/>
    </xf>
    <xf numFmtId="3" fontId="1" fillId="3" borderId="57" xfId="0" applyNumberFormat="1" applyFont="1" applyFill="1" applyBorder="1" applyAlignment="1">
      <alignment horizontal="center" vertical="top"/>
    </xf>
    <xf numFmtId="3" fontId="1" fillId="3" borderId="57" xfId="0" applyNumberFormat="1" applyFont="1" applyFill="1" applyBorder="1" applyAlignment="1">
      <alignment horizontal="left" vertical="top" wrapText="1"/>
    </xf>
    <xf numFmtId="3" fontId="1" fillId="3" borderId="58" xfId="0" applyNumberFormat="1" applyFont="1" applyFill="1" applyBorder="1" applyAlignment="1">
      <alignment horizontal="center" vertical="top"/>
    </xf>
    <xf numFmtId="3" fontId="1" fillId="6" borderId="63" xfId="0" applyNumberFormat="1" applyFont="1" applyFill="1" applyBorder="1" applyAlignment="1">
      <alignment horizontal="center" vertical="top" wrapText="1"/>
    </xf>
    <xf numFmtId="165" fontId="15" fillId="0" borderId="71" xfId="0" applyNumberFormat="1" applyFont="1" applyFill="1" applyBorder="1" applyAlignment="1">
      <alignment horizontal="left" vertical="top" wrapText="1"/>
    </xf>
    <xf numFmtId="3" fontId="1" fillId="6" borderId="68" xfId="0" applyNumberFormat="1" applyFont="1" applyFill="1" applyBorder="1" applyAlignment="1">
      <alignment vertical="top" wrapText="1"/>
    </xf>
    <xf numFmtId="3" fontId="8" fillId="6" borderId="7" xfId="0" applyNumberFormat="1" applyFont="1" applyFill="1" applyBorder="1" applyAlignment="1">
      <alignment vertical="top" wrapText="1"/>
    </xf>
    <xf numFmtId="3" fontId="8" fillId="6" borderId="13" xfId="0" applyNumberFormat="1" applyFont="1" applyFill="1" applyBorder="1" applyAlignment="1">
      <alignment vertical="top" wrapText="1"/>
    </xf>
    <xf numFmtId="3" fontId="1" fillId="6" borderId="13" xfId="0" applyNumberFormat="1" applyFont="1" applyFill="1" applyBorder="1" applyAlignment="1">
      <alignment horizontal="center" vertical="top"/>
    </xf>
    <xf numFmtId="3" fontId="1" fillId="6" borderId="60" xfId="0" applyNumberFormat="1" applyFont="1" applyFill="1" applyBorder="1" applyAlignment="1">
      <alignment horizontal="center" vertical="top" wrapText="1"/>
    </xf>
    <xf numFmtId="3" fontId="1" fillId="6" borderId="49" xfId="0" applyNumberFormat="1" applyFont="1" applyFill="1" applyBorder="1" applyAlignment="1">
      <alignment horizontal="center" vertical="top" wrapText="1"/>
    </xf>
    <xf numFmtId="165" fontId="1" fillId="6" borderId="34" xfId="0" applyNumberFormat="1" applyFont="1" applyFill="1" applyBorder="1" applyAlignment="1">
      <alignment horizontal="center" vertical="top"/>
    </xf>
    <xf numFmtId="165" fontId="1" fillId="6" borderId="31" xfId="0" applyNumberFormat="1" applyFont="1" applyFill="1" applyBorder="1" applyAlignment="1">
      <alignment horizontal="center" vertical="top"/>
    </xf>
    <xf numFmtId="3" fontId="1" fillId="6" borderId="72" xfId="0" applyNumberFormat="1" applyFont="1" applyFill="1" applyBorder="1" applyAlignment="1">
      <alignment horizontal="center" vertical="center" wrapText="1"/>
    </xf>
    <xf numFmtId="165" fontId="1" fillId="6" borderId="66" xfId="0" applyNumberFormat="1" applyFont="1" applyFill="1" applyBorder="1" applyAlignment="1">
      <alignment vertical="top" wrapText="1"/>
    </xf>
    <xf numFmtId="0" fontId="3" fillId="6" borderId="66" xfId="0" applyFont="1" applyFill="1" applyBorder="1" applyAlignment="1">
      <alignment vertical="top" wrapText="1"/>
    </xf>
    <xf numFmtId="0" fontId="3" fillId="6" borderId="0" xfId="0" applyFont="1" applyFill="1" applyBorder="1" applyAlignment="1">
      <alignment vertical="top" wrapText="1"/>
    </xf>
    <xf numFmtId="3" fontId="1" fillId="6" borderId="72" xfId="0" applyNumberFormat="1" applyFont="1" applyFill="1" applyBorder="1" applyAlignment="1">
      <alignment horizontal="center" vertical="top" wrapText="1"/>
    </xf>
    <xf numFmtId="3" fontId="1" fillId="6" borderId="66" xfId="0" applyNumberFormat="1" applyFont="1" applyFill="1" applyBorder="1" applyAlignment="1">
      <alignment horizontal="center" vertical="top" wrapText="1"/>
    </xf>
    <xf numFmtId="1" fontId="1" fillId="0" borderId="98" xfId="0" applyNumberFormat="1" applyFont="1" applyFill="1" applyBorder="1" applyAlignment="1">
      <alignment horizontal="center" vertical="top" wrapText="1"/>
    </xf>
    <xf numFmtId="0" fontId="1" fillId="6" borderId="20" xfId="0" applyFont="1" applyFill="1" applyBorder="1" applyAlignment="1">
      <alignment vertical="top"/>
    </xf>
    <xf numFmtId="0" fontId="1" fillId="6" borderId="20" xfId="0" applyFont="1" applyFill="1" applyBorder="1" applyAlignment="1">
      <alignment vertical="top" wrapText="1"/>
    </xf>
    <xf numFmtId="0" fontId="1" fillId="6" borderId="15" xfId="0" applyFont="1" applyFill="1" applyBorder="1" applyAlignment="1">
      <alignment horizontal="center" vertical="top" wrapText="1"/>
    </xf>
    <xf numFmtId="165" fontId="1" fillId="6" borderId="98" xfId="0" applyNumberFormat="1" applyFont="1" applyFill="1" applyBorder="1" applyAlignment="1">
      <alignment horizontal="left" vertical="top" wrapText="1"/>
    </xf>
    <xf numFmtId="3" fontId="1" fillId="6" borderId="85" xfId="0" applyNumberFormat="1" applyFont="1" applyFill="1" applyBorder="1" applyAlignment="1">
      <alignment horizontal="center" vertical="top"/>
    </xf>
    <xf numFmtId="165" fontId="1" fillId="6" borderId="85" xfId="0" applyNumberFormat="1" applyFont="1" applyFill="1" applyBorder="1" applyAlignment="1">
      <alignment vertical="top" wrapText="1"/>
    </xf>
    <xf numFmtId="165" fontId="1" fillId="6" borderId="70" xfId="0" applyNumberFormat="1" applyFont="1" applyFill="1" applyBorder="1" applyAlignment="1">
      <alignment vertical="top" wrapText="1"/>
    </xf>
    <xf numFmtId="165" fontId="11" fillId="6" borderId="13" xfId="0" applyNumberFormat="1" applyFont="1" applyFill="1" applyBorder="1" applyAlignment="1">
      <alignment horizontal="center" vertical="center" wrapText="1"/>
    </xf>
    <xf numFmtId="3" fontId="1" fillId="6" borderId="85" xfId="0" applyNumberFormat="1" applyFont="1" applyFill="1" applyBorder="1" applyAlignment="1">
      <alignment horizontal="center" vertical="top" wrapText="1"/>
    </xf>
    <xf numFmtId="165" fontId="1" fillId="6" borderId="72" xfId="0" applyNumberFormat="1" applyFont="1" applyFill="1" applyBorder="1" applyAlignment="1">
      <alignment horizontal="center" vertical="top" wrapText="1"/>
    </xf>
    <xf numFmtId="165" fontId="1" fillId="6" borderId="66" xfId="0" applyNumberFormat="1" applyFont="1" applyFill="1" applyBorder="1" applyAlignment="1">
      <alignment horizontal="center" vertical="top" wrapText="1"/>
    </xf>
    <xf numFmtId="3" fontId="1" fillId="6" borderId="62" xfId="0" applyNumberFormat="1" applyFont="1" applyFill="1" applyBorder="1" applyAlignment="1">
      <alignment horizontal="center" vertical="top" wrapText="1"/>
    </xf>
    <xf numFmtId="0" fontId="3" fillId="6" borderId="7" xfId="0" applyFont="1" applyFill="1" applyBorder="1" applyAlignment="1">
      <alignment horizontal="left" vertical="top" wrapText="1"/>
    </xf>
    <xf numFmtId="0" fontId="3" fillId="6" borderId="13" xfId="0" applyFont="1" applyFill="1" applyBorder="1" applyAlignment="1">
      <alignment horizontal="left" vertical="top" wrapText="1"/>
    </xf>
    <xf numFmtId="0" fontId="1" fillId="6" borderId="7" xfId="0" applyFont="1" applyFill="1" applyBorder="1" applyAlignment="1">
      <alignment vertical="top" wrapText="1"/>
    </xf>
    <xf numFmtId="0" fontId="1" fillId="6" borderId="28" xfId="0" applyFont="1" applyFill="1" applyBorder="1" applyAlignment="1">
      <alignment vertical="top" wrapText="1"/>
    </xf>
    <xf numFmtId="3" fontId="1" fillId="6" borderId="31" xfId="0" applyNumberFormat="1" applyFont="1" applyFill="1" applyBorder="1" applyAlignment="1">
      <alignment horizontal="center" vertical="center" textRotation="90" wrapText="1"/>
    </xf>
    <xf numFmtId="0" fontId="3" fillId="6" borderId="31" xfId="0" applyFont="1" applyFill="1" applyBorder="1" applyAlignment="1">
      <alignment horizontal="center" wrapText="1"/>
    </xf>
    <xf numFmtId="49" fontId="2" fillId="8" borderId="23" xfId="0" applyNumberFormat="1" applyFont="1" applyFill="1" applyBorder="1" applyAlignment="1">
      <alignment horizontal="center" vertical="top"/>
    </xf>
    <xf numFmtId="49" fontId="2" fillId="8" borderId="13" xfId="0" applyNumberFormat="1" applyFont="1" applyFill="1" applyBorder="1" applyAlignment="1">
      <alignment horizontal="center" vertical="top"/>
    </xf>
    <xf numFmtId="165" fontId="1" fillId="6" borderId="27" xfId="0" applyNumberFormat="1" applyFont="1" applyFill="1" applyBorder="1" applyAlignment="1">
      <alignment horizontal="left" vertical="top" wrapText="1"/>
    </xf>
    <xf numFmtId="49" fontId="2" fillId="6" borderId="16" xfId="0" applyNumberFormat="1" applyFont="1" applyFill="1" applyBorder="1" applyAlignment="1">
      <alignment horizontal="center" vertical="top"/>
    </xf>
    <xf numFmtId="49" fontId="2" fillId="6" borderId="27" xfId="0" applyNumberFormat="1" applyFont="1" applyFill="1" applyBorder="1" applyAlignment="1">
      <alignment horizontal="center" vertical="top"/>
    </xf>
    <xf numFmtId="0" fontId="1" fillId="6" borderId="36" xfId="0" applyFont="1" applyFill="1" applyBorder="1" applyAlignment="1">
      <alignment horizontal="left" vertical="top" wrapText="1"/>
    </xf>
    <xf numFmtId="0" fontId="1" fillId="6" borderId="31" xfId="0" applyFont="1" applyFill="1" applyBorder="1" applyAlignment="1">
      <alignment horizontal="left" vertical="top" wrapText="1"/>
    </xf>
    <xf numFmtId="49" fontId="1" fillId="6" borderId="24" xfId="0" applyNumberFormat="1" applyFont="1" applyFill="1" applyBorder="1" applyAlignment="1">
      <alignment horizontal="center" vertical="top" wrapText="1"/>
    </xf>
    <xf numFmtId="49" fontId="1" fillId="6" borderId="15" xfId="0" applyNumberFormat="1" applyFont="1" applyFill="1" applyBorder="1" applyAlignment="1">
      <alignment horizontal="center" vertical="top" wrapText="1"/>
    </xf>
    <xf numFmtId="49" fontId="1" fillId="6" borderId="26" xfId="0" applyNumberFormat="1" applyFont="1" applyFill="1" applyBorder="1" applyAlignment="1">
      <alignment horizontal="center" vertical="top" wrapText="1"/>
    </xf>
    <xf numFmtId="49" fontId="2" fillId="6" borderId="16" xfId="0" applyNumberFormat="1" applyFont="1" applyFill="1" applyBorder="1" applyAlignment="1">
      <alignment horizontal="center" vertical="top" wrapText="1"/>
    </xf>
    <xf numFmtId="49" fontId="2" fillId="6" borderId="27" xfId="0" applyNumberFormat="1" applyFont="1" applyFill="1" applyBorder="1" applyAlignment="1">
      <alignment horizontal="center" vertical="top" wrapText="1"/>
    </xf>
    <xf numFmtId="49" fontId="1" fillId="6" borderId="14" xfId="0" applyNumberFormat="1" applyFont="1" applyFill="1" applyBorder="1" applyAlignment="1">
      <alignment horizontal="center" vertical="top" wrapText="1"/>
    </xf>
    <xf numFmtId="49" fontId="2" fillId="9" borderId="7" xfId="0" applyNumberFormat="1" applyFont="1" applyFill="1" applyBorder="1" applyAlignment="1">
      <alignment horizontal="center" vertical="top"/>
    </xf>
    <xf numFmtId="49" fontId="2" fillId="2" borderId="66" xfId="0" applyNumberFormat="1" applyFont="1" applyFill="1" applyBorder="1" applyAlignment="1">
      <alignment horizontal="center" vertical="top"/>
    </xf>
    <xf numFmtId="49" fontId="1" fillId="6" borderId="17" xfId="0" applyNumberFormat="1" applyFont="1" applyFill="1" applyBorder="1" applyAlignment="1">
      <alignment horizontal="center" vertical="top" wrapText="1"/>
    </xf>
    <xf numFmtId="49" fontId="2" fillId="9" borderId="6" xfId="0" applyNumberFormat="1" applyFont="1" applyFill="1" applyBorder="1" applyAlignment="1">
      <alignment horizontal="center" vertical="top"/>
    </xf>
    <xf numFmtId="49" fontId="2" fillId="2" borderId="90" xfId="0" applyNumberFormat="1" applyFont="1" applyFill="1" applyBorder="1" applyAlignment="1">
      <alignment horizontal="center" vertical="top"/>
    </xf>
    <xf numFmtId="0" fontId="1" fillId="6" borderId="34" xfId="0" applyFont="1" applyFill="1" applyBorder="1" applyAlignment="1">
      <alignment horizontal="center" vertical="center" textRotation="90" wrapText="1"/>
    </xf>
    <xf numFmtId="0" fontId="1" fillId="6" borderId="31" xfId="0" applyFont="1" applyFill="1" applyBorder="1" applyAlignment="1">
      <alignment horizontal="center" vertical="center" textRotation="90" wrapText="1"/>
    </xf>
    <xf numFmtId="165" fontId="1" fillId="6" borderId="30" xfId="0" applyNumberFormat="1" applyFont="1" applyFill="1" applyBorder="1" applyAlignment="1">
      <alignment vertical="top" wrapText="1"/>
    </xf>
    <xf numFmtId="0" fontId="2" fillId="6" borderId="34" xfId="0" applyFont="1" applyFill="1" applyBorder="1" applyAlignment="1">
      <alignment horizontal="center" vertical="center" wrapText="1"/>
    </xf>
    <xf numFmtId="0" fontId="2" fillId="6" borderId="31" xfId="0" applyFont="1" applyFill="1" applyBorder="1" applyAlignment="1">
      <alignment horizontal="center" vertical="center" wrapText="1"/>
    </xf>
    <xf numFmtId="49" fontId="2" fillId="6" borderId="13" xfId="0" applyNumberFormat="1" applyFont="1" applyFill="1" applyBorder="1" applyAlignment="1">
      <alignment horizontal="center" vertical="top" wrapText="1"/>
    </xf>
    <xf numFmtId="0" fontId="3" fillId="6" borderId="34" xfId="0" applyFont="1" applyFill="1" applyBorder="1" applyAlignment="1">
      <alignment vertical="top" wrapText="1"/>
    </xf>
    <xf numFmtId="0" fontId="3" fillId="6" borderId="15" xfId="0" applyFont="1" applyFill="1" applyBorder="1" applyAlignment="1">
      <alignment horizontal="center" wrapText="1"/>
    </xf>
    <xf numFmtId="0" fontId="1" fillId="6" borderId="16" xfId="0" applyFont="1" applyFill="1" applyBorder="1" applyAlignment="1">
      <alignment horizontal="left" vertical="top" wrapText="1"/>
    </xf>
    <xf numFmtId="0" fontId="1" fillId="6" borderId="27" xfId="0" applyFont="1" applyFill="1" applyBorder="1" applyAlignment="1">
      <alignment horizontal="left" vertical="top" wrapText="1"/>
    </xf>
    <xf numFmtId="0" fontId="1" fillId="6" borderId="34" xfId="0" applyFont="1" applyFill="1" applyBorder="1" applyAlignment="1">
      <alignment horizontal="center" vertical="top" wrapText="1"/>
    </xf>
    <xf numFmtId="49" fontId="2" fillId="6" borderId="13" xfId="0" applyNumberFormat="1" applyFont="1" applyFill="1" applyBorder="1" applyAlignment="1">
      <alignment horizontal="center" vertical="top"/>
    </xf>
    <xf numFmtId="0" fontId="1" fillId="6" borderId="13" xfId="0" applyFont="1" applyFill="1" applyBorder="1" applyAlignment="1">
      <alignment horizontal="left" vertical="top" wrapText="1"/>
    </xf>
    <xf numFmtId="3" fontId="1" fillId="6" borderId="16" xfId="0" applyNumberFormat="1" applyFont="1" applyFill="1" applyBorder="1" applyAlignment="1">
      <alignment horizontal="center" vertical="top" wrapText="1"/>
    </xf>
    <xf numFmtId="165" fontId="1" fillId="6" borderId="0" xfId="0" applyNumberFormat="1" applyFont="1" applyFill="1" applyBorder="1" applyAlignment="1">
      <alignment horizontal="center" vertical="top" wrapText="1"/>
    </xf>
    <xf numFmtId="165" fontId="1" fillId="6" borderId="78" xfId="0" applyNumberFormat="1" applyFont="1" applyFill="1" applyBorder="1" applyAlignment="1">
      <alignment horizontal="center" vertical="top"/>
    </xf>
    <xf numFmtId="164" fontId="1" fillId="6" borderId="13" xfId="0" applyNumberFormat="1" applyFont="1" applyFill="1" applyBorder="1" applyAlignment="1">
      <alignment horizontal="center" vertical="top" wrapText="1"/>
    </xf>
    <xf numFmtId="164" fontId="1" fillId="6" borderId="67" xfId="0" applyNumberFormat="1" applyFont="1" applyFill="1" applyBorder="1" applyAlignment="1">
      <alignment horizontal="center" vertical="top" wrapText="1"/>
    </xf>
    <xf numFmtId="3" fontId="1" fillId="6" borderId="67" xfId="0" applyNumberFormat="1" applyFont="1" applyFill="1" applyBorder="1" applyAlignment="1">
      <alignment horizontal="center" vertical="top" wrapText="1"/>
    </xf>
    <xf numFmtId="49" fontId="2" fillId="9" borderId="7" xfId="0" applyNumberFormat="1" applyFont="1" applyFill="1" applyBorder="1" applyAlignment="1">
      <alignment horizontal="center" vertical="top"/>
    </xf>
    <xf numFmtId="49" fontId="2" fillId="2" borderId="66" xfId="0" applyNumberFormat="1" applyFont="1" applyFill="1" applyBorder="1" applyAlignment="1">
      <alignment horizontal="center" vertical="top"/>
    </xf>
    <xf numFmtId="49" fontId="2" fillId="6" borderId="16" xfId="0" applyNumberFormat="1" applyFont="1" applyFill="1" applyBorder="1" applyAlignment="1">
      <alignment horizontal="center" vertical="top"/>
    </xf>
    <xf numFmtId="49" fontId="1" fillId="6" borderId="15" xfId="0" applyNumberFormat="1" applyFont="1" applyFill="1" applyBorder="1" applyAlignment="1">
      <alignment horizontal="center" vertical="top" wrapText="1"/>
    </xf>
    <xf numFmtId="0" fontId="1" fillId="6" borderId="46" xfId="0" applyFont="1" applyFill="1" applyBorder="1" applyAlignment="1">
      <alignment horizontal="center" vertical="top" wrapText="1"/>
    </xf>
    <xf numFmtId="165" fontId="1" fillId="6" borderId="36" xfId="0" applyNumberFormat="1" applyFont="1" applyFill="1" applyBorder="1" applyAlignment="1">
      <alignment horizontal="center" vertical="top"/>
    </xf>
    <xf numFmtId="1" fontId="1" fillId="6" borderId="47" xfId="0" applyNumberFormat="1" applyFont="1" applyFill="1" applyBorder="1" applyAlignment="1">
      <alignment horizontal="center" vertical="top" wrapText="1"/>
    </xf>
    <xf numFmtId="0" fontId="1" fillId="6" borderId="1" xfId="0" applyFont="1" applyFill="1" applyBorder="1" applyAlignment="1">
      <alignment vertical="top"/>
    </xf>
    <xf numFmtId="49" fontId="2" fillId="9" borderId="7" xfId="0" applyNumberFormat="1" applyFont="1" applyFill="1" applyBorder="1" applyAlignment="1">
      <alignment horizontal="center" vertical="top"/>
    </xf>
    <xf numFmtId="49" fontId="2" fillId="2" borderId="66" xfId="0" applyNumberFormat="1" applyFont="1" applyFill="1" applyBorder="1" applyAlignment="1">
      <alignment horizontal="center" vertical="top"/>
    </xf>
    <xf numFmtId="49" fontId="2" fillId="6" borderId="16" xfId="0" applyNumberFormat="1" applyFont="1" applyFill="1" applyBorder="1" applyAlignment="1">
      <alignment horizontal="center" vertical="top"/>
    </xf>
    <xf numFmtId="49" fontId="1" fillId="6" borderId="17" xfId="0" applyNumberFormat="1" applyFont="1" applyFill="1" applyBorder="1" applyAlignment="1">
      <alignment horizontal="center" vertical="top" wrapText="1"/>
    </xf>
    <xf numFmtId="0" fontId="1" fillId="6" borderId="99" xfId="0" applyFont="1" applyFill="1" applyBorder="1" applyAlignment="1">
      <alignment horizontal="center" vertical="top"/>
    </xf>
    <xf numFmtId="0" fontId="1" fillId="6" borderId="31" xfId="0" applyFont="1" applyFill="1" applyBorder="1" applyAlignment="1">
      <alignment vertical="top" wrapText="1"/>
    </xf>
    <xf numFmtId="165" fontId="1" fillId="0" borderId="0" xfId="0" applyNumberFormat="1" applyFont="1" applyBorder="1" applyAlignment="1">
      <alignment vertical="top"/>
    </xf>
    <xf numFmtId="49" fontId="2" fillId="9" borderId="7" xfId="0" applyNumberFormat="1" applyFont="1" applyFill="1" applyBorder="1" applyAlignment="1">
      <alignment horizontal="center" vertical="top"/>
    </xf>
    <xf numFmtId="49" fontId="2" fillId="2" borderId="66" xfId="0" applyNumberFormat="1" applyFont="1" applyFill="1" applyBorder="1" applyAlignment="1">
      <alignment horizontal="center" vertical="top"/>
    </xf>
    <xf numFmtId="49" fontId="2" fillId="8" borderId="13" xfId="0" applyNumberFormat="1" applyFont="1" applyFill="1" applyBorder="1" applyAlignment="1">
      <alignment horizontal="center" vertical="top"/>
    </xf>
    <xf numFmtId="0" fontId="1" fillId="6" borderId="34" xfId="0" applyFont="1" applyFill="1" applyBorder="1" applyAlignment="1">
      <alignment horizontal="center" vertical="center" textRotation="90" wrapText="1"/>
    </xf>
    <xf numFmtId="0" fontId="1" fillId="6" borderId="16" xfId="0" applyFont="1" applyFill="1" applyBorder="1" applyAlignment="1">
      <alignment horizontal="left" vertical="top" wrapText="1"/>
    </xf>
    <xf numFmtId="0" fontId="1" fillId="6" borderId="13" xfId="0" applyFont="1" applyFill="1" applyBorder="1" applyAlignment="1">
      <alignment horizontal="left" vertical="top" wrapText="1"/>
    </xf>
    <xf numFmtId="0" fontId="1" fillId="6" borderId="27" xfId="0" applyFont="1" applyFill="1" applyBorder="1" applyAlignment="1">
      <alignment horizontal="left" vertical="top" wrapText="1"/>
    </xf>
    <xf numFmtId="0" fontId="3" fillId="6" borderId="34" xfId="0" applyFont="1" applyFill="1" applyBorder="1" applyAlignment="1">
      <alignment vertical="top" wrapText="1"/>
    </xf>
    <xf numFmtId="0" fontId="1" fillId="6" borderId="36" xfId="0" applyFont="1" applyFill="1" applyBorder="1" applyAlignment="1">
      <alignment horizontal="left" vertical="top" wrapText="1"/>
    </xf>
    <xf numFmtId="0" fontId="1" fillId="6" borderId="31" xfId="0" applyFont="1" applyFill="1" applyBorder="1" applyAlignment="1">
      <alignment vertical="top" wrapText="1"/>
    </xf>
    <xf numFmtId="165" fontId="1" fillId="6" borderId="30" xfId="0" applyNumberFormat="1" applyFont="1" applyFill="1" applyBorder="1" applyAlignment="1">
      <alignment vertical="top" wrapText="1"/>
    </xf>
    <xf numFmtId="0" fontId="1" fillId="6" borderId="31" xfId="0" applyFont="1" applyFill="1" applyBorder="1" applyAlignment="1">
      <alignment horizontal="center" vertical="center" textRotation="90" wrapText="1"/>
    </xf>
    <xf numFmtId="49" fontId="2" fillId="8" borderId="23" xfId="0" applyNumberFormat="1" applyFont="1" applyFill="1" applyBorder="1" applyAlignment="1">
      <alignment horizontal="center" vertical="top"/>
    </xf>
    <xf numFmtId="165" fontId="1" fillId="6" borderId="27" xfId="0" applyNumberFormat="1" applyFont="1" applyFill="1" applyBorder="1" applyAlignment="1">
      <alignment horizontal="left" vertical="top" wrapText="1"/>
    </xf>
    <xf numFmtId="49" fontId="2" fillId="9" borderId="6" xfId="0" applyNumberFormat="1" applyFont="1" applyFill="1" applyBorder="1" applyAlignment="1">
      <alignment horizontal="center" vertical="top"/>
    </xf>
    <xf numFmtId="49" fontId="2" fillId="2" borderId="90" xfId="0" applyNumberFormat="1" applyFont="1" applyFill="1" applyBorder="1" applyAlignment="1">
      <alignment horizontal="center" vertical="top"/>
    </xf>
    <xf numFmtId="0" fontId="1" fillId="0" borderId="0" xfId="0" applyNumberFormat="1" applyFont="1" applyFill="1" applyBorder="1" applyAlignment="1">
      <alignment horizontal="left" vertical="top" wrapText="1"/>
    </xf>
    <xf numFmtId="164" fontId="1" fillId="6" borderId="0" xfId="0" applyNumberFormat="1" applyFont="1" applyFill="1" applyAlignment="1">
      <alignment horizontal="center" vertical="top"/>
    </xf>
    <xf numFmtId="165" fontId="2" fillId="2" borderId="96" xfId="0" applyNumberFormat="1" applyFont="1" applyFill="1" applyBorder="1" applyAlignment="1">
      <alignment horizontal="center" vertical="top"/>
    </xf>
    <xf numFmtId="0" fontId="11" fillId="8" borderId="29" xfId="0" applyFont="1" applyFill="1" applyBorder="1" applyAlignment="1">
      <alignment horizontal="center" vertical="center"/>
    </xf>
    <xf numFmtId="49" fontId="2" fillId="4" borderId="6" xfId="0" applyNumberFormat="1" applyFont="1" applyFill="1" applyBorder="1" applyAlignment="1">
      <alignment horizontal="center" vertical="top"/>
    </xf>
    <xf numFmtId="0" fontId="2" fillId="6" borderId="34" xfId="0" applyFont="1" applyFill="1" applyBorder="1" applyAlignment="1">
      <alignment vertical="top" wrapText="1"/>
    </xf>
    <xf numFmtId="165" fontId="1" fillId="6" borderId="66" xfId="0" applyNumberFormat="1" applyFont="1" applyFill="1" applyBorder="1" applyAlignment="1">
      <alignment horizontal="right" vertical="top"/>
    </xf>
    <xf numFmtId="165" fontId="1" fillId="6" borderId="13" xfId="0" applyNumberFormat="1" applyFont="1" applyFill="1" applyBorder="1" applyAlignment="1">
      <alignment horizontal="right" vertical="top"/>
    </xf>
    <xf numFmtId="165" fontId="1" fillId="6" borderId="39" xfId="0" applyNumberFormat="1" applyFont="1" applyFill="1" applyBorder="1" applyAlignment="1">
      <alignment horizontal="right" vertical="top"/>
    </xf>
    <xf numFmtId="0" fontId="2" fillId="6" borderId="7" xfId="0" applyFont="1" applyFill="1" applyBorder="1" applyAlignment="1">
      <alignment vertical="top" wrapText="1"/>
    </xf>
    <xf numFmtId="0" fontId="2" fillId="6" borderId="66" xfId="0" applyFont="1" applyFill="1" applyBorder="1" applyAlignment="1">
      <alignment vertical="top" wrapText="1"/>
    </xf>
    <xf numFmtId="0" fontId="2" fillId="6" borderId="0" xfId="0" applyFont="1" applyFill="1" applyBorder="1" applyAlignment="1">
      <alignment vertical="top" wrapText="1"/>
    </xf>
    <xf numFmtId="165" fontId="1" fillId="6" borderId="26" xfId="0" applyNumberFormat="1" applyFont="1" applyFill="1" applyBorder="1" applyAlignment="1">
      <alignment horizontal="right" vertical="top"/>
    </xf>
    <xf numFmtId="0" fontId="2" fillId="6" borderId="38" xfId="0" applyFont="1" applyFill="1" applyBorder="1" applyAlignment="1">
      <alignment vertical="top" wrapText="1"/>
    </xf>
    <xf numFmtId="0" fontId="2" fillId="6" borderId="13" xfId="0" applyFont="1" applyFill="1" applyBorder="1" applyAlignment="1">
      <alignment vertical="top" wrapText="1"/>
    </xf>
    <xf numFmtId="0" fontId="2" fillId="6" borderId="38" xfId="0" applyFont="1" applyFill="1" applyBorder="1" applyAlignment="1">
      <alignment horizontal="center" vertical="center" wrapText="1"/>
    </xf>
    <xf numFmtId="165" fontId="1" fillId="6" borderId="15" xfId="0" applyNumberFormat="1" applyFont="1" applyFill="1" applyBorder="1" applyAlignment="1">
      <alignment horizontal="right" vertical="top"/>
    </xf>
    <xf numFmtId="0" fontId="2" fillId="6" borderId="6" xfId="0" applyFont="1" applyFill="1" applyBorder="1" applyAlignment="1">
      <alignment vertical="top" wrapText="1"/>
    </xf>
    <xf numFmtId="0" fontId="2" fillId="6" borderId="90" xfId="0" applyFont="1" applyFill="1" applyBorder="1" applyAlignment="1">
      <alignment vertical="top" wrapText="1"/>
    </xf>
    <xf numFmtId="0" fontId="2" fillId="6" borderId="71" xfId="0" applyFont="1" applyFill="1" applyBorder="1" applyAlignment="1">
      <alignment vertical="top" wrapText="1"/>
    </xf>
    <xf numFmtId="3" fontId="1" fillId="6" borderId="100" xfId="0" applyNumberFormat="1" applyFont="1" applyFill="1" applyBorder="1" applyAlignment="1">
      <alignment horizontal="center" vertical="top" wrapText="1"/>
    </xf>
    <xf numFmtId="165" fontId="1" fillId="6" borderId="23" xfId="0" applyNumberFormat="1" applyFont="1" applyFill="1" applyBorder="1" applyAlignment="1">
      <alignment horizontal="center" vertical="top"/>
    </xf>
    <xf numFmtId="49" fontId="2" fillId="9" borderId="7" xfId="0" applyNumberFormat="1" applyFont="1" applyFill="1" applyBorder="1" applyAlignment="1">
      <alignment horizontal="center" vertical="top"/>
    </xf>
    <xf numFmtId="165" fontId="1" fillId="6" borderId="23" xfId="0" applyNumberFormat="1" applyFont="1" applyFill="1" applyBorder="1" applyAlignment="1">
      <alignment horizontal="center" vertical="center"/>
    </xf>
    <xf numFmtId="165" fontId="1" fillId="6" borderId="86" xfId="0" applyNumberFormat="1" applyFont="1" applyFill="1" applyBorder="1" applyAlignment="1">
      <alignment horizontal="center" vertical="top"/>
    </xf>
    <xf numFmtId="3" fontId="17" fillId="6" borderId="39" xfId="0" applyNumberFormat="1" applyFont="1" applyFill="1" applyBorder="1" applyAlignment="1">
      <alignment horizontal="center" vertical="top" wrapText="1"/>
    </xf>
    <xf numFmtId="165" fontId="17" fillId="6" borderId="30" xfId="0" applyNumberFormat="1" applyFont="1" applyFill="1" applyBorder="1" applyAlignment="1">
      <alignment horizontal="center" vertical="top"/>
    </xf>
    <xf numFmtId="165" fontId="17" fillId="6" borderId="16" xfId="0" applyNumberFormat="1" applyFont="1" applyFill="1" applyBorder="1" applyAlignment="1">
      <alignment horizontal="center" vertical="top"/>
    </xf>
    <xf numFmtId="165" fontId="17" fillId="6" borderId="39" xfId="0" applyNumberFormat="1" applyFont="1" applyFill="1" applyBorder="1" applyAlignment="1">
      <alignment horizontal="center" vertical="top"/>
    </xf>
    <xf numFmtId="165" fontId="17" fillId="6" borderId="66" xfId="0" applyNumberFormat="1" applyFont="1" applyFill="1" applyBorder="1" applyAlignment="1">
      <alignment horizontal="center" vertical="top"/>
    </xf>
    <xf numFmtId="165" fontId="17" fillId="6" borderId="13" xfId="0" applyNumberFormat="1" applyFont="1" applyFill="1" applyBorder="1" applyAlignment="1">
      <alignment horizontal="center" vertical="top"/>
    </xf>
    <xf numFmtId="3" fontId="17" fillId="6" borderId="40" xfId="0" applyNumberFormat="1" applyFont="1" applyFill="1" applyBorder="1" applyAlignment="1">
      <alignment horizontal="center" vertical="top" wrapText="1"/>
    </xf>
    <xf numFmtId="0" fontId="17" fillId="6" borderId="39" xfId="0" applyFont="1" applyFill="1" applyBorder="1" applyAlignment="1">
      <alignment horizontal="center" vertical="top" wrapText="1"/>
    </xf>
    <xf numFmtId="165" fontId="17" fillId="6" borderId="72" xfId="0" applyNumberFormat="1" applyFont="1" applyFill="1" applyBorder="1" applyAlignment="1">
      <alignment horizontal="center" vertical="top"/>
    </xf>
    <xf numFmtId="165" fontId="17" fillId="6" borderId="62" xfId="0" applyNumberFormat="1" applyFont="1" applyFill="1" applyBorder="1" applyAlignment="1">
      <alignment horizontal="center" vertical="top"/>
    </xf>
    <xf numFmtId="0" fontId="17" fillId="6" borderId="40" xfId="0" applyFont="1" applyFill="1" applyBorder="1" applyAlignment="1">
      <alignment horizontal="center" vertical="top" wrapText="1"/>
    </xf>
    <xf numFmtId="165" fontId="17" fillId="6" borderId="65" xfId="0" applyNumberFormat="1" applyFont="1" applyFill="1" applyBorder="1" applyAlignment="1">
      <alignment horizontal="center" vertical="top"/>
    </xf>
    <xf numFmtId="165" fontId="17" fillId="6" borderId="27" xfId="0" applyNumberFormat="1" applyFont="1" applyFill="1" applyBorder="1" applyAlignment="1">
      <alignment horizontal="center" vertical="top"/>
    </xf>
    <xf numFmtId="165" fontId="17" fillId="6" borderId="40" xfId="0" applyNumberFormat="1" applyFont="1" applyFill="1" applyBorder="1" applyAlignment="1">
      <alignment horizontal="center" vertical="top"/>
    </xf>
    <xf numFmtId="3" fontId="17" fillId="6" borderId="62" xfId="0" applyNumberFormat="1" applyFont="1" applyFill="1" applyBorder="1" applyAlignment="1">
      <alignment horizontal="center" vertical="top" wrapText="1"/>
    </xf>
    <xf numFmtId="0" fontId="17" fillId="6" borderId="62" xfId="0" applyFont="1" applyFill="1" applyBorder="1" applyAlignment="1">
      <alignment horizontal="center" vertical="top" wrapText="1"/>
    </xf>
    <xf numFmtId="0" fontId="17" fillId="6" borderId="4" xfId="0" applyFont="1" applyFill="1" applyBorder="1" applyAlignment="1">
      <alignment horizontal="center" vertical="top" wrapText="1"/>
    </xf>
    <xf numFmtId="165" fontId="17" fillId="6" borderId="0" xfId="0" applyNumberFormat="1" applyFont="1" applyFill="1" applyBorder="1" applyAlignment="1">
      <alignment horizontal="center" vertical="top"/>
    </xf>
    <xf numFmtId="165" fontId="17" fillId="6" borderId="34" xfId="0" applyNumberFormat="1" applyFont="1" applyFill="1" applyBorder="1" applyAlignment="1">
      <alignment horizontal="center" vertical="top"/>
    </xf>
    <xf numFmtId="165" fontId="17" fillId="6" borderId="26" xfId="0" applyNumberFormat="1" applyFont="1" applyFill="1" applyBorder="1" applyAlignment="1">
      <alignment horizontal="center" vertical="top"/>
    </xf>
    <xf numFmtId="165" fontId="17" fillId="6" borderId="17" xfId="0" applyNumberFormat="1" applyFont="1" applyFill="1" applyBorder="1" applyAlignment="1">
      <alignment horizontal="center" vertical="top"/>
    </xf>
    <xf numFmtId="0" fontId="17" fillId="6" borderId="19" xfId="0" applyFont="1" applyFill="1" applyBorder="1" applyAlignment="1">
      <alignment horizontal="center" vertical="top" wrapText="1"/>
    </xf>
    <xf numFmtId="165" fontId="17" fillId="6" borderId="49" xfId="0" applyNumberFormat="1" applyFont="1" applyFill="1" applyBorder="1" applyAlignment="1">
      <alignment horizontal="center" vertical="top"/>
    </xf>
    <xf numFmtId="165" fontId="17" fillId="6" borderId="35" xfId="0" applyNumberFormat="1" applyFont="1" applyFill="1" applyBorder="1" applyAlignment="1">
      <alignment horizontal="center" vertical="top"/>
    </xf>
    <xf numFmtId="165" fontId="17" fillId="6" borderId="14" xfId="0" applyNumberFormat="1" applyFont="1" applyFill="1" applyBorder="1" applyAlignment="1">
      <alignment horizontal="center" vertical="top"/>
    </xf>
    <xf numFmtId="0" fontId="17" fillId="6" borderId="18" xfId="0" applyFont="1" applyFill="1" applyBorder="1" applyAlignment="1">
      <alignment horizontal="center" vertical="top" wrapText="1"/>
    </xf>
    <xf numFmtId="165" fontId="17" fillId="6" borderId="15" xfId="0" applyNumberFormat="1" applyFont="1" applyFill="1" applyBorder="1" applyAlignment="1">
      <alignment horizontal="center" vertical="top"/>
    </xf>
    <xf numFmtId="165" fontId="17" fillId="6" borderId="55" xfId="0" applyNumberFormat="1" applyFont="1" applyFill="1" applyBorder="1" applyAlignment="1">
      <alignment horizontal="center" vertical="top"/>
    </xf>
    <xf numFmtId="165" fontId="17" fillId="6" borderId="31" xfId="0" applyNumberFormat="1" applyFont="1" applyFill="1" applyBorder="1" applyAlignment="1">
      <alignment horizontal="center" vertical="top"/>
    </xf>
    <xf numFmtId="165" fontId="17" fillId="6" borderId="1" xfId="0" applyNumberFormat="1" applyFont="1" applyFill="1" applyBorder="1" applyAlignment="1">
      <alignment horizontal="center" vertical="top"/>
    </xf>
    <xf numFmtId="0" fontId="17" fillId="6" borderId="89" xfId="0" applyFont="1" applyFill="1" applyBorder="1" applyAlignment="1">
      <alignment vertical="top"/>
    </xf>
    <xf numFmtId="165" fontId="17" fillId="6" borderId="36" xfId="0" applyNumberFormat="1" applyFont="1" applyFill="1" applyBorder="1" applyAlignment="1">
      <alignment horizontal="center" vertical="top"/>
    </xf>
    <xf numFmtId="164" fontId="17" fillId="6" borderId="0" xfId="0" applyNumberFormat="1" applyFont="1" applyFill="1" applyAlignment="1">
      <alignment horizontal="center" vertical="top"/>
    </xf>
    <xf numFmtId="3" fontId="2" fillId="6" borderId="34" xfId="0" applyNumberFormat="1" applyFont="1" applyFill="1" applyBorder="1" applyAlignment="1">
      <alignment horizontal="left" vertical="top" wrapText="1"/>
    </xf>
    <xf numFmtId="3" fontId="1" fillId="6" borderId="38" xfId="0" applyNumberFormat="1" applyFont="1" applyFill="1" applyBorder="1" applyAlignment="1">
      <alignment horizontal="center" vertical="center" textRotation="90" wrapText="1"/>
    </xf>
    <xf numFmtId="3" fontId="17" fillId="6" borderId="18" xfId="0" applyNumberFormat="1" applyFont="1" applyFill="1" applyBorder="1" applyAlignment="1">
      <alignment horizontal="center" vertical="top" wrapText="1"/>
    </xf>
    <xf numFmtId="3" fontId="17" fillId="6" borderId="20" xfId="0" applyNumberFormat="1" applyFont="1" applyFill="1" applyBorder="1" applyAlignment="1">
      <alignment horizontal="center" vertical="top"/>
    </xf>
    <xf numFmtId="3" fontId="17" fillId="6" borderId="18" xfId="0" applyNumberFormat="1" applyFont="1" applyFill="1" applyBorder="1" applyAlignment="1">
      <alignment horizontal="center" vertical="top"/>
    </xf>
    <xf numFmtId="165" fontId="17" fillId="6" borderId="47" xfId="0" applyNumberFormat="1" applyFont="1" applyFill="1" applyBorder="1" applyAlignment="1">
      <alignment horizontal="center" vertical="top"/>
    </xf>
    <xf numFmtId="3" fontId="17" fillId="6" borderId="56" xfId="0" applyNumberFormat="1" applyFont="1" applyFill="1" applyBorder="1" applyAlignment="1">
      <alignment horizontal="center" vertical="top"/>
    </xf>
    <xf numFmtId="165" fontId="17" fillId="6" borderId="78" xfId="0" applyNumberFormat="1" applyFont="1" applyFill="1" applyBorder="1" applyAlignment="1">
      <alignment horizontal="center" vertical="top"/>
    </xf>
    <xf numFmtId="165" fontId="17" fillId="6" borderId="57" xfId="0" applyNumberFormat="1" applyFont="1" applyFill="1" applyBorder="1" applyAlignment="1">
      <alignment horizontal="center" vertical="top"/>
    </xf>
    <xf numFmtId="165" fontId="17" fillId="6" borderId="58" xfId="0" applyNumberFormat="1" applyFont="1" applyFill="1" applyBorder="1" applyAlignment="1">
      <alignment horizontal="center" vertical="top"/>
    </xf>
    <xf numFmtId="3" fontId="17" fillId="6" borderId="4" xfId="0" applyNumberFormat="1" applyFont="1" applyFill="1" applyBorder="1" applyAlignment="1">
      <alignment horizontal="center" vertical="top"/>
    </xf>
    <xf numFmtId="165" fontId="17" fillId="6" borderId="63" xfId="0" applyNumberFormat="1" applyFont="1" applyFill="1" applyBorder="1" applyAlignment="1">
      <alignment horizontal="center" vertical="top"/>
    </xf>
    <xf numFmtId="3" fontId="17" fillId="6" borderId="60" xfId="0" applyNumberFormat="1" applyFont="1" applyFill="1" applyBorder="1" applyAlignment="1">
      <alignment horizontal="center" vertical="top" wrapText="1"/>
    </xf>
    <xf numFmtId="165" fontId="17" fillId="6" borderId="59" xfId="0" applyNumberFormat="1" applyFont="1" applyFill="1" applyBorder="1" applyAlignment="1">
      <alignment horizontal="center" vertical="top"/>
    </xf>
    <xf numFmtId="3" fontId="17" fillId="6" borderId="4" xfId="0" applyNumberFormat="1" applyFont="1" applyFill="1" applyBorder="1" applyAlignment="1">
      <alignment horizontal="center" vertical="top" wrapText="1"/>
    </xf>
    <xf numFmtId="165" fontId="17" fillId="6" borderId="73" xfId="0" applyNumberFormat="1" applyFont="1" applyFill="1" applyBorder="1" applyAlignment="1">
      <alignment horizontal="center" vertical="top"/>
    </xf>
    <xf numFmtId="3" fontId="17" fillId="6" borderId="60" xfId="0" applyNumberFormat="1" applyFont="1" applyFill="1" applyBorder="1" applyAlignment="1">
      <alignment horizontal="center" vertical="top"/>
    </xf>
    <xf numFmtId="165" fontId="17" fillId="6" borderId="67" xfId="0" applyNumberFormat="1" applyFont="1" applyFill="1" applyBorder="1" applyAlignment="1">
      <alignment horizontal="center" vertical="top"/>
    </xf>
    <xf numFmtId="0" fontId="17" fillId="6" borderId="93" xfId="0" applyFont="1" applyFill="1" applyBorder="1" applyAlignment="1">
      <alignment horizontal="center" vertical="top"/>
    </xf>
    <xf numFmtId="165" fontId="17" fillId="6" borderId="94" xfId="0" applyNumberFormat="1" applyFont="1" applyFill="1" applyBorder="1" applyAlignment="1">
      <alignment horizontal="center" vertical="top"/>
    </xf>
    <xf numFmtId="165" fontId="17" fillId="6" borderId="77" xfId="0" applyNumberFormat="1" applyFont="1" applyFill="1" applyBorder="1" applyAlignment="1">
      <alignment horizontal="center" vertical="top"/>
    </xf>
    <xf numFmtId="0" fontId="17" fillId="6" borderId="99" xfId="0" applyFont="1" applyFill="1" applyBorder="1" applyAlignment="1">
      <alignment horizontal="center" vertical="top"/>
    </xf>
    <xf numFmtId="165" fontId="17" fillId="6" borderId="85" xfId="0" applyNumberFormat="1" applyFont="1" applyFill="1" applyBorder="1" applyAlignment="1">
      <alignment horizontal="center" vertical="top"/>
    </xf>
    <xf numFmtId="165" fontId="1" fillId="0" borderId="90" xfId="0" applyNumberFormat="1" applyFont="1" applyBorder="1" applyAlignment="1">
      <alignment horizontal="center" vertical="top"/>
    </xf>
    <xf numFmtId="165" fontId="1" fillId="0" borderId="23" xfId="0" applyNumberFormat="1" applyFont="1" applyBorder="1" applyAlignment="1">
      <alignment horizontal="center" vertical="top"/>
    </xf>
    <xf numFmtId="165" fontId="1" fillId="0" borderId="71" xfId="0" applyNumberFormat="1" applyFont="1" applyBorder="1" applyAlignment="1">
      <alignment horizontal="center" vertical="top"/>
    </xf>
    <xf numFmtId="0" fontId="17" fillId="0" borderId="4" xfId="0" applyFont="1" applyFill="1" applyBorder="1" applyAlignment="1">
      <alignment horizontal="center" vertical="top"/>
    </xf>
    <xf numFmtId="0" fontId="17" fillId="6" borderId="20" xfId="0" applyFont="1" applyFill="1" applyBorder="1" applyAlignment="1">
      <alignment horizontal="center" vertical="top"/>
    </xf>
    <xf numFmtId="0" fontId="17" fillId="0" borderId="20" xfId="0" applyFont="1" applyFill="1" applyBorder="1" applyAlignment="1">
      <alignment horizontal="center" vertical="top"/>
    </xf>
    <xf numFmtId="0" fontId="17" fillId="0" borderId="19" xfId="0" applyFont="1" applyFill="1" applyBorder="1" applyAlignment="1">
      <alignment horizontal="center" vertical="top"/>
    </xf>
    <xf numFmtId="165" fontId="17" fillId="6" borderId="89" xfId="0" applyNumberFormat="1" applyFont="1" applyFill="1" applyBorder="1" applyAlignment="1">
      <alignment horizontal="center" vertical="top"/>
    </xf>
    <xf numFmtId="0" fontId="11" fillId="8" borderId="79" xfId="0" applyFont="1" applyFill="1" applyBorder="1" applyAlignment="1">
      <alignment horizontal="center" vertical="center"/>
    </xf>
    <xf numFmtId="165" fontId="1" fillId="0" borderId="88" xfId="0" applyNumberFormat="1" applyFont="1" applyBorder="1" applyAlignment="1">
      <alignment horizontal="center" vertical="top"/>
    </xf>
    <xf numFmtId="165" fontId="1" fillId="0" borderId="10" xfId="0" applyNumberFormat="1" applyFont="1" applyBorder="1" applyAlignment="1">
      <alignment horizontal="center" vertical="top"/>
    </xf>
    <xf numFmtId="165" fontId="1" fillId="0" borderId="50" xfId="0" applyNumberFormat="1" applyFont="1" applyBorder="1" applyAlignment="1">
      <alignment horizontal="center" vertical="top"/>
    </xf>
    <xf numFmtId="0" fontId="17" fillId="6" borderId="56" xfId="0" applyFont="1" applyFill="1" applyBorder="1" applyAlignment="1">
      <alignment horizontal="center" vertical="top"/>
    </xf>
    <xf numFmtId="0" fontId="17" fillId="6" borderId="60" xfId="0" applyFont="1" applyFill="1" applyBorder="1" applyAlignment="1">
      <alignment horizontal="center" vertical="top"/>
    </xf>
    <xf numFmtId="0" fontId="17" fillId="6" borderId="4" xfId="0" applyFont="1" applyFill="1" applyBorder="1" applyAlignment="1">
      <alignment horizontal="center" vertical="top"/>
    </xf>
    <xf numFmtId="0" fontId="17" fillId="6" borderId="19" xfId="0" applyFont="1" applyFill="1" applyBorder="1" applyAlignment="1">
      <alignment horizontal="center" vertical="top"/>
    </xf>
    <xf numFmtId="165" fontId="2" fillId="6" borderId="13" xfId="0" applyNumberFormat="1" applyFont="1" applyFill="1" applyBorder="1" applyAlignment="1">
      <alignment horizontal="left" vertical="top" wrapText="1"/>
    </xf>
    <xf numFmtId="165" fontId="2" fillId="6" borderId="34" xfId="0" applyNumberFormat="1" applyFont="1" applyFill="1" applyBorder="1" applyAlignment="1">
      <alignment horizontal="center" vertical="center" wrapText="1"/>
    </xf>
    <xf numFmtId="165" fontId="1" fillId="6" borderId="13" xfId="0" applyNumberFormat="1" applyFont="1" applyFill="1" applyBorder="1" applyAlignment="1">
      <alignment horizontal="center"/>
    </xf>
    <xf numFmtId="165" fontId="1" fillId="6" borderId="13" xfId="0" applyNumberFormat="1" applyFont="1" applyFill="1" applyBorder="1" applyAlignment="1">
      <alignment horizontal="left" vertical="top" wrapText="1"/>
    </xf>
    <xf numFmtId="165" fontId="1" fillId="6" borderId="0" xfId="0" applyNumberFormat="1" applyFont="1" applyFill="1" applyBorder="1" applyAlignment="1">
      <alignment horizontal="left" vertical="top" wrapText="1"/>
    </xf>
    <xf numFmtId="0" fontId="17" fillId="6" borderId="18" xfId="0" applyFont="1" applyFill="1" applyBorder="1" applyAlignment="1">
      <alignment horizontal="center" vertical="top"/>
    </xf>
    <xf numFmtId="0" fontId="17" fillId="6" borderId="20" xfId="0" applyFont="1" applyFill="1" applyBorder="1" applyAlignment="1">
      <alignment vertical="top"/>
    </xf>
    <xf numFmtId="0" fontId="2" fillId="6" borderId="34" xfId="0" applyFont="1" applyFill="1" applyBorder="1" applyAlignment="1">
      <alignment horizontal="center" vertical="center" wrapText="1"/>
    </xf>
    <xf numFmtId="0" fontId="2" fillId="6" borderId="16" xfId="0" applyFont="1" applyFill="1" applyBorder="1" applyAlignment="1">
      <alignment horizontal="center" vertical="top" wrapText="1"/>
    </xf>
    <xf numFmtId="0" fontId="2" fillId="6" borderId="27" xfId="0" applyFont="1" applyFill="1" applyBorder="1" applyAlignment="1">
      <alignment horizontal="center" vertical="top" wrapText="1"/>
    </xf>
    <xf numFmtId="0" fontId="1" fillId="0" borderId="71" xfId="0" applyNumberFormat="1" applyFont="1" applyFill="1" applyBorder="1" applyAlignment="1">
      <alignment horizontal="left" vertical="top" wrapText="1"/>
    </xf>
    <xf numFmtId="49" fontId="2" fillId="9" borderId="7" xfId="0" applyNumberFormat="1" applyFont="1" applyFill="1" applyBorder="1" applyAlignment="1">
      <alignment horizontal="center" vertical="top"/>
    </xf>
    <xf numFmtId="49" fontId="2" fillId="8" borderId="13" xfId="0" applyNumberFormat="1" applyFont="1" applyFill="1" applyBorder="1" applyAlignment="1">
      <alignment horizontal="center" vertical="top"/>
    </xf>
    <xf numFmtId="165" fontId="13" fillId="6" borderId="2" xfId="0" applyNumberFormat="1" applyFont="1" applyFill="1" applyBorder="1" applyAlignment="1">
      <alignment horizontal="center" vertical="center" textRotation="90" wrapText="1"/>
    </xf>
    <xf numFmtId="0" fontId="1" fillId="0" borderId="0" xfId="0" applyFont="1" applyBorder="1" applyAlignment="1">
      <alignment horizontal="center" vertical="top"/>
    </xf>
    <xf numFmtId="0" fontId="1" fillId="0" borderId="47" xfId="0" applyFont="1" applyBorder="1" applyAlignment="1">
      <alignment horizontal="center" vertical="top"/>
    </xf>
    <xf numFmtId="0" fontId="1" fillId="0" borderId="55" xfId="0" applyFont="1" applyBorder="1" applyAlignment="1">
      <alignment vertical="center"/>
    </xf>
    <xf numFmtId="165" fontId="1" fillId="0" borderId="55" xfId="0" applyNumberFormat="1" applyFont="1" applyBorder="1" applyAlignment="1">
      <alignment vertical="top"/>
    </xf>
    <xf numFmtId="165" fontId="1" fillId="0" borderId="47" xfId="0" applyNumberFormat="1" applyFont="1" applyBorder="1" applyAlignment="1">
      <alignment vertical="top"/>
    </xf>
    <xf numFmtId="0" fontId="17" fillId="6" borderId="48" xfId="0" applyFont="1" applyFill="1" applyBorder="1" applyAlignment="1">
      <alignment horizontal="center" vertical="top" wrapText="1"/>
    </xf>
    <xf numFmtId="0" fontId="17" fillId="6" borderId="40" xfId="0" applyFont="1" applyFill="1" applyBorder="1" applyAlignment="1">
      <alignment vertical="top" wrapText="1"/>
    </xf>
    <xf numFmtId="0" fontId="1" fillId="6" borderId="14" xfId="0" applyFont="1" applyFill="1" applyBorder="1" applyAlignment="1">
      <alignment horizontal="center" vertical="center" textRotation="90" wrapText="1"/>
    </xf>
    <xf numFmtId="0" fontId="2" fillId="6" borderId="17"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1" fillId="6" borderId="15" xfId="0" applyFont="1" applyFill="1" applyBorder="1" applyAlignment="1">
      <alignment vertical="center" textRotation="90" wrapText="1"/>
    </xf>
    <xf numFmtId="0" fontId="2" fillId="6" borderId="15" xfId="0" applyFont="1" applyFill="1" applyBorder="1" applyAlignment="1">
      <alignment horizontal="center" vertical="center" wrapText="1"/>
    </xf>
    <xf numFmtId="3" fontId="2" fillId="6" borderId="2" xfId="0" applyNumberFormat="1" applyFont="1" applyFill="1" applyBorder="1" applyAlignment="1">
      <alignment horizontal="right" vertical="center"/>
    </xf>
    <xf numFmtId="0" fontId="1" fillId="6" borderId="26" xfId="0" applyFont="1" applyFill="1" applyBorder="1" applyAlignment="1">
      <alignment horizontal="center" vertical="center" textRotation="90" wrapText="1"/>
    </xf>
    <xf numFmtId="0" fontId="11" fillId="6" borderId="31" xfId="0" applyFont="1" applyFill="1" applyBorder="1" applyAlignment="1">
      <alignment horizontal="center" vertical="top" wrapText="1"/>
    </xf>
    <xf numFmtId="0" fontId="2" fillId="6" borderId="35" xfId="0" applyFont="1" applyFill="1" applyBorder="1" applyAlignment="1">
      <alignment horizontal="center" vertical="top" wrapText="1"/>
    </xf>
    <xf numFmtId="165" fontId="2" fillId="4" borderId="42" xfId="0" applyNumberFormat="1" applyFont="1" applyFill="1" applyBorder="1" applyAlignment="1">
      <alignment horizontal="center" vertical="top"/>
    </xf>
    <xf numFmtId="165" fontId="2" fillId="4" borderId="51" xfId="0" applyNumberFormat="1" applyFont="1" applyFill="1" applyBorder="1" applyAlignment="1">
      <alignment horizontal="center" vertical="top"/>
    </xf>
    <xf numFmtId="0" fontId="2" fillId="6" borderId="27" xfId="0" applyFont="1" applyFill="1" applyBorder="1" applyAlignment="1">
      <alignment vertical="top" wrapText="1"/>
    </xf>
    <xf numFmtId="49" fontId="2" fillId="6" borderId="62" xfId="0" applyNumberFormat="1" applyFont="1" applyFill="1" applyBorder="1" applyAlignment="1">
      <alignment horizontal="center" vertical="top" wrapText="1"/>
    </xf>
    <xf numFmtId="49" fontId="1" fillId="6" borderId="39" xfId="0" applyNumberFormat="1" applyFont="1" applyFill="1" applyBorder="1" applyAlignment="1">
      <alignment horizontal="center" vertical="top" wrapText="1"/>
    </xf>
    <xf numFmtId="49" fontId="1" fillId="6" borderId="15" xfId="0" applyNumberFormat="1" applyFont="1" applyFill="1" applyBorder="1" applyAlignment="1">
      <alignment horizontal="center" vertical="top" wrapText="1"/>
    </xf>
    <xf numFmtId="49" fontId="2" fillId="2" borderId="13" xfId="0" applyNumberFormat="1" applyFont="1" applyFill="1" applyBorder="1" applyAlignment="1">
      <alignment horizontal="center" vertical="top"/>
    </xf>
    <xf numFmtId="165" fontId="1" fillId="6" borderId="87" xfId="0" applyNumberFormat="1" applyFont="1" applyFill="1" applyBorder="1" applyAlignment="1">
      <alignment vertical="top" wrapText="1"/>
    </xf>
    <xf numFmtId="165" fontId="1" fillId="6" borderId="0" xfId="0" applyNumberFormat="1" applyFont="1" applyFill="1" applyBorder="1" applyAlignment="1">
      <alignment horizontal="right" vertical="top"/>
    </xf>
    <xf numFmtId="165" fontId="1" fillId="6" borderId="71" xfId="0" applyNumberFormat="1" applyFont="1" applyFill="1" applyBorder="1" applyAlignment="1">
      <alignment horizontal="center" vertical="top"/>
    </xf>
    <xf numFmtId="0" fontId="6" fillId="0" borderId="0" xfId="0" applyFont="1" applyAlignment="1">
      <alignment vertical="center" wrapText="1"/>
    </xf>
    <xf numFmtId="0" fontId="3" fillId="0" borderId="0" xfId="0" applyFont="1" applyAlignment="1">
      <alignment vertical="center"/>
    </xf>
    <xf numFmtId="0" fontId="6" fillId="0" borderId="0" xfId="0" applyFont="1" applyAlignment="1">
      <alignment wrapText="1"/>
    </xf>
    <xf numFmtId="0" fontId="3" fillId="0" borderId="0" xfId="0" applyFont="1" applyAlignment="1"/>
    <xf numFmtId="0" fontId="18" fillId="0" borderId="0" xfId="0" applyFont="1" applyFill="1" applyAlignment="1"/>
    <xf numFmtId="0" fontId="1" fillId="0" borderId="105" xfId="0" applyFont="1" applyBorder="1" applyAlignment="1">
      <alignment vertical="top"/>
    </xf>
    <xf numFmtId="3" fontId="1" fillId="6" borderId="30" xfId="0" applyNumberFormat="1" applyFont="1" applyFill="1" applyBorder="1" applyAlignment="1">
      <alignment horizontal="center" vertical="top"/>
    </xf>
    <xf numFmtId="3" fontId="1" fillId="6" borderId="28" xfId="0" applyNumberFormat="1" applyFont="1" applyFill="1" applyBorder="1" applyAlignment="1">
      <alignment horizontal="center" vertical="top"/>
    </xf>
    <xf numFmtId="3" fontId="1" fillId="6" borderId="62" xfId="0" applyNumberFormat="1" applyFont="1" applyFill="1" applyBorder="1" applyAlignment="1">
      <alignment horizontal="center" vertical="top"/>
    </xf>
    <xf numFmtId="1" fontId="1" fillId="6" borderId="109" xfId="0" applyNumberFormat="1" applyFont="1" applyFill="1" applyBorder="1" applyAlignment="1">
      <alignment horizontal="center" vertical="top" wrapText="1"/>
    </xf>
    <xf numFmtId="165" fontId="1" fillId="6" borderId="109" xfId="0" applyNumberFormat="1" applyFont="1" applyFill="1" applyBorder="1" applyAlignment="1">
      <alignment horizontal="left" vertical="top" wrapText="1"/>
    </xf>
    <xf numFmtId="3" fontId="1" fillId="6" borderId="110" xfId="0" applyNumberFormat="1" applyFont="1" applyFill="1" applyBorder="1" applyAlignment="1">
      <alignment horizontal="center" vertical="top" wrapText="1"/>
    </xf>
    <xf numFmtId="165" fontId="1" fillId="6" borderId="110" xfId="0" applyNumberFormat="1" applyFont="1" applyFill="1" applyBorder="1" applyAlignment="1">
      <alignment horizontal="left" vertical="top" wrapText="1"/>
    </xf>
    <xf numFmtId="165" fontId="1" fillId="6" borderId="27" xfId="0" applyNumberFormat="1" applyFont="1" applyFill="1" applyBorder="1" applyAlignment="1">
      <alignment horizontal="right" vertical="top"/>
    </xf>
    <xf numFmtId="165" fontId="1" fillId="6" borderId="90" xfId="0" applyNumberFormat="1" applyFont="1" applyFill="1" applyBorder="1" applyAlignment="1">
      <alignment horizontal="center" vertical="top"/>
    </xf>
    <xf numFmtId="0" fontId="2" fillId="3" borderId="90" xfId="0" applyFont="1" applyFill="1" applyBorder="1" applyAlignment="1">
      <alignment horizontal="left" vertical="top" wrapText="1"/>
    </xf>
    <xf numFmtId="0" fontId="1" fillId="6" borderId="109" xfId="0" applyFont="1" applyFill="1" applyBorder="1" applyAlignment="1">
      <alignment horizontal="left" vertical="top" wrapText="1"/>
    </xf>
    <xf numFmtId="0" fontId="1" fillId="6" borderId="65" xfId="0" applyFont="1" applyFill="1" applyBorder="1" applyAlignment="1">
      <alignment horizontal="left" vertical="top" wrapText="1"/>
    </xf>
    <xf numFmtId="0" fontId="1" fillId="6" borderId="89" xfId="0" applyFont="1" applyFill="1" applyBorder="1" applyAlignment="1">
      <alignment horizontal="left" vertical="top" wrapText="1"/>
    </xf>
    <xf numFmtId="165" fontId="1" fillId="6" borderId="83" xfId="0" applyNumberFormat="1" applyFont="1" applyFill="1" applyBorder="1" applyAlignment="1">
      <alignment vertical="top" wrapText="1"/>
    </xf>
    <xf numFmtId="165" fontId="2" fillId="4" borderId="41" xfId="0" applyNumberFormat="1" applyFont="1" applyFill="1" applyBorder="1" applyAlignment="1">
      <alignment horizontal="center" vertical="top"/>
    </xf>
    <xf numFmtId="165" fontId="2" fillId="4" borderId="96" xfId="0" applyNumberFormat="1" applyFont="1" applyFill="1" applyBorder="1" applyAlignment="1">
      <alignment horizontal="center" vertical="top"/>
    </xf>
    <xf numFmtId="165" fontId="1" fillId="6" borderId="65" xfId="0" applyNumberFormat="1" applyFont="1" applyFill="1" applyBorder="1" applyAlignment="1">
      <alignment horizontal="right" vertical="top"/>
    </xf>
    <xf numFmtId="165" fontId="1" fillId="0" borderId="86" xfId="0" applyNumberFormat="1" applyFont="1" applyBorder="1" applyAlignment="1">
      <alignment horizontal="center" vertical="top"/>
    </xf>
    <xf numFmtId="165" fontId="1" fillId="0" borderId="24" xfId="0" applyNumberFormat="1" applyFont="1" applyBorder="1" applyAlignment="1">
      <alignment horizontal="center" vertical="top"/>
    </xf>
    <xf numFmtId="165" fontId="1" fillId="0" borderId="52" xfId="0" applyNumberFormat="1" applyFont="1" applyBorder="1" applyAlignment="1">
      <alignment horizontal="center" vertical="top"/>
    </xf>
    <xf numFmtId="165" fontId="1" fillId="0" borderId="11" xfId="0" applyNumberFormat="1" applyFont="1" applyBorder="1" applyAlignment="1">
      <alignment horizontal="center" vertical="top"/>
    </xf>
    <xf numFmtId="165" fontId="2" fillId="9" borderId="97" xfId="0" applyNumberFormat="1" applyFont="1" applyFill="1" applyBorder="1" applyAlignment="1">
      <alignment horizontal="center" vertical="top"/>
    </xf>
    <xf numFmtId="165" fontId="2" fillId="4" borderId="97" xfId="0" applyNumberFormat="1" applyFont="1" applyFill="1" applyBorder="1" applyAlignment="1">
      <alignment horizontal="center" vertical="top"/>
    </xf>
    <xf numFmtId="165" fontId="2" fillId="4" borderId="9" xfId="0" applyNumberFormat="1" applyFont="1" applyFill="1" applyBorder="1" applyAlignment="1">
      <alignment horizontal="center" vertical="top"/>
    </xf>
    <xf numFmtId="165" fontId="2" fillId="8" borderId="28" xfId="0" applyNumberFormat="1" applyFont="1" applyFill="1" applyBorder="1" applyAlignment="1">
      <alignment horizontal="center" vertical="top"/>
    </xf>
    <xf numFmtId="165" fontId="1" fillId="0" borderId="28" xfId="0" applyNumberFormat="1" applyFont="1" applyBorder="1" applyAlignment="1">
      <alignment horizontal="center" vertical="top"/>
    </xf>
    <xf numFmtId="165" fontId="1" fillId="0" borderId="12" xfId="0" applyNumberFormat="1" applyFont="1" applyBorder="1" applyAlignment="1">
      <alignment horizontal="center" vertical="top" wrapText="1"/>
    </xf>
    <xf numFmtId="165" fontId="1" fillId="8" borderId="28" xfId="0" applyNumberFormat="1" applyFont="1" applyFill="1" applyBorder="1" applyAlignment="1">
      <alignment horizontal="center" vertical="top"/>
    </xf>
    <xf numFmtId="165" fontId="2" fillId="4" borderId="28" xfId="0" applyNumberFormat="1" applyFont="1" applyFill="1" applyBorder="1" applyAlignment="1">
      <alignment horizontal="center" vertical="top"/>
    </xf>
    <xf numFmtId="165" fontId="2" fillId="8" borderId="8" xfId="0" applyNumberFormat="1" applyFont="1" applyFill="1" applyBorder="1" applyAlignment="1">
      <alignment horizontal="center" vertical="top"/>
    </xf>
    <xf numFmtId="165" fontId="2" fillId="4" borderId="10" xfId="0" applyNumberFormat="1" applyFont="1" applyFill="1" applyBorder="1" applyAlignment="1">
      <alignment horizontal="center" vertical="top"/>
    </xf>
    <xf numFmtId="165" fontId="2" fillId="8" borderId="27" xfId="0" applyNumberFormat="1" applyFont="1" applyFill="1" applyBorder="1" applyAlignment="1">
      <alignment horizontal="center" vertical="top"/>
    </xf>
    <xf numFmtId="165" fontId="1" fillId="0" borderId="27" xfId="0" applyNumberFormat="1" applyFont="1" applyBorder="1" applyAlignment="1">
      <alignment horizontal="center" vertical="top"/>
    </xf>
    <xf numFmtId="165" fontId="1" fillId="0" borderId="1" xfId="0" applyNumberFormat="1" applyFont="1" applyBorder="1" applyAlignment="1">
      <alignment horizontal="center" vertical="top" wrapText="1"/>
    </xf>
    <xf numFmtId="165" fontId="1" fillId="8" borderId="27" xfId="0" applyNumberFormat="1" applyFont="1" applyFill="1" applyBorder="1" applyAlignment="1">
      <alignment horizontal="center" vertical="top"/>
    </xf>
    <xf numFmtId="165" fontId="2" fillId="4" borderId="27" xfId="0" applyNumberFormat="1" applyFont="1" applyFill="1" applyBorder="1" applyAlignment="1">
      <alignment horizontal="center" vertical="top"/>
    </xf>
    <xf numFmtId="165" fontId="2" fillId="8" borderId="21" xfId="0" applyNumberFormat="1" applyFont="1" applyFill="1" applyBorder="1" applyAlignment="1">
      <alignment horizontal="center" vertical="top"/>
    </xf>
    <xf numFmtId="165" fontId="2" fillId="4" borderId="88" xfId="0" applyNumberFormat="1" applyFont="1" applyFill="1" applyBorder="1" applyAlignment="1">
      <alignment horizontal="center" vertical="top"/>
    </xf>
    <xf numFmtId="165" fontId="2" fillId="8" borderId="65" xfId="0" applyNumberFormat="1" applyFont="1" applyFill="1" applyBorder="1" applyAlignment="1">
      <alignment horizontal="center" vertical="top"/>
    </xf>
    <xf numFmtId="165" fontId="1" fillId="0" borderId="65" xfId="0" applyNumberFormat="1" applyFont="1" applyBorder="1" applyAlignment="1">
      <alignment horizontal="center" vertical="top"/>
    </xf>
    <xf numFmtId="165" fontId="1" fillId="0" borderId="89" xfId="0" applyNumberFormat="1" applyFont="1" applyBorder="1" applyAlignment="1">
      <alignment horizontal="center" vertical="top" wrapText="1"/>
    </xf>
    <xf numFmtId="165" fontId="1" fillId="8" borderId="65" xfId="0" applyNumberFormat="1" applyFont="1" applyFill="1" applyBorder="1" applyAlignment="1">
      <alignment horizontal="center" vertical="top"/>
    </xf>
    <xf numFmtId="165" fontId="2" fillId="4" borderId="65" xfId="0" applyNumberFormat="1" applyFont="1" applyFill="1" applyBorder="1" applyAlignment="1">
      <alignment horizontal="center" vertical="top"/>
    </xf>
    <xf numFmtId="165" fontId="1" fillId="0" borderId="14" xfId="0" applyNumberFormat="1" applyFont="1" applyBorder="1" applyAlignment="1">
      <alignment horizontal="center" vertical="top" wrapText="1"/>
    </xf>
    <xf numFmtId="0" fontId="2" fillId="0" borderId="52" xfId="0" applyFont="1" applyBorder="1" applyAlignment="1">
      <alignment horizontal="center" vertical="center" textRotation="90" wrapText="1"/>
    </xf>
    <xf numFmtId="0" fontId="1" fillId="0" borderId="4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88" xfId="0" applyFont="1" applyBorder="1" applyAlignment="1">
      <alignment horizontal="center" vertical="center" textRotation="90" wrapText="1"/>
    </xf>
    <xf numFmtId="0" fontId="1" fillId="0" borderId="32" xfId="0" applyFont="1" applyBorder="1" applyAlignment="1">
      <alignment horizontal="center" vertical="center" textRotation="90" wrapText="1"/>
    </xf>
    <xf numFmtId="0" fontId="1" fillId="6" borderId="91" xfId="0" applyFont="1" applyFill="1" applyBorder="1" applyAlignment="1">
      <alignment vertical="top" wrapText="1"/>
    </xf>
    <xf numFmtId="0" fontId="1" fillId="6" borderId="77" xfId="0" applyFont="1" applyFill="1" applyBorder="1" applyAlignment="1">
      <alignment horizontal="center" vertical="top" wrapText="1"/>
    </xf>
    <xf numFmtId="3" fontId="1" fillId="6" borderId="107" xfId="0" applyNumberFormat="1" applyFont="1" applyFill="1" applyBorder="1" applyAlignment="1">
      <alignment horizontal="center" vertical="top"/>
    </xf>
    <xf numFmtId="3" fontId="1" fillId="6" borderId="111" xfId="0" applyNumberFormat="1" applyFont="1" applyFill="1" applyBorder="1" applyAlignment="1">
      <alignment horizontal="center" vertical="top"/>
    </xf>
    <xf numFmtId="165" fontId="1" fillId="6" borderId="90" xfId="0" applyNumberFormat="1" applyFont="1" applyFill="1" applyBorder="1" applyAlignment="1">
      <alignment horizontal="left" vertical="top" wrapText="1"/>
    </xf>
    <xf numFmtId="165" fontId="1" fillId="6" borderId="66" xfId="0" applyNumberFormat="1" applyFont="1" applyFill="1" applyBorder="1" applyAlignment="1">
      <alignment horizontal="left" vertical="top" wrapText="1"/>
    </xf>
    <xf numFmtId="165" fontId="1" fillId="6" borderId="65" xfId="0" applyNumberFormat="1" applyFont="1" applyFill="1" applyBorder="1" applyAlignment="1">
      <alignment horizontal="left" vertical="top" wrapText="1"/>
    </xf>
    <xf numFmtId="165" fontId="1" fillId="6" borderId="109" xfId="0" applyNumberFormat="1" applyFont="1" applyFill="1" applyBorder="1" applyAlignment="1">
      <alignment vertical="top" wrapText="1"/>
    </xf>
    <xf numFmtId="165" fontId="1" fillId="6" borderId="110" xfId="0" applyNumberFormat="1" applyFont="1" applyFill="1" applyBorder="1" applyAlignment="1">
      <alignment vertical="top" wrapText="1"/>
    </xf>
    <xf numFmtId="3" fontId="1" fillId="6" borderId="106" xfId="0" applyNumberFormat="1" applyFont="1" applyFill="1" applyBorder="1" applyAlignment="1">
      <alignment horizontal="center" vertical="top"/>
    </xf>
    <xf numFmtId="1" fontId="1" fillId="3" borderId="39" xfId="0" applyNumberFormat="1" applyFont="1" applyFill="1" applyBorder="1" applyAlignment="1">
      <alignment horizontal="center" vertical="top" wrapText="1"/>
    </xf>
    <xf numFmtId="1" fontId="1" fillId="3" borderId="47" xfId="0" applyNumberFormat="1" applyFont="1" applyFill="1" applyBorder="1" applyAlignment="1">
      <alignment horizontal="center" vertical="top" wrapText="1"/>
    </xf>
    <xf numFmtId="0" fontId="2" fillId="6" borderId="24" xfId="0" applyFont="1" applyFill="1" applyBorder="1" applyAlignment="1">
      <alignment vertical="top" wrapText="1"/>
    </xf>
    <xf numFmtId="0" fontId="2" fillId="6" borderId="15" xfId="0" applyFont="1" applyFill="1" applyBorder="1" applyAlignment="1">
      <alignment vertical="top" wrapText="1"/>
    </xf>
    <xf numFmtId="165" fontId="1" fillId="6" borderId="17" xfId="0" applyNumberFormat="1" applyFont="1" applyFill="1" applyBorder="1" applyAlignment="1">
      <alignment vertical="top" wrapText="1"/>
    </xf>
    <xf numFmtId="165" fontId="1" fillId="6" borderId="15" xfId="0" applyNumberFormat="1" applyFont="1" applyFill="1" applyBorder="1" applyAlignment="1">
      <alignment vertical="top" wrapText="1"/>
    </xf>
    <xf numFmtId="0" fontId="3" fillId="6" borderId="15" xfId="0" applyFont="1" applyFill="1" applyBorder="1" applyAlignment="1">
      <alignment vertical="top" wrapText="1"/>
    </xf>
    <xf numFmtId="3" fontId="1" fillId="6" borderId="15" xfId="0" applyNumberFormat="1" applyFont="1" applyFill="1" applyBorder="1" applyAlignment="1">
      <alignment horizontal="center" vertical="top" wrapText="1"/>
    </xf>
    <xf numFmtId="3" fontId="1" fillId="6" borderId="26" xfId="0" applyNumberFormat="1" applyFont="1" applyFill="1" applyBorder="1" applyAlignment="1">
      <alignment horizontal="center" vertical="top" wrapText="1"/>
    </xf>
    <xf numFmtId="165" fontId="1" fillId="6" borderId="15" xfId="0" applyNumberFormat="1" applyFont="1" applyFill="1" applyBorder="1" applyAlignment="1">
      <alignment horizontal="center" vertical="top" wrapText="1"/>
    </xf>
    <xf numFmtId="165" fontId="1" fillId="6" borderId="17" xfId="0" applyNumberFormat="1" applyFont="1" applyFill="1" applyBorder="1" applyAlignment="1">
      <alignment horizontal="center" vertical="top" wrapText="1"/>
    </xf>
    <xf numFmtId="3" fontId="1" fillId="6" borderId="73" xfId="0" applyNumberFormat="1" applyFont="1" applyFill="1" applyBorder="1" applyAlignment="1">
      <alignment horizontal="center" vertical="top" wrapText="1"/>
    </xf>
    <xf numFmtId="1" fontId="1" fillId="0" borderId="72" xfId="0" applyNumberFormat="1" applyFont="1" applyFill="1" applyBorder="1" applyAlignment="1">
      <alignment horizontal="center" vertical="top" wrapText="1"/>
    </xf>
    <xf numFmtId="1" fontId="1" fillId="6" borderId="77" xfId="0" applyNumberFormat="1" applyFont="1" applyFill="1" applyBorder="1" applyAlignment="1">
      <alignment horizontal="center" vertical="top" wrapText="1"/>
    </xf>
    <xf numFmtId="1" fontId="1" fillId="6" borderId="110" xfId="0" applyNumberFormat="1" applyFont="1" applyFill="1" applyBorder="1" applyAlignment="1">
      <alignment horizontal="center" vertical="top" wrapText="1"/>
    </xf>
    <xf numFmtId="1" fontId="1" fillId="6" borderId="112" xfId="0" applyNumberFormat="1" applyFont="1" applyFill="1" applyBorder="1" applyAlignment="1">
      <alignment horizontal="center" vertical="top" wrapText="1"/>
    </xf>
    <xf numFmtId="165" fontId="1" fillId="6" borderId="62" xfId="0" applyNumberFormat="1" applyFont="1" applyFill="1" applyBorder="1" applyAlignment="1">
      <alignment horizontal="left" vertical="top" wrapText="1"/>
    </xf>
    <xf numFmtId="3" fontId="1" fillId="6" borderId="108" xfId="0" applyNumberFormat="1" applyFont="1" applyFill="1" applyBorder="1" applyAlignment="1">
      <alignment horizontal="center" vertical="top" wrapText="1"/>
    </xf>
    <xf numFmtId="165" fontId="1" fillId="6" borderId="40" xfId="0" applyNumberFormat="1" applyFont="1" applyFill="1" applyBorder="1" applyAlignment="1">
      <alignment vertical="top" wrapText="1"/>
    </xf>
    <xf numFmtId="165" fontId="1" fillId="6" borderId="108" xfId="0" applyNumberFormat="1" applyFont="1" applyFill="1" applyBorder="1" applyAlignment="1">
      <alignment horizontal="left" vertical="top" wrapText="1"/>
    </xf>
    <xf numFmtId="165" fontId="1" fillId="6" borderId="26" xfId="0" applyNumberFormat="1" applyFont="1" applyFill="1" applyBorder="1" applyAlignment="1">
      <alignment vertical="top" wrapText="1"/>
    </xf>
    <xf numFmtId="49" fontId="2" fillId="9" borderId="28" xfId="0" applyNumberFormat="1" applyFont="1" applyFill="1" applyBorder="1" applyAlignment="1">
      <alignment horizontal="center" vertical="top" wrapText="1"/>
    </xf>
    <xf numFmtId="0" fontId="1" fillId="0" borderId="16" xfId="0" applyFont="1" applyBorder="1" applyAlignment="1">
      <alignment horizontal="center" vertical="center" textRotation="90"/>
    </xf>
    <xf numFmtId="0" fontId="2" fillId="0" borderId="17" xfId="0" applyFont="1" applyBorder="1" applyAlignment="1">
      <alignment horizontal="center" vertical="center" textRotation="90"/>
    </xf>
    <xf numFmtId="3" fontId="1" fillId="6" borderId="89" xfId="0" applyNumberFormat="1" applyFont="1" applyFill="1" applyBorder="1" applyAlignment="1">
      <alignment horizontal="center" vertical="top" wrapText="1"/>
    </xf>
    <xf numFmtId="165" fontId="1" fillId="6" borderId="14" xfId="0" applyNumberFormat="1" applyFont="1" applyFill="1" applyBorder="1" applyAlignment="1">
      <alignment vertical="top" wrapText="1"/>
    </xf>
    <xf numFmtId="3" fontId="1" fillId="6" borderId="14" xfId="0" applyNumberFormat="1" applyFont="1" applyFill="1" applyBorder="1" applyAlignment="1">
      <alignment horizontal="center" vertical="top" wrapText="1"/>
    </xf>
    <xf numFmtId="0" fontId="1" fillId="6" borderId="2" xfId="0" applyFont="1" applyFill="1" applyBorder="1" applyAlignment="1">
      <alignment vertical="top" wrapText="1"/>
    </xf>
    <xf numFmtId="1" fontId="1" fillId="6" borderId="89" xfId="0" applyNumberFormat="1" applyFont="1" applyFill="1" applyBorder="1" applyAlignment="1">
      <alignment horizontal="center" vertical="top" wrapText="1"/>
    </xf>
    <xf numFmtId="3" fontId="1" fillId="6" borderId="86" xfId="0" applyNumberFormat="1" applyFont="1" applyFill="1" applyBorder="1" applyAlignment="1">
      <alignment horizontal="center" vertical="top"/>
    </xf>
    <xf numFmtId="3" fontId="1" fillId="6" borderId="48" xfId="0" applyNumberFormat="1" applyFont="1" applyFill="1" applyBorder="1" applyAlignment="1">
      <alignment horizontal="center" vertical="top" wrapText="1"/>
    </xf>
    <xf numFmtId="0" fontId="1" fillId="6" borderId="17" xfId="0" applyFont="1" applyFill="1" applyBorder="1" applyAlignment="1">
      <alignment vertical="top" wrapText="1"/>
    </xf>
    <xf numFmtId="3" fontId="1" fillId="6" borderId="24" xfId="0" applyNumberFormat="1" applyFont="1" applyFill="1" applyBorder="1" applyAlignment="1">
      <alignment horizontal="center" vertical="top" wrapText="1"/>
    </xf>
    <xf numFmtId="3" fontId="1" fillId="6" borderId="72" xfId="0" applyNumberFormat="1" applyFont="1" applyFill="1" applyBorder="1" applyAlignment="1">
      <alignment horizontal="left" vertical="top" wrapText="1"/>
    </xf>
    <xf numFmtId="3" fontId="1" fillId="3" borderId="66" xfId="0" applyNumberFormat="1" applyFont="1" applyFill="1" applyBorder="1" applyAlignment="1">
      <alignment horizontal="left" vertical="top" wrapText="1"/>
    </xf>
    <xf numFmtId="3" fontId="8" fillId="6" borderId="66" xfId="0" applyNumberFormat="1" applyFont="1" applyFill="1" applyBorder="1" applyAlignment="1">
      <alignment vertical="top" wrapText="1"/>
    </xf>
    <xf numFmtId="3" fontId="1" fillId="6" borderId="66" xfId="0" applyNumberFormat="1" applyFont="1" applyFill="1" applyBorder="1" applyAlignment="1">
      <alignment vertical="top" wrapText="1"/>
    </xf>
    <xf numFmtId="0" fontId="3" fillId="6" borderId="66" xfId="0" applyFont="1" applyFill="1" applyBorder="1" applyAlignment="1">
      <alignment horizontal="left" vertical="top" wrapText="1"/>
    </xf>
    <xf numFmtId="0" fontId="1" fillId="6" borderId="66" xfId="0" applyFont="1" applyFill="1" applyBorder="1" applyAlignment="1">
      <alignment horizontal="left" vertical="top" wrapText="1"/>
    </xf>
    <xf numFmtId="0" fontId="1" fillId="6" borderId="47" xfId="0" applyFont="1" applyFill="1" applyBorder="1" applyAlignment="1">
      <alignment horizontal="left" vertical="top" wrapText="1"/>
    </xf>
    <xf numFmtId="0" fontId="1" fillId="6" borderId="77" xfId="0" applyFont="1" applyFill="1" applyBorder="1" applyAlignment="1">
      <alignment horizontal="left" vertical="top" wrapText="1"/>
    </xf>
    <xf numFmtId="3" fontId="1" fillId="6" borderId="17" xfId="0" applyNumberFormat="1" applyFont="1" applyFill="1" applyBorder="1" applyAlignment="1">
      <alignment horizontal="left" vertical="top" wrapText="1"/>
    </xf>
    <xf numFmtId="3" fontId="1" fillId="3" borderId="15" xfId="0" applyNumberFormat="1" applyFont="1" applyFill="1" applyBorder="1" applyAlignment="1">
      <alignment horizontal="left" vertical="top" wrapText="1"/>
    </xf>
    <xf numFmtId="3" fontId="8" fillId="6" borderId="15" xfId="0" applyNumberFormat="1" applyFont="1" applyFill="1" applyBorder="1" applyAlignment="1">
      <alignment vertical="top" wrapText="1"/>
    </xf>
    <xf numFmtId="3" fontId="1" fillId="6" borderId="15" xfId="0" applyNumberFormat="1" applyFont="1" applyFill="1" applyBorder="1" applyAlignment="1">
      <alignment vertical="top" wrapText="1"/>
    </xf>
    <xf numFmtId="0" fontId="3" fillId="6" borderId="15" xfId="0" applyFont="1" applyFill="1" applyBorder="1" applyAlignment="1">
      <alignment horizontal="left" vertical="top" wrapText="1"/>
    </xf>
    <xf numFmtId="0" fontId="1" fillId="6" borderId="26" xfId="0" applyFont="1" applyFill="1" applyBorder="1" applyAlignment="1">
      <alignment horizontal="left" vertical="top" wrapText="1"/>
    </xf>
    <xf numFmtId="0" fontId="1" fillId="6" borderId="17" xfId="0" applyFont="1" applyFill="1" applyBorder="1" applyAlignment="1">
      <alignment horizontal="left" vertical="top" wrapText="1"/>
    </xf>
    <xf numFmtId="0" fontId="1" fillId="6" borderId="59" xfId="0" applyFont="1" applyFill="1" applyBorder="1" applyAlignment="1">
      <alignment horizontal="center" vertical="top" wrapText="1"/>
    </xf>
    <xf numFmtId="3" fontId="1" fillId="3" borderId="62" xfId="0" applyNumberFormat="1" applyFont="1" applyFill="1" applyBorder="1" applyAlignment="1">
      <alignment horizontal="center" vertical="top"/>
    </xf>
    <xf numFmtId="3" fontId="1" fillId="3" borderId="113" xfId="0" applyNumberFormat="1" applyFont="1" applyFill="1" applyBorder="1" applyAlignment="1">
      <alignment horizontal="center" vertical="top"/>
    </xf>
    <xf numFmtId="3" fontId="1" fillId="6" borderId="108" xfId="0" applyNumberFormat="1" applyFont="1" applyFill="1" applyBorder="1" applyAlignment="1">
      <alignment horizontal="center" vertical="top"/>
    </xf>
    <xf numFmtId="49" fontId="1" fillId="6" borderId="62" xfId="0" applyNumberFormat="1" applyFont="1" applyFill="1" applyBorder="1" applyAlignment="1">
      <alignment horizontal="center" vertical="top"/>
    </xf>
    <xf numFmtId="49" fontId="1" fillId="6" borderId="107" xfId="0" applyNumberFormat="1" applyFont="1" applyFill="1" applyBorder="1" applyAlignment="1">
      <alignment horizontal="center" vertical="top"/>
    </xf>
    <xf numFmtId="49" fontId="1" fillId="6" borderId="112" xfId="0" applyNumberFormat="1" applyFont="1" applyFill="1" applyBorder="1" applyAlignment="1">
      <alignment horizontal="center" vertical="top"/>
    </xf>
    <xf numFmtId="0" fontId="1" fillId="6" borderId="15" xfId="0" applyFont="1" applyFill="1" applyBorder="1" applyAlignment="1">
      <alignment horizontal="left" vertical="top" wrapText="1"/>
    </xf>
    <xf numFmtId="0" fontId="1" fillId="6" borderId="59" xfId="0" applyFont="1" applyFill="1" applyBorder="1" applyAlignment="1">
      <alignment horizontal="left" vertical="top" wrapText="1"/>
    </xf>
    <xf numFmtId="164" fontId="1" fillId="6" borderId="84" xfId="0" applyNumberFormat="1" applyFont="1" applyFill="1" applyBorder="1" applyAlignment="1">
      <alignment horizontal="center" vertical="top" wrapText="1"/>
    </xf>
    <xf numFmtId="164" fontId="1" fillId="6" borderId="77" xfId="0" applyNumberFormat="1" applyFont="1" applyFill="1" applyBorder="1" applyAlignment="1">
      <alignment horizontal="center" vertical="top" wrapText="1"/>
    </xf>
    <xf numFmtId="0" fontId="2" fillId="3" borderId="88" xfId="0" applyFont="1" applyFill="1" applyBorder="1" applyAlignment="1">
      <alignment horizontal="left" vertical="top" wrapText="1"/>
    </xf>
    <xf numFmtId="3" fontId="1" fillId="6" borderId="109" xfId="0" applyNumberFormat="1" applyFont="1" applyFill="1" applyBorder="1" applyAlignment="1">
      <alignment horizontal="center" vertical="top"/>
    </xf>
    <xf numFmtId="0" fontId="2" fillId="3" borderId="24" xfId="0" applyFont="1" applyFill="1" applyBorder="1" applyAlignment="1">
      <alignment horizontal="left" vertical="top" wrapText="1"/>
    </xf>
    <xf numFmtId="0" fontId="1" fillId="6" borderId="22" xfId="0" applyFont="1" applyFill="1" applyBorder="1" applyAlignment="1">
      <alignment vertical="top" wrapText="1"/>
    </xf>
    <xf numFmtId="0" fontId="1" fillId="0" borderId="88" xfId="0" applyFont="1" applyFill="1" applyBorder="1" applyAlignment="1">
      <alignment horizontal="left" vertical="top" wrapText="1"/>
    </xf>
    <xf numFmtId="0" fontId="1" fillId="6" borderId="66" xfId="0" applyFont="1" applyFill="1" applyBorder="1" applyAlignment="1">
      <alignment horizontal="center" vertical="top" wrapText="1"/>
    </xf>
    <xf numFmtId="0" fontId="1" fillId="6" borderId="83" xfId="0" applyFont="1" applyFill="1" applyBorder="1" applyAlignment="1">
      <alignment horizontal="center" vertical="top" wrapText="1"/>
    </xf>
    <xf numFmtId="0" fontId="1" fillId="6" borderId="94" xfId="0" applyFont="1" applyFill="1" applyBorder="1" applyAlignment="1">
      <alignment horizontal="left" vertical="top" wrapText="1"/>
    </xf>
    <xf numFmtId="0" fontId="1" fillId="6" borderId="107" xfId="0" applyFont="1" applyFill="1" applyBorder="1" applyAlignment="1">
      <alignment horizontal="center" vertical="top" wrapText="1"/>
    </xf>
    <xf numFmtId="0" fontId="1" fillId="6" borderId="84" xfId="0" applyFont="1" applyFill="1" applyBorder="1" applyAlignment="1">
      <alignment horizontal="center" vertical="top" wrapText="1"/>
    </xf>
    <xf numFmtId="0" fontId="1" fillId="6" borderId="111" xfId="0" applyFont="1" applyFill="1" applyBorder="1" applyAlignment="1">
      <alignment vertical="top" wrapText="1"/>
    </xf>
    <xf numFmtId="165" fontId="1" fillId="6" borderId="24" xfId="0" applyNumberFormat="1" applyFont="1" applyFill="1" applyBorder="1" applyAlignment="1">
      <alignment horizontal="left" vertical="top" wrapText="1"/>
    </xf>
    <xf numFmtId="165" fontId="1" fillId="6" borderId="15" xfId="0" applyNumberFormat="1" applyFont="1" applyFill="1" applyBorder="1" applyAlignment="1">
      <alignment horizontal="left" vertical="top" wrapText="1"/>
    </xf>
    <xf numFmtId="165" fontId="1" fillId="6" borderId="26" xfId="0" applyNumberFormat="1" applyFont="1" applyFill="1" applyBorder="1" applyAlignment="1">
      <alignment horizontal="left" vertical="top" wrapText="1"/>
    </xf>
    <xf numFmtId="165" fontId="1" fillId="6" borderId="73" xfId="0" applyNumberFormat="1" applyFont="1" applyFill="1" applyBorder="1" applyAlignment="1">
      <alignment vertical="top" wrapText="1"/>
    </xf>
    <xf numFmtId="165" fontId="1" fillId="6" borderId="84" xfId="0" applyNumberFormat="1" applyFont="1" applyFill="1" applyBorder="1" applyAlignment="1">
      <alignment vertical="top" wrapText="1"/>
    </xf>
    <xf numFmtId="3" fontId="1" fillId="6" borderId="112" xfId="0" applyNumberFormat="1" applyFont="1" applyFill="1" applyBorder="1" applyAlignment="1">
      <alignment horizontal="center" vertical="top"/>
    </xf>
    <xf numFmtId="0" fontId="1" fillId="0" borderId="11" xfId="0" applyFont="1" applyFill="1" applyBorder="1" applyAlignment="1">
      <alignment horizontal="left" vertical="top" wrapText="1"/>
    </xf>
    <xf numFmtId="0" fontId="1" fillId="6" borderId="14" xfId="0" applyFont="1" applyFill="1" applyBorder="1" applyAlignment="1">
      <alignment horizontal="center" vertical="top" wrapText="1"/>
    </xf>
    <xf numFmtId="0" fontId="1" fillId="6" borderId="73" xfId="0" applyFont="1" applyFill="1" applyBorder="1" applyAlignment="1">
      <alignment horizontal="center" vertical="top" wrapText="1"/>
    </xf>
    <xf numFmtId="165" fontId="8" fillId="6" borderId="14" xfId="0" applyNumberFormat="1" applyFont="1" applyFill="1" applyBorder="1" applyAlignment="1">
      <alignment vertical="top" wrapText="1"/>
    </xf>
    <xf numFmtId="0" fontId="1" fillId="6" borderId="16" xfId="0" applyFont="1" applyFill="1" applyBorder="1" applyAlignment="1">
      <alignment vertical="top" wrapText="1"/>
    </xf>
    <xf numFmtId="0" fontId="1" fillId="6" borderId="72" xfId="0" applyFont="1" applyFill="1" applyBorder="1" applyAlignment="1">
      <alignment vertical="top" wrapText="1"/>
    </xf>
    <xf numFmtId="0" fontId="1" fillId="6" borderId="15" xfId="0" applyFont="1" applyFill="1" applyBorder="1" applyAlignment="1">
      <alignment vertical="top" wrapText="1"/>
    </xf>
    <xf numFmtId="3" fontId="1" fillId="6" borderId="7" xfId="0" applyNumberFormat="1" applyFont="1" applyFill="1" applyBorder="1" applyAlignment="1">
      <alignment horizontal="center" vertical="top"/>
    </xf>
    <xf numFmtId="3" fontId="1" fillId="6" borderId="70" xfId="0" applyNumberFormat="1" applyFont="1" applyFill="1" applyBorder="1" applyAlignment="1">
      <alignment horizontal="center" vertical="top"/>
    </xf>
    <xf numFmtId="3" fontId="1" fillId="6" borderId="82" xfId="0" applyNumberFormat="1" applyFont="1" applyFill="1" applyBorder="1" applyAlignment="1">
      <alignment horizontal="center" vertical="top"/>
    </xf>
    <xf numFmtId="3" fontId="1" fillId="6" borderId="12" xfId="0" applyNumberFormat="1" applyFont="1" applyFill="1" applyBorder="1" applyAlignment="1">
      <alignment horizontal="center" vertical="top"/>
    </xf>
    <xf numFmtId="3" fontId="1" fillId="6" borderId="92" xfId="0" applyNumberFormat="1" applyFont="1" applyFill="1" applyBorder="1" applyAlignment="1">
      <alignment horizontal="center" vertical="top"/>
    </xf>
    <xf numFmtId="3" fontId="1" fillId="3" borderId="9" xfId="0" applyNumberFormat="1" applyFont="1" applyFill="1" applyBorder="1" applyAlignment="1">
      <alignment horizontal="center" vertical="top"/>
    </xf>
    <xf numFmtId="0" fontId="1" fillId="6" borderId="12" xfId="0" applyFont="1" applyFill="1" applyBorder="1" applyAlignment="1">
      <alignment horizontal="center" vertical="top" wrapText="1"/>
    </xf>
    <xf numFmtId="3" fontId="1" fillId="6" borderId="95" xfId="0" applyNumberFormat="1" applyFont="1" applyFill="1" applyBorder="1" applyAlignment="1">
      <alignment horizontal="center" vertical="top"/>
    </xf>
    <xf numFmtId="3" fontId="1" fillId="6" borderId="68" xfId="0" applyNumberFormat="1" applyFont="1" applyFill="1" applyBorder="1" applyAlignment="1">
      <alignment horizontal="center" vertical="top"/>
    </xf>
    <xf numFmtId="3" fontId="1" fillId="6" borderId="8" xfId="0" applyNumberFormat="1" applyFont="1" applyFill="1" applyBorder="1" applyAlignment="1">
      <alignment horizontal="center" vertical="top"/>
    </xf>
    <xf numFmtId="0" fontId="1" fillId="0" borderId="74" xfId="0" applyFont="1" applyFill="1" applyBorder="1" applyAlignment="1">
      <alignment horizontal="left" vertical="top" wrapText="1"/>
    </xf>
    <xf numFmtId="49" fontId="1" fillId="6" borderId="30" xfId="0" applyNumberFormat="1" applyFont="1" applyFill="1" applyBorder="1" applyAlignment="1">
      <alignment horizontal="center" vertical="top"/>
    </xf>
    <xf numFmtId="49" fontId="1" fillId="6" borderId="68" xfId="0" applyNumberFormat="1" applyFont="1" applyFill="1" applyBorder="1" applyAlignment="1">
      <alignment horizontal="center" vertical="top"/>
    </xf>
    <xf numFmtId="49" fontId="1" fillId="6" borderId="82" xfId="0" applyNumberFormat="1" applyFont="1" applyFill="1" applyBorder="1" applyAlignment="1">
      <alignment horizontal="center" vertical="top"/>
    </xf>
    <xf numFmtId="3" fontId="2" fillId="3" borderId="6" xfId="0" applyNumberFormat="1" applyFont="1" applyFill="1" applyBorder="1" applyAlignment="1">
      <alignment horizontal="center" vertical="top" wrapText="1"/>
    </xf>
    <xf numFmtId="3" fontId="1" fillId="6" borderId="6" xfId="0" applyNumberFormat="1" applyFont="1" applyFill="1" applyBorder="1" applyAlignment="1">
      <alignment horizontal="center" vertical="top"/>
    </xf>
    <xf numFmtId="3" fontId="1" fillId="3" borderId="30" xfId="0" applyNumberFormat="1" applyFont="1" applyFill="1" applyBorder="1" applyAlignment="1">
      <alignment horizontal="center" vertical="top"/>
    </xf>
    <xf numFmtId="3" fontId="1" fillId="3" borderId="61" xfId="0" applyNumberFormat="1" applyFont="1" applyFill="1" applyBorder="1" applyAlignment="1">
      <alignment horizontal="center" vertical="top"/>
    </xf>
    <xf numFmtId="0" fontId="1" fillId="6" borderId="62" xfId="0" applyFont="1" applyFill="1" applyBorder="1" applyAlignment="1">
      <alignment vertical="top" wrapText="1"/>
    </xf>
    <xf numFmtId="3" fontId="1" fillId="6" borderId="12" xfId="0" applyNumberFormat="1" applyFont="1" applyFill="1" applyBorder="1" applyAlignment="1">
      <alignment horizontal="center" vertical="top" wrapText="1"/>
    </xf>
    <xf numFmtId="3" fontId="1" fillId="6" borderId="30" xfId="0" applyNumberFormat="1" applyFont="1" applyFill="1" applyBorder="1" applyAlignment="1">
      <alignment horizontal="center" vertical="top" wrapText="1"/>
    </xf>
    <xf numFmtId="3" fontId="1" fillId="6" borderId="7" xfId="0" applyNumberFormat="1" applyFont="1" applyFill="1" applyBorder="1" applyAlignment="1">
      <alignment horizontal="center" vertical="top" wrapText="1"/>
    </xf>
    <xf numFmtId="3" fontId="1" fillId="6" borderId="82" xfId="0" applyNumberFormat="1" applyFont="1" applyFill="1" applyBorder="1" applyAlignment="1">
      <alignment horizontal="center" vertical="top" wrapText="1"/>
    </xf>
    <xf numFmtId="3" fontId="1" fillId="6" borderId="84" xfId="0" applyNumberFormat="1" applyFont="1" applyFill="1" applyBorder="1" applyAlignment="1">
      <alignment horizontal="center" vertical="top" wrapText="1"/>
    </xf>
    <xf numFmtId="3" fontId="1" fillId="6" borderId="59" xfId="0" applyNumberFormat="1" applyFont="1" applyFill="1" applyBorder="1" applyAlignment="1">
      <alignment horizontal="center" vertical="top" wrapText="1"/>
    </xf>
    <xf numFmtId="0" fontId="1" fillId="6" borderId="0" xfId="0" applyFont="1" applyFill="1" applyBorder="1" applyAlignment="1">
      <alignment vertical="top" wrapText="1"/>
    </xf>
    <xf numFmtId="165" fontId="2" fillId="2" borderId="71" xfId="0" applyNumberFormat="1" applyFont="1" applyFill="1" applyBorder="1" applyAlignment="1">
      <alignment horizontal="center" vertical="center"/>
    </xf>
    <xf numFmtId="165" fontId="2" fillId="2" borderId="104" xfId="0" applyNumberFormat="1" applyFont="1" applyFill="1" applyBorder="1" applyAlignment="1">
      <alignment horizontal="center" vertical="center"/>
    </xf>
    <xf numFmtId="165" fontId="2" fillId="10" borderId="91" xfId="0" applyNumberFormat="1" applyFont="1" applyFill="1" applyBorder="1" applyAlignment="1">
      <alignment horizontal="center" vertical="center"/>
    </xf>
    <xf numFmtId="165" fontId="2" fillId="8" borderId="81" xfId="0" applyNumberFormat="1" applyFont="1" applyFill="1" applyBorder="1" applyAlignment="1">
      <alignment horizontal="center" vertical="top"/>
    </xf>
    <xf numFmtId="165" fontId="2" fillId="4" borderId="11" xfId="0" applyNumberFormat="1" applyFont="1" applyFill="1" applyBorder="1" applyAlignment="1">
      <alignment horizontal="center" vertical="top"/>
    </xf>
    <xf numFmtId="165" fontId="2" fillId="8" borderId="26" xfId="0" applyNumberFormat="1" applyFont="1" applyFill="1" applyBorder="1" applyAlignment="1">
      <alignment horizontal="center" vertical="top"/>
    </xf>
    <xf numFmtId="165" fontId="1" fillId="0" borderId="26" xfId="0" applyNumberFormat="1" applyFont="1" applyBorder="1" applyAlignment="1">
      <alignment horizontal="center" vertical="top"/>
    </xf>
    <xf numFmtId="165" fontId="1" fillId="8" borderId="26" xfId="0" applyNumberFormat="1" applyFont="1" applyFill="1" applyBorder="1" applyAlignment="1">
      <alignment horizontal="center" vertical="top"/>
    </xf>
    <xf numFmtId="165" fontId="2" fillId="4" borderId="26" xfId="0" applyNumberFormat="1" applyFont="1" applyFill="1" applyBorder="1" applyAlignment="1">
      <alignment horizontal="center" vertical="top"/>
    </xf>
    <xf numFmtId="165" fontId="2" fillId="8" borderId="22" xfId="0" applyNumberFormat="1" applyFont="1" applyFill="1" applyBorder="1" applyAlignment="1">
      <alignment horizontal="center" vertical="top"/>
    </xf>
    <xf numFmtId="165" fontId="1" fillId="0" borderId="31" xfId="0" applyNumberFormat="1" applyFont="1" applyBorder="1" applyAlignment="1">
      <alignment horizontal="center" vertical="top"/>
    </xf>
    <xf numFmtId="165" fontId="1" fillId="6" borderId="27" xfId="0" applyNumberFormat="1" applyFont="1" applyFill="1" applyBorder="1" applyAlignment="1">
      <alignment horizontal="left" vertical="top" wrapText="1"/>
    </xf>
    <xf numFmtId="49" fontId="2" fillId="9" borderId="7" xfId="0" applyNumberFormat="1" applyFont="1" applyFill="1" applyBorder="1" applyAlignment="1">
      <alignment horizontal="center" vertical="top"/>
    </xf>
    <xf numFmtId="49" fontId="2" fillId="2" borderId="66" xfId="0" applyNumberFormat="1" applyFont="1" applyFill="1" applyBorder="1" applyAlignment="1">
      <alignment horizontal="center" vertical="top"/>
    </xf>
    <xf numFmtId="49" fontId="2" fillId="8" borderId="13" xfId="0" applyNumberFormat="1" applyFont="1" applyFill="1" applyBorder="1" applyAlignment="1">
      <alignment horizontal="center" vertical="top"/>
    </xf>
    <xf numFmtId="0" fontId="1" fillId="6" borderId="34" xfId="0" applyFont="1" applyFill="1" applyBorder="1" applyAlignment="1">
      <alignment horizontal="center" vertical="center" textRotation="90" wrapText="1"/>
    </xf>
    <xf numFmtId="0" fontId="1" fillId="6" borderId="26" xfId="0" applyFont="1" applyFill="1" applyBorder="1" applyAlignment="1">
      <alignment horizontal="center" vertical="center" textRotation="90" wrapText="1"/>
    </xf>
    <xf numFmtId="49" fontId="2" fillId="9" borderId="6" xfId="0" applyNumberFormat="1" applyFont="1" applyFill="1" applyBorder="1" applyAlignment="1">
      <alignment horizontal="center" vertical="top"/>
    </xf>
    <xf numFmtId="49" fontId="2" fillId="2" borderId="90" xfId="0" applyNumberFormat="1" applyFont="1" applyFill="1" applyBorder="1" applyAlignment="1">
      <alignment horizontal="center" vertical="top"/>
    </xf>
    <xf numFmtId="49" fontId="2" fillId="8" borderId="23" xfId="0" applyNumberFormat="1" applyFont="1" applyFill="1" applyBorder="1" applyAlignment="1">
      <alignment horizontal="center" vertical="top"/>
    </xf>
    <xf numFmtId="0" fontId="1" fillId="6" borderId="16" xfId="0" applyFont="1" applyFill="1" applyBorder="1" applyAlignment="1">
      <alignment horizontal="left" vertical="top" wrapText="1"/>
    </xf>
    <xf numFmtId="0" fontId="1" fillId="6" borderId="27" xfId="0" applyFont="1" applyFill="1" applyBorder="1" applyAlignment="1">
      <alignment horizontal="left" vertical="top" wrapText="1"/>
    </xf>
    <xf numFmtId="0" fontId="1" fillId="6" borderId="13" xfId="0" applyFont="1" applyFill="1" applyBorder="1" applyAlignment="1">
      <alignment horizontal="left" vertical="top" wrapText="1"/>
    </xf>
    <xf numFmtId="0" fontId="3" fillId="6" borderId="34" xfId="0" applyFont="1" applyFill="1" applyBorder="1" applyAlignment="1">
      <alignment vertical="top" wrapText="1"/>
    </xf>
    <xf numFmtId="0" fontId="1" fillId="6" borderId="31" xfId="0" applyFont="1" applyFill="1" applyBorder="1" applyAlignment="1">
      <alignment vertical="top" wrapText="1"/>
    </xf>
    <xf numFmtId="165" fontId="1" fillId="6" borderId="30" xfId="0" applyNumberFormat="1" applyFont="1" applyFill="1" applyBorder="1" applyAlignment="1">
      <alignment vertical="top" wrapText="1"/>
    </xf>
    <xf numFmtId="0" fontId="2" fillId="6" borderId="15"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6" fillId="0" borderId="0" xfId="0" applyFont="1" applyAlignment="1">
      <alignment horizontal="center" vertical="top" wrapText="1"/>
    </xf>
    <xf numFmtId="0" fontId="7" fillId="0" borderId="0" xfId="0" applyFont="1" applyAlignment="1">
      <alignment horizontal="center" vertical="top" wrapText="1"/>
    </xf>
    <xf numFmtId="0" fontId="6" fillId="0" borderId="0" xfId="0" applyFont="1" applyAlignment="1">
      <alignment horizontal="center" vertical="top"/>
    </xf>
    <xf numFmtId="0" fontId="1" fillId="6" borderId="27" xfId="0" applyFont="1" applyFill="1" applyBorder="1" applyAlignment="1">
      <alignment horizontal="center" vertical="center" textRotation="90" wrapText="1"/>
    </xf>
    <xf numFmtId="3" fontId="1" fillId="6" borderId="17" xfId="0" applyNumberFormat="1" applyFont="1" applyFill="1" applyBorder="1" applyAlignment="1">
      <alignment horizontal="center" vertical="top" wrapText="1"/>
    </xf>
    <xf numFmtId="0" fontId="1" fillId="6" borderId="31" xfId="0" applyFont="1" applyFill="1" applyBorder="1" applyAlignment="1">
      <alignment horizontal="center" vertical="center" textRotation="90" wrapText="1"/>
    </xf>
    <xf numFmtId="0" fontId="1" fillId="0" borderId="0" xfId="0" applyNumberFormat="1" applyFont="1" applyFill="1" applyBorder="1" applyAlignment="1">
      <alignment horizontal="left" vertical="top" wrapText="1"/>
    </xf>
    <xf numFmtId="0" fontId="2" fillId="0" borderId="43" xfId="0" applyFont="1" applyBorder="1" applyAlignment="1">
      <alignment horizontal="center" vertical="center" wrapText="1"/>
    </xf>
    <xf numFmtId="49" fontId="2" fillId="9" borderId="7" xfId="0" applyNumberFormat="1" applyFont="1" applyFill="1" applyBorder="1" applyAlignment="1">
      <alignment horizontal="center" vertical="top"/>
    </xf>
    <xf numFmtId="49" fontId="2" fillId="2" borderId="66" xfId="0" applyNumberFormat="1" applyFont="1" applyFill="1" applyBorder="1" applyAlignment="1">
      <alignment horizontal="center" vertical="top"/>
    </xf>
    <xf numFmtId="164" fontId="1" fillId="6" borderId="12" xfId="0" applyNumberFormat="1" applyFont="1" applyFill="1" applyBorder="1" applyAlignment="1">
      <alignment horizontal="center" vertical="top"/>
    </xf>
    <xf numFmtId="0" fontId="20" fillId="6" borderId="39" xfId="0" applyFont="1" applyFill="1" applyBorder="1" applyAlignment="1">
      <alignment horizontal="center" vertical="top" wrapText="1"/>
    </xf>
    <xf numFmtId="165" fontId="20" fillId="6" borderId="72" xfId="0" applyNumberFormat="1" applyFont="1" applyFill="1" applyBorder="1" applyAlignment="1">
      <alignment horizontal="center" vertical="top"/>
    </xf>
    <xf numFmtId="165" fontId="20" fillId="6" borderId="17" xfId="0" applyNumberFormat="1" applyFont="1" applyFill="1" applyBorder="1" applyAlignment="1">
      <alignment horizontal="center" vertical="top"/>
    </xf>
    <xf numFmtId="165" fontId="20" fillId="6" borderId="16" xfId="0" applyNumberFormat="1" applyFont="1" applyFill="1" applyBorder="1" applyAlignment="1">
      <alignment horizontal="center" vertical="top"/>
    </xf>
    <xf numFmtId="3" fontId="20" fillId="6" borderId="17" xfId="0" applyNumberFormat="1" applyFont="1" applyFill="1" applyBorder="1" applyAlignment="1">
      <alignment horizontal="center" vertical="center" wrapText="1"/>
    </xf>
    <xf numFmtId="3" fontId="20" fillId="6" borderId="72" xfId="0" applyNumberFormat="1" applyFont="1" applyFill="1" applyBorder="1" applyAlignment="1">
      <alignment horizontal="center" wrapText="1"/>
    </xf>
    <xf numFmtId="3" fontId="20" fillId="6" borderId="17" xfId="0" applyNumberFormat="1" applyFont="1" applyFill="1" applyBorder="1" applyAlignment="1">
      <alignment horizontal="center" wrapText="1"/>
    </xf>
    <xf numFmtId="165" fontId="20" fillId="6" borderId="66" xfId="0" applyNumberFormat="1" applyFont="1" applyFill="1" applyBorder="1" applyAlignment="1">
      <alignment horizontal="center" vertical="top"/>
    </xf>
    <xf numFmtId="165" fontId="20" fillId="6" borderId="15" xfId="0" applyNumberFormat="1" applyFont="1" applyFill="1" applyBorder="1" applyAlignment="1">
      <alignment horizontal="center" vertical="top"/>
    </xf>
    <xf numFmtId="0" fontId="20" fillId="6" borderId="62" xfId="0" applyFont="1" applyFill="1" applyBorder="1" applyAlignment="1">
      <alignment horizontal="center" vertical="top" wrapText="1"/>
    </xf>
    <xf numFmtId="0" fontId="20" fillId="6" borderId="40" xfId="0" applyFont="1" applyFill="1" applyBorder="1" applyAlignment="1">
      <alignment horizontal="center" vertical="top" wrapText="1"/>
    </xf>
    <xf numFmtId="165" fontId="20" fillId="6" borderId="65" xfId="0" applyNumberFormat="1" applyFont="1" applyFill="1" applyBorder="1" applyAlignment="1">
      <alignment horizontal="center" vertical="top"/>
    </xf>
    <xf numFmtId="165" fontId="20" fillId="6" borderId="26" xfId="0" applyNumberFormat="1" applyFont="1" applyFill="1" applyBorder="1" applyAlignment="1">
      <alignment horizontal="center" vertical="top"/>
    </xf>
    <xf numFmtId="3" fontId="20" fillId="6" borderId="98" xfId="0" applyNumberFormat="1" applyFont="1" applyFill="1" applyBorder="1" applyAlignment="1">
      <alignment horizontal="center" vertical="top" wrapText="1"/>
    </xf>
    <xf numFmtId="3" fontId="20" fillId="6" borderId="94" xfId="0" applyNumberFormat="1" applyFont="1" applyFill="1" applyBorder="1" applyAlignment="1">
      <alignment horizontal="center" vertical="top" wrapText="1"/>
    </xf>
    <xf numFmtId="3" fontId="20" fillId="6" borderId="85" xfId="0" applyNumberFormat="1" applyFont="1" applyFill="1" applyBorder="1" applyAlignment="1">
      <alignment horizontal="center" vertical="top" wrapText="1"/>
    </xf>
    <xf numFmtId="3" fontId="20" fillId="6" borderId="15" xfId="0" applyNumberFormat="1" applyFont="1" applyFill="1" applyBorder="1" applyAlignment="1">
      <alignment horizontal="center" vertical="top" wrapText="1"/>
    </xf>
    <xf numFmtId="3" fontId="20" fillId="6" borderId="109" xfId="0" applyNumberFormat="1" applyFont="1" applyFill="1" applyBorder="1" applyAlignment="1">
      <alignment horizontal="center" vertical="top" wrapText="1"/>
    </xf>
    <xf numFmtId="3" fontId="20" fillId="6" borderId="62" xfId="0" applyNumberFormat="1" applyFont="1" applyFill="1" applyBorder="1" applyAlignment="1">
      <alignment horizontal="center" vertical="top" wrapText="1"/>
    </xf>
    <xf numFmtId="0" fontId="20" fillId="0" borderId="31" xfId="0" applyFont="1" applyBorder="1" applyAlignment="1">
      <alignment vertical="top" wrapText="1"/>
    </xf>
    <xf numFmtId="165" fontId="20" fillId="6" borderId="12" xfId="0" applyNumberFormat="1" applyFont="1" applyFill="1" applyBorder="1" applyAlignment="1">
      <alignment horizontal="center" vertical="top"/>
    </xf>
    <xf numFmtId="165" fontId="20" fillId="6" borderId="13" xfId="0" applyNumberFormat="1" applyFont="1" applyFill="1" applyBorder="1" applyAlignment="1">
      <alignment horizontal="center" vertical="top"/>
    </xf>
    <xf numFmtId="165" fontId="20" fillId="6" borderId="0" xfId="0" applyNumberFormat="1" applyFont="1" applyFill="1" applyBorder="1" applyAlignment="1">
      <alignment horizontal="center" vertical="top"/>
    </xf>
    <xf numFmtId="165" fontId="20" fillId="6" borderId="34" xfId="0" applyNumberFormat="1" applyFont="1" applyFill="1" applyBorder="1" applyAlignment="1">
      <alignment horizontal="center" vertical="top"/>
    </xf>
    <xf numFmtId="0" fontId="2" fillId="6" borderId="36" xfId="0" applyFont="1" applyFill="1" applyBorder="1" applyAlignment="1">
      <alignment horizontal="center" vertical="center" wrapText="1"/>
    </xf>
    <xf numFmtId="3" fontId="20" fillId="6" borderId="19" xfId="0" applyNumberFormat="1" applyFont="1" applyFill="1" applyBorder="1" applyAlignment="1">
      <alignment horizontal="center" vertical="top" wrapText="1"/>
    </xf>
    <xf numFmtId="165" fontId="20" fillId="6" borderId="14" xfId="0" applyNumberFormat="1" applyFont="1" applyFill="1" applyBorder="1" applyAlignment="1">
      <alignment horizontal="center" vertical="top"/>
    </xf>
    <xf numFmtId="165" fontId="20" fillId="6" borderId="7" xfId="0" applyNumberFormat="1" applyFont="1" applyFill="1" applyBorder="1" applyAlignment="1">
      <alignment horizontal="left" vertical="top" wrapText="1"/>
    </xf>
    <xf numFmtId="3" fontId="20" fillId="6" borderId="48" xfId="0" applyNumberFormat="1" applyFont="1" applyFill="1" applyBorder="1" applyAlignment="1">
      <alignment horizontal="center" vertical="top" wrapText="1"/>
    </xf>
    <xf numFmtId="165" fontId="21" fillId="8" borderId="64" xfId="0" applyNumberFormat="1" applyFont="1" applyFill="1" applyBorder="1" applyAlignment="1">
      <alignment horizontal="center" vertical="center"/>
    </xf>
    <xf numFmtId="165" fontId="20" fillId="6" borderId="23" xfId="0" applyNumberFormat="1" applyFont="1" applyFill="1" applyBorder="1" applyAlignment="1">
      <alignment horizontal="center" vertical="top"/>
    </xf>
    <xf numFmtId="165" fontId="20" fillId="6" borderId="24" xfId="0" applyNumberFormat="1" applyFont="1" applyFill="1" applyBorder="1" applyAlignment="1">
      <alignment horizontal="center" vertical="top"/>
    </xf>
    <xf numFmtId="165" fontId="20" fillId="6" borderId="105" xfId="0" applyNumberFormat="1" applyFont="1" applyFill="1" applyBorder="1" applyAlignment="1">
      <alignment horizontal="center" vertical="top"/>
    </xf>
    <xf numFmtId="165" fontId="20" fillId="6" borderId="90" xfId="0" applyNumberFormat="1" applyFont="1" applyFill="1" applyBorder="1" applyAlignment="1">
      <alignment horizontal="center" vertical="center"/>
    </xf>
    <xf numFmtId="165" fontId="20" fillId="6" borderId="24" xfId="0" applyNumberFormat="1" applyFont="1" applyFill="1" applyBorder="1" applyAlignment="1">
      <alignment horizontal="center" vertical="center"/>
    </xf>
    <xf numFmtId="165" fontId="20" fillId="6" borderId="66" xfId="0" applyNumberFormat="1" applyFont="1" applyFill="1" applyBorder="1" applyAlignment="1">
      <alignment horizontal="right" vertical="top"/>
    </xf>
    <xf numFmtId="165" fontId="20" fillId="6" borderId="13" xfId="0" applyNumberFormat="1" applyFont="1" applyFill="1" applyBorder="1" applyAlignment="1">
      <alignment horizontal="right" vertical="top"/>
    </xf>
    <xf numFmtId="165" fontId="20" fillId="6" borderId="15" xfId="0" applyNumberFormat="1" applyFont="1" applyFill="1" applyBorder="1" applyAlignment="1">
      <alignment horizontal="right" vertical="top"/>
    </xf>
    <xf numFmtId="165" fontId="21" fillId="8" borderId="2" xfId="0" applyNumberFormat="1" applyFont="1" applyFill="1" applyBorder="1" applyAlignment="1">
      <alignment horizontal="center" vertical="center"/>
    </xf>
    <xf numFmtId="165" fontId="17" fillId="6" borderId="12" xfId="0" applyNumberFormat="1" applyFont="1" applyFill="1" applyBorder="1" applyAlignment="1">
      <alignment horizontal="center" vertical="top"/>
    </xf>
    <xf numFmtId="165" fontId="17" fillId="6" borderId="48" xfId="0" applyNumberFormat="1" applyFont="1" applyFill="1" applyBorder="1" applyAlignment="1">
      <alignment horizontal="center" vertical="top"/>
    </xf>
    <xf numFmtId="165" fontId="17" fillId="6" borderId="7" xfId="0" applyNumberFormat="1" applyFont="1" applyFill="1" applyBorder="1" applyAlignment="1">
      <alignment horizontal="center" vertical="top"/>
    </xf>
    <xf numFmtId="165" fontId="17" fillId="6" borderId="28" xfId="0" applyNumberFormat="1" applyFont="1" applyFill="1" applyBorder="1" applyAlignment="1">
      <alignment horizontal="center" vertical="top"/>
    </xf>
    <xf numFmtId="0" fontId="17" fillId="6" borderId="12" xfId="0" applyFont="1" applyFill="1" applyBorder="1" applyAlignment="1">
      <alignment vertical="top"/>
    </xf>
    <xf numFmtId="0" fontId="17" fillId="6" borderId="1" xfId="0" applyFont="1" applyFill="1" applyBorder="1" applyAlignment="1">
      <alignment vertical="top"/>
    </xf>
    <xf numFmtId="0" fontId="17" fillId="6" borderId="48" xfId="0" applyFont="1" applyFill="1" applyBorder="1" applyAlignment="1">
      <alignment vertical="top"/>
    </xf>
    <xf numFmtId="0" fontId="17" fillId="6" borderId="62" xfId="0" applyFont="1" applyFill="1" applyBorder="1" applyAlignment="1">
      <alignment vertical="top"/>
    </xf>
    <xf numFmtId="164" fontId="17" fillId="6" borderId="28" xfId="0" applyNumberFormat="1" applyFont="1" applyFill="1" applyBorder="1" applyAlignment="1">
      <alignment horizontal="center" vertical="top"/>
    </xf>
    <xf numFmtId="164" fontId="17" fillId="6" borderId="27" xfId="0" applyNumberFormat="1" applyFont="1" applyFill="1" applyBorder="1" applyAlignment="1">
      <alignment horizontal="center" vertical="top"/>
    </xf>
    <xf numFmtId="164" fontId="17" fillId="6" borderId="14" xfId="0" applyNumberFormat="1" applyFont="1" applyFill="1" applyBorder="1" applyAlignment="1">
      <alignment horizontal="center" vertical="top"/>
    </xf>
    <xf numFmtId="165" fontId="17" fillId="6" borderId="101" xfId="0" applyNumberFormat="1" applyFont="1" applyFill="1" applyBorder="1" applyAlignment="1">
      <alignment horizontal="center" vertical="top"/>
    </xf>
    <xf numFmtId="165" fontId="17" fillId="6" borderId="110" xfId="0" applyNumberFormat="1" applyFont="1" applyFill="1" applyBorder="1" applyAlignment="1">
      <alignment horizontal="center" vertical="top"/>
    </xf>
    <xf numFmtId="165" fontId="17" fillId="6" borderId="102" xfId="0" applyNumberFormat="1" applyFont="1" applyFill="1" applyBorder="1" applyAlignment="1">
      <alignment horizontal="center" vertical="top"/>
    </xf>
    <xf numFmtId="165" fontId="17" fillId="6" borderId="69" xfId="0" applyNumberFormat="1" applyFont="1" applyFill="1" applyBorder="1" applyAlignment="1">
      <alignment horizontal="center" vertical="top"/>
    </xf>
    <xf numFmtId="165" fontId="17" fillId="6" borderId="109" xfId="0" applyNumberFormat="1" applyFont="1" applyFill="1" applyBorder="1" applyAlignment="1">
      <alignment horizontal="center" vertical="top"/>
    </xf>
    <xf numFmtId="165" fontId="17" fillId="6" borderId="75" xfId="0" applyNumberFormat="1" applyFont="1" applyFill="1" applyBorder="1" applyAlignment="1">
      <alignment horizontal="center" vertical="top"/>
    </xf>
    <xf numFmtId="165" fontId="17" fillId="6" borderId="103" xfId="0" applyNumberFormat="1" applyFont="1" applyFill="1" applyBorder="1" applyAlignment="1">
      <alignment horizontal="center" vertical="top"/>
    </xf>
    <xf numFmtId="165" fontId="17" fillId="6" borderId="84" xfId="0" applyNumberFormat="1" applyFont="1" applyFill="1" applyBorder="1" applyAlignment="1">
      <alignment horizontal="center" vertical="top"/>
    </xf>
    <xf numFmtId="165" fontId="17" fillId="6" borderId="83" xfId="0" applyNumberFormat="1" applyFont="1" applyFill="1" applyBorder="1" applyAlignment="1">
      <alignment horizontal="center" vertical="top"/>
    </xf>
    <xf numFmtId="3" fontId="20" fillId="6" borderId="72" xfId="0" applyNumberFormat="1" applyFont="1" applyFill="1" applyBorder="1" applyAlignment="1">
      <alignment horizontal="center" vertical="top" wrapText="1"/>
    </xf>
    <xf numFmtId="3" fontId="20" fillId="6" borderId="17" xfId="0" applyNumberFormat="1" applyFont="1" applyFill="1" applyBorder="1" applyAlignment="1">
      <alignment horizontal="center" vertical="top" wrapText="1"/>
    </xf>
    <xf numFmtId="165" fontId="1" fillId="6" borderId="46" xfId="0" applyNumberFormat="1" applyFont="1" applyFill="1" applyBorder="1" applyAlignment="1">
      <alignment horizontal="center" vertical="top"/>
    </xf>
    <xf numFmtId="165" fontId="1" fillId="6" borderId="6" xfId="0" applyNumberFormat="1" applyFont="1" applyFill="1" applyBorder="1" applyAlignment="1">
      <alignment horizontal="center" vertical="top"/>
    </xf>
    <xf numFmtId="165" fontId="1" fillId="6" borderId="24" xfId="0" applyNumberFormat="1" applyFont="1" applyFill="1" applyBorder="1" applyAlignment="1">
      <alignment horizontal="center" vertical="top"/>
    </xf>
    <xf numFmtId="165" fontId="1" fillId="6" borderId="104" xfId="0" applyNumberFormat="1" applyFont="1" applyFill="1" applyBorder="1" applyAlignment="1">
      <alignment horizontal="center" vertical="top"/>
    </xf>
    <xf numFmtId="0" fontId="2" fillId="6" borderId="15" xfId="0" applyFont="1" applyFill="1" applyBorder="1" applyAlignment="1">
      <alignment horizontal="center" vertical="center" wrapText="1"/>
    </xf>
    <xf numFmtId="3" fontId="1" fillId="6" borderId="1" xfId="0" applyNumberFormat="1" applyFont="1" applyFill="1" applyBorder="1" applyAlignment="1">
      <alignment horizontal="left" vertical="top" wrapText="1"/>
    </xf>
    <xf numFmtId="0" fontId="1" fillId="6" borderId="17" xfId="0" applyFont="1" applyFill="1" applyBorder="1" applyAlignment="1">
      <alignment vertical="center" textRotation="90" wrapText="1"/>
    </xf>
    <xf numFmtId="3" fontId="1" fillId="6" borderId="12" xfId="0" applyNumberFormat="1" applyFont="1" applyFill="1" applyBorder="1" applyAlignment="1">
      <alignment vertical="top" wrapText="1"/>
    </xf>
    <xf numFmtId="0" fontId="20" fillId="6" borderId="31" xfId="0" applyFont="1" applyFill="1" applyBorder="1" applyAlignment="1">
      <alignment vertical="top" wrapText="1"/>
    </xf>
    <xf numFmtId="165" fontId="20" fillId="6" borderId="30" xfId="0" applyNumberFormat="1" applyFont="1" applyFill="1" applyBorder="1" applyAlignment="1">
      <alignment horizontal="left" vertical="top" wrapText="1"/>
    </xf>
    <xf numFmtId="0" fontId="2" fillId="3" borderId="11" xfId="0" applyFont="1" applyFill="1" applyBorder="1" applyAlignment="1">
      <alignment horizontal="left" vertical="top" wrapText="1"/>
    </xf>
    <xf numFmtId="0" fontId="2" fillId="4" borderId="44" xfId="0" applyFont="1" applyFill="1" applyBorder="1" applyAlignment="1">
      <alignment horizontal="right" vertical="top" wrapText="1"/>
    </xf>
    <xf numFmtId="0" fontId="2" fillId="4" borderId="49" xfId="0" applyFont="1" applyFill="1" applyBorder="1" applyAlignment="1">
      <alignment horizontal="right" vertical="top" wrapText="1"/>
    </xf>
    <xf numFmtId="0" fontId="2" fillId="4" borderId="48" xfId="0" applyFont="1" applyFill="1" applyBorder="1" applyAlignment="1">
      <alignment horizontal="right" vertical="top" wrapText="1"/>
    </xf>
    <xf numFmtId="0" fontId="1" fillId="3" borderId="54" xfId="0" applyFont="1" applyFill="1" applyBorder="1" applyAlignment="1">
      <alignment horizontal="left" vertical="top" wrapText="1"/>
    </xf>
    <xf numFmtId="0" fontId="1" fillId="3" borderId="55" xfId="0" applyFont="1" applyFill="1" applyBorder="1" applyAlignment="1">
      <alignment horizontal="left" vertical="top" wrapText="1"/>
    </xf>
    <xf numFmtId="0" fontId="1" fillId="3" borderId="40" xfId="0" applyFont="1" applyFill="1" applyBorder="1" applyAlignment="1">
      <alignment horizontal="left" vertical="top" wrapText="1"/>
    </xf>
    <xf numFmtId="0" fontId="1" fillId="3" borderId="44" xfId="0" applyFont="1" applyFill="1" applyBorder="1" applyAlignment="1">
      <alignment horizontal="left" vertical="top" wrapText="1"/>
    </xf>
    <xf numFmtId="0" fontId="3" fillId="0" borderId="49" xfId="0" applyFont="1" applyBorder="1" applyAlignment="1">
      <alignment horizontal="left" vertical="top" wrapText="1"/>
    </xf>
    <xf numFmtId="0" fontId="3" fillId="0" borderId="48" xfId="0" applyFont="1" applyBorder="1" applyAlignment="1">
      <alignment horizontal="left" vertical="top" wrapText="1"/>
    </xf>
    <xf numFmtId="0" fontId="1" fillId="0" borderId="44" xfId="0" applyFont="1" applyBorder="1" applyAlignment="1">
      <alignment horizontal="left" vertical="top" wrapText="1"/>
    </xf>
    <xf numFmtId="0" fontId="1" fillId="0" borderId="49" xfId="0" applyFont="1" applyBorder="1" applyAlignment="1">
      <alignment horizontal="left" vertical="top" wrapText="1"/>
    </xf>
    <xf numFmtId="0" fontId="1" fillId="0" borderId="48" xfId="0" applyFont="1" applyBorder="1" applyAlignment="1">
      <alignment horizontal="left" vertical="top" wrapText="1"/>
    </xf>
    <xf numFmtId="0" fontId="2" fillId="8" borderId="53" xfId="0" applyFont="1" applyFill="1" applyBorder="1" applyAlignment="1">
      <alignment horizontal="right" vertical="top" wrapText="1"/>
    </xf>
    <xf numFmtId="0" fontId="2" fillId="8" borderId="25" xfId="0" applyFont="1" applyFill="1" applyBorder="1" applyAlignment="1">
      <alignment horizontal="right" vertical="top" wrapText="1"/>
    </xf>
    <xf numFmtId="0" fontId="2" fillId="8" borderId="29" xfId="0" applyFont="1" applyFill="1" applyBorder="1" applyAlignment="1">
      <alignment horizontal="right" vertical="top" wrapText="1"/>
    </xf>
    <xf numFmtId="0" fontId="1" fillId="0" borderId="54" xfId="0" applyFont="1" applyBorder="1" applyAlignment="1">
      <alignment horizontal="left" vertical="top" wrapText="1"/>
    </xf>
    <xf numFmtId="0" fontId="1" fillId="0" borderId="55" xfId="0" applyFont="1" applyBorder="1" applyAlignment="1">
      <alignment horizontal="left" vertical="top" wrapText="1"/>
    </xf>
    <xf numFmtId="0" fontId="1" fillId="0" borderId="40" xfId="0" applyFont="1" applyBorder="1" applyAlignment="1">
      <alignment horizontal="left" vertical="top" wrapText="1"/>
    </xf>
    <xf numFmtId="0" fontId="1" fillId="8" borderId="44" xfId="0" applyFont="1" applyFill="1" applyBorder="1" applyAlignment="1">
      <alignment horizontal="left" vertical="top" wrapText="1"/>
    </xf>
    <xf numFmtId="0" fontId="1" fillId="8" borderId="49" xfId="0" applyFont="1" applyFill="1" applyBorder="1" applyAlignment="1">
      <alignment horizontal="left" vertical="top" wrapText="1"/>
    </xf>
    <xf numFmtId="0" fontId="1" fillId="8" borderId="48" xfId="0" applyFont="1" applyFill="1" applyBorder="1" applyAlignment="1">
      <alignment horizontal="left" vertical="top" wrapText="1"/>
    </xf>
    <xf numFmtId="0" fontId="2" fillId="0" borderId="3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51" xfId="0" applyFont="1" applyBorder="1" applyAlignment="1">
      <alignment horizontal="center" vertical="center" wrapText="1"/>
    </xf>
    <xf numFmtId="0" fontId="2" fillId="4" borderId="43" xfId="0" applyFont="1" applyFill="1" applyBorder="1" applyAlignment="1">
      <alignment horizontal="right" vertical="top" wrapText="1"/>
    </xf>
    <xf numFmtId="0" fontId="2" fillId="4" borderId="50" xfId="0" applyFont="1" applyFill="1" applyBorder="1" applyAlignment="1">
      <alignment horizontal="right" vertical="top" wrapText="1"/>
    </xf>
    <xf numFmtId="0" fontId="2" fillId="4" borderId="52" xfId="0" applyFont="1" applyFill="1" applyBorder="1" applyAlignment="1">
      <alignment horizontal="right" vertical="top" wrapText="1"/>
    </xf>
    <xf numFmtId="0" fontId="2" fillId="8" borderId="54" xfId="0" applyFont="1" applyFill="1" applyBorder="1" applyAlignment="1">
      <alignment horizontal="right" vertical="top" wrapText="1"/>
    </xf>
    <xf numFmtId="0" fontId="2" fillId="8" borderId="55" xfId="0" applyFont="1" applyFill="1" applyBorder="1" applyAlignment="1">
      <alignment horizontal="right" vertical="top" wrapText="1"/>
    </xf>
    <xf numFmtId="0" fontId="2" fillId="8" borderId="40" xfId="0" applyFont="1" applyFill="1" applyBorder="1" applyAlignment="1">
      <alignment horizontal="right" vertical="top" wrapText="1"/>
    </xf>
    <xf numFmtId="49" fontId="2" fillId="2" borderId="45" xfId="0" applyNumberFormat="1" applyFont="1" applyFill="1" applyBorder="1" applyAlignment="1">
      <alignment horizontal="right" vertical="top"/>
    </xf>
    <xf numFmtId="49" fontId="2" fillId="2" borderId="25" xfId="0" applyNumberFormat="1" applyFont="1" applyFill="1" applyBorder="1" applyAlignment="1">
      <alignment horizontal="right" vertical="top"/>
    </xf>
    <xf numFmtId="49" fontId="2" fillId="2" borderId="29" xfId="0" applyNumberFormat="1" applyFont="1" applyFill="1" applyBorder="1" applyAlignment="1">
      <alignment horizontal="right" vertical="top"/>
    </xf>
    <xf numFmtId="0" fontId="1" fillId="2" borderId="53" xfId="0" applyFont="1" applyFill="1" applyBorder="1" applyAlignment="1">
      <alignment horizontal="center" vertical="top" wrapText="1"/>
    </xf>
    <xf numFmtId="0" fontId="1" fillId="2" borderId="25" xfId="0" applyFont="1" applyFill="1" applyBorder="1" applyAlignment="1">
      <alignment horizontal="center" vertical="top" wrapText="1"/>
    </xf>
    <xf numFmtId="0" fontId="1" fillId="2" borderId="29" xfId="0" applyFont="1" applyFill="1" applyBorder="1" applyAlignment="1">
      <alignment horizontal="center" vertical="top" wrapText="1"/>
    </xf>
    <xf numFmtId="49" fontId="2" fillId="9" borderId="42" xfId="0" applyNumberFormat="1" applyFont="1" applyFill="1" applyBorder="1" applyAlignment="1">
      <alignment horizontal="right" vertical="top"/>
    </xf>
    <xf numFmtId="49" fontId="2" fillId="9" borderId="51" xfId="0" applyNumberFormat="1" applyFont="1" applyFill="1" applyBorder="1" applyAlignment="1">
      <alignment horizontal="right" vertical="top"/>
    </xf>
    <xf numFmtId="0" fontId="1" fillId="9" borderId="33" xfId="0" applyFont="1" applyFill="1" applyBorder="1" applyAlignment="1">
      <alignment horizontal="center" vertical="top"/>
    </xf>
    <xf numFmtId="0" fontId="1" fillId="9" borderId="42" xfId="0" applyFont="1" applyFill="1" applyBorder="1" applyAlignment="1">
      <alignment horizontal="center" vertical="top"/>
    </xf>
    <xf numFmtId="0" fontId="1" fillId="9" borderId="51" xfId="0" applyFont="1" applyFill="1" applyBorder="1" applyAlignment="1">
      <alignment horizontal="center" vertical="top"/>
    </xf>
    <xf numFmtId="49" fontId="2" fillId="4" borderId="42" xfId="0" applyNumberFormat="1" applyFont="1" applyFill="1" applyBorder="1" applyAlignment="1">
      <alignment horizontal="right" vertical="top"/>
    </xf>
    <xf numFmtId="49" fontId="2" fillId="4" borderId="51" xfId="0" applyNumberFormat="1" applyFont="1" applyFill="1" applyBorder="1" applyAlignment="1">
      <alignment horizontal="right" vertical="top"/>
    </xf>
    <xf numFmtId="0" fontId="1" fillId="4" borderId="33" xfId="0" applyFont="1" applyFill="1" applyBorder="1" applyAlignment="1">
      <alignment horizontal="center" vertical="top"/>
    </xf>
    <xf numFmtId="0" fontId="1" fillId="4" borderId="42" xfId="0" applyFont="1" applyFill="1" applyBorder="1" applyAlignment="1">
      <alignment horizontal="center" vertical="top"/>
    </xf>
    <xf numFmtId="0" fontId="1" fillId="4" borderId="51" xfId="0" applyFont="1" applyFill="1" applyBorder="1" applyAlignment="1">
      <alignment horizontal="center" vertical="top"/>
    </xf>
    <xf numFmtId="49" fontId="2" fillId="2" borderId="42" xfId="0" applyNumberFormat="1" applyFont="1" applyFill="1" applyBorder="1" applyAlignment="1">
      <alignment horizontal="right" vertical="center"/>
    </xf>
    <xf numFmtId="49" fontId="2" fillId="2" borderId="51" xfId="0" applyNumberFormat="1" applyFont="1" applyFill="1" applyBorder="1" applyAlignment="1">
      <alignment horizontal="right" vertical="center"/>
    </xf>
    <xf numFmtId="0" fontId="1" fillId="2" borderId="33" xfId="0" applyFont="1" applyFill="1" applyBorder="1" applyAlignment="1">
      <alignment horizontal="center" vertical="top" wrapText="1"/>
    </xf>
    <xf numFmtId="0" fontId="1" fillId="2" borderId="42" xfId="0" applyFont="1" applyFill="1" applyBorder="1" applyAlignment="1">
      <alignment horizontal="center" vertical="top" wrapText="1"/>
    </xf>
    <xf numFmtId="0" fontId="1" fillId="2" borderId="51" xfId="0" applyFont="1" applyFill="1" applyBorder="1" applyAlignment="1">
      <alignment horizontal="center" vertical="top" wrapText="1"/>
    </xf>
    <xf numFmtId="0" fontId="2" fillId="2" borderId="41" xfId="0" applyFont="1" applyFill="1" applyBorder="1" applyAlignment="1">
      <alignment horizontal="left" vertical="top" wrapText="1"/>
    </xf>
    <xf numFmtId="0" fontId="2" fillId="2" borderId="42" xfId="0" applyFont="1" applyFill="1" applyBorder="1" applyAlignment="1">
      <alignment horizontal="left" vertical="top" wrapText="1"/>
    </xf>
    <xf numFmtId="0" fontId="2" fillId="2" borderId="71" xfId="0" applyFont="1" applyFill="1" applyBorder="1" applyAlignment="1">
      <alignment horizontal="left" vertical="top" wrapText="1"/>
    </xf>
    <xf numFmtId="0" fontId="2" fillId="2" borderId="51" xfId="0" applyFont="1" applyFill="1" applyBorder="1" applyAlignment="1">
      <alignment horizontal="left" vertical="top" wrapText="1"/>
    </xf>
    <xf numFmtId="165" fontId="1" fillId="6" borderId="16" xfId="0" applyNumberFormat="1" applyFont="1" applyFill="1" applyBorder="1" applyAlignment="1">
      <alignment horizontal="left" vertical="top" wrapText="1"/>
    </xf>
    <xf numFmtId="165" fontId="1" fillId="6" borderId="27" xfId="0" applyNumberFormat="1" applyFont="1" applyFill="1" applyBorder="1" applyAlignment="1">
      <alignment horizontal="left" vertical="top" wrapText="1"/>
    </xf>
    <xf numFmtId="49" fontId="2" fillId="2" borderId="41" xfId="0" applyNumberFormat="1" applyFont="1" applyFill="1" applyBorder="1" applyAlignment="1">
      <alignment horizontal="left" vertical="top"/>
    </xf>
    <xf numFmtId="49" fontId="2" fillId="2" borderId="42" xfId="0" applyNumberFormat="1" applyFont="1" applyFill="1" applyBorder="1" applyAlignment="1">
      <alignment horizontal="left" vertical="top"/>
    </xf>
    <xf numFmtId="49" fontId="2" fillId="2" borderId="71" xfId="0" applyNumberFormat="1" applyFont="1" applyFill="1" applyBorder="1" applyAlignment="1">
      <alignment horizontal="left" vertical="top"/>
    </xf>
    <xf numFmtId="49" fontId="2" fillId="2" borderId="51" xfId="0" applyNumberFormat="1" applyFont="1" applyFill="1" applyBorder="1" applyAlignment="1">
      <alignment horizontal="left" vertical="top"/>
    </xf>
    <xf numFmtId="49" fontId="2" fillId="0" borderId="25" xfId="0" applyNumberFormat="1" applyFont="1" applyFill="1" applyBorder="1" applyAlignment="1">
      <alignment horizontal="center" vertical="top" wrapText="1"/>
    </xf>
    <xf numFmtId="3" fontId="2" fillId="6" borderId="16" xfId="0" applyNumberFormat="1" applyFont="1" applyFill="1" applyBorder="1" applyAlignment="1">
      <alignment vertical="top" wrapText="1"/>
    </xf>
    <xf numFmtId="3" fontId="2" fillId="6" borderId="57" xfId="0" applyNumberFormat="1" applyFont="1" applyFill="1" applyBorder="1" applyAlignment="1">
      <alignment vertical="top" wrapText="1"/>
    </xf>
    <xf numFmtId="49" fontId="2" fillId="9" borderId="7" xfId="0" applyNumberFormat="1" applyFont="1" applyFill="1" applyBorder="1" applyAlignment="1">
      <alignment horizontal="center" vertical="top"/>
    </xf>
    <xf numFmtId="49" fontId="2" fillId="2" borderId="66" xfId="0" applyNumberFormat="1" applyFont="1" applyFill="1" applyBorder="1" applyAlignment="1">
      <alignment horizontal="center" vertical="top"/>
    </xf>
    <xf numFmtId="49" fontId="2" fillId="8" borderId="13" xfId="0" applyNumberFormat="1" applyFont="1" applyFill="1" applyBorder="1" applyAlignment="1">
      <alignment horizontal="center" vertical="top"/>
    </xf>
    <xf numFmtId="0" fontId="1" fillId="3" borderId="16" xfId="0" applyFont="1" applyFill="1" applyBorder="1" applyAlignment="1">
      <alignment vertical="top" wrapText="1"/>
    </xf>
    <xf numFmtId="0" fontId="1" fillId="3" borderId="27" xfId="0" applyFont="1" applyFill="1" applyBorder="1" applyAlignment="1">
      <alignment vertical="top" wrapText="1"/>
    </xf>
    <xf numFmtId="0" fontId="2" fillId="6" borderId="34" xfId="0" applyFont="1" applyFill="1" applyBorder="1" applyAlignment="1">
      <alignment horizontal="center" vertical="top" wrapText="1"/>
    </xf>
    <xf numFmtId="165" fontId="1" fillId="6" borderId="67" xfId="0" applyNumberFormat="1" applyFont="1" applyFill="1" applyBorder="1" applyAlignment="1">
      <alignment horizontal="left" vertical="top" wrapText="1"/>
    </xf>
    <xf numFmtId="0" fontId="1" fillId="6" borderId="36" xfId="0" applyFont="1" applyFill="1" applyBorder="1" applyAlignment="1">
      <alignment horizontal="center" vertical="center" textRotation="90" wrapText="1"/>
    </xf>
    <xf numFmtId="0" fontId="1" fillId="6" borderId="34" xfId="0" applyFont="1" applyFill="1" applyBorder="1" applyAlignment="1">
      <alignment horizontal="center" vertical="center" textRotation="90" wrapText="1"/>
    </xf>
    <xf numFmtId="0" fontId="1" fillId="6" borderId="36" xfId="0" applyFont="1" applyFill="1" applyBorder="1" applyAlignment="1">
      <alignment horizontal="left" vertical="top" wrapText="1"/>
    </xf>
    <xf numFmtId="0" fontId="1" fillId="6" borderId="31" xfId="0" applyFont="1" applyFill="1" applyBorder="1" applyAlignment="1">
      <alignment horizontal="left" vertical="top" wrapText="1"/>
    </xf>
    <xf numFmtId="0" fontId="1" fillId="6" borderId="15" xfId="0" applyFont="1" applyFill="1" applyBorder="1" applyAlignment="1">
      <alignment horizontal="center" vertical="center" textRotation="90" wrapText="1"/>
    </xf>
    <xf numFmtId="0" fontId="1" fillId="6" borderId="26" xfId="0" applyFont="1" applyFill="1" applyBorder="1" applyAlignment="1">
      <alignment horizontal="center" vertical="center" textRotation="90" wrapText="1"/>
    </xf>
    <xf numFmtId="49" fontId="2" fillId="9" borderId="6" xfId="0" applyNumberFormat="1" applyFont="1" applyFill="1" applyBorder="1" applyAlignment="1">
      <alignment horizontal="center" vertical="top"/>
    </xf>
    <xf numFmtId="49" fontId="2" fillId="2" borderId="90" xfId="0" applyNumberFormat="1" applyFont="1" applyFill="1" applyBorder="1" applyAlignment="1">
      <alignment horizontal="center" vertical="top"/>
    </xf>
    <xf numFmtId="49" fontId="2" fillId="8" borderId="23" xfId="0" applyNumberFormat="1" applyFont="1" applyFill="1" applyBorder="1" applyAlignment="1">
      <alignment horizontal="center" vertical="top"/>
    </xf>
    <xf numFmtId="3" fontId="2" fillId="6" borderId="36" xfId="0" applyNumberFormat="1" applyFont="1" applyFill="1" applyBorder="1" applyAlignment="1">
      <alignment horizontal="left" vertical="top" wrapText="1"/>
    </xf>
    <xf numFmtId="3" fontId="2" fillId="6" borderId="31" xfId="0" applyNumberFormat="1" applyFont="1" applyFill="1" applyBorder="1" applyAlignment="1">
      <alignment horizontal="left" vertical="top" wrapText="1"/>
    </xf>
    <xf numFmtId="3" fontId="2" fillId="6" borderId="36" xfId="0" applyNumberFormat="1" applyFont="1" applyFill="1" applyBorder="1" applyAlignment="1">
      <alignment horizontal="center" vertical="top" wrapText="1"/>
    </xf>
    <xf numFmtId="0" fontId="12" fillId="0" borderId="31" xfId="0" applyFont="1" applyBorder="1" applyAlignment="1">
      <alignment horizontal="center" vertical="top" wrapText="1"/>
    </xf>
    <xf numFmtId="0" fontId="1" fillId="6" borderId="16" xfId="0" applyFont="1" applyFill="1" applyBorder="1" applyAlignment="1">
      <alignment horizontal="left" vertical="top" wrapText="1"/>
    </xf>
    <xf numFmtId="0" fontId="1" fillId="6" borderId="27" xfId="0" applyFont="1" applyFill="1" applyBorder="1" applyAlignment="1">
      <alignment horizontal="left" vertical="top" wrapText="1"/>
    </xf>
    <xf numFmtId="0" fontId="2" fillId="6" borderId="17" xfId="0" applyFont="1" applyFill="1" applyBorder="1" applyAlignment="1">
      <alignment horizontal="center" vertical="top" wrapText="1"/>
    </xf>
    <xf numFmtId="0" fontId="2" fillId="6" borderId="26" xfId="0" applyFont="1" applyFill="1" applyBorder="1" applyAlignment="1">
      <alignment horizontal="center" vertical="top" wrapText="1"/>
    </xf>
    <xf numFmtId="0" fontId="1" fillId="6" borderId="13" xfId="0" applyFont="1" applyFill="1" applyBorder="1" applyAlignment="1">
      <alignment horizontal="left" vertical="top" wrapText="1"/>
    </xf>
    <xf numFmtId="0" fontId="2" fillId="6" borderId="15" xfId="0" applyFont="1" applyFill="1" applyBorder="1" applyAlignment="1">
      <alignment horizontal="center" vertical="top" wrapText="1"/>
    </xf>
    <xf numFmtId="0" fontId="1" fillId="6" borderId="17" xfId="0" applyFont="1" applyFill="1" applyBorder="1" applyAlignment="1">
      <alignment horizontal="center" vertical="center" textRotation="90" wrapText="1"/>
    </xf>
    <xf numFmtId="0" fontId="1" fillId="6" borderId="36" xfId="0" applyFont="1" applyFill="1" applyBorder="1" applyAlignment="1">
      <alignment vertical="top" wrapText="1"/>
    </xf>
    <xf numFmtId="0" fontId="3" fillId="6" borderId="34" xfId="0" applyFont="1" applyFill="1" applyBorder="1" applyAlignment="1">
      <alignment vertical="top" wrapText="1"/>
    </xf>
    <xf numFmtId="0" fontId="1" fillId="6" borderId="31" xfId="0" applyFont="1" applyFill="1" applyBorder="1" applyAlignment="1">
      <alignment vertical="top" wrapText="1"/>
    </xf>
    <xf numFmtId="3" fontId="1" fillId="6" borderId="34" xfId="0" applyNumberFormat="1" applyFont="1" applyFill="1" applyBorder="1" applyAlignment="1">
      <alignment vertical="top" wrapText="1"/>
    </xf>
    <xf numFmtId="0" fontId="3" fillId="6" borderId="31" xfId="0" applyFont="1" applyFill="1" applyBorder="1" applyAlignment="1">
      <alignment vertical="top" wrapText="1"/>
    </xf>
    <xf numFmtId="0" fontId="2" fillId="2" borderId="36" xfId="0" applyFont="1" applyFill="1" applyBorder="1" applyAlignment="1">
      <alignment horizontal="left" vertical="top" wrapText="1"/>
    </xf>
    <xf numFmtId="0" fontId="2" fillId="2" borderId="47" xfId="0" applyFont="1" applyFill="1" applyBorder="1" applyAlignment="1">
      <alignment horizontal="left" vertical="top" wrapText="1"/>
    </xf>
    <xf numFmtId="0" fontId="2" fillId="2" borderId="62" xfId="0" applyFont="1" applyFill="1" applyBorder="1" applyAlignment="1">
      <alignment horizontal="left" vertical="top" wrapText="1"/>
    </xf>
    <xf numFmtId="3" fontId="1" fillId="6" borderId="36" xfId="0" applyNumberFormat="1" applyFont="1" applyFill="1" applyBorder="1" applyAlignment="1">
      <alignment horizontal="justify" vertical="top" wrapText="1"/>
    </xf>
    <xf numFmtId="3" fontId="1" fillId="6" borderId="34" xfId="0" applyNumberFormat="1" applyFont="1" applyFill="1" applyBorder="1" applyAlignment="1">
      <alignment horizontal="justify" vertical="top" wrapText="1"/>
    </xf>
    <xf numFmtId="0" fontId="3" fillId="6" borderId="31" xfId="0" applyFont="1" applyFill="1" applyBorder="1" applyAlignment="1">
      <alignment horizontal="justify" vertical="top" wrapText="1"/>
    </xf>
    <xf numFmtId="165" fontId="1" fillId="6" borderId="30" xfId="0" applyNumberFormat="1" applyFont="1" applyFill="1" applyBorder="1" applyAlignment="1">
      <alignment vertical="top" wrapText="1"/>
    </xf>
    <xf numFmtId="165" fontId="1" fillId="6" borderId="7" xfId="0" applyNumberFormat="1" applyFont="1" applyFill="1" applyBorder="1" applyAlignment="1">
      <alignment vertical="top" wrapText="1"/>
    </xf>
    <xf numFmtId="0" fontId="3" fillId="6" borderId="28" xfId="0" applyFont="1" applyFill="1" applyBorder="1" applyAlignment="1">
      <alignment vertical="top" wrapText="1"/>
    </xf>
    <xf numFmtId="3" fontId="1" fillId="6" borderId="36" xfId="0" applyNumberFormat="1" applyFont="1" applyFill="1" applyBorder="1" applyAlignment="1">
      <alignment horizontal="left" vertical="top" wrapText="1"/>
    </xf>
    <xf numFmtId="3" fontId="1" fillId="6" borderId="31" xfId="0" applyNumberFormat="1" applyFont="1" applyFill="1" applyBorder="1" applyAlignment="1">
      <alignment horizontal="left" vertical="top" wrapText="1"/>
    </xf>
    <xf numFmtId="0" fontId="2" fillId="6" borderId="15" xfId="0" applyFont="1" applyFill="1" applyBorder="1" applyAlignment="1">
      <alignment horizontal="center" vertical="center" wrapText="1"/>
    </xf>
    <xf numFmtId="0" fontId="2" fillId="6" borderId="26" xfId="0" applyFont="1" applyFill="1" applyBorder="1" applyAlignment="1">
      <alignment horizontal="center" vertical="center" wrapText="1"/>
    </xf>
    <xf numFmtId="3" fontId="2" fillId="0" borderId="24" xfId="0" applyNumberFormat="1" applyFont="1" applyFill="1" applyBorder="1" applyAlignment="1">
      <alignment horizontal="center" vertical="top" wrapText="1"/>
    </xf>
    <xf numFmtId="3" fontId="2" fillId="0" borderId="15" xfId="0" applyNumberFormat="1" applyFont="1" applyFill="1" applyBorder="1" applyAlignment="1">
      <alignment horizontal="center" vertical="top" wrapText="1"/>
    </xf>
    <xf numFmtId="3" fontId="2" fillId="0" borderId="26" xfId="0" applyNumberFormat="1" applyFont="1" applyFill="1" applyBorder="1" applyAlignment="1">
      <alignment horizontal="center" vertical="top" wrapText="1"/>
    </xf>
    <xf numFmtId="0" fontId="6" fillId="0" borderId="0" xfId="0" applyFont="1" applyAlignment="1">
      <alignment horizontal="left" vertical="center" wrapText="1"/>
    </xf>
    <xf numFmtId="0" fontId="3" fillId="0" borderId="0" xfId="0" applyFont="1" applyAlignment="1">
      <alignment horizontal="left" vertical="center"/>
    </xf>
    <xf numFmtId="49" fontId="10" fillId="5" borderId="43" xfId="0" applyNumberFormat="1" applyFont="1" applyFill="1" applyBorder="1" applyAlignment="1">
      <alignment horizontal="left" vertical="top" wrapText="1"/>
    </xf>
    <xf numFmtId="49" fontId="10" fillId="5" borderId="50" xfId="0" applyNumberFormat="1" applyFont="1" applyFill="1" applyBorder="1" applyAlignment="1">
      <alignment horizontal="left" vertical="top" wrapText="1"/>
    </xf>
    <xf numFmtId="49" fontId="10" fillId="5" borderId="52" xfId="0" applyNumberFormat="1" applyFont="1" applyFill="1" applyBorder="1" applyAlignment="1">
      <alignment horizontal="left" vertical="top" wrapText="1"/>
    </xf>
    <xf numFmtId="0" fontId="10" fillId="7" borderId="44" xfId="0" applyFont="1" applyFill="1" applyBorder="1" applyAlignment="1">
      <alignment horizontal="left" vertical="top" wrapText="1"/>
    </xf>
    <xf numFmtId="0" fontId="10" fillId="7" borderId="49" xfId="0" applyFont="1" applyFill="1" applyBorder="1" applyAlignment="1">
      <alignment horizontal="left" vertical="top" wrapText="1"/>
    </xf>
    <xf numFmtId="0" fontId="10" fillId="7" borderId="48" xfId="0" applyFont="1" applyFill="1" applyBorder="1" applyAlignment="1">
      <alignment horizontal="left" vertical="top" wrapText="1"/>
    </xf>
    <xf numFmtId="0" fontId="2" fillId="9" borderId="35" xfId="0" applyFont="1" applyFill="1" applyBorder="1" applyAlignment="1">
      <alignment horizontal="left" vertical="top"/>
    </xf>
    <xf numFmtId="0" fontId="2" fillId="9" borderId="49" xfId="0" applyFont="1" applyFill="1" applyBorder="1" applyAlignment="1">
      <alignment horizontal="left" vertical="top"/>
    </xf>
    <xf numFmtId="0" fontId="2" fillId="9" borderId="48" xfId="0" applyFont="1" applyFill="1" applyBorder="1" applyAlignment="1">
      <alignment horizontal="left" vertical="top"/>
    </xf>
    <xf numFmtId="3" fontId="1" fillId="0" borderId="4" xfId="0" applyNumberFormat="1" applyFont="1" applyBorder="1" applyAlignment="1">
      <alignment horizontal="center" vertical="center" textRotation="90" wrapText="1" shrinkToFit="1"/>
    </xf>
    <xf numFmtId="3" fontId="1" fillId="0" borderId="37" xfId="0" applyNumberFormat="1" applyFont="1" applyBorder="1" applyAlignment="1">
      <alignment horizontal="center" vertical="center" textRotation="90" wrapText="1" shrinkToFit="1"/>
    </xf>
    <xf numFmtId="0" fontId="1" fillId="0" borderId="0" xfId="0" applyFont="1" applyBorder="1" applyAlignment="1">
      <alignment horizontal="center" vertical="center" textRotation="90" wrapText="1"/>
    </xf>
    <xf numFmtId="0" fontId="1" fillId="0" borderId="13" xfId="0" applyFont="1" applyBorder="1" applyAlignment="1">
      <alignment horizontal="center" vertical="center" textRotation="90" wrapText="1"/>
    </xf>
    <xf numFmtId="0" fontId="1" fillId="0" borderId="21" xfId="0" applyFont="1" applyBorder="1" applyAlignment="1">
      <alignment horizontal="center" vertical="center" textRotation="90" wrapText="1"/>
    </xf>
    <xf numFmtId="3" fontId="1" fillId="0" borderId="6" xfId="0" applyNumberFormat="1" applyFont="1" applyBorder="1" applyAlignment="1">
      <alignment horizontal="center" vertical="center" textRotation="90" shrinkToFit="1"/>
    </xf>
    <xf numFmtId="3" fontId="1" fillId="0" borderId="7" xfId="0" applyNumberFormat="1" applyFont="1" applyBorder="1" applyAlignment="1">
      <alignment horizontal="center" vertical="center" textRotation="90" shrinkToFit="1"/>
    </xf>
    <xf numFmtId="3" fontId="1" fillId="0" borderId="8" xfId="0" applyNumberFormat="1" applyFont="1" applyBorder="1" applyAlignment="1">
      <alignment horizontal="center" vertical="center" textRotation="90" shrinkToFit="1"/>
    </xf>
    <xf numFmtId="3" fontId="1" fillId="0" borderId="23" xfId="0" applyNumberFormat="1" applyFont="1" applyBorder="1" applyAlignment="1">
      <alignment horizontal="center" vertical="center" textRotation="90" shrinkToFit="1"/>
    </xf>
    <xf numFmtId="3" fontId="1" fillId="0" borderId="13" xfId="0" applyNumberFormat="1" applyFont="1" applyBorder="1" applyAlignment="1">
      <alignment horizontal="center" vertical="center" textRotation="90" shrinkToFit="1"/>
    </xf>
    <xf numFmtId="3" fontId="1" fillId="0" borderId="21" xfId="0" applyNumberFormat="1" applyFont="1" applyBorder="1" applyAlignment="1">
      <alignment horizontal="center" vertical="center" textRotation="90" shrinkToFit="1"/>
    </xf>
    <xf numFmtId="3" fontId="1" fillId="0" borderId="34" xfId="0" applyNumberFormat="1" applyFont="1" applyBorder="1" applyAlignment="1">
      <alignment horizontal="center" vertical="center" shrinkToFit="1"/>
    </xf>
    <xf numFmtId="3" fontId="1" fillId="0" borderId="45" xfId="0" applyNumberFormat="1" applyFont="1" applyBorder="1" applyAlignment="1">
      <alignment horizontal="center" vertical="center" shrinkToFit="1"/>
    </xf>
    <xf numFmtId="3" fontId="1" fillId="0" borderId="34" xfId="0" applyNumberFormat="1" applyFont="1" applyBorder="1" applyAlignment="1">
      <alignment horizontal="center" vertical="center" textRotation="90" shrinkToFit="1"/>
    </xf>
    <xf numFmtId="3" fontId="1" fillId="0" borderId="45" xfId="0" applyNumberFormat="1" applyFont="1" applyBorder="1" applyAlignment="1">
      <alignment horizontal="center" vertical="center" textRotation="90" shrinkToFit="1"/>
    </xf>
    <xf numFmtId="0" fontId="6" fillId="0" borderId="0" xfId="0" applyFont="1" applyAlignment="1">
      <alignment horizontal="right" wrapText="1"/>
    </xf>
    <xf numFmtId="0" fontId="3" fillId="0" borderId="0" xfId="0" applyFont="1" applyAlignment="1">
      <alignment horizontal="right"/>
    </xf>
    <xf numFmtId="0" fontId="6" fillId="0" borderId="0" xfId="0" applyFont="1" applyAlignment="1">
      <alignment horizontal="center" vertical="top" wrapText="1"/>
    </xf>
    <xf numFmtId="0" fontId="7" fillId="0" borderId="0" xfId="0" applyFont="1" applyAlignment="1">
      <alignment horizontal="center" vertical="top" wrapText="1"/>
    </xf>
    <xf numFmtId="0" fontId="6" fillId="0" borderId="0" xfId="0" applyFont="1" applyAlignment="1">
      <alignment horizontal="center" vertical="top"/>
    </xf>
    <xf numFmtId="0" fontId="1" fillId="0" borderId="25" xfId="0" applyFont="1" applyBorder="1" applyAlignment="1">
      <alignment horizontal="right" vertical="top"/>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40" xfId="0" applyFont="1" applyBorder="1" applyAlignment="1">
      <alignment horizontal="center" vertical="center"/>
    </xf>
    <xf numFmtId="0" fontId="1" fillId="0" borderId="46"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35" xfId="0" applyFont="1" applyBorder="1" applyAlignment="1">
      <alignment horizontal="center" vertical="center"/>
    </xf>
    <xf numFmtId="0" fontId="1" fillId="0" borderId="49" xfId="0" applyFont="1" applyBorder="1" applyAlignment="1">
      <alignment horizontal="center" vertical="center"/>
    </xf>
    <xf numFmtId="0" fontId="1" fillId="0" borderId="48" xfId="0" applyFont="1" applyBorder="1" applyAlignment="1">
      <alignment horizontal="center" vertical="center"/>
    </xf>
    <xf numFmtId="0" fontId="6" fillId="0" borderId="0" xfId="0" applyFont="1" applyAlignment="1">
      <alignment horizontal="left" wrapText="1"/>
    </xf>
    <xf numFmtId="0" fontId="3" fillId="0" borderId="0" xfId="0" applyFont="1" applyAlignment="1">
      <alignment horizontal="left"/>
    </xf>
    <xf numFmtId="0" fontId="7" fillId="0" borderId="0" xfId="0" applyFont="1" applyFill="1" applyAlignment="1">
      <alignment horizontal="right" vertical="top"/>
    </xf>
    <xf numFmtId="0" fontId="1" fillId="0" borderId="116" xfId="0" applyFont="1" applyBorder="1" applyAlignment="1">
      <alignment horizontal="left" vertical="top"/>
    </xf>
    <xf numFmtId="0" fontId="0" fillId="0" borderId="108" xfId="0" applyFont="1" applyBorder="1" applyAlignment="1">
      <alignment horizontal="left" vertical="top"/>
    </xf>
    <xf numFmtId="0" fontId="1" fillId="0" borderId="114" xfId="0" applyFont="1" applyBorder="1" applyAlignment="1">
      <alignment horizontal="left" vertical="top"/>
    </xf>
    <xf numFmtId="0" fontId="0" fillId="0" borderId="112" xfId="0" applyFont="1" applyBorder="1" applyAlignment="1">
      <alignment horizontal="left" vertical="top"/>
    </xf>
    <xf numFmtId="0" fontId="1" fillId="0" borderId="44" xfId="0" applyFont="1" applyBorder="1" applyAlignment="1">
      <alignment horizontal="left" vertical="top"/>
    </xf>
    <xf numFmtId="0" fontId="0" fillId="0" borderId="48" xfId="0" applyFont="1" applyBorder="1" applyAlignment="1">
      <alignment horizontal="left" vertical="top"/>
    </xf>
    <xf numFmtId="0" fontId="1" fillId="0" borderId="115" xfId="0" applyFont="1" applyBorder="1" applyAlignment="1">
      <alignment horizontal="left" vertical="top"/>
    </xf>
    <xf numFmtId="0" fontId="0" fillId="0" borderId="106" xfId="0" applyFont="1" applyBorder="1" applyAlignment="1">
      <alignment horizontal="left" vertical="top"/>
    </xf>
    <xf numFmtId="0" fontId="1" fillId="0" borderId="54" xfId="0" applyFont="1" applyBorder="1" applyAlignment="1">
      <alignment horizontal="left" vertical="top"/>
    </xf>
    <xf numFmtId="0" fontId="0" fillId="0" borderId="40" xfId="0" applyFont="1" applyBorder="1" applyAlignment="1">
      <alignment horizontal="left" vertical="top"/>
    </xf>
    <xf numFmtId="0" fontId="1" fillId="0" borderId="80" xfId="0" applyFont="1" applyBorder="1" applyAlignment="1">
      <alignment horizontal="left" vertical="top"/>
    </xf>
    <xf numFmtId="0" fontId="0" fillId="0" borderId="111" xfId="0" applyFont="1" applyBorder="1" applyAlignment="1">
      <alignment horizontal="left" vertical="top"/>
    </xf>
    <xf numFmtId="0" fontId="1" fillId="0" borderId="105" xfId="0" applyFont="1" applyBorder="1" applyAlignment="1">
      <alignment horizontal="left" vertical="top"/>
    </xf>
    <xf numFmtId="0" fontId="0" fillId="0" borderId="39" xfId="0" applyFont="1" applyBorder="1" applyAlignment="1">
      <alignment horizontal="left" vertical="top"/>
    </xf>
    <xf numFmtId="0" fontId="1" fillId="0" borderId="46" xfId="0" applyFont="1" applyBorder="1" applyAlignment="1">
      <alignment horizontal="left" vertical="top"/>
    </xf>
    <xf numFmtId="0" fontId="0" fillId="0" borderId="62" xfId="0" applyFont="1" applyBorder="1" applyAlignment="1">
      <alignment horizontal="left" vertical="top"/>
    </xf>
    <xf numFmtId="0" fontId="1" fillId="0" borderId="104" xfId="0" applyFont="1" applyBorder="1" applyAlignment="1">
      <alignment horizontal="left" vertical="top"/>
    </xf>
    <xf numFmtId="0" fontId="0" fillId="0" borderId="86" xfId="0" applyFont="1" applyBorder="1" applyAlignment="1">
      <alignment horizontal="left" vertical="top"/>
    </xf>
    <xf numFmtId="0" fontId="1" fillId="0" borderId="111" xfId="0" applyFont="1" applyBorder="1" applyAlignment="1">
      <alignment horizontal="left" vertical="top"/>
    </xf>
    <xf numFmtId="0" fontId="1" fillId="0" borderId="39" xfId="0" applyFont="1" applyBorder="1" applyAlignment="1">
      <alignment horizontal="left" vertical="top"/>
    </xf>
    <xf numFmtId="0" fontId="1" fillId="2" borderId="104" xfId="0" applyFont="1" applyFill="1" applyBorder="1" applyAlignment="1">
      <alignment horizontal="center" vertical="top" wrapText="1"/>
    </xf>
    <xf numFmtId="0" fontId="1" fillId="2" borderId="71" xfId="0" applyFont="1" applyFill="1" applyBorder="1" applyAlignment="1">
      <alignment horizontal="center" vertical="top" wrapText="1"/>
    </xf>
    <xf numFmtId="0" fontId="1" fillId="2" borderId="86" xfId="0" applyFont="1" applyFill="1" applyBorder="1" applyAlignment="1">
      <alignment horizontal="center" vertical="top" wrapText="1"/>
    </xf>
    <xf numFmtId="49" fontId="2" fillId="2" borderId="33" xfId="0" applyNumberFormat="1" applyFont="1" applyFill="1" applyBorder="1" applyAlignment="1">
      <alignment horizontal="left" vertical="top"/>
    </xf>
    <xf numFmtId="0" fontId="1" fillId="0" borderId="118" xfId="0" applyFont="1" applyBorder="1" applyAlignment="1">
      <alignment horizontal="left" vertical="top"/>
    </xf>
    <xf numFmtId="0" fontId="0" fillId="0" borderId="107" xfId="0" applyFont="1" applyBorder="1" applyAlignment="1">
      <alignment horizontal="left" vertical="top"/>
    </xf>
    <xf numFmtId="0" fontId="0" fillId="0" borderId="54" xfId="0" applyFont="1" applyBorder="1" applyAlignment="1">
      <alignment horizontal="left" vertical="top"/>
    </xf>
    <xf numFmtId="0" fontId="0" fillId="0" borderId="105" xfId="0" applyFont="1" applyBorder="1" applyAlignment="1">
      <alignment horizontal="left" vertical="top"/>
    </xf>
    <xf numFmtId="0" fontId="0" fillId="0" borderId="117" xfId="0" applyFont="1" applyBorder="1" applyAlignment="1">
      <alignment horizontal="left" vertical="top"/>
    </xf>
    <xf numFmtId="0" fontId="0" fillId="0" borderId="113" xfId="0" applyFont="1" applyBorder="1" applyAlignment="1">
      <alignment horizontal="left" vertical="top"/>
    </xf>
    <xf numFmtId="0" fontId="1" fillId="0" borderId="104" xfId="0" applyFont="1" applyBorder="1" applyAlignment="1">
      <alignment horizontal="left" vertical="top" wrapText="1"/>
    </xf>
    <xf numFmtId="0" fontId="1" fillId="0" borderId="86" xfId="0" applyFont="1" applyBorder="1" applyAlignment="1">
      <alignment horizontal="left" vertical="top" wrapText="1"/>
    </xf>
    <xf numFmtId="0" fontId="1" fillId="0" borderId="105" xfId="0" applyFont="1" applyBorder="1" applyAlignment="1">
      <alignment horizontal="left" vertical="top" wrapText="1"/>
    </xf>
    <xf numFmtId="0" fontId="1" fillId="0" borderId="39" xfId="0" applyFont="1" applyBorder="1" applyAlignment="1">
      <alignment horizontal="left" vertical="top" wrapText="1"/>
    </xf>
    <xf numFmtId="3" fontId="2" fillId="6" borderId="71" xfId="0" applyNumberFormat="1" applyFont="1" applyFill="1" applyBorder="1" applyAlignment="1">
      <alignment horizontal="center" vertical="center"/>
    </xf>
    <xf numFmtId="3" fontId="2" fillId="6" borderId="86" xfId="0" applyNumberFormat="1" applyFont="1" applyFill="1" applyBorder="1" applyAlignment="1">
      <alignment horizontal="center" vertical="center"/>
    </xf>
    <xf numFmtId="3" fontId="2" fillId="6" borderId="0" xfId="0" applyNumberFormat="1" applyFont="1" applyFill="1" applyBorder="1" applyAlignment="1">
      <alignment horizontal="center" vertical="center"/>
    </xf>
    <xf numFmtId="3" fontId="2" fillId="6" borderId="39" xfId="0" applyNumberFormat="1" applyFont="1" applyFill="1" applyBorder="1" applyAlignment="1">
      <alignment horizontal="center" vertical="center"/>
    </xf>
    <xf numFmtId="0" fontId="2" fillId="0" borderId="43" xfId="0" applyFont="1" applyBorder="1" applyAlignment="1">
      <alignment horizontal="center" vertical="center"/>
    </xf>
    <xf numFmtId="0" fontId="2" fillId="0" borderId="50" xfId="0" applyFont="1" applyBorder="1" applyAlignment="1">
      <alignment horizontal="center" vertical="center"/>
    </xf>
    <xf numFmtId="0" fontId="2" fillId="0" borderId="52" xfId="0" applyFont="1" applyBorder="1" applyAlignment="1">
      <alignment horizontal="center" vertical="center"/>
    </xf>
    <xf numFmtId="0" fontId="1" fillId="0" borderId="31" xfId="0" applyFont="1" applyBorder="1" applyAlignment="1">
      <alignment horizontal="center" vertical="center"/>
    </xf>
    <xf numFmtId="0" fontId="1" fillId="0" borderId="55" xfId="0" applyFont="1" applyBorder="1" applyAlignment="1">
      <alignment horizontal="center" vertical="center"/>
    </xf>
    <xf numFmtId="0" fontId="1" fillId="0" borderId="40" xfId="0" applyFont="1" applyBorder="1" applyAlignment="1">
      <alignment horizontal="center" vertical="center"/>
    </xf>
    <xf numFmtId="0" fontId="10" fillId="7" borderId="54" xfId="0" applyFont="1" applyFill="1" applyBorder="1" applyAlignment="1">
      <alignment horizontal="left" vertical="top" wrapText="1"/>
    </xf>
    <xf numFmtId="0" fontId="10" fillId="7" borderId="55" xfId="0" applyFont="1" applyFill="1" applyBorder="1" applyAlignment="1">
      <alignment horizontal="left" vertical="top" wrapText="1"/>
    </xf>
    <xf numFmtId="0" fontId="10" fillId="7" borderId="40" xfId="0" applyFont="1" applyFill="1" applyBorder="1" applyAlignment="1">
      <alignment horizontal="left" vertical="top" wrapText="1"/>
    </xf>
    <xf numFmtId="0" fontId="2" fillId="9" borderId="34" xfId="0" applyFont="1" applyFill="1" applyBorder="1" applyAlignment="1">
      <alignment horizontal="left" vertical="top" wrapText="1"/>
    </xf>
    <xf numFmtId="0" fontId="2" fillId="9" borderId="0" xfId="0" applyFont="1" applyFill="1" applyBorder="1" applyAlignment="1">
      <alignment horizontal="left" vertical="top" wrapText="1"/>
    </xf>
    <xf numFmtId="0" fontId="0" fillId="0" borderId="0" xfId="0" applyFont="1" applyAlignment="1">
      <alignment horizontal="left" vertical="top" wrapText="1"/>
    </xf>
    <xf numFmtId="0" fontId="0" fillId="0" borderId="39" xfId="0" applyFont="1" applyBorder="1" applyAlignment="1">
      <alignment horizontal="left" vertical="top" wrapText="1"/>
    </xf>
    <xf numFmtId="0" fontId="0" fillId="0" borderId="47" xfId="0" applyFont="1" applyBorder="1" applyAlignment="1">
      <alignment horizontal="left" vertical="top" wrapText="1"/>
    </xf>
    <xf numFmtId="0" fontId="0" fillId="0" borderId="62" xfId="0" applyFont="1" applyBorder="1" applyAlignment="1">
      <alignment horizontal="left" vertical="top" wrapText="1"/>
    </xf>
    <xf numFmtId="3" fontId="2" fillId="0" borderId="71" xfId="0" applyNumberFormat="1" applyFont="1" applyFill="1" applyBorder="1" applyAlignment="1">
      <alignment horizontal="center" vertical="top" wrapText="1"/>
    </xf>
    <xf numFmtId="3" fontId="2" fillId="0" borderId="0" xfId="0" applyNumberFormat="1" applyFont="1" applyFill="1" applyBorder="1" applyAlignment="1">
      <alignment horizontal="center" vertical="top" wrapText="1"/>
    </xf>
    <xf numFmtId="3" fontId="2" fillId="0" borderId="55" xfId="0" applyNumberFormat="1" applyFont="1" applyFill="1" applyBorder="1" applyAlignment="1">
      <alignment horizontal="center" vertical="top" wrapText="1"/>
    </xf>
    <xf numFmtId="0" fontId="1" fillId="0" borderId="38" xfId="0" applyFont="1" applyBorder="1" applyAlignment="1">
      <alignment horizontal="center" vertical="center" textRotation="90" wrapText="1"/>
    </xf>
    <xf numFmtId="0" fontId="1" fillId="0" borderId="34" xfId="0" applyFont="1" applyBorder="1" applyAlignment="1">
      <alignment horizontal="center" vertical="center" textRotation="90" wrapText="1"/>
    </xf>
    <xf numFmtId="0" fontId="2" fillId="0" borderId="24" xfId="0" applyFont="1" applyBorder="1" applyAlignment="1">
      <alignment horizontal="center" vertical="center" textRotation="90" shrinkToFit="1"/>
    </xf>
    <xf numFmtId="0" fontId="2" fillId="0" borderId="15" xfId="0" applyFont="1" applyBorder="1" applyAlignment="1">
      <alignment horizontal="center" vertical="center" textRotation="90" shrinkToFit="1"/>
    </xf>
    <xf numFmtId="0" fontId="1" fillId="0" borderId="23" xfId="0" applyFont="1" applyBorder="1" applyAlignment="1">
      <alignment horizontal="center" vertical="center" textRotation="90" wrapText="1"/>
    </xf>
    <xf numFmtId="0" fontId="2" fillId="0" borderId="86" xfId="0" applyFont="1" applyBorder="1" applyAlignment="1">
      <alignment horizontal="center" vertical="center" textRotation="90" shrinkToFit="1"/>
    </xf>
    <xf numFmtId="0" fontId="2" fillId="0" borderId="39" xfId="0" applyFont="1" applyBorder="1" applyAlignment="1">
      <alignment horizontal="center" vertical="center" textRotation="90" shrinkToFit="1"/>
    </xf>
    <xf numFmtId="49" fontId="19" fillId="0" borderId="25" xfId="0" applyNumberFormat="1" applyFont="1" applyFill="1" applyBorder="1" applyAlignment="1">
      <alignment horizontal="center" vertical="center" wrapText="1"/>
    </xf>
    <xf numFmtId="0" fontId="1" fillId="4" borderId="53" xfId="0" applyFont="1" applyFill="1" applyBorder="1" applyAlignment="1">
      <alignment horizontal="center" vertical="top"/>
    </xf>
    <xf numFmtId="0" fontId="1" fillId="4" borderId="25" xfId="0" applyFont="1" applyFill="1" applyBorder="1" applyAlignment="1">
      <alignment horizontal="center" vertical="top"/>
    </xf>
    <xf numFmtId="0" fontId="1" fillId="4" borderId="29" xfId="0" applyFont="1" applyFill="1" applyBorder="1" applyAlignment="1">
      <alignment horizontal="center" vertical="top"/>
    </xf>
    <xf numFmtId="0" fontId="1" fillId="0" borderId="43" xfId="0" applyFont="1" applyBorder="1" applyAlignment="1">
      <alignment horizontal="left" vertical="top"/>
    </xf>
    <xf numFmtId="0" fontId="0" fillId="0" borderId="52" xfId="0" applyFont="1" applyBorder="1" applyAlignment="1">
      <alignment horizontal="left" vertical="top"/>
    </xf>
    <xf numFmtId="49" fontId="2" fillId="2" borderId="71" xfId="0" applyNumberFormat="1" applyFont="1" applyFill="1" applyBorder="1" applyAlignment="1">
      <alignment horizontal="right" vertical="center"/>
    </xf>
    <xf numFmtId="165" fontId="1" fillId="6" borderId="30" xfId="0" applyNumberFormat="1" applyFont="1" applyFill="1" applyBorder="1" applyAlignment="1">
      <alignment horizontal="left" vertical="top" wrapText="1"/>
    </xf>
    <xf numFmtId="165" fontId="1" fillId="6" borderId="28" xfId="0" applyNumberFormat="1" applyFont="1" applyFill="1" applyBorder="1" applyAlignment="1">
      <alignment horizontal="left" vertical="top" wrapText="1"/>
    </xf>
    <xf numFmtId="0" fontId="1" fillId="0" borderId="105" xfId="0" applyFont="1" applyBorder="1" applyAlignment="1">
      <alignment horizontal="center" vertical="center" wrapText="1"/>
    </xf>
    <xf numFmtId="3" fontId="1" fillId="0" borderId="38" xfId="0" applyNumberFormat="1" applyFont="1" applyBorder="1" applyAlignment="1">
      <alignment horizontal="center" vertical="center" shrinkToFit="1"/>
    </xf>
    <xf numFmtId="3" fontId="1" fillId="0" borderId="38" xfId="0" applyNumberFormat="1" applyFont="1" applyBorder="1" applyAlignment="1">
      <alignment horizontal="center" vertical="center" textRotation="90" shrinkToFit="1"/>
    </xf>
    <xf numFmtId="3" fontId="1" fillId="0" borderId="100" xfId="0" applyNumberFormat="1" applyFont="1" applyBorder="1" applyAlignment="1">
      <alignment horizontal="center" vertical="center" textRotation="90" wrapText="1" shrinkToFit="1"/>
    </xf>
    <xf numFmtId="0" fontId="1" fillId="0" borderId="71" xfId="0" applyFont="1" applyBorder="1" applyAlignment="1">
      <alignment horizontal="center" vertical="center" textRotation="90" wrapText="1"/>
    </xf>
    <xf numFmtId="0" fontId="6" fillId="6" borderId="0" xfId="0" applyFont="1" applyFill="1" applyAlignment="1">
      <alignment horizontal="right" vertical="center" wrapText="1"/>
    </xf>
    <xf numFmtId="49" fontId="13" fillId="6" borderId="36" xfId="0" applyNumberFormat="1" applyFont="1" applyFill="1" applyBorder="1" applyAlignment="1">
      <alignment horizontal="center" vertical="top" wrapText="1"/>
    </xf>
    <xf numFmtId="49" fontId="13" fillId="6" borderId="15" xfId="0" applyNumberFormat="1" applyFont="1" applyFill="1" applyBorder="1" applyAlignment="1">
      <alignment horizontal="center" vertical="top" wrapText="1"/>
    </xf>
    <xf numFmtId="49" fontId="2" fillId="6" borderId="16" xfId="0" applyNumberFormat="1" applyFont="1" applyFill="1" applyBorder="1" applyAlignment="1">
      <alignment horizontal="center" vertical="top"/>
    </xf>
    <xf numFmtId="49" fontId="2" fillId="6" borderId="13" xfId="0" applyNumberFormat="1" applyFont="1" applyFill="1" applyBorder="1" applyAlignment="1">
      <alignment horizontal="center" vertical="top"/>
    </xf>
    <xf numFmtId="49" fontId="2" fillId="6" borderId="27" xfId="0" applyNumberFormat="1" applyFont="1" applyFill="1" applyBorder="1" applyAlignment="1">
      <alignment horizontal="center" vertical="top"/>
    </xf>
    <xf numFmtId="0" fontId="1" fillId="6" borderId="16" xfId="0" applyFont="1" applyFill="1" applyBorder="1" applyAlignment="1">
      <alignment horizontal="center" vertical="center" textRotation="90" wrapText="1"/>
    </xf>
    <xf numFmtId="0" fontId="1" fillId="6" borderId="27" xfId="0" applyFont="1" applyFill="1" applyBorder="1" applyAlignment="1">
      <alignment horizontal="center" vertical="center" textRotation="90" wrapText="1"/>
    </xf>
    <xf numFmtId="49" fontId="2" fillId="6" borderId="16" xfId="0" applyNumberFormat="1" applyFont="1" applyFill="1" applyBorder="1" applyAlignment="1">
      <alignment horizontal="center" vertical="top" wrapText="1"/>
    </xf>
    <xf numFmtId="49" fontId="2" fillId="6" borderId="13" xfId="0" applyNumberFormat="1" applyFont="1" applyFill="1" applyBorder="1" applyAlignment="1">
      <alignment horizontal="center" vertical="top" wrapText="1"/>
    </xf>
    <xf numFmtId="0" fontId="1" fillId="6" borderId="13" xfId="0" applyFont="1" applyFill="1" applyBorder="1" applyAlignment="1">
      <alignment horizontal="center" vertical="center" textRotation="90" wrapText="1"/>
    </xf>
    <xf numFmtId="49" fontId="1" fillId="6" borderId="15" xfId="0" applyNumberFormat="1" applyFont="1" applyFill="1" applyBorder="1" applyAlignment="1">
      <alignment horizontal="center" vertical="top" wrapText="1"/>
    </xf>
    <xf numFmtId="3" fontId="1" fillId="6" borderId="17" xfId="0" applyNumberFormat="1" applyFont="1" applyFill="1" applyBorder="1" applyAlignment="1">
      <alignment horizontal="center" vertical="top" wrapText="1"/>
    </xf>
    <xf numFmtId="0" fontId="3" fillId="6" borderId="15" xfId="0" applyFont="1" applyFill="1" applyBorder="1" applyAlignment="1">
      <alignment horizontal="center" wrapText="1"/>
    </xf>
    <xf numFmtId="49" fontId="1" fillId="6" borderId="26" xfId="0" applyNumberFormat="1" applyFont="1" applyFill="1" applyBorder="1" applyAlignment="1">
      <alignment horizontal="center" vertical="top" wrapText="1"/>
    </xf>
    <xf numFmtId="49" fontId="1" fillId="6" borderId="17" xfId="0" applyNumberFormat="1" applyFont="1" applyFill="1" applyBorder="1" applyAlignment="1">
      <alignment horizontal="center" vertical="top" wrapText="1"/>
    </xf>
    <xf numFmtId="0" fontId="2" fillId="6" borderId="34" xfId="0" applyFont="1" applyFill="1" applyBorder="1" applyAlignment="1">
      <alignment horizontal="center" vertical="center" wrapText="1"/>
    </xf>
    <xf numFmtId="0" fontId="2" fillId="6" borderId="31" xfId="0" applyFont="1" applyFill="1" applyBorder="1" applyAlignment="1">
      <alignment horizontal="center" vertical="center" wrapText="1"/>
    </xf>
    <xf numFmtId="0" fontId="1" fillId="0" borderId="66" xfId="0" applyFont="1" applyBorder="1" applyAlignment="1">
      <alignment horizontal="center" vertical="center" textRotation="90" wrapText="1"/>
    </xf>
    <xf numFmtId="0" fontId="1" fillId="0" borderId="81" xfId="0" applyFont="1" applyBorder="1" applyAlignment="1">
      <alignment horizontal="center" vertical="center" textRotation="90" wrapText="1"/>
    </xf>
    <xf numFmtId="0" fontId="1" fillId="0" borderId="25" xfId="0" applyFont="1" applyBorder="1" applyAlignment="1">
      <alignment horizontal="center" vertical="center" textRotation="90" wrapText="1"/>
    </xf>
    <xf numFmtId="0" fontId="1" fillId="0" borderId="15" xfId="0" applyFont="1" applyBorder="1" applyAlignment="1">
      <alignment horizontal="center" vertical="center" textRotation="90" wrapText="1"/>
    </xf>
    <xf numFmtId="0" fontId="1" fillId="0" borderId="22" xfId="0" applyFont="1" applyBorder="1" applyAlignment="1">
      <alignment horizontal="center" vertical="center" textRotation="90" wrapText="1"/>
    </xf>
    <xf numFmtId="3" fontId="1" fillId="0" borderId="15" xfId="0" applyNumberFormat="1" applyFont="1" applyFill="1" applyBorder="1" applyAlignment="1">
      <alignment horizontal="center" vertical="center" wrapText="1" shrinkToFit="1"/>
    </xf>
    <xf numFmtId="3" fontId="1" fillId="0" borderId="22" xfId="0" applyNumberFormat="1" applyFont="1" applyFill="1" applyBorder="1" applyAlignment="1">
      <alignment horizontal="center" vertical="center" wrapText="1" shrinkToFit="1"/>
    </xf>
    <xf numFmtId="0" fontId="1" fillId="0" borderId="6"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6" borderId="31" xfId="0" applyFont="1" applyFill="1" applyBorder="1" applyAlignment="1">
      <alignment horizontal="center" vertical="center" textRotation="90" wrapText="1"/>
    </xf>
    <xf numFmtId="49" fontId="1" fillId="6" borderId="24" xfId="0" applyNumberFormat="1" applyFont="1" applyFill="1" applyBorder="1" applyAlignment="1">
      <alignment horizontal="center" vertical="top" wrapText="1"/>
    </xf>
    <xf numFmtId="49" fontId="2" fillId="6" borderId="27" xfId="0" applyNumberFormat="1" applyFont="1" applyFill="1" applyBorder="1" applyAlignment="1">
      <alignment horizontal="center" vertical="top" wrapText="1"/>
    </xf>
    <xf numFmtId="49" fontId="1" fillId="6" borderId="14" xfId="0" applyNumberFormat="1" applyFont="1" applyFill="1" applyBorder="1" applyAlignment="1">
      <alignment horizontal="center" vertical="top" wrapText="1"/>
    </xf>
    <xf numFmtId="3" fontId="1" fillId="0" borderId="71" xfId="0" applyNumberFormat="1" applyFont="1" applyFill="1" applyBorder="1" applyAlignment="1">
      <alignment horizontal="left" vertical="top" wrapText="1"/>
    </xf>
    <xf numFmtId="0" fontId="15" fillId="0" borderId="71" xfId="0" applyFont="1" applyFill="1" applyBorder="1" applyAlignment="1">
      <alignment horizontal="left" vertical="top" wrapText="1"/>
    </xf>
    <xf numFmtId="0" fontId="1" fillId="0" borderId="0" xfId="0" applyNumberFormat="1" applyFont="1" applyFill="1" applyBorder="1" applyAlignment="1">
      <alignment horizontal="left" vertical="top" wrapText="1"/>
    </xf>
  </cellXfs>
  <cellStyles count="2">
    <cellStyle name="Įprastas" xfId="0" builtinId="0"/>
    <cellStyle name="Įprastas 2" xfId="1"/>
  </cellStyles>
  <dxfs count="0"/>
  <tableStyles count="0" defaultTableStyle="TableStyleMedium2" defaultPivotStyle="PivotStyleLight16"/>
  <colors>
    <mruColors>
      <color rgb="FFCCFFCC"/>
      <color rgb="FFFFCCFF"/>
      <color rgb="FFFFFFCC"/>
      <color rgb="FFFFCCCC"/>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27"/>
  <sheetViews>
    <sheetView tabSelected="1" zoomScaleNormal="100" zoomScaleSheetLayoutView="100" workbookViewId="0">
      <selection activeCell="D51" sqref="D51"/>
    </sheetView>
  </sheetViews>
  <sheetFormatPr defaultColWidth="9.26953125" defaultRowHeight="13" x14ac:dyDescent="0.25"/>
  <cols>
    <col min="1" max="3" width="2.7265625" style="6" customWidth="1"/>
    <col min="4" max="4" width="37.453125" style="6" customWidth="1"/>
    <col min="5" max="5" width="4.453125" style="7" customWidth="1"/>
    <col min="6" max="6" width="7.7265625" style="9" customWidth="1"/>
    <col min="7" max="9" width="9.453125" style="6" customWidth="1"/>
    <col min="10" max="10" width="33.54296875" style="6" customWidth="1"/>
    <col min="11" max="13" width="5.54296875" style="6" customWidth="1"/>
    <col min="14" max="16384" width="9.26953125" style="10"/>
  </cols>
  <sheetData>
    <row r="1" spans="1:13" ht="33.75" customHeight="1" x14ac:dyDescent="0.35">
      <c r="D1" s="38"/>
      <c r="E1" s="38"/>
      <c r="F1" s="38"/>
      <c r="G1" s="38"/>
      <c r="H1" s="38"/>
      <c r="I1" s="38"/>
      <c r="J1" s="1044" t="s">
        <v>184</v>
      </c>
      <c r="K1" s="1044"/>
      <c r="L1" s="1044"/>
      <c r="M1" s="1045"/>
    </row>
    <row r="2" spans="1:13" ht="14.25" customHeight="1" x14ac:dyDescent="0.35">
      <c r="D2" s="38"/>
      <c r="E2" s="38"/>
      <c r="F2" s="38"/>
      <c r="G2" s="38"/>
      <c r="H2" s="38"/>
      <c r="I2" s="38"/>
      <c r="J2" s="1084" t="s">
        <v>185</v>
      </c>
      <c r="K2" s="1084"/>
      <c r="L2" s="1084"/>
      <c r="M2" s="1085"/>
    </row>
    <row r="3" spans="1:13" s="38" customFormat="1" ht="12" customHeight="1" x14ac:dyDescent="0.35">
      <c r="J3" s="1070"/>
      <c r="K3" s="1070"/>
      <c r="L3" s="1070"/>
      <c r="M3" s="1071"/>
    </row>
    <row r="4" spans="1:13" s="6" customFormat="1" ht="15" customHeight="1" x14ac:dyDescent="0.25">
      <c r="A4" s="1072" t="s">
        <v>186</v>
      </c>
      <c r="B4" s="1072"/>
      <c r="C4" s="1072"/>
      <c r="D4" s="1072"/>
      <c r="E4" s="1072"/>
      <c r="F4" s="1072"/>
      <c r="G4" s="1072"/>
      <c r="H4" s="1072"/>
      <c r="I4" s="1072"/>
      <c r="J4" s="1072"/>
      <c r="K4" s="1072"/>
      <c r="L4" s="1072"/>
      <c r="M4" s="1072"/>
    </row>
    <row r="5" spans="1:13" ht="14.25" customHeight="1" x14ac:dyDescent="0.25">
      <c r="A5" s="1073" t="s">
        <v>23</v>
      </c>
      <c r="B5" s="1073"/>
      <c r="C5" s="1073"/>
      <c r="D5" s="1073"/>
      <c r="E5" s="1073"/>
      <c r="F5" s="1073"/>
      <c r="G5" s="1073"/>
      <c r="H5" s="1073"/>
      <c r="I5" s="1073"/>
      <c r="J5" s="1073"/>
      <c r="K5" s="1073"/>
      <c r="L5" s="1073"/>
      <c r="M5" s="1073"/>
    </row>
    <row r="6" spans="1:13" ht="15.65" customHeight="1" x14ac:dyDescent="0.25">
      <c r="A6" s="1074" t="s">
        <v>15</v>
      </c>
      <c r="B6" s="1074"/>
      <c r="C6" s="1074"/>
      <c r="D6" s="1074"/>
      <c r="E6" s="1074"/>
      <c r="F6" s="1074"/>
      <c r="G6" s="1074"/>
      <c r="H6" s="1074"/>
      <c r="I6" s="1074"/>
      <c r="J6" s="1074"/>
      <c r="K6" s="1074"/>
      <c r="L6" s="1074"/>
      <c r="M6" s="1074"/>
    </row>
    <row r="7" spans="1:13" ht="15.75" customHeight="1" thickBot="1" x14ac:dyDescent="0.3">
      <c r="A7" s="188"/>
      <c r="B7" s="188"/>
      <c r="C7" s="188"/>
      <c r="D7" s="188"/>
      <c r="E7" s="189"/>
      <c r="F7" s="191"/>
      <c r="G7" s="188"/>
      <c r="H7" s="188"/>
      <c r="I7" s="188"/>
      <c r="J7" s="1075" t="s">
        <v>52</v>
      </c>
      <c r="K7" s="1075"/>
      <c r="L7" s="1075"/>
      <c r="M7" s="1075"/>
    </row>
    <row r="8" spans="1:13" s="36" customFormat="1" ht="21.75" customHeight="1" x14ac:dyDescent="0.25">
      <c r="A8" s="1060" t="s">
        <v>16</v>
      </c>
      <c r="B8" s="1063" t="s">
        <v>0</v>
      </c>
      <c r="C8" s="1064" t="s">
        <v>1</v>
      </c>
      <c r="D8" s="1066" t="s">
        <v>10</v>
      </c>
      <c r="E8" s="1068" t="s">
        <v>2</v>
      </c>
      <c r="F8" s="1055" t="s">
        <v>3</v>
      </c>
      <c r="G8" s="1057" t="s">
        <v>198</v>
      </c>
      <c r="H8" s="1058" t="s">
        <v>199</v>
      </c>
      <c r="I8" s="1057" t="s">
        <v>200</v>
      </c>
      <c r="J8" s="1076" t="s">
        <v>192</v>
      </c>
      <c r="K8" s="1077"/>
      <c r="L8" s="1077"/>
      <c r="M8" s="1078"/>
    </row>
    <row r="9" spans="1:13" s="36" customFormat="1" ht="20.25" customHeight="1" x14ac:dyDescent="0.25">
      <c r="A9" s="1061"/>
      <c r="B9" s="1064"/>
      <c r="C9" s="1064"/>
      <c r="D9" s="1066"/>
      <c r="E9" s="1068"/>
      <c r="F9" s="1055"/>
      <c r="G9" s="1057"/>
      <c r="H9" s="1058"/>
      <c r="I9" s="1057"/>
      <c r="J9" s="1079" t="s">
        <v>10</v>
      </c>
      <c r="K9" s="1081" t="s">
        <v>201</v>
      </c>
      <c r="L9" s="1082"/>
      <c r="M9" s="1083"/>
    </row>
    <row r="10" spans="1:13" s="36" customFormat="1" ht="114.65" customHeight="1" thickBot="1" x14ac:dyDescent="0.3">
      <c r="A10" s="1062"/>
      <c r="B10" s="1065"/>
      <c r="C10" s="1065"/>
      <c r="D10" s="1067"/>
      <c r="E10" s="1069"/>
      <c r="F10" s="1056"/>
      <c r="G10" s="1057"/>
      <c r="H10" s="1059"/>
      <c r="I10" s="1057"/>
      <c r="J10" s="1080"/>
      <c r="K10" s="734" t="s">
        <v>74</v>
      </c>
      <c r="L10" s="734" t="s">
        <v>92</v>
      </c>
      <c r="M10" s="37" t="s">
        <v>126</v>
      </c>
    </row>
    <row r="11" spans="1:13" s="41" customFormat="1" ht="15" customHeight="1" x14ac:dyDescent="0.25">
      <c r="A11" s="1046" t="s">
        <v>36</v>
      </c>
      <c r="B11" s="1047"/>
      <c r="C11" s="1047"/>
      <c r="D11" s="1047"/>
      <c r="E11" s="1047"/>
      <c r="F11" s="1047"/>
      <c r="G11" s="1047"/>
      <c r="H11" s="1047"/>
      <c r="I11" s="1047"/>
      <c r="J11" s="1047"/>
      <c r="K11" s="1047"/>
      <c r="L11" s="1047"/>
      <c r="M11" s="1048"/>
    </row>
    <row r="12" spans="1:13" s="41" customFormat="1" ht="13.5" customHeight="1" x14ac:dyDescent="0.25">
      <c r="A12" s="1049" t="s">
        <v>24</v>
      </c>
      <c r="B12" s="1050"/>
      <c r="C12" s="1050"/>
      <c r="D12" s="1050"/>
      <c r="E12" s="1050"/>
      <c r="F12" s="1050"/>
      <c r="G12" s="1050"/>
      <c r="H12" s="1050"/>
      <c r="I12" s="1050"/>
      <c r="J12" s="1050"/>
      <c r="K12" s="1050"/>
      <c r="L12" s="1050"/>
      <c r="M12" s="1051"/>
    </row>
    <row r="13" spans="1:13" ht="14.25" customHeight="1" x14ac:dyDescent="0.25">
      <c r="A13" s="42" t="s">
        <v>4</v>
      </c>
      <c r="B13" s="1052" t="s">
        <v>25</v>
      </c>
      <c r="C13" s="1053"/>
      <c r="D13" s="1053"/>
      <c r="E13" s="1053"/>
      <c r="F13" s="1053"/>
      <c r="G13" s="1053"/>
      <c r="H13" s="1053"/>
      <c r="I13" s="1053"/>
      <c r="J13" s="1053"/>
      <c r="K13" s="1053"/>
      <c r="L13" s="1053"/>
      <c r="M13" s="1054"/>
    </row>
    <row r="14" spans="1:13" ht="15.75" customHeight="1" thickBot="1" x14ac:dyDescent="0.3">
      <c r="A14" s="113" t="s">
        <v>4</v>
      </c>
      <c r="B14" s="192" t="s">
        <v>4</v>
      </c>
      <c r="C14" s="1028" t="s">
        <v>26</v>
      </c>
      <c r="D14" s="1029"/>
      <c r="E14" s="1029"/>
      <c r="F14" s="1029"/>
      <c r="G14" s="1029"/>
      <c r="H14" s="1029"/>
      <c r="I14" s="1029"/>
      <c r="J14" s="1029"/>
      <c r="K14" s="1029"/>
      <c r="L14" s="1029"/>
      <c r="M14" s="1030"/>
    </row>
    <row r="15" spans="1:13" ht="16.149999999999999" customHeight="1" x14ac:dyDescent="0.25">
      <c r="A15" s="355" t="s">
        <v>4</v>
      </c>
      <c r="B15" s="509" t="s">
        <v>4</v>
      </c>
      <c r="C15" s="506" t="s">
        <v>4</v>
      </c>
      <c r="D15" s="523" t="s">
        <v>45</v>
      </c>
      <c r="E15" s="525"/>
      <c r="F15" s="530" t="s">
        <v>17</v>
      </c>
      <c r="G15" s="531">
        <f>6.7+2.5+6+12+6.5-5</f>
        <v>28.7</v>
      </c>
      <c r="H15" s="533">
        <f>65.3+10+30+6.7+32.9+5+10+25+8.2+6.1+15</f>
        <v>214.2</v>
      </c>
      <c r="I15" s="534">
        <f>20+90+6.7+7.3+5+50+75</f>
        <v>254</v>
      </c>
      <c r="J15" s="527"/>
      <c r="K15" s="528"/>
      <c r="L15" s="529"/>
      <c r="M15" s="1041"/>
    </row>
    <row r="16" spans="1:13" ht="16.149999999999999" customHeight="1" x14ac:dyDescent="0.25">
      <c r="A16" s="494"/>
      <c r="B16" s="495"/>
      <c r="C16" s="496"/>
      <c r="D16" s="524"/>
      <c r="E16" s="632"/>
      <c r="F16" s="106" t="s">
        <v>71</v>
      </c>
      <c r="G16" s="201">
        <f>34.1+7.3+10-7.3</f>
        <v>44.1</v>
      </c>
      <c r="H16" s="517"/>
      <c r="I16" s="526"/>
      <c r="J16" s="519"/>
      <c r="K16" s="524"/>
      <c r="L16" s="524"/>
      <c r="M16" s="1042"/>
    </row>
    <row r="17" spans="1:14" ht="16.149999999999999" customHeight="1" x14ac:dyDescent="0.25">
      <c r="A17" s="494"/>
      <c r="B17" s="495"/>
      <c r="C17" s="496"/>
      <c r="D17" s="515"/>
      <c r="E17" s="632"/>
      <c r="F17" s="106" t="s">
        <v>43</v>
      </c>
      <c r="G17" s="205">
        <f>44.4+9.7-5.7</f>
        <v>48.4</v>
      </c>
      <c r="H17" s="135">
        <v>16</v>
      </c>
      <c r="I17" s="518"/>
      <c r="J17" s="519"/>
      <c r="K17" s="520"/>
      <c r="L17" s="521"/>
      <c r="M17" s="1042"/>
    </row>
    <row r="18" spans="1:14" ht="16.149999999999999" customHeight="1" x14ac:dyDescent="0.25">
      <c r="A18" s="494"/>
      <c r="B18" s="495"/>
      <c r="C18" s="496"/>
      <c r="D18" s="515"/>
      <c r="E18" s="632"/>
      <c r="F18" s="155" t="s">
        <v>165</v>
      </c>
      <c r="G18" s="516"/>
      <c r="H18" s="517"/>
      <c r="I18" s="522"/>
      <c r="J18" s="519"/>
      <c r="K18" s="520"/>
      <c r="L18" s="521"/>
      <c r="M18" s="1043"/>
    </row>
    <row r="19" spans="1:14" ht="12" customHeight="1" x14ac:dyDescent="0.25">
      <c r="A19" s="494"/>
      <c r="B19" s="495"/>
      <c r="C19" s="43"/>
      <c r="D19" s="1031" t="s">
        <v>38</v>
      </c>
      <c r="E19" s="629" t="s">
        <v>27</v>
      </c>
      <c r="F19" s="535" t="s">
        <v>179</v>
      </c>
      <c r="G19" s="536">
        <f>13.2+31.2</f>
        <v>44.4</v>
      </c>
      <c r="H19" s="537"/>
      <c r="I19" s="538"/>
      <c r="J19" s="1034" t="s">
        <v>53</v>
      </c>
      <c r="K19" s="417">
        <v>1</v>
      </c>
      <c r="L19" s="95"/>
      <c r="M19" s="44"/>
    </row>
    <row r="20" spans="1:14" ht="13.5" customHeight="1" x14ac:dyDescent="0.25">
      <c r="A20" s="494"/>
      <c r="B20" s="495"/>
      <c r="C20" s="43"/>
      <c r="D20" s="1032"/>
      <c r="E20" s="632" t="s">
        <v>105</v>
      </c>
      <c r="F20" s="535" t="s">
        <v>181</v>
      </c>
      <c r="G20" s="539">
        <v>34.1</v>
      </c>
      <c r="H20" s="540"/>
      <c r="I20" s="538"/>
      <c r="J20" s="1035"/>
      <c r="K20" s="418"/>
      <c r="L20" s="182"/>
      <c r="M20" s="45"/>
    </row>
    <row r="21" spans="1:14" ht="14.25" customHeight="1" x14ac:dyDescent="0.25">
      <c r="A21" s="494"/>
      <c r="B21" s="495"/>
      <c r="C21" s="43"/>
      <c r="D21" s="1033"/>
      <c r="E21" s="630" t="s">
        <v>109</v>
      </c>
      <c r="F21" s="541"/>
      <c r="G21" s="539"/>
      <c r="H21" s="540"/>
      <c r="I21" s="538"/>
      <c r="J21" s="1036"/>
      <c r="K21" s="419"/>
      <c r="L21" s="420"/>
      <c r="M21" s="45"/>
      <c r="N21" s="493"/>
    </row>
    <row r="22" spans="1:14" ht="15.75" customHeight="1" x14ac:dyDescent="0.25">
      <c r="A22" s="494"/>
      <c r="B22" s="495"/>
      <c r="C22" s="496"/>
      <c r="D22" s="1037" t="s">
        <v>60</v>
      </c>
      <c r="E22" s="1039" t="s">
        <v>109</v>
      </c>
      <c r="F22" s="542" t="s">
        <v>179</v>
      </c>
      <c r="G22" s="543">
        <v>9.6999999999999993</v>
      </c>
      <c r="H22" s="537"/>
      <c r="I22" s="544"/>
      <c r="J22" s="140" t="s">
        <v>62</v>
      </c>
      <c r="K22" s="421"/>
      <c r="L22" s="293">
        <v>1</v>
      </c>
      <c r="M22" s="15"/>
    </row>
    <row r="23" spans="1:14" ht="12.75" customHeight="1" x14ac:dyDescent="0.25">
      <c r="A23" s="618"/>
      <c r="B23" s="495"/>
      <c r="C23" s="46"/>
      <c r="D23" s="1038"/>
      <c r="E23" s="1040"/>
      <c r="F23" s="545"/>
      <c r="G23" s="546"/>
      <c r="H23" s="547"/>
      <c r="I23" s="548"/>
      <c r="J23" s="26"/>
      <c r="K23" s="97"/>
      <c r="L23" s="288"/>
      <c r="M23" s="27"/>
    </row>
    <row r="24" spans="1:14" ht="25.5" customHeight="1" x14ac:dyDescent="0.25">
      <c r="A24" s="618"/>
      <c r="B24" s="643"/>
      <c r="C24" s="619"/>
      <c r="D24" s="1026" t="s">
        <v>73</v>
      </c>
      <c r="E24" s="631"/>
      <c r="F24" s="535" t="s">
        <v>180</v>
      </c>
      <c r="G24" s="539"/>
      <c r="H24" s="539">
        <v>65.3</v>
      </c>
      <c r="I24" s="538"/>
      <c r="J24" s="1" t="s">
        <v>69</v>
      </c>
      <c r="K24" s="422"/>
      <c r="L24" s="473">
        <v>1</v>
      </c>
      <c r="M24" s="13"/>
    </row>
    <row r="25" spans="1:14" ht="27" customHeight="1" x14ac:dyDescent="0.25">
      <c r="A25" s="494"/>
      <c r="B25" s="495"/>
      <c r="C25" s="46"/>
      <c r="D25" s="1027"/>
      <c r="E25" s="631"/>
      <c r="F25" s="541" t="s">
        <v>179</v>
      </c>
      <c r="G25" s="546"/>
      <c r="H25" s="547"/>
      <c r="I25" s="548"/>
      <c r="J25" s="26"/>
      <c r="K25" s="369"/>
      <c r="L25" s="294"/>
      <c r="M25" s="27"/>
    </row>
    <row r="26" spans="1:14" ht="13.5" customHeight="1" x14ac:dyDescent="0.25">
      <c r="A26" s="996"/>
      <c r="B26" s="997"/>
      <c r="C26" s="998"/>
      <c r="D26" s="1005" t="s">
        <v>87</v>
      </c>
      <c r="E26" s="1022"/>
      <c r="F26" s="549" t="s">
        <v>180</v>
      </c>
      <c r="G26" s="543"/>
      <c r="H26" s="537">
        <v>10</v>
      </c>
      <c r="I26" s="544">
        <v>20</v>
      </c>
      <c r="J26" s="504" t="s">
        <v>69</v>
      </c>
      <c r="K26" s="433"/>
      <c r="L26" s="293"/>
      <c r="M26" s="23">
        <v>1</v>
      </c>
    </row>
    <row r="27" spans="1:14" ht="13.5" customHeight="1" x14ac:dyDescent="0.25">
      <c r="A27" s="996"/>
      <c r="B27" s="997"/>
      <c r="C27" s="998"/>
      <c r="D27" s="1006"/>
      <c r="E27" s="1007"/>
      <c r="F27" s="545"/>
      <c r="G27" s="546"/>
      <c r="H27" s="547"/>
      <c r="I27" s="548"/>
      <c r="J27" s="141"/>
      <c r="K27" s="434"/>
      <c r="L27" s="474"/>
      <c r="M27" s="20"/>
    </row>
    <row r="28" spans="1:14" ht="17.25" customHeight="1" x14ac:dyDescent="0.25">
      <c r="A28" s="996"/>
      <c r="B28" s="997"/>
      <c r="C28" s="998"/>
      <c r="D28" s="1005" t="s">
        <v>98</v>
      </c>
      <c r="E28" s="1022"/>
      <c r="F28" s="549" t="s">
        <v>180</v>
      </c>
      <c r="G28" s="543"/>
      <c r="H28" s="537">
        <v>30</v>
      </c>
      <c r="I28" s="544">
        <v>90</v>
      </c>
      <c r="J28" s="504" t="s">
        <v>69</v>
      </c>
      <c r="K28" s="433"/>
      <c r="L28" s="293"/>
      <c r="M28" s="23">
        <v>1</v>
      </c>
    </row>
    <row r="29" spans="1:14" ht="25.5" customHeight="1" x14ac:dyDescent="0.25">
      <c r="A29" s="996"/>
      <c r="B29" s="997"/>
      <c r="C29" s="998"/>
      <c r="D29" s="1006"/>
      <c r="E29" s="1007"/>
      <c r="F29" s="545"/>
      <c r="G29" s="546"/>
      <c r="H29" s="547"/>
      <c r="I29" s="548"/>
      <c r="J29" s="141"/>
      <c r="K29" s="434"/>
      <c r="L29" s="474"/>
      <c r="M29" s="20"/>
    </row>
    <row r="30" spans="1:14" ht="15.75" customHeight="1" x14ac:dyDescent="0.25">
      <c r="A30" s="996"/>
      <c r="B30" s="997"/>
      <c r="C30" s="998"/>
      <c r="D30" s="1023" t="s">
        <v>70</v>
      </c>
      <c r="E30" s="1022"/>
      <c r="F30" s="550" t="s">
        <v>180</v>
      </c>
      <c r="G30" s="543">
        <v>6.7</v>
      </c>
      <c r="H30" s="537">
        <v>6.7</v>
      </c>
      <c r="I30" s="544">
        <v>6.7</v>
      </c>
      <c r="J30" s="334" t="s">
        <v>34</v>
      </c>
      <c r="K30" s="224">
        <v>100</v>
      </c>
      <c r="L30" s="379">
        <v>100</v>
      </c>
      <c r="M30" s="382">
        <v>100</v>
      </c>
    </row>
    <row r="31" spans="1:14" ht="25.5" customHeight="1" x14ac:dyDescent="0.25">
      <c r="A31" s="996"/>
      <c r="B31" s="997"/>
      <c r="C31" s="998"/>
      <c r="D31" s="1025"/>
      <c r="E31" s="1008"/>
      <c r="F31" s="545"/>
      <c r="G31" s="547"/>
      <c r="H31" s="547"/>
      <c r="I31" s="548"/>
      <c r="J31" s="372" t="s">
        <v>39</v>
      </c>
      <c r="K31" s="381">
        <v>1</v>
      </c>
      <c r="L31" s="226">
        <v>1</v>
      </c>
      <c r="M31" s="24">
        <v>1</v>
      </c>
    </row>
    <row r="32" spans="1:14" ht="17.25" customHeight="1" x14ac:dyDescent="0.25">
      <c r="A32" s="996"/>
      <c r="B32" s="997"/>
      <c r="C32" s="998"/>
      <c r="D32" s="1023" t="s">
        <v>130</v>
      </c>
      <c r="E32" s="1022"/>
      <c r="F32" s="542" t="s">
        <v>180</v>
      </c>
      <c r="G32" s="552"/>
      <c r="H32" s="553">
        <v>32.9</v>
      </c>
      <c r="I32" s="553">
        <v>7.3</v>
      </c>
      <c r="J32" s="373" t="s">
        <v>48</v>
      </c>
      <c r="K32" s="380"/>
      <c r="L32" s="427"/>
      <c r="M32" s="354"/>
    </row>
    <row r="33" spans="1:13" ht="13.5" customHeight="1" x14ac:dyDescent="0.25">
      <c r="A33" s="996"/>
      <c r="B33" s="997"/>
      <c r="C33" s="998"/>
      <c r="D33" s="1024"/>
      <c r="E33" s="1007"/>
      <c r="F33" s="542" t="s">
        <v>181</v>
      </c>
      <c r="G33" s="539">
        <v>7.3</v>
      </c>
      <c r="H33" s="540"/>
      <c r="I33" s="538"/>
      <c r="J33" s="348" t="s">
        <v>76</v>
      </c>
      <c r="K33" s="422"/>
      <c r="L33" s="422">
        <v>500</v>
      </c>
      <c r="M33" s="374"/>
    </row>
    <row r="34" spans="1:13" ht="27" customHeight="1" x14ac:dyDescent="0.25">
      <c r="A34" s="996"/>
      <c r="B34" s="997"/>
      <c r="C34" s="998"/>
      <c r="D34" s="1024"/>
      <c r="E34" s="1007"/>
      <c r="F34" s="542"/>
      <c r="G34" s="539"/>
      <c r="H34" s="540"/>
      <c r="I34" s="552"/>
      <c r="J34" s="375" t="s">
        <v>86</v>
      </c>
      <c r="K34" s="407"/>
      <c r="L34" s="407">
        <v>26</v>
      </c>
      <c r="M34" s="377"/>
    </row>
    <row r="35" spans="1:13" ht="15" customHeight="1" x14ac:dyDescent="0.25">
      <c r="A35" s="494"/>
      <c r="B35" s="495"/>
      <c r="C35" s="496"/>
      <c r="D35" s="501"/>
      <c r="E35" s="634"/>
      <c r="F35" s="542"/>
      <c r="G35" s="539"/>
      <c r="H35" s="540"/>
      <c r="I35" s="538"/>
      <c r="J35" s="348" t="s">
        <v>75</v>
      </c>
      <c r="K35" s="432"/>
      <c r="L35" s="288">
        <v>3</v>
      </c>
      <c r="M35" s="20">
        <v>3</v>
      </c>
    </row>
    <row r="36" spans="1:13" ht="13.5" customHeight="1" x14ac:dyDescent="0.25">
      <c r="A36" s="996"/>
      <c r="B36" s="997"/>
      <c r="C36" s="998"/>
      <c r="D36" s="1005" t="s">
        <v>101</v>
      </c>
      <c r="E36" s="1007"/>
      <c r="F36" s="550" t="s">
        <v>180</v>
      </c>
      <c r="G36" s="543">
        <v>2.5</v>
      </c>
      <c r="H36" s="537">
        <v>5</v>
      </c>
      <c r="I36" s="544">
        <v>5</v>
      </c>
      <c r="J36" s="334" t="s">
        <v>77</v>
      </c>
      <c r="K36" s="421">
        <v>1</v>
      </c>
      <c r="L36" s="293">
        <v>2</v>
      </c>
      <c r="M36" s="23">
        <v>2</v>
      </c>
    </row>
    <row r="37" spans="1:13" ht="13.5" customHeight="1" x14ac:dyDescent="0.25">
      <c r="A37" s="996"/>
      <c r="B37" s="997"/>
      <c r="C37" s="998"/>
      <c r="D37" s="1006"/>
      <c r="E37" s="1008"/>
      <c r="F37" s="545"/>
      <c r="G37" s="546"/>
      <c r="H37" s="547"/>
      <c r="I37" s="548"/>
      <c r="J37" s="141"/>
      <c r="K37" s="96"/>
      <c r="L37" s="99"/>
      <c r="M37" s="24"/>
    </row>
    <row r="38" spans="1:13" ht="26.65" customHeight="1" x14ac:dyDescent="0.25">
      <c r="A38" s="996"/>
      <c r="B38" s="997"/>
      <c r="C38" s="998"/>
      <c r="D38" s="1016" t="s">
        <v>124</v>
      </c>
      <c r="E38" s="1018" t="s">
        <v>105</v>
      </c>
      <c r="F38" s="550" t="s">
        <v>180</v>
      </c>
      <c r="G38" s="543">
        <v>6</v>
      </c>
      <c r="H38" s="537"/>
      <c r="I38" s="544"/>
      <c r="J38" s="373" t="s">
        <v>132</v>
      </c>
      <c r="K38" s="380"/>
      <c r="L38" s="380">
        <v>1</v>
      </c>
      <c r="M38" s="23"/>
    </row>
    <row r="39" spans="1:13" ht="17.149999999999999" customHeight="1" x14ac:dyDescent="0.25">
      <c r="A39" s="996"/>
      <c r="B39" s="997"/>
      <c r="C39" s="998"/>
      <c r="D39" s="1020"/>
      <c r="E39" s="1021"/>
      <c r="F39" s="542"/>
      <c r="G39" s="539"/>
      <c r="H39" s="540"/>
      <c r="I39" s="538"/>
      <c r="J39" s="348" t="s">
        <v>166</v>
      </c>
      <c r="K39" s="407"/>
      <c r="L39" s="376"/>
      <c r="M39" s="377">
        <v>1</v>
      </c>
    </row>
    <row r="40" spans="1:13" ht="27.75" customHeight="1" x14ac:dyDescent="0.25">
      <c r="A40" s="996"/>
      <c r="B40" s="997"/>
      <c r="C40" s="998"/>
      <c r="D40" s="1017"/>
      <c r="E40" s="1019"/>
      <c r="F40" s="545"/>
      <c r="G40" s="546"/>
      <c r="H40" s="547"/>
      <c r="I40" s="554"/>
      <c r="J40" s="372" t="s">
        <v>80</v>
      </c>
      <c r="K40" s="96"/>
      <c r="L40" s="99"/>
      <c r="M40" s="24">
        <v>1</v>
      </c>
    </row>
    <row r="41" spans="1:13" ht="40.15" customHeight="1" x14ac:dyDescent="0.25">
      <c r="A41" s="996"/>
      <c r="B41" s="997"/>
      <c r="C41" s="998"/>
      <c r="D41" s="1016" t="s">
        <v>125</v>
      </c>
      <c r="E41" s="1018" t="s">
        <v>105</v>
      </c>
      <c r="F41" s="550" t="s">
        <v>180</v>
      </c>
      <c r="G41" s="543">
        <v>12</v>
      </c>
      <c r="H41" s="537"/>
      <c r="I41" s="555"/>
      <c r="J41" s="334" t="s">
        <v>133</v>
      </c>
      <c r="K41" s="421">
        <v>1</v>
      </c>
      <c r="L41" s="98"/>
      <c r="M41" s="23"/>
    </row>
    <row r="42" spans="1:13" ht="30" customHeight="1" x14ac:dyDescent="0.25">
      <c r="A42" s="996"/>
      <c r="B42" s="997"/>
      <c r="C42" s="998"/>
      <c r="D42" s="1017"/>
      <c r="E42" s="1019"/>
      <c r="F42" s="545" t="s">
        <v>182</v>
      </c>
      <c r="G42" s="546"/>
      <c r="H42" s="547"/>
      <c r="I42" s="554"/>
      <c r="J42" s="141"/>
      <c r="K42" s="96"/>
      <c r="L42" s="99"/>
      <c r="M42" s="24"/>
    </row>
    <row r="43" spans="1:13" ht="42" customHeight="1" x14ac:dyDescent="0.25">
      <c r="A43" s="494"/>
      <c r="B43" s="495"/>
      <c r="C43" s="46"/>
      <c r="D43" s="125" t="s">
        <v>99</v>
      </c>
      <c r="E43" s="628"/>
      <c r="F43" s="626" t="s">
        <v>180</v>
      </c>
      <c r="G43" s="557"/>
      <c r="H43" s="558">
        <v>10</v>
      </c>
      <c r="I43" s="559">
        <v>50</v>
      </c>
      <c r="J43" s="347" t="s">
        <v>69</v>
      </c>
      <c r="K43" s="287"/>
      <c r="L43" s="414">
        <v>1</v>
      </c>
      <c r="M43" s="280"/>
    </row>
    <row r="44" spans="1:13" ht="15.75" customHeight="1" x14ac:dyDescent="0.25">
      <c r="A44" s="494"/>
      <c r="B44" s="495"/>
      <c r="C44" s="46"/>
      <c r="D44" s="289" t="s">
        <v>108</v>
      </c>
      <c r="E44" s="629" t="s">
        <v>112</v>
      </c>
      <c r="F44" s="550" t="s">
        <v>180</v>
      </c>
      <c r="G44" s="552"/>
      <c r="H44" s="553">
        <v>25</v>
      </c>
      <c r="I44" s="561">
        <v>75</v>
      </c>
      <c r="J44" s="334" t="s">
        <v>113</v>
      </c>
      <c r="K44" s="380"/>
      <c r="L44" s="288"/>
      <c r="M44" s="382">
        <v>1</v>
      </c>
    </row>
    <row r="45" spans="1:13" ht="15.75" customHeight="1" x14ac:dyDescent="0.25">
      <c r="A45" s="494"/>
      <c r="B45" s="495"/>
      <c r="C45" s="46"/>
      <c r="D45" s="290"/>
      <c r="E45" s="630" t="s">
        <v>109</v>
      </c>
      <c r="F45" s="627"/>
      <c r="G45" s="562"/>
      <c r="H45" s="563"/>
      <c r="I45" s="554"/>
      <c r="J45" s="378" t="s">
        <v>111</v>
      </c>
      <c r="K45" s="97"/>
      <c r="L45" s="432"/>
      <c r="M45" s="24">
        <v>1</v>
      </c>
    </row>
    <row r="46" spans="1:13" ht="26.15" customHeight="1" x14ac:dyDescent="0.25">
      <c r="A46" s="494"/>
      <c r="B46" s="495"/>
      <c r="C46" s="46"/>
      <c r="D46" s="295" t="s">
        <v>82</v>
      </c>
      <c r="E46" s="291"/>
      <c r="F46" s="551" t="s">
        <v>180</v>
      </c>
      <c r="G46" s="564">
        <v>6.5</v>
      </c>
      <c r="H46" s="553">
        <v>8.1999999999999993</v>
      </c>
      <c r="I46" s="559"/>
      <c r="J46" s="348" t="s">
        <v>85</v>
      </c>
      <c r="K46" s="327">
        <v>1</v>
      </c>
      <c r="L46" s="327">
        <v>1</v>
      </c>
      <c r="M46" s="280"/>
    </row>
    <row r="47" spans="1:13" ht="40" customHeight="1" x14ac:dyDescent="0.25">
      <c r="A47" s="857"/>
      <c r="B47" s="858"/>
      <c r="C47" s="46"/>
      <c r="D47" s="295" t="s">
        <v>203</v>
      </c>
      <c r="E47" s="291"/>
      <c r="F47" s="556"/>
      <c r="G47" s="598"/>
      <c r="H47" s="564"/>
      <c r="I47" s="561"/>
      <c r="J47" s="383" t="s">
        <v>204</v>
      </c>
      <c r="K47" s="327"/>
      <c r="L47" s="414">
        <v>1</v>
      </c>
      <c r="M47" s="280"/>
    </row>
    <row r="48" spans="1:13" ht="54" customHeight="1" x14ac:dyDescent="0.25">
      <c r="A48" s="494"/>
      <c r="B48" s="495"/>
      <c r="C48" s="46"/>
      <c r="D48" s="295" t="s">
        <v>154</v>
      </c>
      <c r="E48" s="291"/>
      <c r="F48" s="556" t="s">
        <v>180</v>
      </c>
      <c r="G48" s="565"/>
      <c r="H48" s="558">
        <v>6.1</v>
      </c>
      <c r="I48" s="559"/>
      <c r="J48" s="383" t="s">
        <v>155</v>
      </c>
      <c r="K48" s="327"/>
      <c r="L48" s="414">
        <v>1</v>
      </c>
      <c r="M48" s="280"/>
    </row>
    <row r="49" spans="1:14" ht="43.5" customHeight="1" x14ac:dyDescent="0.25">
      <c r="A49" s="494"/>
      <c r="B49" s="495"/>
      <c r="C49" s="46"/>
      <c r="D49" s="295" t="s">
        <v>173</v>
      </c>
      <c r="E49" s="291"/>
      <c r="F49" s="560"/>
      <c r="G49" s="565"/>
      <c r="H49" s="566"/>
      <c r="I49" s="555"/>
      <c r="J49" s="334" t="s">
        <v>174</v>
      </c>
      <c r="K49" s="473">
        <v>1</v>
      </c>
      <c r="L49" s="293"/>
      <c r="M49" s="23"/>
    </row>
    <row r="50" spans="1:14" ht="43.5" customHeight="1" x14ac:dyDescent="0.25">
      <c r="A50" s="494"/>
      <c r="B50" s="495"/>
      <c r="C50" s="46"/>
      <c r="D50" s="503" t="s">
        <v>177</v>
      </c>
      <c r="E50" s="291"/>
      <c r="F50" s="556" t="s">
        <v>181</v>
      </c>
      <c r="G50" s="567">
        <v>10</v>
      </c>
      <c r="H50" s="566"/>
      <c r="I50" s="555"/>
      <c r="J50" s="334" t="s">
        <v>178</v>
      </c>
      <c r="K50" s="473">
        <v>1</v>
      </c>
      <c r="L50" s="293"/>
      <c r="M50" s="23"/>
    </row>
    <row r="51" spans="1:14" ht="43.5" customHeight="1" x14ac:dyDescent="0.25">
      <c r="A51" s="833"/>
      <c r="B51" s="834"/>
      <c r="C51" s="46"/>
      <c r="D51" s="845" t="s">
        <v>207</v>
      </c>
      <c r="E51" s="291"/>
      <c r="F51" s="178"/>
      <c r="G51" s="859"/>
      <c r="H51" s="484"/>
      <c r="I51" s="142"/>
      <c r="J51" s="334" t="s">
        <v>202</v>
      </c>
      <c r="K51" s="473">
        <v>1</v>
      </c>
      <c r="L51" s="293"/>
      <c r="M51" s="23"/>
    </row>
    <row r="52" spans="1:14" ht="17.25" customHeight="1" thickBot="1" x14ac:dyDescent="0.3">
      <c r="A52" s="48"/>
      <c r="B52" s="358"/>
      <c r="C52" s="49"/>
      <c r="D52" s="644"/>
      <c r="E52" s="262"/>
      <c r="F52" s="296" t="s">
        <v>5</v>
      </c>
      <c r="G52" s="282">
        <f>+G15+G16+G17+G18</f>
        <v>121.2</v>
      </c>
      <c r="H52" s="279">
        <f>+H15+H16+H17+H18</f>
        <v>230.2</v>
      </c>
      <c r="I52" s="278">
        <f>+I15+I16+I17+I18</f>
        <v>254</v>
      </c>
      <c r="J52" s="349"/>
      <c r="K52" s="244"/>
      <c r="L52" s="244"/>
      <c r="M52" s="15"/>
    </row>
    <row r="53" spans="1:14" ht="16.5" customHeight="1" x14ac:dyDescent="0.25">
      <c r="A53" s="1009" t="s">
        <v>4</v>
      </c>
      <c r="B53" s="1010" t="s">
        <v>4</v>
      </c>
      <c r="C53" s="1011" t="s">
        <v>6</v>
      </c>
      <c r="D53" s="109" t="s">
        <v>46</v>
      </c>
      <c r="E53" s="569"/>
      <c r="F53" s="385" t="s">
        <v>17</v>
      </c>
      <c r="G53" s="366">
        <f>35.3+25.5</f>
        <v>60.8</v>
      </c>
      <c r="H53" s="158">
        <f>47.3+2.5+12+160+50</f>
        <v>271.8</v>
      </c>
      <c r="I53" s="142">
        <v>47.3</v>
      </c>
      <c r="J53" s="140"/>
      <c r="K53" s="473"/>
      <c r="L53" s="153"/>
      <c r="M53" s="79"/>
    </row>
    <row r="54" spans="1:14" ht="16.5" customHeight="1" x14ac:dyDescent="0.25">
      <c r="A54" s="996"/>
      <c r="B54" s="997"/>
      <c r="C54" s="998"/>
      <c r="D54" s="568"/>
      <c r="E54" s="172"/>
      <c r="F54" s="88" t="s">
        <v>43</v>
      </c>
      <c r="G54" s="205">
        <f>10+30+197.6+15</f>
        <v>252.6</v>
      </c>
      <c r="H54" s="135">
        <v>91</v>
      </c>
      <c r="I54" s="18"/>
      <c r="J54" s="1"/>
      <c r="K54" s="153"/>
      <c r="L54" s="153"/>
      <c r="M54" s="13"/>
    </row>
    <row r="55" spans="1:14" ht="16.5" customHeight="1" x14ac:dyDescent="0.25">
      <c r="A55" s="996"/>
      <c r="B55" s="997"/>
      <c r="C55" s="998"/>
      <c r="D55" s="568"/>
      <c r="E55" s="172"/>
      <c r="F55" s="88" t="s">
        <v>71</v>
      </c>
      <c r="G55" s="201"/>
      <c r="H55" s="135"/>
      <c r="I55" s="150"/>
      <c r="J55" s="1"/>
      <c r="K55" s="153"/>
      <c r="L55" s="153"/>
      <c r="M55" s="13"/>
      <c r="N55" s="493"/>
    </row>
    <row r="56" spans="1:14" ht="17.25" customHeight="1" x14ac:dyDescent="0.25">
      <c r="A56" s="996"/>
      <c r="B56" s="997"/>
      <c r="C56" s="998"/>
      <c r="D56" s="1012" t="s">
        <v>58</v>
      </c>
      <c r="E56" s="1014" t="s">
        <v>112</v>
      </c>
      <c r="F56" s="570" t="s">
        <v>180</v>
      </c>
      <c r="G56" s="536">
        <v>35.299999999999997</v>
      </c>
      <c r="H56" s="537">
        <v>47.3</v>
      </c>
      <c r="I56" s="555">
        <v>47.3</v>
      </c>
      <c r="J56" s="140" t="s">
        <v>28</v>
      </c>
      <c r="K56" s="473">
        <v>100</v>
      </c>
      <c r="L56" s="473">
        <v>115</v>
      </c>
      <c r="M56" s="15">
        <v>115</v>
      </c>
    </row>
    <row r="57" spans="1:14" ht="17.25" customHeight="1" x14ac:dyDescent="0.25">
      <c r="A57" s="996"/>
      <c r="B57" s="997"/>
      <c r="C57" s="998"/>
      <c r="D57" s="1013"/>
      <c r="E57" s="1015"/>
      <c r="F57" s="571" t="s">
        <v>179</v>
      </c>
      <c r="G57" s="546">
        <v>10</v>
      </c>
      <c r="H57" s="547"/>
      <c r="I57" s="562"/>
      <c r="J57" s="26"/>
      <c r="K57" s="97"/>
      <c r="L57" s="97"/>
      <c r="M57" s="27"/>
    </row>
    <row r="58" spans="1:14" ht="13.5" customHeight="1" x14ac:dyDescent="0.25">
      <c r="A58" s="494"/>
      <c r="B58" s="495"/>
      <c r="C58" s="43"/>
      <c r="D58" s="994" t="s">
        <v>65</v>
      </c>
      <c r="E58" s="112"/>
      <c r="F58" s="572"/>
      <c r="G58" s="543"/>
      <c r="H58" s="537"/>
      <c r="I58" s="573"/>
      <c r="J58" s="94"/>
      <c r="K58" s="243"/>
      <c r="L58" s="243"/>
      <c r="M58" s="57"/>
    </row>
    <row r="59" spans="1:14" ht="26.25" customHeight="1" x14ac:dyDescent="0.25">
      <c r="A59" s="494"/>
      <c r="B59" s="495"/>
      <c r="C59" s="43"/>
      <c r="D59" s="995"/>
      <c r="E59" s="112"/>
      <c r="F59" s="574"/>
      <c r="G59" s="575"/>
      <c r="H59" s="576"/>
      <c r="I59" s="577"/>
      <c r="J59" s="351"/>
      <c r="K59" s="405"/>
      <c r="L59" s="297"/>
      <c r="M59" s="406"/>
    </row>
    <row r="60" spans="1:14" ht="30" customHeight="1" x14ac:dyDescent="0.25">
      <c r="A60" s="494"/>
      <c r="B60" s="495"/>
      <c r="C60" s="43"/>
      <c r="D60" s="299" t="s">
        <v>159</v>
      </c>
      <c r="E60" s="112"/>
      <c r="F60" s="578" t="s">
        <v>180</v>
      </c>
      <c r="G60" s="579">
        <v>25.5</v>
      </c>
      <c r="H60" s="579">
        <v>2.5</v>
      </c>
      <c r="I60" s="561"/>
      <c r="J60" s="394" t="s">
        <v>160</v>
      </c>
      <c r="K60" s="153">
        <v>6</v>
      </c>
      <c r="L60" s="407">
        <v>1</v>
      </c>
      <c r="M60" s="59"/>
    </row>
    <row r="61" spans="1:14" ht="40.5" customHeight="1" x14ac:dyDescent="0.25">
      <c r="A61" s="494"/>
      <c r="B61" s="495"/>
      <c r="C61" s="43"/>
      <c r="D61" s="301" t="s">
        <v>64</v>
      </c>
      <c r="E61" s="112"/>
      <c r="F61" s="580" t="s">
        <v>179</v>
      </c>
      <c r="G61" s="579"/>
      <c r="H61" s="540"/>
      <c r="I61" s="581"/>
      <c r="J61" s="409" t="s">
        <v>158</v>
      </c>
      <c r="K61" s="478">
        <v>2</v>
      </c>
      <c r="L61" s="153">
        <v>5</v>
      </c>
      <c r="M61" s="13"/>
    </row>
    <row r="62" spans="1:14" ht="15.75" customHeight="1" x14ac:dyDescent="0.25">
      <c r="A62" s="494"/>
      <c r="B62" s="495"/>
      <c r="C62" s="43"/>
      <c r="D62" s="386" t="s">
        <v>116</v>
      </c>
      <c r="E62" s="172"/>
      <c r="F62" s="582" t="s">
        <v>179</v>
      </c>
      <c r="G62" s="539"/>
      <c r="H62" s="579">
        <v>91</v>
      </c>
      <c r="I62" s="583"/>
      <c r="J62" s="410"/>
      <c r="K62" s="411"/>
      <c r="L62" s="411"/>
      <c r="M62" s="13"/>
    </row>
    <row r="63" spans="1:14" ht="15.75" customHeight="1" x14ac:dyDescent="0.25">
      <c r="A63" s="494"/>
      <c r="B63" s="495"/>
      <c r="C63" s="43"/>
      <c r="D63" s="387" t="s">
        <v>115</v>
      </c>
      <c r="E63" s="172"/>
      <c r="F63" s="584"/>
      <c r="G63" s="579"/>
      <c r="H63" s="579"/>
      <c r="I63" s="583"/>
      <c r="J63" s="410"/>
      <c r="K63" s="411"/>
      <c r="L63" s="411"/>
      <c r="M63" s="13"/>
    </row>
    <row r="64" spans="1:14" ht="15.75" customHeight="1" x14ac:dyDescent="0.25">
      <c r="A64" s="494"/>
      <c r="B64" s="495"/>
      <c r="C64" s="43"/>
      <c r="D64" s="388" t="s">
        <v>114</v>
      </c>
      <c r="E64" s="172"/>
      <c r="F64" s="582" t="s">
        <v>179</v>
      </c>
      <c r="G64" s="579">
        <v>30</v>
      </c>
      <c r="H64" s="579"/>
      <c r="I64" s="583"/>
      <c r="J64" s="1"/>
      <c r="K64" s="242"/>
      <c r="L64" s="242"/>
      <c r="M64" s="13"/>
    </row>
    <row r="65" spans="1:14" ht="16.5" customHeight="1" x14ac:dyDescent="0.25">
      <c r="A65" s="494"/>
      <c r="B65" s="495"/>
      <c r="C65" s="43"/>
      <c r="D65" s="389" t="s">
        <v>106</v>
      </c>
      <c r="E65" s="172"/>
      <c r="F65" s="580" t="s">
        <v>179</v>
      </c>
      <c r="G65" s="575">
        <v>197.6</v>
      </c>
      <c r="H65" s="576"/>
      <c r="I65" s="577"/>
      <c r="J65" s="1"/>
      <c r="K65" s="242"/>
      <c r="L65" s="242"/>
      <c r="M65" s="13"/>
    </row>
    <row r="66" spans="1:14" ht="26.25" customHeight="1" x14ac:dyDescent="0.25">
      <c r="A66" s="494"/>
      <c r="B66" s="495"/>
      <c r="C66" s="43"/>
      <c r="D66" s="389" t="s">
        <v>157</v>
      </c>
      <c r="E66" s="172"/>
      <c r="F66" s="584" t="s">
        <v>180</v>
      </c>
      <c r="G66" s="575"/>
      <c r="H66" s="576">
        <v>12</v>
      </c>
      <c r="I66" s="577"/>
      <c r="J66" s="436"/>
      <c r="K66" s="437"/>
      <c r="L66" s="437"/>
      <c r="M66" s="13"/>
      <c r="N66" s="493"/>
    </row>
    <row r="67" spans="1:14" ht="15.75" customHeight="1" x14ac:dyDescent="0.25">
      <c r="A67" s="494"/>
      <c r="B67" s="495"/>
      <c r="C67" s="43"/>
      <c r="D67" s="1002" t="s">
        <v>156</v>
      </c>
      <c r="E67" s="112"/>
      <c r="F67" s="578" t="s">
        <v>181</v>
      </c>
      <c r="G67" s="585"/>
      <c r="H67" s="540"/>
      <c r="I67" s="581"/>
      <c r="J67" s="438"/>
      <c r="K67" s="300"/>
      <c r="L67" s="499"/>
      <c r="M67" s="13"/>
    </row>
    <row r="68" spans="1:14" ht="16.149999999999999" customHeight="1" x14ac:dyDescent="0.25">
      <c r="A68" s="494"/>
      <c r="B68" s="495"/>
      <c r="C68" s="43"/>
      <c r="D68" s="988"/>
      <c r="E68" s="440"/>
      <c r="F68" s="582" t="s">
        <v>180</v>
      </c>
      <c r="G68" s="547"/>
      <c r="H68" s="547">
        <v>160</v>
      </c>
      <c r="I68" s="554"/>
      <c r="J68" s="439"/>
      <c r="K68" s="500"/>
      <c r="L68" s="500"/>
      <c r="M68" s="27"/>
    </row>
    <row r="69" spans="1:14" ht="41.25" customHeight="1" x14ac:dyDescent="0.25">
      <c r="A69" s="996"/>
      <c r="B69" s="997"/>
      <c r="C69" s="998"/>
      <c r="D69" s="121" t="s">
        <v>51</v>
      </c>
      <c r="E69" s="1003"/>
      <c r="F69" s="586"/>
      <c r="G69" s="543"/>
      <c r="H69" s="537"/>
      <c r="I69" s="587"/>
      <c r="J69" s="66"/>
      <c r="K69" s="498"/>
      <c r="L69" s="502"/>
      <c r="M69" s="174"/>
    </row>
    <row r="70" spans="1:14" ht="40.5" customHeight="1" x14ac:dyDescent="0.25">
      <c r="A70" s="996"/>
      <c r="B70" s="997"/>
      <c r="C70" s="998"/>
      <c r="D70" s="303" t="s">
        <v>119</v>
      </c>
      <c r="E70" s="1004"/>
      <c r="F70" s="582" t="s">
        <v>179</v>
      </c>
      <c r="G70" s="588">
        <v>15</v>
      </c>
      <c r="H70" s="585"/>
      <c r="I70" s="583"/>
      <c r="J70" s="89" t="s">
        <v>148</v>
      </c>
      <c r="K70" s="393">
        <v>0.4</v>
      </c>
      <c r="L70" s="307"/>
      <c r="M70" s="308"/>
    </row>
    <row r="71" spans="1:14" ht="25.9" customHeight="1" x14ac:dyDescent="0.25">
      <c r="A71" s="494"/>
      <c r="B71" s="495"/>
      <c r="C71" s="496"/>
      <c r="D71" s="301" t="s">
        <v>78</v>
      </c>
      <c r="E71" s="309"/>
      <c r="F71" s="589" t="s">
        <v>180</v>
      </c>
      <c r="G71" s="590"/>
      <c r="H71" s="590">
        <v>50</v>
      </c>
      <c r="I71" s="554"/>
      <c r="J71" s="3" t="s">
        <v>148</v>
      </c>
      <c r="K71" s="476"/>
      <c r="L71" s="477">
        <v>1</v>
      </c>
      <c r="M71" s="124"/>
    </row>
    <row r="72" spans="1:14" ht="17.25" customHeight="1" thickBot="1" x14ac:dyDescent="0.3">
      <c r="A72" s="48"/>
      <c r="B72" s="358"/>
      <c r="C72" s="245"/>
      <c r="D72" s="235"/>
      <c r="E72" s="233"/>
      <c r="F72" s="296" t="s">
        <v>5</v>
      </c>
      <c r="G72" s="271">
        <f>+G53+G54+G55</f>
        <v>313.39999999999998</v>
      </c>
      <c r="H72" s="282">
        <f>+H53+H54+H55</f>
        <v>362.8</v>
      </c>
      <c r="I72" s="278">
        <f>+I53+I54+I55</f>
        <v>47.3</v>
      </c>
      <c r="J72" s="338"/>
      <c r="K72" s="244"/>
      <c r="L72" s="244"/>
      <c r="M72" s="232"/>
    </row>
    <row r="73" spans="1:14" ht="15.75" customHeight="1" thickBot="1" x14ac:dyDescent="0.3">
      <c r="A73" s="48" t="s">
        <v>4</v>
      </c>
      <c r="B73" s="359" t="s">
        <v>4</v>
      </c>
      <c r="C73" s="978" t="s">
        <v>7</v>
      </c>
      <c r="D73" s="978"/>
      <c r="E73" s="978"/>
      <c r="F73" s="978"/>
      <c r="G73" s="264">
        <f>G72+G52</f>
        <v>434.6</v>
      </c>
      <c r="H73" s="317">
        <f>H72+H52</f>
        <v>593</v>
      </c>
      <c r="I73" s="316">
        <f>I72+I52</f>
        <v>301.3</v>
      </c>
      <c r="J73" s="980"/>
      <c r="K73" s="981"/>
      <c r="L73" s="981"/>
      <c r="M73" s="982"/>
    </row>
    <row r="74" spans="1:14" ht="17.25" customHeight="1" thickBot="1" x14ac:dyDescent="0.3">
      <c r="A74" s="31" t="s">
        <v>4</v>
      </c>
      <c r="B74" s="360" t="s">
        <v>6</v>
      </c>
      <c r="C74" s="989" t="s">
        <v>29</v>
      </c>
      <c r="D74" s="990"/>
      <c r="E74" s="990"/>
      <c r="F74" s="990"/>
      <c r="G74" s="990"/>
      <c r="H74" s="990"/>
      <c r="I74" s="990"/>
      <c r="J74" s="990"/>
      <c r="K74" s="990"/>
      <c r="L74" s="991"/>
      <c r="M74" s="992"/>
    </row>
    <row r="75" spans="1:14" ht="25.5" customHeight="1" x14ac:dyDescent="0.25">
      <c r="A75" s="508" t="s">
        <v>4</v>
      </c>
      <c r="B75" s="509" t="s">
        <v>6</v>
      </c>
      <c r="C75" s="60" t="s">
        <v>4</v>
      </c>
      <c r="D75" s="62" t="s">
        <v>40</v>
      </c>
      <c r="E75" s="116"/>
      <c r="F75" s="63" t="s">
        <v>17</v>
      </c>
      <c r="G75" s="591">
        <f>34+8.5</f>
        <v>42.5</v>
      </c>
      <c r="H75" s="592">
        <f>34+8.5+20+60</f>
        <v>122.5</v>
      </c>
      <c r="I75" s="593">
        <f>34+8.5+15+55</f>
        <v>112.5</v>
      </c>
      <c r="J75" s="64"/>
      <c r="K75" s="183"/>
      <c r="L75" s="72"/>
      <c r="M75" s="175"/>
    </row>
    <row r="76" spans="1:14" ht="25.5" customHeight="1" x14ac:dyDescent="0.25">
      <c r="A76" s="996"/>
      <c r="B76" s="997"/>
      <c r="C76" s="998"/>
      <c r="D76" s="999" t="s">
        <v>30</v>
      </c>
      <c r="E76" s="1001" t="s">
        <v>112</v>
      </c>
      <c r="F76" s="594" t="s">
        <v>180</v>
      </c>
      <c r="G76" s="543">
        <v>34</v>
      </c>
      <c r="H76" s="537">
        <v>34</v>
      </c>
      <c r="I76" s="573">
        <v>34</v>
      </c>
      <c r="J76" s="397" t="s">
        <v>55</v>
      </c>
      <c r="K76" s="67">
        <v>100</v>
      </c>
      <c r="L76" s="398">
        <v>100</v>
      </c>
      <c r="M76" s="399">
        <v>100</v>
      </c>
    </row>
    <row r="77" spans="1:14" ht="21.4" customHeight="1" x14ac:dyDescent="0.25">
      <c r="A77" s="996"/>
      <c r="B77" s="997"/>
      <c r="C77" s="998"/>
      <c r="D77" s="1000"/>
      <c r="E77" s="1001"/>
      <c r="F77" s="595"/>
      <c r="G77" s="546"/>
      <c r="H77" s="547"/>
      <c r="I77" s="562"/>
      <c r="J77" s="3" t="s">
        <v>31</v>
      </c>
      <c r="K77" s="428">
        <v>5</v>
      </c>
      <c r="L77" s="222">
        <v>5</v>
      </c>
      <c r="M77" s="167">
        <v>5</v>
      </c>
    </row>
    <row r="78" spans="1:14" ht="65.25" customHeight="1" x14ac:dyDescent="0.25">
      <c r="A78" s="494"/>
      <c r="B78" s="495"/>
      <c r="C78" s="496"/>
      <c r="D78" s="21" t="s">
        <v>54</v>
      </c>
      <c r="E78" s="505"/>
      <c r="F78" s="596" t="s">
        <v>180</v>
      </c>
      <c r="G78" s="546">
        <v>8.5</v>
      </c>
      <c r="H78" s="547">
        <v>8.5</v>
      </c>
      <c r="I78" s="562">
        <v>8.5</v>
      </c>
      <c r="J78" s="3" t="s">
        <v>57</v>
      </c>
      <c r="K78" s="312">
        <v>2</v>
      </c>
      <c r="L78" s="222">
        <v>2</v>
      </c>
      <c r="M78" s="167">
        <v>2</v>
      </c>
    </row>
    <row r="79" spans="1:14" ht="30.75" customHeight="1" x14ac:dyDescent="0.25">
      <c r="A79" s="494"/>
      <c r="B79" s="495"/>
      <c r="C79" s="46"/>
      <c r="D79" s="125" t="s">
        <v>59</v>
      </c>
      <c r="E79" s="302"/>
      <c r="F79" s="597" t="s">
        <v>180</v>
      </c>
      <c r="G79" s="564"/>
      <c r="H79" s="564">
        <v>20</v>
      </c>
      <c r="I79" s="558">
        <v>15</v>
      </c>
      <c r="J79" s="14" t="s">
        <v>163</v>
      </c>
      <c r="K79" s="16"/>
      <c r="L79" s="312">
        <v>100</v>
      </c>
      <c r="M79" s="165">
        <v>100</v>
      </c>
    </row>
    <row r="80" spans="1:14" ht="40.5" customHeight="1" x14ac:dyDescent="0.25">
      <c r="A80" s="494"/>
      <c r="B80" s="495"/>
      <c r="C80" s="46"/>
      <c r="D80" s="125" t="s">
        <v>117</v>
      </c>
      <c r="E80" s="497"/>
      <c r="F80" s="597" t="s">
        <v>180</v>
      </c>
      <c r="G80" s="598"/>
      <c r="H80" s="564">
        <v>60</v>
      </c>
      <c r="I80" s="559">
        <v>55</v>
      </c>
      <c r="J80" s="14" t="s">
        <v>164</v>
      </c>
      <c r="K80" s="16"/>
      <c r="L80" s="312">
        <v>50</v>
      </c>
      <c r="M80" s="165">
        <v>50</v>
      </c>
    </row>
    <row r="81" spans="1:13" ht="17.25" customHeight="1" thickBot="1" x14ac:dyDescent="0.3">
      <c r="A81" s="48"/>
      <c r="B81" s="358"/>
      <c r="C81" s="265"/>
      <c r="D81" s="267"/>
      <c r="E81" s="633"/>
      <c r="F81" s="513" t="s">
        <v>5</v>
      </c>
      <c r="G81" s="311">
        <f>+G75</f>
        <v>42.5</v>
      </c>
      <c r="H81" s="275">
        <f>+H75</f>
        <v>122.5</v>
      </c>
      <c r="I81" s="311">
        <f>+I75</f>
        <v>112.5</v>
      </c>
      <c r="J81" s="338"/>
      <c r="K81" s="244"/>
      <c r="L81" s="244"/>
      <c r="M81" s="232"/>
    </row>
    <row r="82" spans="1:13" ht="13.5" thickBot="1" x14ac:dyDescent="0.3">
      <c r="A82" s="31" t="s">
        <v>4</v>
      </c>
      <c r="B82" s="360" t="s">
        <v>6</v>
      </c>
      <c r="C82" s="978" t="s">
        <v>7</v>
      </c>
      <c r="D82" s="978"/>
      <c r="E82" s="978"/>
      <c r="F82" s="979"/>
      <c r="G82" s="320">
        <f>G81</f>
        <v>42.5</v>
      </c>
      <c r="H82" s="319">
        <f t="shared" ref="H82:I82" si="0">H81</f>
        <v>122.5</v>
      </c>
      <c r="I82" s="318">
        <f t="shared" si="0"/>
        <v>112.5</v>
      </c>
      <c r="J82" s="980"/>
      <c r="K82" s="981"/>
      <c r="L82" s="981"/>
      <c r="M82" s="982"/>
    </row>
    <row r="83" spans="1:13" ht="17.25" customHeight="1" thickBot="1" x14ac:dyDescent="0.3">
      <c r="A83" s="31" t="s">
        <v>4</v>
      </c>
      <c r="B83" s="360" t="s">
        <v>19</v>
      </c>
      <c r="C83" s="983" t="s">
        <v>72</v>
      </c>
      <c r="D83" s="984"/>
      <c r="E83" s="984"/>
      <c r="F83" s="984"/>
      <c r="G83" s="984"/>
      <c r="H83" s="984"/>
      <c r="I83" s="984"/>
      <c r="J83" s="984"/>
      <c r="K83" s="984"/>
      <c r="L83" s="985"/>
      <c r="M83" s="986"/>
    </row>
    <row r="84" spans="1:13" ht="40.5" customHeight="1" x14ac:dyDescent="0.25">
      <c r="A84" s="508" t="s">
        <v>4</v>
      </c>
      <c r="B84" s="509" t="s">
        <v>19</v>
      </c>
      <c r="C84" s="70" t="s">
        <v>4</v>
      </c>
      <c r="D84" s="72" t="s">
        <v>41</v>
      </c>
      <c r="E84" s="101"/>
      <c r="F84" s="161" t="s">
        <v>17</v>
      </c>
      <c r="G84" s="600">
        <f>6+2.5+2+3+5</f>
        <v>18.5</v>
      </c>
      <c r="H84" s="601">
        <f>6+2.5+2+10+5</f>
        <v>25.5</v>
      </c>
      <c r="I84" s="602">
        <f>6+2.5+2+5</f>
        <v>15.5</v>
      </c>
      <c r="J84" s="340"/>
      <c r="K84" s="184"/>
      <c r="L84" s="260"/>
      <c r="M84" s="177"/>
    </row>
    <row r="85" spans="1:13" ht="28.15" customHeight="1" x14ac:dyDescent="0.25">
      <c r="A85" s="494"/>
      <c r="B85" s="495"/>
      <c r="C85" s="73"/>
      <c r="D85" s="90" t="s">
        <v>32</v>
      </c>
      <c r="E85" s="102"/>
      <c r="F85" s="597" t="s">
        <v>180</v>
      </c>
      <c r="G85" s="598">
        <v>6</v>
      </c>
      <c r="H85" s="564">
        <v>6</v>
      </c>
      <c r="I85" s="557">
        <v>6</v>
      </c>
      <c r="J85" s="335" t="s">
        <v>35</v>
      </c>
      <c r="K85" s="312">
        <v>3</v>
      </c>
      <c r="L85" s="314">
        <v>3</v>
      </c>
      <c r="M85" s="165">
        <v>3</v>
      </c>
    </row>
    <row r="86" spans="1:13" ht="41.25" customHeight="1" x14ac:dyDescent="0.25">
      <c r="A86" s="494"/>
      <c r="B86" s="495"/>
      <c r="C86" s="76"/>
      <c r="D86" s="4" t="s">
        <v>118</v>
      </c>
      <c r="E86" s="103"/>
      <c r="F86" s="556" t="s">
        <v>180</v>
      </c>
      <c r="G86" s="546">
        <v>2.5</v>
      </c>
      <c r="H86" s="547">
        <v>2.5</v>
      </c>
      <c r="I86" s="562">
        <v>2.5</v>
      </c>
      <c r="J86" s="14" t="s">
        <v>79</v>
      </c>
      <c r="K86" s="29">
        <v>6</v>
      </c>
      <c r="L86" s="321">
        <v>6</v>
      </c>
      <c r="M86" s="166">
        <v>6</v>
      </c>
    </row>
    <row r="87" spans="1:13" ht="18.75" customHeight="1" x14ac:dyDescent="0.25">
      <c r="A87" s="494"/>
      <c r="B87" s="495"/>
      <c r="C87" s="73"/>
      <c r="D87" s="395" t="s">
        <v>47</v>
      </c>
      <c r="E87" s="104"/>
      <c r="F87" s="586"/>
      <c r="G87" s="539"/>
      <c r="H87" s="540"/>
      <c r="I87" s="552"/>
      <c r="J87" s="397"/>
      <c r="K87" s="395"/>
      <c r="L87" s="395"/>
      <c r="M87" s="399"/>
    </row>
    <row r="88" spans="1:13" ht="25.9" customHeight="1" x14ac:dyDescent="0.25">
      <c r="A88" s="494"/>
      <c r="B88" s="495"/>
      <c r="C88" s="76"/>
      <c r="D88" s="499" t="s">
        <v>187</v>
      </c>
      <c r="E88" s="104"/>
      <c r="F88" s="603" t="s">
        <v>180</v>
      </c>
      <c r="G88" s="585">
        <v>2</v>
      </c>
      <c r="H88" s="579">
        <v>2</v>
      </c>
      <c r="I88" s="583">
        <v>2</v>
      </c>
      <c r="J88" s="89" t="s">
        <v>48</v>
      </c>
      <c r="K88" s="322">
        <v>1</v>
      </c>
      <c r="L88" s="300">
        <v>1</v>
      </c>
      <c r="M88" s="164">
        <v>1</v>
      </c>
    </row>
    <row r="89" spans="1:13" ht="25.5" customHeight="1" x14ac:dyDescent="0.25">
      <c r="A89" s="494"/>
      <c r="B89" s="495"/>
      <c r="C89" s="76"/>
      <c r="D89" s="306" t="s">
        <v>33</v>
      </c>
      <c r="E89" s="104"/>
      <c r="F89" s="604" t="s">
        <v>180</v>
      </c>
      <c r="G89" s="585"/>
      <c r="H89" s="576">
        <v>10</v>
      </c>
      <c r="I89" s="583"/>
      <c r="J89" s="337" t="s">
        <v>34</v>
      </c>
      <c r="K89" s="400"/>
      <c r="L89" s="400">
        <v>200</v>
      </c>
      <c r="M89" s="392"/>
    </row>
    <row r="90" spans="1:13" ht="27" customHeight="1" x14ac:dyDescent="0.25">
      <c r="A90" s="494"/>
      <c r="B90" s="495"/>
      <c r="C90" s="76"/>
      <c r="D90" s="499" t="s">
        <v>161</v>
      </c>
      <c r="E90" s="104"/>
      <c r="F90" s="605" t="s">
        <v>180</v>
      </c>
      <c r="G90" s="590">
        <v>3</v>
      </c>
      <c r="H90" s="540"/>
      <c r="I90" s="552"/>
      <c r="J90" s="401" t="s">
        <v>183</v>
      </c>
      <c r="K90" s="402">
        <v>1</v>
      </c>
      <c r="L90" s="402"/>
      <c r="M90" s="126"/>
    </row>
    <row r="91" spans="1:13" ht="33" customHeight="1" x14ac:dyDescent="0.25">
      <c r="A91" s="494"/>
      <c r="B91" s="495"/>
      <c r="C91" s="76"/>
      <c r="D91" s="22" t="s">
        <v>50</v>
      </c>
      <c r="E91" s="104"/>
      <c r="F91" s="606" t="s">
        <v>180</v>
      </c>
      <c r="G91" s="598">
        <v>5</v>
      </c>
      <c r="H91" s="564">
        <v>5</v>
      </c>
      <c r="I91" s="557">
        <v>5</v>
      </c>
      <c r="J91" s="14" t="s">
        <v>56</v>
      </c>
      <c r="K91" s="323">
        <v>1</v>
      </c>
      <c r="L91" s="29">
        <v>1</v>
      </c>
      <c r="M91" s="165">
        <v>1</v>
      </c>
    </row>
    <row r="92" spans="1:13" ht="17.25" customHeight="1" thickBot="1" x14ac:dyDescent="0.3">
      <c r="A92" s="48"/>
      <c r="B92" s="358"/>
      <c r="C92" s="49"/>
      <c r="D92" s="235"/>
      <c r="E92" s="262"/>
      <c r="F92" s="599" t="s">
        <v>5</v>
      </c>
      <c r="G92" s="282">
        <f>+G84</f>
        <v>18.5</v>
      </c>
      <c r="H92" s="279">
        <f>+H84</f>
        <v>25.5</v>
      </c>
      <c r="I92" s="278">
        <f>+I84</f>
        <v>15.5</v>
      </c>
      <c r="J92" s="338"/>
      <c r="K92" s="244"/>
      <c r="L92" s="244"/>
      <c r="M92" s="238"/>
    </row>
    <row r="93" spans="1:13" ht="15.75" customHeight="1" x14ac:dyDescent="0.3">
      <c r="A93" s="508" t="s">
        <v>4</v>
      </c>
      <c r="B93" s="509" t="s">
        <v>19</v>
      </c>
      <c r="C93" s="70" t="s">
        <v>6</v>
      </c>
      <c r="D93" s="30" t="s">
        <v>63</v>
      </c>
      <c r="E93" s="119"/>
      <c r="F93" s="363" t="s">
        <v>17</v>
      </c>
      <c r="G93" s="251">
        <v>300</v>
      </c>
      <c r="H93" s="256">
        <f>300+10+10</f>
        <v>320</v>
      </c>
      <c r="I93" s="251">
        <f>300+146+42.7+10+15</f>
        <v>513.70000000000005</v>
      </c>
      <c r="J93" s="339"/>
      <c r="K93" s="257"/>
      <c r="L93" s="185"/>
      <c r="M93" s="79"/>
    </row>
    <row r="94" spans="1:13" ht="15.75" customHeight="1" x14ac:dyDescent="0.3">
      <c r="A94" s="532"/>
      <c r="B94" s="361"/>
      <c r="C94" s="73"/>
      <c r="D94" s="607"/>
      <c r="E94" s="608"/>
      <c r="F94" s="12" t="s">
        <v>71</v>
      </c>
      <c r="G94" s="251"/>
      <c r="H94" s="609"/>
      <c r="I94" s="251"/>
      <c r="J94" s="348"/>
      <c r="K94" s="610"/>
      <c r="L94" s="611"/>
      <c r="M94" s="13"/>
    </row>
    <row r="95" spans="1:13" ht="15.75" customHeight="1" x14ac:dyDescent="0.3">
      <c r="A95" s="494"/>
      <c r="B95" s="361"/>
      <c r="C95" s="73"/>
      <c r="D95" s="93"/>
      <c r="E95" s="120"/>
      <c r="F95" s="80" t="s">
        <v>165</v>
      </c>
      <c r="G95" s="255"/>
      <c r="H95" s="255"/>
      <c r="I95" s="252">
        <v>3000</v>
      </c>
      <c r="J95" s="28"/>
      <c r="K95" s="507"/>
      <c r="L95" s="186"/>
      <c r="M95" s="27"/>
    </row>
    <row r="96" spans="1:13" ht="22.5" customHeight="1" x14ac:dyDescent="0.25">
      <c r="A96" s="494"/>
      <c r="B96" s="361"/>
      <c r="C96" s="73"/>
      <c r="D96" s="987" t="s">
        <v>61</v>
      </c>
      <c r="E96" s="179" t="s">
        <v>140</v>
      </c>
      <c r="F96" s="612" t="s">
        <v>180</v>
      </c>
      <c r="G96" s="537">
        <v>300</v>
      </c>
      <c r="H96" s="537">
        <v>300</v>
      </c>
      <c r="I96" s="573">
        <v>300</v>
      </c>
      <c r="J96" s="334" t="s">
        <v>67</v>
      </c>
      <c r="K96" s="221">
        <v>5</v>
      </c>
      <c r="L96" s="221">
        <v>6</v>
      </c>
      <c r="M96" s="15">
        <v>6</v>
      </c>
    </row>
    <row r="97" spans="1:17" ht="14.25" customHeight="1" x14ac:dyDescent="0.25">
      <c r="A97" s="494"/>
      <c r="B97" s="361"/>
      <c r="C97" s="73"/>
      <c r="D97" s="988"/>
      <c r="E97" s="127" t="s">
        <v>109</v>
      </c>
      <c r="F97" s="613"/>
      <c r="G97" s="547"/>
      <c r="H97" s="547"/>
      <c r="I97" s="562"/>
      <c r="J97" s="28"/>
      <c r="K97" s="507"/>
      <c r="L97" s="186"/>
      <c r="M97" s="27"/>
    </row>
    <row r="98" spans="1:17" ht="15.4" customHeight="1" x14ac:dyDescent="0.25">
      <c r="A98" s="494"/>
      <c r="B98" s="495"/>
      <c r="C98" s="73"/>
      <c r="D98" s="258" t="s">
        <v>104</v>
      </c>
      <c r="E98" s="180" t="s">
        <v>105</v>
      </c>
      <c r="F98" s="612" t="s">
        <v>181</v>
      </c>
      <c r="G98" s="537"/>
      <c r="H98" s="537"/>
      <c r="I98" s="573"/>
      <c r="J98" s="504" t="s">
        <v>120</v>
      </c>
      <c r="K98" s="258"/>
      <c r="L98" s="95"/>
      <c r="M98" s="15"/>
    </row>
    <row r="99" spans="1:17" ht="26.25" customHeight="1" x14ac:dyDescent="0.25">
      <c r="A99" s="494"/>
      <c r="B99" s="361"/>
      <c r="C99" s="73"/>
      <c r="D99" s="259"/>
      <c r="E99" s="181"/>
      <c r="F99" s="605" t="s">
        <v>180</v>
      </c>
      <c r="G99" s="540"/>
      <c r="H99" s="540"/>
      <c r="I99" s="552">
        <v>146</v>
      </c>
      <c r="J99" s="430" t="s">
        <v>167</v>
      </c>
      <c r="K99" s="299"/>
      <c r="L99" s="299"/>
      <c r="M99" s="59">
        <v>1</v>
      </c>
    </row>
    <row r="100" spans="1:17" ht="26.65" customHeight="1" x14ac:dyDescent="0.25">
      <c r="A100" s="494"/>
      <c r="B100" s="361"/>
      <c r="C100" s="73"/>
      <c r="D100" s="25"/>
      <c r="E100" s="431" t="s">
        <v>109</v>
      </c>
      <c r="F100" s="595" t="s">
        <v>182</v>
      </c>
      <c r="G100" s="540"/>
      <c r="H100" s="547"/>
      <c r="I100" s="552">
        <v>3000</v>
      </c>
      <c r="J100" s="372" t="s">
        <v>168</v>
      </c>
      <c r="K100" s="429"/>
      <c r="L100" s="429"/>
      <c r="M100" s="126">
        <v>40</v>
      </c>
    </row>
    <row r="101" spans="1:17" ht="31.5" customHeight="1" x14ac:dyDescent="0.25">
      <c r="A101" s="494"/>
      <c r="B101" s="361"/>
      <c r="C101" s="73"/>
      <c r="D101" s="25" t="s">
        <v>169</v>
      </c>
      <c r="E101" s="325"/>
      <c r="F101" s="595" t="s">
        <v>180</v>
      </c>
      <c r="G101" s="564"/>
      <c r="H101" s="547"/>
      <c r="I101" s="564">
        <v>42.7</v>
      </c>
      <c r="J101" s="372" t="s">
        <v>168</v>
      </c>
      <c r="K101" s="432"/>
      <c r="L101" s="429"/>
      <c r="M101" s="126">
        <v>100</v>
      </c>
    </row>
    <row r="102" spans="1:17" ht="41.25" customHeight="1" x14ac:dyDescent="0.25">
      <c r="A102" s="494"/>
      <c r="B102" s="361"/>
      <c r="C102" s="73"/>
      <c r="D102" s="4" t="s">
        <v>110</v>
      </c>
      <c r="E102" s="636" t="s">
        <v>109</v>
      </c>
      <c r="F102" s="612" t="s">
        <v>180</v>
      </c>
      <c r="G102" s="564"/>
      <c r="H102" s="564">
        <v>10</v>
      </c>
      <c r="I102" s="559">
        <v>10</v>
      </c>
      <c r="J102" s="14" t="s">
        <v>80</v>
      </c>
      <c r="K102" s="259"/>
      <c r="L102" s="327"/>
      <c r="M102" s="13">
        <v>1</v>
      </c>
    </row>
    <row r="103" spans="1:17" ht="28.5" customHeight="1" x14ac:dyDescent="0.25">
      <c r="A103" s="494"/>
      <c r="B103" s="361"/>
      <c r="C103" s="73"/>
      <c r="D103" s="507" t="s">
        <v>103</v>
      </c>
      <c r="E103" s="635" t="s">
        <v>112</v>
      </c>
      <c r="F103" s="606" t="s">
        <v>180</v>
      </c>
      <c r="G103" s="547"/>
      <c r="H103" s="547">
        <v>10</v>
      </c>
      <c r="I103" s="562">
        <v>15</v>
      </c>
      <c r="J103" s="28" t="s">
        <v>102</v>
      </c>
      <c r="K103" s="326"/>
      <c r="L103" s="294"/>
      <c r="M103" s="403">
        <v>1</v>
      </c>
    </row>
    <row r="104" spans="1:17" ht="17.25" customHeight="1" thickBot="1" x14ac:dyDescent="0.3">
      <c r="A104" s="48"/>
      <c r="B104" s="362"/>
      <c r="C104" s="78"/>
      <c r="D104" s="277"/>
      <c r="E104" s="620"/>
      <c r="F104" s="513" t="s">
        <v>5</v>
      </c>
      <c r="G104" s="311">
        <f>+G93+G94+G95</f>
        <v>300</v>
      </c>
      <c r="H104" s="282">
        <f>+H93+H94+H95</f>
        <v>320</v>
      </c>
      <c r="I104" s="278">
        <f>+I93+I94+I95</f>
        <v>3513.7</v>
      </c>
      <c r="J104" s="338"/>
      <c r="K104" s="244"/>
      <c r="L104" s="231"/>
      <c r="M104" s="238"/>
    </row>
    <row r="105" spans="1:17" ht="14.25" customHeight="1" thickBot="1" x14ac:dyDescent="0.3">
      <c r="A105" s="48" t="s">
        <v>4</v>
      </c>
      <c r="B105" s="358" t="s">
        <v>19</v>
      </c>
      <c r="C105" s="962" t="s">
        <v>7</v>
      </c>
      <c r="D105" s="963"/>
      <c r="E105" s="963"/>
      <c r="F105" s="964"/>
      <c r="G105" s="512">
        <f>G104+G92</f>
        <v>318.5</v>
      </c>
      <c r="H105" s="143">
        <f t="shared" ref="H105:I105" si="1">H104+H92</f>
        <v>345.5</v>
      </c>
      <c r="I105" s="328">
        <f t="shared" si="1"/>
        <v>3529.2</v>
      </c>
      <c r="J105" s="965"/>
      <c r="K105" s="966"/>
      <c r="L105" s="966"/>
      <c r="M105" s="967"/>
    </row>
    <row r="106" spans="1:17" ht="14.25" customHeight="1" thickBot="1" x14ac:dyDescent="0.3">
      <c r="A106" s="31" t="s">
        <v>4</v>
      </c>
      <c r="B106" s="968" t="s">
        <v>8</v>
      </c>
      <c r="C106" s="968"/>
      <c r="D106" s="968"/>
      <c r="E106" s="968"/>
      <c r="F106" s="969"/>
      <c r="G106" s="329">
        <f>G105+G82+G73</f>
        <v>795.6</v>
      </c>
      <c r="H106" s="146">
        <f>H105+H82+H73</f>
        <v>1061</v>
      </c>
      <c r="I106" s="329">
        <f>I105+I82+I73</f>
        <v>3943</v>
      </c>
      <c r="J106" s="970"/>
      <c r="K106" s="971"/>
      <c r="L106" s="971"/>
      <c r="M106" s="972"/>
    </row>
    <row r="107" spans="1:17" ht="14.25" customHeight="1" thickBot="1" x14ac:dyDescent="0.3">
      <c r="A107" s="514" t="s">
        <v>4</v>
      </c>
      <c r="B107" s="973" t="s">
        <v>83</v>
      </c>
      <c r="C107" s="973"/>
      <c r="D107" s="973"/>
      <c r="E107" s="973"/>
      <c r="F107" s="974"/>
      <c r="G107" s="637">
        <f>G106</f>
        <v>795.6</v>
      </c>
      <c r="H107" s="332">
        <f>H106</f>
        <v>1061</v>
      </c>
      <c r="I107" s="638">
        <f t="shared" ref="I107" si="2">I106</f>
        <v>3943</v>
      </c>
      <c r="J107" s="975"/>
      <c r="K107" s="976"/>
      <c r="L107" s="976"/>
      <c r="M107" s="977"/>
    </row>
    <row r="108" spans="1:17" s="39" customFormat="1" ht="17.25" customHeight="1" x14ac:dyDescent="0.25">
      <c r="A108" s="617"/>
      <c r="B108" s="510"/>
      <c r="C108" s="510"/>
      <c r="D108" s="510"/>
      <c r="E108" s="510"/>
      <c r="F108" s="510"/>
      <c r="G108" s="510"/>
      <c r="H108" s="510"/>
      <c r="I108" s="510"/>
      <c r="J108" s="510"/>
      <c r="K108" s="510"/>
      <c r="L108" s="510"/>
      <c r="M108" s="510"/>
      <c r="N108" s="10"/>
      <c r="O108" s="10"/>
      <c r="P108" s="10"/>
      <c r="Q108" s="10"/>
    </row>
    <row r="109" spans="1:17" s="5" customFormat="1" ht="14.25" customHeight="1" thickBot="1" x14ac:dyDescent="0.3">
      <c r="A109" s="993" t="s">
        <v>11</v>
      </c>
      <c r="B109" s="993"/>
      <c r="C109" s="993"/>
      <c r="D109" s="993"/>
      <c r="E109" s="993"/>
      <c r="F109" s="993"/>
      <c r="G109" s="33"/>
      <c r="H109" s="33"/>
      <c r="I109" s="33"/>
      <c r="J109" s="34"/>
      <c r="K109" s="34"/>
      <c r="L109" s="34"/>
      <c r="M109" s="34"/>
      <c r="N109" s="10"/>
      <c r="O109" s="10"/>
      <c r="P109" s="10"/>
      <c r="Q109" s="10"/>
    </row>
    <row r="110" spans="1:17" ht="60" customHeight="1" thickBot="1" x14ac:dyDescent="0.3">
      <c r="A110" s="953" t="s">
        <v>9</v>
      </c>
      <c r="B110" s="954"/>
      <c r="C110" s="954"/>
      <c r="D110" s="954"/>
      <c r="E110" s="954"/>
      <c r="F110" s="955"/>
      <c r="G110" s="856" t="s">
        <v>198</v>
      </c>
      <c r="H110" s="856" t="s">
        <v>199</v>
      </c>
      <c r="I110" s="856" t="s">
        <v>200</v>
      </c>
      <c r="J110" s="652"/>
    </row>
    <row r="111" spans="1:17" ht="14.25" customHeight="1" x14ac:dyDescent="0.25">
      <c r="A111" s="956" t="s">
        <v>12</v>
      </c>
      <c r="B111" s="957"/>
      <c r="C111" s="957"/>
      <c r="D111" s="957"/>
      <c r="E111" s="957"/>
      <c r="F111" s="958"/>
      <c r="G111" s="82">
        <f t="shared" ref="G111:I111" si="3">G112+G117+G118</f>
        <v>795.6</v>
      </c>
      <c r="H111" s="82">
        <f t="shared" si="3"/>
        <v>1061</v>
      </c>
      <c r="I111" s="82">
        <f t="shared" si="3"/>
        <v>943</v>
      </c>
    </row>
    <row r="112" spans="1:17" ht="14.25" customHeight="1" x14ac:dyDescent="0.25">
      <c r="A112" s="959" t="s">
        <v>66</v>
      </c>
      <c r="B112" s="960"/>
      <c r="C112" s="960"/>
      <c r="D112" s="960"/>
      <c r="E112" s="960"/>
      <c r="F112" s="961"/>
      <c r="G112" s="81">
        <f t="shared" ref="G112:I112" si="4">G113+G114+G115+G116</f>
        <v>450.5</v>
      </c>
      <c r="H112" s="81">
        <f t="shared" si="4"/>
        <v>954</v>
      </c>
      <c r="I112" s="81">
        <f t="shared" si="4"/>
        <v>943</v>
      </c>
    </row>
    <row r="113" spans="1:17" ht="14.25" customHeight="1" x14ac:dyDescent="0.25">
      <c r="A113" s="947" t="s">
        <v>88</v>
      </c>
      <c r="B113" s="948"/>
      <c r="C113" s="948"/>
      <c r="D113" s="948"/>
      <c r="E113" s="948"/>
      <c r="F113" s="949"/>
      <c r="G113" s="83">
        <f>SUMIF(F15:F107,"SB",G15:G107)</f>
        <v>450.5</v>
      </c>
      <c r="H113" s="83">
        <f>SUMIF(F15:F107,"SB",H15:H107)</f>
        <v>954</v>
      </c>
      <c r="I113" s="83">
        <f>SUMIF(F15:F107,"SB",I15:I107)</f>
        <v>943</v>
      </c>
      <c r="J113" s="35"/>
      <c r="K113" s="35"/>
      <c r="L113" s="35"/>
    </row>
    <row r="114" spans="1:17" ht="14.25" customHeight="1" x14ac:dyDescent="0.25">
      <c r="A114" s="941" t="s">
        <v>162</v>
      </c>
      <c r="B114" s="942"/>
      <c r="C114" s="942"/>
      <c r="D114" s="942"/>
      <c r="E114" s="942"/>
      <c r="F114" s="943"/>
      <c r="G114" s="83">
        <f>SUMIF(F15:F107,"SB(AA)",G15:G107)</f>
        <v>0</v>
      </c>
      <c r="H114" s="83">
        <f>SUMIF(F15:F107,"SB(AA)",H15:H107)</f>
        <v>0</v>
      </c>
      <c r="I114" s="83">
        <f>SUMIF(F15:F107,"SB(AA)",I15:I107)</f>
        <v>0</v>
      </c>
      <c r="J114" s="35"/>
      <c r="K114" s="35"/>
      <c r="L114" s="35"/>
    </row>
    <row r="115" spans="1:17" ht="26.25" customHeight="1" x14ac:dyDescent="0.25">
      <c r="A115" s="935" t="s">
        <v>89</v>
      </c>
      <c r="B115" s="936"/>
      <c r="C115" s="936"/>
      <c r="D115" s="936"/>
      <c r="E115" s="936"/>
      <c r="F115" s="937"/>
      <c r="G115" s="84">
        <f>SUMIF(F15:F103,"SB(ES)",G15:G103)</f>
        <v>0</v>
      </c>
      <c r="H115" s="84">
        <f>SUMIF(F15:F103,"SB(ES)",H15:H103)</f>
        <v>0</v>
      </c>
      <c r="I115" s="84">
        <f>SUMIF(F15:F103,"SB(ES)",I15:I103)</f>
        <v>0</v>
      </c>
      <c r="J115" s="35"/>
      <c r="K115" s="35"/>
      <c r="L115" s="35"/>
    </row>
    <row r="116" spans="1:17" ht="14.25" customHeight="1" x14ac:dyDescent="0.25">
      <c r="A116" s="935" t="s">
        <v>90</v>
      </c>
      <c r="B116" s="936"/>
      <c r="C116" s="936"/>
      <c r="D116" s="936"/>
      <c r="E116" s="936"/>
      <c r="F116" s="937"/>
      <c r="G116" s="84">
        <f>SUMIF(F15:F107,"SB(VB)",G15:G107)</f>
        <v>0</v>
      </c>
      <c r="H116" s="84">
        <f>SUMIF(F15:F107,"SB(VB)",H15:H107)</f>
        <v>0</v>
      </c>
      <c r="I116" s="84">
        <f>SUMIF(F15:F107,"SB(VB)",I15:I107)</f>
        <v>0</v>
      </c>
      <c r="J116" s="35"/>
      <c r="K116" s="35"/>
      <c r="L116" s="35"/>
    </row>
    <row r="117" spans="1:17" ht="14.25" customHeight="1" x14ac:dyDescent="0.25">
      <c r="A117" s="950" t="s">
        <v>91</v>
      </c>
      <c r="B117" s="951"/>
      <c r="C117" s="951"/>
      <c r="D117" s="951"/>
      <c r="E117" s="951"/>
      <c r="F117" s="952"/>
      <c r="G117" s="353">
        <f>SUMIF(F15:F107,"SB(L)",G15:G107)</f>
        <v>44.1</v>
      </c>
      <c r="H117" s="353">
        <f>SUMIF(F15:F107,"SB(L)",H15:H107)</f>
        <v>0</v>
      </c>
      <c r="I117" s="353">
        <f>SUMIF(F15:F107,"SB(L)",I15:I107)</f>
        <v>0</v>
      </c>
      <c r="J117" s="35"/>
      <c r="K117" s="35"/>
      <c r="L117" s="35"/>
    </row>
    <row r="118" spans="1:17" ht="14.25" customHeight="1" x14ac:dyDescent="0.25">
      <c r="A118" s="950" t="s">
        <v>93</v>
      </c>
      <c r="B118" s="951"/>
      <c r="C118" s="951"/>
      <c r="D118" s="951"/>
      <c r="E118" s="951"/>
      <c r="F118" s="952"/>
      <c r="G118" s="353">
        <f>SUMIF(F15:F107,"SB(ŽPL)",G15:G107)</f>
        <v>301</v>
      </c>
      <c r="H118" s="353">
        <f>SUMIF(F15:F107,"SB(ŽPL)",H15:H107)</f>
        <v>107</v>
      </c>
      <c r="I118" s="353">
        <f>SUMIF(F15:F107,"SB(ŽPL)",I15:I107)</f>
        <v>0</v>
      </c>
      <c r="J118" s="85"/>
      <c r="K118" s="85"/>
      <c r="L118" s="85"/>
    </row>
    <row r="119" spans="1:17" ht="14.25" customHeight="1" x14ac:dyDescent="0.25">
      <c r="A119" s="932" t="s">
        <v>13</v>
      </c>
      <c r="B119" s="933"/>
      <c r="C119" s="933"/>
      <c r="D119" s="933"/>
      <c r="E119" s="933"/>
      <c r="F119" s="934"/>
      <c r="G119" s="86">
        <f t="shared" ref="G119:I119" si="5">SUM(G121:G123)</f>
        <v>0</v>
      </c>
      <c r="H119" s="86">
        <f t="shared" si="5"/>
        <v>0</v>
      </c>
      <c r="I119" s="86">
        <f t="shared" si="5"/>
        <v>3000</v>
      </c>
    </row>
    <row r="120" spans="1:17" ht="14.25" customHeight="1" x14ac:dyDescent="0.25">
      <c r="A120" s="935" t="s">
        <v>94</v>
      </c>
      <c r="B120" s="936"/>
      <c r="C120" s="936"/>
      <c r="D120" s="936"/>
      <c r="E120" s="936"/>
      <c r="F120" s="937"/>
      <c r="G120" s="83">
        <f>SUMIF(F15:F107,"ES)",G15:G107)</f>
        <v>0</v>
      </c>
      <c r="H120" s="83">
        <f>SUMIF(F15:F107,"ES)",H15:H107)</f>
        <v>0</v>
      </c>
      <c r="I120" s="83">
        <f>SUMIF(F15:F107,"ES)",I15:I107)</f>
        <v>0</v>
      </c>
      <c r="J120" s="35"/>
      <c r="K120" s="35"/>
      <c r="L120" s="35"/>
      <c r="N120" s="40"/>
      <c r="O120" s="40"/>
      <c r="P120" s="40"/>
      <c r="Q120" s="40"/>
    </row>
    <row r="121" spans="1:17" ht="14.25" customHeight="1" x14ac:dyDescent="0.25">
      <c r="A121" s="938" t="s">
        <v>188</v>
      </c>
      <c r="B121" s="939"/>
      <c r="C121" s="939"/>
      <c r="D121" s="939"/>
      <c r="E121" s="939"/>
      <c r="F121" s="940"/>
      <c r="G121" s="83">
        <f>SUMIF(F15:F107,"KVJUD",G15:G107)</f>
        <v>0</v>
      </c>
      <c r="H121" s="83">
        <f>SUMIF(F15:F107,"KVJUD",H15:H107)</f>
        <v>0</v>
      </c>
      <c r="I121" s="83">
        <f>SUMIF(F15:F107,"KVJUD",I15:I107)</f>
        <v>0</v>
      </c>
      <c r="N121" s="40"/>
      <c r="O121" s="40"/>
      <c r="P121" s="40"/>
      <c r="Q121" s="40"/>
    </row>
    <row r="122" spans="1:17" ht="14.25" customHeight="1" x14ac:dyDescent="0.25">
      <c r="A122" s="938" t="s">
        <v>96</v>
      </c>
      <c r="B122" s="939"/>
      <c r="C122" s="939"/>
      <c r="D122" s="939"/>
      <c r="E122" s="939"/>
      <c r="F122" s="940"/>
      <c r="G122" s="83">
        <f>SUMIF(F15:F107,"Kt",G15:G107)</f>
        <v>0</v>
      </c>
      <c r="H122" s="83">
        <f>SUMIF(F15:F107,"Kt",H15:H107)</f>
        <v>0</v>
      </c>
      <c r="I122" s="83">
        <f>SUMIF(F15:F107,"Kt",I15:I107)</f>
        <v>3000</v>
      </c>
      <c r="N122" s="40"/>
      <c r="O122" s="40"/>
      <c r="P122" s="40"/>
      <c r="Q122" s="40"/>
    </row>
    <row r="123" spans="1:17" ht="14.25" customHeight="1" x14ac:dyDescent="0.25">
      <c r="A123" s="941" t="s">
        <v>97</v>
      </c>
      <c r="B123" s="942"/>
      <c r="C123" s="942"/>
      <c r="D123" s="942"/>
      <c r="E123" s="942"/>
      <c r="F123" s="943"/>
      <c r="G123" s="83">
        <f>SUMIF(F15:F107,"LRVB",G15:G107)</f>
        <v>0</v>
      </c>
      <c r="H123" s="83">
        <f>SUMIF(F15:F107,"LRVB",H15:H107)</f>
        <v>0</v>
      </c>
      <c r="I123" s="83">
        <f>SUMIF(F15:F107,"LRVB",I15:I107)</f>
        <v>0</v>
      </c>
      <c r="N123" s="40"/>
      <c r="O123" s="40"/>
      <c r="P123" s="40"/>
      <c r="Q123" s="40"/>
    </row>
    <row r="124" spans="1:17" ht="14.25" customHeight="1" thickBot="1" x14ac:dyDescent="0.3">
      <c r="A124" s="944" t="s">
        <v>14</v>
      </c>
      <c r="B124" s="945"/>
      <c r="C124" s="945"/>
      <c r="D124" s="945"/>
      <c r="E124" s="945"/>
      <c r="F124" s="946"/>
      <c r="G124" s="50">
        <f t="shared" ref="G124:I124" si="6">G119+G111</f>
        <v>795.6</v>
      </c>
      <c r="H124" s="50">
        <f t="shared" si="6"/>
        <v>1061</v>
      </c>
      <c r="I124" s="50">
        <f t="shared" si="6"/>
        <v>3943</v>
      </c>
      <c r="J124" s="10"/>
      <c r="K124" s="10"/>
      <c r="L124" s="10"/>
      <c r="M124" s="10"/>
      <c r="N124" s="40"/>
      <c r="O124" s="40"/>
      <c r="P124" s="40"/>
      <c r="Q124" s="40"/>
    </row>
    <row r="125" spans="1:17" s="40" customFormat="1" x14ac:dyDescent="0.25">
      <c r="A125" s="10"/>
      <c r="B125" s="10"/>
      <c r="C125" s="10"/>
      <c r="D125" s="10"/>
      <c r="E125" s="10"/>
      <c r="G125" s="87"/>
      <c r="H125" s="87"/>
      <c r="I125" s="87"/>
      <c r="M125" s="10"/>
      <c r="N125" s="10"/>
      <c r="O125" s="10"/>
      <c r="P125" s="10"/>
      <c r="Q125" s="10"/>
    </row>
    <row r="126" spans="1:17" x14ac:dyDescent="0.25">
      <c r="E126" s="623"/>
      <c r="F126" s="621"/>
      <c r="G126" s="624"/>
      <c r="H126" s="10"/>
      <c r="I126" s="10"/>
    </row>
    <row r="127" spans="1:17" x14ac:dyDescent="0.25">
      <c r="F127" s="622"/>
      <c r="G127" s="85"/>
      <c r="H127" s="625"/>
      <c r="I127" s="625"/>
    </row>
  </sheetData>
  <mergeCells count="109">
    <mergeCell ref="J1:M1"/>
    <mergeCell ref="A11:M11"/>
    <mergeCell ref="A12:M12"/>
    <mergeCell ref="B13:M13"/>
    <mergeCell ref="F8:F10"/>
    <mergeCell ref="G8:G10"/>
    <mergeCell ref="H8:H10"/>
    <mergeCell ref="I8:I10"/>
    <mergeCell ref="A8:A10"/>
    <mergeCell ref="B8:B10"/>
    <mergeCell ref="C8:C10"/>
    <mergeCell ref="D8:D10"/>
    <mergeCell ref="E8:E10"/>
    <mergeCell ref="J3:M3"/>
    <mergeCell ref="A4:M4"/>
    <mergeCell ref="A5:M5"/>
    <mergeCell ref="A6:M6"/>
    <mergeCell ref="J7:M7"/>
    <mergeCell ref="J8:M8"/>
    <mergeCell ref="J9:J10"/>
    <mergeCell ref="K9:M9"/>
    <mergeCell ref="J2:M2"/>
    <mergeCell ref="D24:D25"/>
    <mergeCell ref="A26:A27"/>
    <mergeCell ref="B26:B27"/>
    <mergeCell ref="C26:C27"/>
    <mergeCell ref="D26:D27"/>
    <mergeCell ref="C14:M14"/>
    <mergeCell ref="D19:D21"/>
    <mergeCell ref="J19:J21"/>
    <mergeCell ref="D22:D23"/>
    <mergeCell ref="E22:E23"/>
    <mergeCell ref="M15:M18"/>
    <mergeCell ref="E26:E27"/>
    <mergeCell ref="A28:A29"/>
    <mergeCell ref="B28:B29"/>
    <mergeCell ref="C28:C29"/>
    <mergeCell ref="D28:D29"/>
    <mergeCell ref="E28:E29"/>
    <mergeCell ref="A32:A34"/>
    <mergeCell ref="B32:B34"/>
    <mergeCell ref="C32:C34"/>
    <mergeCell ref="D32:D34"/>
    <mergeCell ref="E32:E34"/>
    <mergeCell ref="A30:A31"/>
    <mergeCell ref="B30:B31"/>
    <mergeCell ref="C30:C31"/>
    <mergeCell ref="D30:D31"/>
    <mergeCell ref="E30:E31"/>
    <mergeCell ref="A36:A37"/>
    <mergeCell ref="B36:B37"/>
    <mergeCell ref="C36:C37"/>
    <mergeCell ref="D36:D37"/>
    <mergeCell ref="E36:E37"/>
    <mergeCell ref="A53:A57"/>
    <mergeCell ref="B53:B57"/>
    <mergeCell ref="C53:C57"/>
    <mergeCell ref="D56:D57"/>
    <mergeCell ref="E56:E57"/>
    <mergeCell ref="A41:A42"/>
    <mergeCell ref="B41:B42"/>
    <mergeCell ref="C41:C42"/>
    <mergeCell ref="D41:D42"/>
    <mergeCell ref="E41:E42"/>
    <mergeCell ref="A38:A40"/>
    <mergeCell ref="B38:B40"/>
    <mergeCell ref="C38:C40"/>
    <mergeCell ref="D38:D40"/>
    <mergeCell ref="E38:E40"/>
    <mergeCell ref="C82:F82"/>
    <mergeCell ref="J82:M82"/>
    <mergeCell ref="C83:M83"/>
    <mergeCell ref="D96:D97"/>
    <mergeCell ref="C73:F73"/>
    <mergeCell ref="J73:M73"/>
    <mergeCell ref="C74:M74"/>
    <mergeCell ref="A109:F109"/>
    <mergeCell ref="D58:D59"/>
    <mergeCell ref="A76:A77"/>
    <mergeCell ref="B76:B77"/>
    <mergeCell ref="C76:C77"/>
    <mergeCell ref="D76:D77"/>
    <mergeCell ref="E76:E77"/>
    <mergeCell ref="D67:D68"/>
    <mergeCell ref="A69:A70"/>
    <mergeCell ref="B69:B70"/>
    <mergeCell ref="C69:C70"/>
    <mergeCell ref="E69:E70"/>
    <mergeCell ref="A110:F110"/>
    <mergeCell ref="A111:F111"/>
    <mergeCell ref="A112:F112"/>
    <mergeCell ref="C105:F105"/>
    <mergeCell ref="J105:M105"/>
    <mergeCell ref="B106:F106"/>
    <mergeCell ref="J106:M106"/>
    <mergeCell ref="B107:F107"/>
    <mergeCell ref="J107:M107"/>
    <mergeCell ref="A119:F119"/>
    <mergeCell ref="A120:F120"/>
    <mergeCell ref="A121:F121"/>
    <mergeCell ref="A122:F122"/>
    <mergeCell ref="A123:F123"/>
    <mergeCell ref="A124:F124"/>
    <mergeCell ref="A113:F113"/>
    <mergeCell ref="A114:F114"/>
    <mergeCell ref="A115:F115"/>
    <mergeCell ref="A116:F116"/>
    <mergeCell ref="A117:F117"/>
    <mergeCell ref="A118:F118"/>
  </mergeCells>
  <pageMargins left="0.59055118110236227" right="0.19685039370078741" top="0.39370078740157483" bottom="0.39370078740157483" header="0" footer="0"/>
  <pageSetup paperSize="9" scale="70" orientation="portrait" r:id="rId1"/>
  <rowBreaks count="2" manualBreakCount="2">
    <brk id="49" max="12" man="1"/>
    <brk id="87"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24"/>
  <sheetViews>
    <sheetView zoomScaleNormal="100" zoomScaleSheetLayoutView="100" workbookViewId="0">
      <selection activeCell="H17" sqref="H17"/>
    </sheetView>
  </sheetViews>
  <sheetFormatPr defaultColWidth="9.26953125" defaultRowHeight="13" x14ac:dyDescent="0.25"/>
  <cols>
    <col min="1" max="3" width="2.7265625" style="6" customWidth="1"/>
    <col min="4" max="4" width="37.453125" style="6" customWidth="1"/>
    <col min="5" max="5" width="4.453125" style="7" customWidth="1"/>
    <col min="6" max="6" width="7.7265625" style="9" customWidth="1"/>
    <col min="7" max="15" width="7" style="6" customWidth="1"/>
    <col min="16" max="16" width="33.54296875" style="6" customWidth="1"/>
    <col min="17" max="22" width="4.81640625" style="6" customWidth="1"/>
    <col min="23" max="23" width="10.81640625" style="10" customWidth="1"/>
    <col min="24" max="24" width="20.81640625" style="10" customWidth="1"/>
    <col min="25" max="16384" width="9.26953125" style="10"/>
  </cols>
  <sheetData>
    <row r="1" spans="1:24" ht="19" customHeight="1" x14ac:dyDescent="0.35">
      <c r="D1" s="38"/>
      <c r="E1" s="38"/>
      <c r="F1" s="38"/>
      <c r="G1" s="38"/>
      <c r="H1" s="38"/>
      <c r="I1" s="38"/>
      <c r="J1" s="38"/>
      <c r="K1" s="38"/>
      <c r="L1" s="38"/>
      <c r="M1" s="38"/>
      <c r="N1" s="38"/>
      <c r="O1" s="38"/>
      <c r="P1" s="647"/>
      <c r="Q1" s="647"/>
      <c r="R1" s="647"/>
      <c r="S1" s="647"/>
      <c r="T1" s="647"/>
      <c r="U1" s="648"/>
      <c r="V1" s="1086" t="s">
        <v>193</v>
      </c>
      <c r="W1" s="1086"/>
      <c r="X1" s="1086"/>
    </row>
    <row r="2" spans="1:24" ht="14.25" customHeight="1" x14ac:dyDescent="0.35">
      <c r="D2" s="38"/>
      <c r="E2" s="38"/>
      <c r="F2" s="38"/>
      <c r="G2" s="38"/>
      <c r="H2" s="38"/>
      <c r="I2" s="38"/>
      <c r="J2" s="38"/>
      <c r="K2" s="38"/>
      <c r="L2" s="38"/>
      <c r="M2" s="38"/>
      <c r="N2" s="38"/>
      <c r="O2" s="38"/>
      <c r="P2" s="649"/>
      <c r="Q2" s="649"/>
      <c r="R2" s="649"/>
      <c r="S2" s="649"/>
      <c r="T2" s="649"/>
      <c r="U2" s="650"/>
      <c r="V2" s="10"/>
      <c r="W2" s="651"/>
    </row>
    <row r="3" spans="1:24" s="38" customFormat="1" ht="12" customHeight="1" x14ac:dyDescent="0.35">
      <c r="P3" s="649"/>
      <c r="Q3" s="649"/>
      <c r="R3" s="649"/>
      <c r="S3" s="649"/>
      <c r="T3" s="649"/>
      <c r="U3" s="650"/>
      <c r="W3" s="849"/>
    </row>
    <row r="4" spans="1:24" s="6" customFormat="1" ht="15" customHeight="1" x14ac:dyDescent="0.25">
      <c r="A4" s="1072" t="s">
        <v>186</v>
      </c>
      <c r="B4" s="1072"/>
      <c r="C4" s="1072"/>
      <c r="D4" s="1072"/>
      <c r="E4" s="1072"/>
      <c r="F4" s="1072"/>
      <c r="G4" s="1072"/>
      <c r="H4" s="1072"/>
      <c r="I4" s="1072"/>
      <c r="J4" s="1072"/>
      <c r="K4" s="1072"/>
      <c r="L4" s="1072"/>
      <c r="M4" s="1072"/>
      <c r="N4" s="1072"/>
      <c r="O4" s="1072"/>
      <c r="P4" s="1072"/>
      <c r="Q4" s="1072"/>
      <c r="R4" s="1072"/>
      <c r="S4" s="1072"/>
      <c r="T4" s="1072"/>
      <c r="U4" s="1072"/>
      <c r="W4" s="850"/>
    </row>
    <row r="5" spans="1:24" ht="14.25" customHeight="1" x14ac:dyDescent="0.25">
      <c r="A5" s="1073" t="s">
        <v>23</v>
      </c>
      <c r="B5" s="1073"/>
      <c r="C5" s="1073"/>
      <c r="D5" s="1073"/>
      <c r="E5" s="1073"/>
      <c r="F5" s="1073"/>
      <c r="G5" s="1073"/>
      <c r="H5" s="1073"/>
      <c r="I5" s="1073"/>
      <c r="J5" s="1073"/>
      <c r="K5" s="1073"/>
      <c r="L5" s="1073"/>
      <c r="M5" s="1073"/>
      <c r="N5" s="1073"/>
      <c r="O5" s="1073"/>
      <c r="P5" s="1073"/>
      <c r="Q5" s="1073"/>
      <c r="R5" s="1073"/>
      <c r="S5" s="1073"/>
      <c r="T5" s="1073"/>
      <c r="U5" s="1073"/>
      <c r="V5" s="10"/>
      <c r="W5" s="851"/>
    </row>
    <row r="6" spans="1:24" ht="14" x14ac:dyDescent="0.25">
      <c r="A6" s="1074" t="s">
        <v>15</v>
      </c>
      <c r="B6" s="1074"/>
      <c r="C6" s="1074"/>
      <c r="D6" s="1074"/>
      <c r="E6" s="1074"/>
      <c r="F6" s="1074"/>
      <c r="G6" s="1074"/>
      <c r="H6" s="1074"/>
      <c r="I6" s="1074"/>
      <c r="J6" s="1074"/>
      <c r="K6" s="1074"/>
      <c r="L6" s="1074"/>
      <c r="M6" s="1074"/>
      <c r="N6" s="1074"/>
      <c r="O6" s="1074"/>
      <c r="P6" s="1074"/>
      <c r="Q6" s="1074"/>
      <c r="R6" s="1074"/>
      <c r="S6" s="1074"/>
      <c r="T6" s="1074"/>
      <c r="U6" s="1074"/>
      <c r="V6" s="10"/>
      <c r="W6" s="851"/>
    </row>
    <row r="7" spans="1:24" ht="15.75" customHeight="1" thickBot="1" x14ac:dyDescent="0.3">
      <c r="A7" s="188"/>
      <c r="B7" s="188"/>
      <c r="C7" s="188"/>
      <c r="D7" s="188"/>
      <c r="E7" s="189"/>
      <c r="F7" s="191"/>
      <c r="G7" s="188"/>
      <c r="H7" s="188"/>
      <c r="I7" s="188"/>
      <c r="J7" s="188"/>
      <c r="K7" s="188"/>
      <c r="L7" s="188"/>
      <c r="M7" s="188"/>
      <c r="N7" s="188"/>
      <c r="O7" s="188"/>
      <c r="P7" s="188"/>
      <c r="Q7" s="188"/>
      <c r="R7" s="188"/>
      <c r="S7" s="188"/>
      <c r="T7" s="188"/>
      <c r="U7" s="188"/>
      <c r="V7" s="10"/>
      <c r="X7" s="10" t="s">
        <v>52</v>
      </c>
    </row>
    <row r="8" spans="1:24" s="36" customFormat="1" ht="21.75" customHeight="1" x14ac:dyDescent="0.25">
      <c r="A8" s="1060" t="s">
        <v>16</v>
      </c>
      <c r="B8" s="1063" t="s">
        <v>0</v>
      </c>
      <c r="C8" s="1063" t="s">
        <v>1</v>
      </c>
      <c r="D8" s="1160" t="s">
        <v>10</v>
      </c>
      <c r="E8" s="1161" t="s">
        <v>2</v>
      </c>
      <c r="F8" s="1162" t="s">
        <v>3</v>
      </c>
      <c r="G8" s="1163" t="s">
        <v>198</v>
      </c>
      <c r="H8" s="1143" t="s">
        <v>191</v>
      </c>
      <c r="I8" s="1145" t="s">
        <v>190</v>
      </c>
      <c r="J8" s="1163" t="s">
        <v>199</v>
      </c>
      <c r="K8" s="1147" t="s">
        <v>197</v>
      </c>
      <c r="L8" s="1148" t="s">
        <v>190</v>
      </c>
      <c r="M8" s="1163" t="s">
        <v>200</v>
      </c>
      <c r="N8" s="1143" t="s">
        <v>196</v>
      </c>
      <c r="O8" s="1145" t="s">
        <v>190</v>
      </c>
      <c r="P8" s="1125" t="s">
        <v>192</v>
      </c>
      <c r="Q8" s="1126"/>
      <c r="R8" s="1126"/>
      <c r="S8" s="1126"/>
      <c r="T8" s="1126"/>
      <c r="U8" s="1126"/>
      <c r="V8" s="1127"/>
      <c r="W8" s="1121" t="s">
        <v>194</v>
      </c>
      <c r="X8" s="1122"/>
    </row>
    <row r="9" spans="1:24" s="36" customFormat="1" ht="20.25" customHeight="1" x14ac:dyDescent="0.25">
      <c r="A9" s="1061"/>
      <c r="B9" s="1064"/>
      <c r="C9" s="1064"/>
      <c r="D9" s="1066"/>
      <c r="E9" s="1068"/>
      <c r="F9" s="1055"/>
      <c r="G9" s="1057"/>
      <c r="H9" s="1144"/>
      <c r="I9" s="1146"/>
      <c r="J9" s="1057"/>
      <c r="K9" s="1058"/>
      <c r="L9" s="1149"/>
      <c r="M9" s="1057"/>
      <c r="N9" s="1144"/>
      <c r="O9" s="1146"/>
      <c r="P9" s="1159" t="s">
        <v>10</v>
      </c>
      <c r="Q9" s="1128" t="s">
        <v>201</v>
      </c>
      <c r="R9" s="1129"/>
      <c r="S9" s="1129"/>
      <c r="T9" s="1129"/>
      <c r="U9" s="1129"/>
      <c r="V9" s="1130"/>
      <c r="W9" s="1123"/>
      <c r="X9" s="1124"/>
    </row>
    <row r="10" spans="1:24" s="36" customFormat="1" ht="109.5" customHeight="1" thickBot="1" x14ac:dyDescent="0.3">
      <c r="A10" s="1061"/>
      <c r="B10" s="1064"/>
      <c r="C10" s="1064"/>
      <c r="D10" s="1066"/>
      <c r="E10" s="1068"/>
      <c r="F10" s="1055"/>
      <c r="G10" s="1057"/>
      <c r="H10" s="1144"/>
      <c r="I10" s="1146"/>
      <c r="J10" s="1057"/>
      <c r="K10" s="1058"/>
      <c r="L10" s="1149"/>
      <c r="M10" s="1057"/>
      <c r="N10" s="1144"/>
      <c r="O10" s="1146"/>
      <c r="P10" s="1159"/>
      <c r="Q10" s="734" t="s">
        <v>74</v>
      </c>
      <c r="R10" s="735" t="s">
        <v>195</v>
      </c>
      <c r="S10" s="734" t="s">
        <v>92</v>
      </c>
      <c r="T10" s="735" t="s">
        <v>195</v>
      </c>
      <c r="U10" s="734" t="s">
        <v>126</v>
      </c>
      <c r="V10" s="735" t="s">
        <v>195</v>
      </c>
      <c r="W10" s="1123"/>
      <c r="X10" s="1124"/>
    </row>
    <row r="11" spans="1:24" s="41" customFormat="1" ht="15" customHeight="1" x14ac:dyDescent="0.25">
      <c r="A11" s="1046" t="s">
        <v>36</v>
      </c>
      <c r="B11" s="1047"/>
      <c r="C11" s="1047"/>
      <c r="D11" s="1047"/>
      <c r="E11" s="1047"/>
      <c r="F11" s="1047"/>
      <c r="G11" s="1047"/>
      <c r="H11" s="1047"/>
      <c r="I11" s="1047"/>
      <c r="J11" s="1047"/>
      <c r="K11" s="1047"/>
      <c r="L11" s="1047"/>
      <c r="M11" s="1047"/>
      <c r="N11" s="1047"/>
      <c r="O11" s="1047"/>
      <c r="P11" s="1047"/>
      <c r="Q11" s="1047"/>
      <c r="R11" s="1047"/>
      <c r="S11" s="1047"/>
      <c r="T11" s="1047"/>
      <c r="U11" s="1047"/>
      <c r="V11" s="1047"/>
      <c r="W11" s="1047"/>
      <c r="X11" s="1048"/>
    </row>
    <row r="12" spans="1:24" s="41" customFormat="1" ht="16" customHeight="1" x14ac:dyDescent="0.25">
      <c r="A12" s="1131" t="s">
        <v>24</v>
      </c>
      <c r="B12" s="1132"/>
      <c r="C12" s="1132"/>
      <c r="D12" s="1132"/>
      <c r="E12" s="1132"/>
      <c r="F12" s="1132"/>
      <c r="G12" s="1132"/>
      <c r="H12" s="1132"/>
      <c r="I12" s="1132"/>
      <c r="J12" s="1132"/>
      <c r="K12" s="1132"/>
      <c r="L12" s="1132"/>
      <c r="M12" s="1132"/>
      <c r="N12" s="1132"/>
      <c r="O12" s="1132"/>
      <c r="P12" s="1132"/>
      <c r="Q12" s="1132"/>
      <c r="R12" s="1132"/>
      <c r="S12" s="1132"/>
      <c r="T12" s="1132"/>
      <c r="U12" s="1132"/>
      <c r="V12" s="1132"/>
      <c r="W12" s="1132"/>
      <c r="X12" s="1133"/>
    </row>
    <row r="13" spans="1:24" ht="15" customHeight="1" x14ac:dyDescent="0.25">
      <c r="A13" s="733" t="s">
        <v>4</v>
      </c>
      <c r="B13" s="1134" t="s">
        <v>25</v>
      </c>
      <c r="C13" s="1135"/>
      <c r="D13" s="1135"/>
      <c r="E13" s="1135"/>
      <c r="F13" s="1135"/>
      <c r="G13" s="1135"/>
      <c r="H13" s="1135"/>
      <c r="I13" s="1135"/>
      <c r="J13" s="1135"/>
      <c r="K13" s="1135"/>
      <c r="L13" s="1135"/>
      <c r="M13" s="1135"/>
      <c r="N13" s="1135"/>
      <c r="O13" s="1135"/>
      <c r="P13" s="1135"/>
      <c r="Q13" s="1135"/>
      <c r="R13" s="1135"/>
      <c r="S13" s="1135"/>
      <c r="T13" s="1135"/>
      <c r="U13" s="1135"/>
      <c r="V13" s="1136"/>
      <c r="W13" s="1136"/>
      <c r="X13" s="1137"/>
    </row>
    <row r="14" spans="1:24" ht="15.75" customHeight="1" thickBot="1" x14ac:dyDescent="0.3">
      <c r="A14" s="113" t="s">
        <v>4</v>
      </c>
      <c r="B14" s="192" t="s">
        <v>4</v>
      </c>
      <c r="C14" s="1028" t="s">
        <v>26</v>
      </c>
      <c r="D14" s="1029"/>
      <c r="E14" s="1029"/>
      <c r="F14" s="1029"/>
      <c r="G14" s="1029"/>
      <c r="H14" s="1029"/>
      <c r="I14" s="1029"/>
      <c r="J14" s="1029"/>
      <c r="K14" s="1029"/>
      <c r="L14" s="1029"/>
      <c r="M14" s="1029"/>
      <c r="N14" s="1029"/>
      <c r="O14" s="1029"/>
      <c r="P14" s="1029"/>
      <c r="Q14" s="1029"/>
      <c r="R14" s="1029"/>
      <c r="S14" s="1029"/>
      <c r="T14" s="1029"/>
      <c r="U14" s="1029"/>
      <c r="V14" s="1138"/>
      <c r="W14" s="1138"/>
      <c r="X14" s="1139"/>
    </row>
    <row r="15" spans="1:24" ht="16.149999999999999" customHeight="1" x14ac:dyDescent="0.25">
      <c r="A15" s="355" t="s">
        <v>4</v>
      </c>
      <c r="B15" s="839" t="s">
        <v>4</v>
      </c>
      <c r="C15" s="840" t="s">
        <v>4</v>
      </c>
      <c r="D15" s="523" t="s">
        <v>45</v>
      </c>
      <c r="E15" s="525"/>
      <c r="F15" s="530" t="s">
        <v>17</v>
      </c>
      <c r="G15" s="890">
        <f>6.7+2.5+6+12+6.5</f>
        <v>33.700000000000003</v>
      </c>
      <c r="H15" s="890">
        <f>6.7+2.5+6+12+6.5+1-6</f>
        <v>28.7</v>
      </c>
      <c r="I15" s="891">
        <f>+H15-G15</f>
        <v>-5</v>
      </c>
      <c r="J15" s="893">
        <f>65.3+10+30+6.7+32.9+5+10+25+8.2+6.1</f>
        <v>199.2</v>
      </c>
      <c r="K15" s="893">
        <f>65.3+10+30+6.7+32.9+5+10+25+8.2+6.1+15</f>
        <v>214.2</v>
      </c>
      <c r="L15" s="894">
        <f>+K15-J15</f>
        <v>15</v>
      </c>
      <c r="M15" s="661">
        <f>20+90+6.7+7.3+5+50+75</f>
        <v>254</v>
      </c>
      <c r="N15" s="661">
        <f>20+90+6.7+7.3+5+50+75</f>
        <v>254</v>
      </c>
      <c r="O15" s="646"/>
      <c r="P15" s="527"/>
      <c r="Q15" s="528"/>
      <c r="R15" s="714"/>
      <c r="S15" s="528"/>
      <c r="T15" s="714"/>
      <c r="U15" s="1140"/>
      <c r="V15" s="1041"/>
      <c r="W15" s="1117" t="s">
        <v>205</v>
      </c>
      <c r="X15" s="1118"/>
    </row>
    <row r="16" spans="1:24" ht="16.149999999999999" customHeight="1" x14ac:dyDescent="0.25">
      <c r="A16" s="833"/>
      <c r="B16" s="834"/>
      <c r="C16" s="835"/>
      <c r="D16" s="524"/>
      <c r="E16" s="847"/>
      <c r="F16" s="106" t="s">
        <v>71</v>
      </c>
      <c r="G16" s="892">
        <f>34.1+7.3+10</f>
        <v>51.4</v>
      </c>
      <c r="H16" s="883">
        <f>34.1+7.3+10-7.3</f>
        <v>44.1</v>
      </c>
      <c r="I16" s="868">
        <f>+H16-G16</f>
        <v>-7.3</v>
      </c>
      <c r="J16" s="895"/>
      <c r="K16" s="896"/>
      <c r="L16" s="897"/>
      <c r="M16" s="516"/>
      <c r="N16" s="516"/>
      <c r="O16" s="645"/>
      <c r="P16" s="519"/>
      <c r="Q16" s="524"/>
      <c r="R16" s="715"/>
      <c r="S16" s="520"/>
      <c r="T16" s="715"/>
      <c r="U16" s="1141"/>
      <c r="V16" s="1042"/>
      <c r="W16" s="1119"/>
      <c r="X16" s="1120"/>
    </row>
    <row r="17" spans="1:24" ht="16.149999999999999" customHeight="1" x14ac:dyDescent="0.25">
      <c r="A17" s="833"/>
      <c r="B17" s="834"/>
      <c r="C17" s="835"/>
      <c r="D17" s="515"/>
      <c r="E17" s="847"/>
      <c r="F17" s="106" t="s">
        <v>43</v>
      </c>
      <c r="G17" s="867">
        <f>44.4+9.7</f>
        <v>54.1</v>
      </c>
      <c r="H17" s="867">
        <f>44.4+9.7-5.7</f>
        <v>48.4</v>
      </c>
      <c r="I17" s="868">
        <f>+H17-G17</f>
        <v>-5.7</v>
      </c>
      <c r="J17" s="895"/>
      <c r="K17" s="881">
        <f>6.3+9.7</f>
        <v>16</v>
      </c>
      <c r="L17" s="868">
        <f>+K17-J17</f>
        <v>16</v>
      </c>
      <c r="M17" s="516"/>
      <c r="N17" s="516"/>
      <c r="O17" s="645"/>
      <c r="P17" s="519"/>
      <c r="Q17" s="520"/>
      <c r="R17" s="715"/>
      <c r="S17" s="520"/>
      <c r="T17" s="715"/>
      <c r="U17" s="1141"/>
      <c r="V17" s="1042"/>
      <c r="W17" s="1119"/>
      <c r="X17" s="1120"/>
    </row>
    <row r="18" spans="1:24" ht="409.5" customHeight="1" x14ac:dyDescent="0.25">
      <c r="A18" s="833"/>
      <c r="B18" s="834"/>
      <c r="C18" s="835"/>
      <c r="D18" s="515"/>
      <c r="E18" s="847"/>
      <c r="F18" s="155" t="s">
        <v>165</v>
      </c>
      <c r="G18" s="516"/>
      <c r="H18" s="516"/>
      <c r="I18" s="526"/>
      <c r="J18" s="516"/>
      <c r="K18" s="660"/>
      <c r="L18" s="522"/>
      <c r="M18" s="669"/>
      <c r="N18" s="516"/>
      <c r="O18" s="522"/>
      <c r="P18" s="519"/>
      <c r="Q18" s="520"/>
      <c r="R18" s="715"/>
      <c r="S18" s="520"/>
      <c r="T18" s="715"/>
      <c r="U18" s="1142"/>
      <c r="V18" s="1043"/>
      <c r="W18" s="1119"/>
      <c r="X18" s="1120"/>
    </row>
    <row r="19" spans="1:24" ht="12" customHeight="1" x14ac:dyDescent="0.3">
      <c r="A19" s="833"/>
      <c r="B19" s="834"/>
      <c r="C19" s="43"/>
      <c r="D19" s="1031" t="s">
        <v>38</v>
      </c>
      <c r="E19" s="629" t="s">
        <v>27</v>
      </c>
      <c r="F19" s="535" t="s">
        <v>179</v>
      </c>
      <c r="G19" s="536">
        <f>13.2+31.2</f>
        <v>44.4</v>
      </c>
      <c r="H19" s="543"/>
      <c r="I19" s="555"/>
      <c r="J19" s="543"/>
      <c r="K19" s="540"/>
      <c r="L19" s="561"/>
      <c r="M19" s="539"/>
      <c r="N19" s="537"/>
      <c r="O19" s="552"/>
      <c r="P19" s="1034" t="s">
        <v>53</v>
      </c>
      <c r="Q19" s="417">
        <v>1</v>
      </c>
      <c r="R19" s="864"/>
      <c r="S19" s="865"/>
      <c r="T19" s="866"/>
      <c r="U19" s="713"/>
      <c r="V19" s="44"/>
      <c r="W19" s="1119"/>
      <c r="X19" s="1120"/>
    </row>
    <row r="20" spans="1:24" ht="13.5" customHeight="1" x14ac:dyDescent="0.25">
      <c r="A20" s="833"/>
      <c r="B20" s="834"/>
      <c r="C20" s="43"/>
      <c r="D20" s="1032"/>
      <c r="E20" s="847" t="s">
        <v>105</v>
      </c>
      <c r="F20" s="535" t="s">
        <v>181</v>
      </c>
      <c r="G20" s="539">
        <v>34.1</v>
      </c>
      <c r="H20" s="539"/>
      <c r="I20" s="561"/>
      <c r="J20" s="539"/>
      <c r="K20" s="540"/>
      <c r="L20" s="561"/>
      <c r="M20" s="539"/>
      <c r="N20" s="539"/>
      <c r="O20" s="552"/>
      <c r="P20" s="1035"/>
      <c r="Q20" s="418"/>
      <c r="R20" s="717"/>
      <c r="S20" s="418"/>
      <c r="T20" s="717"/>
      <c r="U20" s="228"/>
      <c r="V20" s="712"/>
      <c r="W20" s="1119"/>
      <c r="X20" s="1120"/>
    </row>
    <row r="21" spans="1:24" ht="14.25" customHeight="1" x14ac:dyDescent="0.25">
      <c r="A21" s="833"/>
      <c r="B21" s="834"/>
      <c r="C21" s="43"/>
      <c r="D21" s="1033"/>
      <c r="E21" s="848" t="s">
        <v>109</v>
      </c>
      <c r="F21" s="541"/>
      <c r="G21" s="539"/>
      <c r="H21" s="539"/>
      <c r="I21" s="561"/>
      <c r="J21" s="539"/>
      <c r="K21" s="540"/>
      <c r="L21" s="561"/>
      <c r="M21" s="539"/>
      <c r="N21" s="539"/>
      <c r="O21" s="552"/>
      <c r="P21" s="1036"/>
      <c r="Q21" s="419"/>
      <c r="R21" s="718"/>
      <c r="S21" s="419"/>
      <c r="T21" s="718"/>
      <c r="U21" s="228"/>
      <c r="V21" s="712"/>
      <c r="W21" s="1119"/>
      <c r="X21" s="1120"/>
    </row>
    <row r="22" spans="1:24" ht="73" customHeight="1" x14ac:dyDescent="0.25">
      <c r="A22" s="833"/>
      <c r="B22" s="834"/>
      <c r="C22" s="835"/>
      <c r="D22" s="926" t="s">
        <v>60</v>
      </c>
      <c r="E22" s="925" t="s">
        <v>109</v>
      </c>
      <c r="F22" s="860" t="s">
        <v>179</v>
      </c>
      <c r="G22" s="861">
        <v>9.6999999999999993</v>
      </c>
      <c r="H22" s="861">
        <f>9.7-5.7</f>
        <v>4</v>
      </c>
      <c r="I22" s="862">
        <f>+H22-G22</f>
        <v>-5.7</v>
      </c>
      <c r="J22" s="880">
        <v>0</v>
      </c>
      <c r="K22" s="863">
        <v>9.6999999999999993</v>
      </c>
      <c r="L22" s="886">
        <f>+K22-J22</f>
        <v>9.6999999999999993</v>
      </c>
      <c r="M22" s="206"/>
      <c r="N22" s="159"/>
      <c r="O22" s="284"/>
      <c r="P22" s="928" t="s">
        <v>62</v>
      </c>
      <c r="Q22" s="919">
        <v>1</v>
      </c>
      <c r="R22" s="920">
        <v>0</v>
      </c>
      <c r="S22" s="919"/>
      <c r="T22" s="920">
        <v>1</v>
      </c>
      <c r="U22" s="221"/>
      <c r="V22" s="655"/>
      <c r="W22" s="1119"/>
      <c r="X22" s="1120"/>
    </row>
    <row r="23" spans="1:24" ht="25.5" customHeight="1" x14ac:dyDescent="0.25">
      <c r="A23" s="833"/>
      <c r="B23" s="643"/>
      <c r="C23" s="835"/>
      <c r="D23" s="1026" t="s">
        <v>73</v>
      </c>
      <c r="E23" s="927"/>
      <c r="F23" s="570" t="s">
        <v>180</v>
      </c>
      <c r="G23" s="536"/>
      <c r="H23" s="537"/>
      <c r="I23" s="555"/>
      <c r="J23" s="539">
        <v>65.3</v>
      </c>
      <c r="K23" s="537"/>
      <c r="L23" s="561"/>
      <c r="M23" s="536"/>
      <c r="N23" s="539"/>
      <c r="O23" s="552"/>
      <c r="P23" s="1" t="s">
        <v>69</v>
      </c>
      <c r="Q23" s="473"/>
      <c r="R23" s="853"/>
      <c r="S23" s="421">
        <v>1</v>
      </c>
      <c r="T23" s="853"/>
      <c r="U23" s="653"/>
      <c r="V23" s="15"/>
      <c r="W23" s="1119"/>
      <c r="X23" s="1120"/>
    </row>
    <row r="24" spans="1:24" ht="27" customHeight="1" x14ac:dyDescent="0.25">
      <c r="A24" s="833"/>
      <c r="B24" s="834"/>
      <c r="C24" s="46"/>
      <c r="D24" s="1027"/>
      <c r="E24" s="631"/>
      <c r="F24" s="541" t="s">
        <v>179</v>
      </c>
      <c r="G24" s="546"/>
      <c r="H24" s="546"/>
      <c r="I24" s="554"/>
      <c r="J24" s="546"/>
      <c r="K24" s="547"/>
      <c r="L24" s="554"/>
      <c r="M24" s="546"/>
      <c r="N24" s="546"/>
      <c r="O24" s="562"/>
      <c r="P24" s="26"/>
      <c r="Q24" s="369"/>
      <c r="R24" s="720"/>
      <c r="S24" s="369"/>
      <c r="T24" s="720"/>
      <c r="U24" s="222"/>
      <c r="V24" s="27"/>
      <c r="W24" s="1119"/>
      <c r="X24" s="1120"/>
    </row>
    <row r="25" spans="1:24" ht="13.5" customHeight="1" x14ac:dyDescent="0.25">
      <c r="A25" s="996"/>
      <c r="B25" s="997"/>
      <c r="C25" s="998"/>
      <c r="D25" s="1005" t="s">
        <v>87</v>
      </c>
      <c r="E25" s="1022"/>
      <c r="F25" s="549" t="s">
        <v>180</v>
      </c>
      <c r="G25" s="543"/>
      <c r="H25" s="543"/>
      <c r="I25" s="555"/>
      <c r="J25" s="543">
        <v>10</v>
      </c>
      <c r="K25" s="537"/>
      <c r="L25" s="555"/>
      <c r="M25" s="543">
        <v>20</v>
      </c>
      <c r="N25" s="543"/>
      <c r="O25" s="573"/>
      <c r="P25" s="846" t="s">
        <v>69</v>
      </c>
      <c r="Q25" s="433"/>
      <c r="R25" s="722"/>
      <c r="S25" s="421"/>
      <c r="T25" s="853"/>
      <c r="U25" s="224">
        <v>1</v>
      </c>
      <c r="V25" s="23"/>
      <c r="W25" s="1119"/>
      <c r="X25" s="1120"/>
    </row>
    <row r="26" spans="1:24" ht="13.5" customHeight="1" x14ac:dyDescent="0.25">
      <c r="A26" s="996"/>
      <c r="B26" s="997"/>
      <c r="C26" s="998"/>
      <c r="D26" s="1006"/>
      <c r="E26" s="1007"/>
      <c r="F26" s="545"/>
      <c r="G26" s="546"/>
      <c r="H26" s="546"/>
      <c r="I26" s="554"/>
      <c r="J26" s="546"/>
      <c r="K26" s="547"/>
      <c r="L26" s="554"/>
      <c r="M26" s="546"/>
      <c r="N26" s="546"/>
      <c r="O26" s="562"/>
      <c r="P26" s="141"/>
      <c r="Q26" s="434"/>
      <c r="R26" s="721"/>
      <c r="S26" s="434"/>
      <c r="T26" s="721"/>
      <c r="U26" s="225"/>
      <c r="V26" s="20"/>
      <c r="W26" s="1119"/>
      <c r="X26" s="1120"/>
    </row>
    <row r="27" spans="1:24" ht="17.25" customHeight="1" x14ac:dyDescent="0.25">
      <c r="A27" s="996"/>
      <c r="B27" s="997"/>
      <c r="C27" s="998"/>
      <c r="D27" s="1005" t="s">
        <v>98</v>
      </c>
      <c r="E27" s="1022"/>
      <c r="F27" s="549" t="s">
        <v>180</v>
      </c>
      <c r="G27" s="543"/>
      <c r="H27" s="543"/>
      <c r="I27" s="555"/>
      <c r="J27" s="543">
        <v>30</v>
      </c>
      <c r="K27" s="537"/>
      <c r="L27" s="555"/>
      <c r="M27" s="543">
        <v>90</v>
      </c>
      <c r="N27" s="543"/>
      <c r="O27" s="573"/>
      <c r="P27" s="846" t="s">
        <v>69</v>
      </c>
      <c r="Q27" s="433"/>
      <c r="R27" s="722"/>
      <c r="S27" s="421"/>
      <c r="T27" s="853"/>
      <c r="U27" s="224">
        <v>1</v>
      </c>
      <c r="V27" s="23"/>
      <c r="W27" s="1119"/>
      <c r="X27" s="1120"/>
    </row>
    <row r="28" spans="1:24" ht="25.5" customHeight="1" x14ac:dyDescent="0.25">
      <c r="A28" s="996"/>
      <c r="B28" s="997"/>
      <c r="C28" s="998"/>
      <c r="D28" s="1006"/>
      <c r="E28" s="1007"/>
      <c r="F28" s="545"/>
      <c r="G28" s="546"/>
      <c r="H28" s="546"/>
      <c r="I28" s="554"/>
      <c r="J28" s="546"/>
      <c r="K28" s="547"/>
      <c r="L28" s="554"/>
      <c r="M28" s="546"/>
      <c r="N28" s="546"/>
      <c r="O28" s="562"/>
      <c r="P28" s="141"/>
      <c r="Q28" s="434"/>
      <c r="R28" s="721"/>
      <c r="S28" s="434"/>
      <c r="T28" s="721"/>
      <c r="U28" s="225"/>
      <c r="V28" s="20"/>
      <c r="W28" s="1119"/>
      <c r="X28" s="1120"/>
    </row>
    <row r="29" spans="1:24" ht="15.75" customHeight="1" x14ac:dyDescent="0.25">
      <c r="A29" s="996"/>
      <c r="B29" s="997"/>
      <c r="C29" s="998"/>
      <c r="D29" s="1023" t="s">
        <v>70</v>
      </c>
      <c r="E29" s="1022"/>
      <c r="F29" s="550" t="s">
        <v>180</v>
      </c>
      <c r="G29" s="543">
        <v>6.7</v>
      </c>
      <c r="H29" s="543"/>
      <c r="I29" s="555"/>
      <c r="J29" s="543">
        <v>6.7</v>
      </c>
      <c r="K29" s="537"/>
      <c r="L29" s="555"/>
      <c r="M29" s="543">
        <v>6.7</v>
      </c>
      <c r="N29" s="543"/>
      <c r="O29" s="573"/>
      <c r="P29" s="334" t="s">
        <v>34</v>
      </c>
      <c r="Q29" s="224">
        <v>100</v>
      </c>
      <c r="R29" s="382"/>
      <c r="S29" s="656">
        <v>100</v>
      </c>
      <c r="T29" s="382"/>
      <c r="U29" s="656">
        <v>100</v>
      </c>
      <c r="V29" s="382"/>
      <c r="W29" s="1119"/>
      <c r="X29" s="1120"/>
    </row>
    <row r="30" spans="1:24" ht="25.5" customHeight="1" x14ac:dyDescent="0.25">
      <c r="A30" s="996"/>
      <c r="B30" s="997"/>
      <c r="C30" s="998"/>
      <c r="D30" s="1025"/>
      <c r="E30" s="1008"/>
      <c r="F30" s="545"/>
      <c r="G30" s="547"/>
      <c r="H30" s="547"/>
      <c r="I30" s="554"/>
      <c r="J30" s="546"/>
      <c r="K30" s="547"/>
      <c r="L30" s="554"/>
      <c r="M30" s="546"/>
      <c r="N30" s="546"/>
      <c r="O30" s="562"/>
      <c r="P30" s="372" t="s">
        <v>39</v>
      </c>
      <c r="Q30" s="381">
        <v>1</v>
      </c>
      <c r="R30" s="24"/>
      <c r="S30" s="226">
        <v>1</v>
      </c>
      <c r="T30" s="727"/>
      <c r="U30" s="226">
        <v>1</v>
      </c>
      <c r="V30" s="24"/>
      <c r="W30" s="1119"/>
      <c r="X30" s="1120"/>
    </row>
    <row r="31" spans="1:24" ht="17.25" customHeight="1" x14ac:dyDescent="0.25">
      <c r="A31" s="996"/>
      <c r="B31" s="997"/>
      <c r="C31" s="998"/>
      <c r="D31" s="1023" t="s">
        <v>130</v>
      </c>
      <c r="E31" s="1022"/>
      <c r="F31" s="542" t="s">
        <v>180</v>
      </c>
      <c r="G31" s="552"/>
      <c r="H31" s="537"/>
      <c r="I31" s="561"/>
      <c r="J31" s="552">
        <v>32.9</v>
      </c>
      <c r="K31" s="540"/>
      <c r="L31" s="561"/>
      <c r="M31" s="539">
        <v>7.3</v>
      </c>
      <c r="N31" s="539"/>
      <c r="O31" s="552"/>
      <c r="P31" s="373" t="s">
        <v>48</v>
      </c>
      <c r="Q31" s="873">
        <v>2</v>
      </c>
      <c r="R31" s="874">
        <v>0</v>
      </c>
      <c r="S31" s="657"/>
      <c r="T31" s="728"/>
      <c r="U31" s="724"/>
      <c r="V31" s="354"/>
      <c r="W31" s="1119"/>
      <c r="X31" s="1120"/>
    </row>
    <row r="32" spans="1:24" ht="16" customHeight="1" x14ac:dyDescent="0.25">
      <c r="A32" s="996"/>
      <c r="B32" s="997"/>
      <c r="C32" s="998"/>
      <c r="D32" s="1024"/>
      <c r="E32" s="1007"/>
      <c r="F32" s="860" t="s">
        <v>181</v>
      </c>
      <c r="G32" s="867">
        <v>7.3</v>
      </c>
      <c r="H32" s="867">
        <v>0</v>
      </c>
      <c r="I32" s="868">
        <f>+H32-G32</f>
        <v>-7.3</v>
      </c>
      <c r="J32" s="205"/>
      <c r="K32" s="135"/>
      <c r="L32" s="150"/>
      <c r="M32" s="205"/>
      <c r="N32" s="205"/>
      <c r="O32" s="18"/>
      <c r="P32" s="348" t="s">
        <v>76</v>
      </c>
      <c r="Q32" s="422"/>
      <c r="R32" s="719"/>
      <c r="S32" s="422">
        <v>500</v>
      </c>
      <c r="T32" s="723"/>
      <c r="U32" s="725"/>
      <c r="V32" s="374"/>
      <c r="W32" s="1119"/>
      <c r="X32" s="1120"/>
    </row>
    <row r="33" spans="1:24" ht="27" customHeight="1" x14ac:dyDescent="0.25">
      <c r="A33" s="996"/>
      <c r="B33" s="997"/>
      <c r="C33" s="998"/>
      <c r="D33" s="1024"/>
      <c r="E33" s="1007"/>
      <c r="F33" s="108"/>
      <c r="G33" s="205"/>
      <c r="H33" s="205"/>
      <c r="I33" s="150"/>
      <c r="J33" s="205"/>
      <c r="K33" s="135"/>
      <c r="L33" s="150"/>
      <c r="M33" s="205"/>
      <c r="N33" s="205"/>
      <c r="O33" s="18"/>
      <c r="P33" s="375" t="s">
        <v>86</v>
      </c>
      <c r="Q33" s="407"/>
      <c r="R33" s="723"/>
      <c r="S33" s="658">
        <v>26</v>
      </c>
      <c r="T33" s="729"/>
      <c r="U33" s="726"/>
      <c r="V33" s="377"/>
      <c r="W33" s="1119"/>
      <c r="X33" s="1120"/>
    </row>
    <row r="34" spans="1:24" ht="15" customHeight="1" x14ac:dyDescent="0.25">
      <c r="A34" s="833"/>
      <c r="B34" s="834"/>
      <c r="C34" s="835"/>
      <c r="D34" s="844"/>
      <c r="E34" s="837"/>
      <c r="F34" s="108"/>
      <c r="G34" s="205"/>
      <c r="H34" s="205"/>
      <c r="I34" s="150"/>
      <c r="J34" s="205"/>
      <c r="K34" s="135"/>
      <c r="L34" s="150"/>
      <c r="M34" s="205"/>
      <c r="N34" s="205"/>
      <c r="O34" s="18"/>
      <c r="P34" s="348" t="s">
        <v>75</v>
      </c>
      <c r="Q34" s="875">
        <v>1</v>
      </c>
      <c r="R34" s="876">
        <v>0</v>
      </c>
      <c r="S34" s="422">
        <v>3</v>
      </c>
      <c r="T34" s="106"/>
      <c r="U34" s="225">
        <v>3</v>
      </c>
      <c r="V34" s="20"/>
      <c r="W34" s="1119"/>
      <c r="X34" s="1120"/>
    </row>
    <row r="35" spans="1:24" ht="17.5" customHeight="1" x14ac:dyDescent="0.25">
      <c r="A35" s="996"/>
      <c r="B35" s="997"/>
      <c r="C35" s="998"/>
      <c r="D35" s="1005" t="s">
        <v>101</v>
      </c>
      <c r="E35" s="1007"/>
      <c r="F35" s="869" t="s">
        <v>180</v>
      </c>
      <c r="G35" s="861">
        <v>2.5</v>
      </c>
      <c r="H35" s="861">
        <v>3.5</v>
      </c>
      <c r="I35" s="862">
        <f>+H35-G35</f>
        <v>1</v>
      </c>
      <c r="J35" s="543">
        <v>5</v>
      </c>
      <c r="K35" s="537"/>
      <c r="L35" s="555"/>
      <c r="M35" s="543">
        <v>5</v>
      </c>
      <c r="N35" s="206"/>
      <c r="O35" s="129"/>
      <c r="P35" s="334" t="s">
        <v>77</v>
      </c>
      <c r="Q35" s="421">
        <v>1</v>
      </c>
      <c r="R35" s="853"/>
      <c r="S35" s="421">
        <v>2</v>
      </c>
      <c r="T35" s="435"/>
      <c r="U35" s="224">
        <v>2</v>
      </c>
      <c r="V35" s="23"/>
      <c r="W35" s="1119"/>
      <c r="X35" s="1120"/>
    </row>
    <row r="36" spans="1:24" ht="17.5" customHeight="1" x14ac:dyDescent="0.25">
      <c r="A36" s="996"/>
      <c r="B36" s="997"/>
      <c r="C36" s="998"/>
      <c r="D36" s="1006"/>
      <c r="E36" s="1008"/>
      <c r="F36" s="870"/>
      <c r="G36" s="871"/>
      <c r="H36" s="871"/>
      <c r="I36" s="872"/>
      <c r="J36" s="207"/>
      <c r="K36" s="160"/>
      <c r="L36" s="209"/>
      <c r="M36" s="207"/>
      <c r="N36" s="207"/>
      <c r="O36" s="130"/>
      <c r="P36" s="141"/>
      <c r="Q36" s="96"/>
      <c r="R36" s="732"/>
      <c r="S36" s="96"/>
      <c r="T36" s="730"/>
      <c r="U36" s="226"/>
      <c r="V36" s="24"/>
      <c r="W36" s="1119"/>
      <c r="X36" s="1120"/>
    </row>
    <row r="37" spans="1:24" ht="26.65" customHeight="1" x14ac:dyDescent="0.25">
      <c r="A37" s="996"/>
      <c r="B37" s="997"/>
      <c r="C37" s="998"/>
      <c r="D37" s="1016" t="s">
        <v>124</v>
      </c>
      <c r="E37" s="1018" t="s">
        <v>105</v>
      </c>
      <c r="F37" s="869" t="s">
        <v>180</v>
      </c>
      <c r="G37" s="861">
        <v>6</v>
      </c>
      <c r="H37" s="861">
        <v>0</v>
      </c>
      <c r="I37" s="862">
        <f>+H37-G37</f>
        <v>-6</v>
      </c>
      <c r="J37" s="861">
        <v>0</v>
      </c>
      <c r="K37" s="863">
        <v>15</v>
      </c>
      <c r="L37" s="862">
        <f>+K37-J37</f>
        <v>15</v>
      </c>
      <c r="M37" s="206"/>
      <c r="N37" s="206"/>
      <c r="O37" s="129"/>
      <c r="P37" s="373" t="s">
        <v>132</v>
      </c>
      <c r="Q37" s="873">
        <v>1</v>
      </c>
      <c r="R37" s="874">
        <v>0</v>
      </c>
      <c r="S37" s="877"/>
      <c r="T37" s="878">
        <v>1</v>
      </c>
      <c r="U37" s="224"/>
      <c r="V37" s="23"/>
      <c r="W37" s="1119"/>
      <c r="X37" s="1120"/>
    </row>
    <row r="38" spans="1:24" ht="17.149999999999999" customHeight="1" x14ac:dyDescent="0.25">
      <c r="A38" s="996"/>
      <c r="B38" s="997"/>
      <c r="C38" s="998"/>
      <c r="D38" s="1020"/>
      <c r="E38" s="1021"/>
      <c r="F38" s="108"/>
      <c r="G38" s="205"/>
      <c r="H38" s="205"/>
      <c r="I38" s="150"/>
      <c r="J38" s="205"/>
      <c r="K38" s="135"/>
      <c r="L38" s="150"/>
      <c r="M38" s="205"/>
      <c r="N38" s="205"/>
      <c r="O38" s="18"/>
      <c r="P38" s="348" t="s">
        <v>166</v>
      </c>
      <c r="Q38" s="407"/>
      <c r="R38" s="723"/>
      <c r="S38" s="659"/>
      <c r="T38" s="731"/>
      <c r="U38" s="726">
        <v>1</v>
      </c>
      <c r="V38" s="377"/>
      <c r="W38" s="1119"/>
      <c r="X38" s="1120"/>
    </row>
    <row r="39" spans="1:24" ht="18" customHeight="1" x14ac:dyDescent="0.25">
      <c r="A39" s="996"/>
      <c r="B39" s="997"/>
      <c r="C39" s="998"/>
      <c r="D39" s="1017"/>
      <c r="E39" s="1019"/>
      <c r="F39" s="155"/>
      <c r="G39" s="207"/>
      <c r="H39" s="207"/>
      <c r="I39" s="209"/>
      <c r="J39" s="207"/>
      <c r="K39" s="160"/>
      <c r="L39" s="209"/>
      <c r="M39" s="207"/>
      <c r="N39" s="207"/>
      <c r="O39" s="130"/>
      <c r="P39" s="372" t="s">
        <v>80</v>
      </c>
      <c r="Q39" s="96"/>
      <c r="R39" s="732"/>
      <c r="S39" s="372"/>
      <c r="T39" s="730"/>
      <c r="U39" s="226">
        <v>1</v>
      </c>
      <c r="V39" s="24"/>
      <c r="W39" s="947"/>
      <c r="X39" s="949"/>
    </row>
    <row r="40" spans="1:24" ht="20.5" customHeight="1" x14ac:dyDescent="0.25">
      <c r="A40" s="996"/>
      <c r="B40" s="997"/>
      <c r="C40" s="998"/>
      <c r="D40" s="1016" t="s">
        <v>125</v>
      </c>
      <c r="E40" s="1018" t="s">
        <v>105</v>
      </c>
      <c r="F40" s="550" t="s">
        <v>180</v>
      </c>
      <c r="G40" s="543">
        <v>12</v>
      </c>
      <c r="H40" s="543"/>
      <c r="I40" s="555"/>
      <c r="J40" s="543"/>
      <c r="K40" s="566"/>
      <c r="L40" s="555"/>
      <c r="M40" s="543"/>
      <c r="N40" s="543"/>
      <c r="O40" s="573"/>
      <c r="P40" s="1157" t="s">
        <v>133</v>
      </c>
      <c r="Q40" s="421">
        <v>1</v>
      </c>
      <c r="R40" s="853"/>
      <c r="S40" s="334"/>
      <c r="T40" s="728"/>
      <c r="U40" s="224"/>
      <c r="V40" s="23"/>
      <c r="W40" s="1101"/>
      <c r="X40" s="1102"/>
    </row>
    <row r="41" spans="1:24" ht="19.5" customHeight="1" x14ac:dyDescent="0.25">
      <c r="A41" s="996"/>
      <c r="B41" s="997"/>
      <c r="C41" s="998"/>
      <c r="D41" s="1017"/>
      <c r="E41" s="1019"/>
      <c r="F41" s="545" t="s">
        <v>182</v>
      </c>
      <c r="G41" s="546"/>
      <c r="H41" s="546"/>
      <c r="I41" s="548"/>
      <c r="J41" s="546"/>
      <c r="K41" s="563"/>
      <c r="L41" s="554"/>
      <c r="M41" s="546"/>
      <c r="N41" s="546"/>
      <c r="O41" s="562"/>
      <c r="P41" s="1158"/>
      <c r="Q41" s="96"/>
      <c r="R41" s="732"/>
      <c r="S41" s="141"/>
      <c r="T41" s="730"/>
      <c r="U41" s="226"/>
      <c r="V41" s="24"/>
      <c r="W41" s="1113"/>
      <c r="X41" s="1096"/>
    </row>
    <row r="42" spans="1:24" ht="42" customHeight="1" x14ac:dyDescent="0.25">
      <c r="A42" s="833"/>
      <c r="B42" s="834"/>
      <c r="C42" s="46"/>
      <c r="D42" s="125" t="s">
        <v>99</v>
      </c>
      <c r="E42" s="628"/>
      <c r="F42" s="626" t="s">
        <v>180</v>
      </c>
      <c r="G42" s="899"/>
      <c r="H42" s="564"/>
      <c r="I42" s="900"/>
      <c r="J42" s="557">
        <v>10</v>
      </c>
      <c r="K42" s="558"/>
      <c r="L42" s="559"/>
      <c r="M42" s="598">
        <v>50</v>
      </c>
      <c r="N42" s="598"/>
      <c r="O42" s="557"/>
      <c r="P42" s="347" t="s">
        <v>69</v>
      </c>
      <c r="Q42" s="287"/>
      <c r="R42" s="737"/>
      <c r="S42" s="814">
        <v>1</v>
      </c>
      <c r="T42" s="742"/>
      <c r="U42" s="740"/>
      <c r="V42" s="280"/>
      <c r="W42" s="1091"/>
      <c r="X42" s="1092"/>
    </row>
    <row r="43" spans="1:24" ht="15.75" customHeight="1" x14ac:dyDescent="0.25">
      <c r="A43" s="833"/>
      <c r="B43" s="834"/>
      <c r="C43" s="46"/>
      <c r="D43" s="289" t="s">
        <v>108</v>
      </c>
      <c r="E43" s="629" t="s">
        <v>112</v>
      </c>
      <c r="F43" s="550" t="s">
        <v>180</v>
      </c>
      <c r="G43" s="901"/>
      <c r="H43" s="540"/>
      <c r="I43" s="538"/>
      <c r="J43" s="552">
        <v>25</v>
      </c>
      <c r="K43" s="553"/>
      <c r="L43" s="561"/>
      <c r="M43" s="539">
        <v>75</v>
      </c>
      <c r="N43" s="539"/>
      <c r="O43" s="552"/>
      <c r="P43" s="334" t="s">
        <v>113</v>
      </c>
      <c r="Q43" s="380"/>
      <c r="R43" s="719"/>
      <c r="S43" s="816"/>
      <c r="T43" s="106"/>
      <c r="U43" s="656">
        <v>1</v>
      </c>
      <c r="V43" s="382"/>
      <c r="W43" s="1093"/>
      <c r="X43" s="1094"/>
    </row>
    <row r="44" spans="1:24" ht="15.75" customHeight="1" x14ac:dyDescent="0.25">
      <c r="A44" s="833"/>
      <c r="B44" s="834"/>
      <c r="C44" s="46"/>
      <c r="D44" s="290"/>
      <c r="E44" s="848" t="s">
        <v>109</v>
      </c>
      <c r="F44" s="627"/>
      <c r="G44" s="902"/>
      <c r="H44" s="547"/>
      <c r="I44" s="548"/>
      <c r="J44" s="562"/>
      <c r="K44" s="563"/>
      <c r="L44" s="554"/>
      <c r="M44" s="546"/>
      <c r="N44" s="546"/>
      <c r="O44" s="562"/>
      <c r="P44" s="378" t="s">
        <v>111</v>
      </c>
      <c r="Q44" s="97"/>
      <c r="R44" s="818"/>
      <c r="S44" s="817"/>
      <c r="T44" s="818"/>
      <c r="U44" s="226">
        <v>1</v>
      </c>
      <c r="V44" s="24"/>
      <c r="W44" s="1089"/>
      <c r="X44" s="1090"/>
    </row>
    <row r="45" spans="1:24" ht="26.25" customHeight="1" x14ac:dyDescent="0.25">
      <c r="A45" s="833"/>
      <c r="B45" s="834"/>
      <c r="C45" s="46"/>
      <c r="D45" s="295" t="s">
        <v>82</v>
      </c>
      <c r="E45" s="291"/>
      <c r="F45" s="551" t="s">
        <v>180</v>
      </c>
      <c r="G45" s="899">
        <v>6.5</v>
      </c>
      <c r="H45" s="564"/>
      <c r="I45" s="538"/>
      <c r="J45" s="899">
        <v>8.1999999999999993</v>
      </c>
      <c r="K45" s="564"/>
      <c r="L45" s="561"/>
      <c r="M45" s="543"/>
      <c r="N45" s="546"/>
      <c r="O45" s="559"/>
      <c r="P45" s="383" t="s">
        <v>85</v>
      </c>
      <c r="Q45" s="327">
        <v>1</v>
      </c>
      <c r="R45" s="738"/>
      <c r="S45" s="736">
        <v>1</v>
      </c>
      <c r="T45" s="738"/>
      <c r="U45" s="740"/>
      <c r="V45" s="280"/>
      <c r="W45" s="1091"/>
      <c r="X45" s="1092"/>
    </row>
    <row r="46" spans="1:24" ht="265.5" customHeight="1" x14ac:dyDescent="0.25">
      <c r="A46" s="857"/>
      <c r="B46" s="858"/>
      <c r="C46" s="46"/>
      <c r="D46" s="879" t="s">
        <v>203</v>
      </c>
      <c r="E46" s="884"/>
      <c r="F46" s="885" t="s">
        <v>179</v>
      </c>
      <c r="G46" s="880"/>
      <c r="H46" s="881"/>
      <c r="I46" s="886"/>
      <c r="J46" s="882"/>
      <c r="K46" s="883">
        <v>6.3</v>
      </c>
      <c r="L46" s="886">
        <f>+K46-J46</f>
        <v>6.3</v>
      </c>
      <c r="M46" s="206"/>
      <c r="N46" s="207"/>
      <c r="O46" s="18"/>
      <c r="P46" s="887" t="s">
        <v>204</v>
      </c>
      <c r="Q46" s="327"/>
      <c r="R46" s="738"/>
      <c r="S46" s="736"/>
      <c r="T46" s="888">
        <v>1</v>
      </c>
      <c r="U46" s="740"/>
      <c r="V46" s="280"/>
      <c r="W46" s="941" t="s">
        <v>206</v>
      </c>
      <c r="X46" s="943"/>
    </row>
    <row r="47" spans="1:24" ht="54" customHeight="1" x14ac:dyDescent="0.25">
      <c r="A47" s="833"/>
      <c r="B47" s="834"/>
      <c r="C47" s="46"/>
      <c r="D47" s="295" t="s">
        <v>154</v>
      </c>
      <c r="E47" s="291"/>
      <c r="F47" s="556" t="s">
        <v>180</v>
      </c>
      <c r="G47" s="903"/>
      <c r="H47" s="904"/>
      <c r="I47" s="905"/>
      <c r="J47" s="557">
        <v>6.1</v>
      </c>
      <c r="K47" s="558"/>
      <c r="L47" s="559"/>
      <c r="M47" s="598"/>
      <c r="N47" s="598"/>
      <c r="O47" s="557"/>
      <c r="P47" s="383" t="s">
        <v>155</v>
      </c>
      <c r="Q47" s="327"/>
      <c r="R47" s="738"/>
      <c r="S47" s="814">
        <v>1</v>
      </c>
      <c r="T47" s="742"/>
      <c r="U47" s="740"/>
      <c r="V47" s="280"/>
      <c r="W47" s="1091"/>
      <c r="X47" s="1092"/>
    </row>
    <row r="48" spans="1:24" ht="43.5" customHeight="1" x14ac:dyDescent="0.25">
      <c r="A48" s="833"/>
      <c r="B48" s="834"/>
      <c r="C48" s="46"/>
      <c r="D48" s="295" t="s">
        <v>173</v>
      </c>
      <c r="E48" s="291"/>
      <c r="F48" s="560"/>
      <c r="G48" s="903"/>
      <c r="H48" s="904"/>
      <c r="I48" s="906"/>
      <c r="J48" s="573"/>
      <c r="K48" s="566"/>
      <c r="L48" s="555"/>
      <c r="M48" s="543"/>
      <c r="N48" s="543"/>
      <c r="O48" s="573"/>
      <c r="P48" s="334" t="s">
        <v>174</v>
      </c>
      <c r="Q48" s="473">
        <v>1</v>
      </c>
      <c r="R48" s="853"/>
      <c r="S48" s="815"/>
      <c r="T48" s="435"/>
      <c r="U48" s="224"/>
      <c r="V48" s="23"/>
      <c r="W48" s="1091"/>
      <c r="X48" s="1092"/>
    </row>
    <row r="49" spans="1:24" ht="43.5" customHeight="1" x14ac:dyDescent="0.25">
      <c r="A49" s="833"/>
      <c r="B49" s="834"/>
      <c r="C49" s="46"/>
      <c r="D49" s="845" t="s">
        <v>177</v>
      </c>
      <c r="E49" s="291"/>
      <c r="F49" s="556" t="s">
        <v>181</v>
      </c>
      <c r="G49" s="907">
        <v>10</v>
      </c>
      <c r="H49" s="908"/>
      <c r="I49" s="909"/>
      <c r="J49" s="573"/>
      <c r="K49" s="566"/>
      <c r="L49" s="555"/>
      <c r="M49" s="543"/>
      <c r="N49" s="543"/>
      <c r="O49" s="573"/>
      <c r="P49" s="334" t="s">
        <v>178</v>
      </c>
      <c r="Q49" s="473">
        <v>1</v>
      </c>
      <c r="R49" s="853"/>
      <c r="S49" s="815"/>
      <c r="T49" s="435"/>
      <c r="U49" s="224"/>
      <c r="V49" s="23"/>
      <c r="W49" s="1091"/>
      <c r="X49" s="1092"/>
    </row>
    <row r="50" spans="1:24" ht="43.5" customHeight="1" x14ac:dyDescent="0.25">
      <c r="A50" s="833"/>
      <c r="B50" s="834"/>
      <c r="C50" s="46"/>
      <c r="D50" s="929" t="s">
        <v>207</v>
      </c>
      <c r="E50" s="291"/>
      <c r="F50" s="556"/>
      <c r="G50" s="907"/>
      <c r="H50" s="908"/>
      <c r="I50" s="909"/>
      <c r="J50" s="573"/>
      <c r="K50" s="566"/>
      <c r="L50" s="555"/>
      <c r="M50" s="543"/>
      <c r="N50" s="543"/>
      <c r="O50" s="573"/>
      <c r="P50" s="930" t="s">
        <v>202</v>
      </c>
      <c r="Q50" s="473"/>
      <c r="R50" s="920">
        <v>1</v>
      </c>
      <c r="S50" s="815"/>
      <c r="T50" s="435"/>
      <c r="U50" s="224"/>
      <c r="V50" s="23"/>
      <c r="W50" s="1091"/>
      <c r="X50" s="1092"/>
    </row>
    <row r="51" spans="1:24" ht="17.25" customHeight="1" thickBot="1" x14ac:dyDescent="0.3">
      <c r="A51" s="48"/>
      <c r="B51" s="358"/>
      <c r="C51" s="49"/>
      <c r="D51" s="644"/>
      <c r="E51" s="262"/>
      <c r="F51" s="296" t="s">
        <v>5</v>
      </c>
      <c r="G51" s="310">
        <f t="shared" ref="G51:O51" si="0">+G15+G16+G17+G18</f>
        <v>139.19999999999999</v>
      </c>
      <c r="H51" s="279">
        <f>+H15+H16+H17+H18</f>
        <v>121.2</v>
      </c>
      <c r="I51" s="889">
        <f t="shared" si="0"/>
        <v>-18</v>
      </c>
      <c r="J51" s="271">
        <f t="shared" si="0"/>
        <v>199.2</v>
      </c>
      <c r="K51" s="279">
        <f t="shared" si="0"/>
        <v>230.2</v>
      </c>
      <c r="L51" s="898">
        <f t="shared" si="0"/>
        <v>31</v>
      </c>
      <c r="M51" s="311">
        <f t="shared" si="0"/>
        <v>254</v>
      </c>
      <c r="N51" s="311">
        <f t="shared" si="0"/>
        <v>254</v>
      </c>
      <c r="O51" s="311">
        <f t="shared" si="0"/>
        <v>0</v>
      </c>
      <c r="P51" s="349"/>
      <c r="Q51" s="244"/>
      <c r="R51" s="739"/>
      <c r="S51" s="349"/>
      <c r="T51" s="813"/>
      <c r="U51" s="336"/>
      <c r="V51" s="238"/>
      <c r="W51" s="1101"/>
      <c r="X51" s="1102"/>
    </row>
    <row r="52" spans="1:24" ht="16.5" customHeight="1" x14ac:dyDescent="0.25">
      <c r="A52" s="1009" t="s">
        <v>4</v>
      </c>
      <c r="B52" s="1010" t="s">
        <v>4</v>
      </c>
      <c r="C52" s="1011" t="s">
        <v>6</v>
      </c>
      <c r="D52" s="109" t="s">
        <v>46</v>
      </c>
      <c r="E52" s="569"/>
      <c r="F52" s="385" t="s">
        <v>17</v>
      </c>
      <c r="G52" s="921">
        <f>35.3+25.5</f>
        <v>60.8</v>
      </c>
      <c r="H52" s="531">
        <f>35.3+25.5</f>
        <v>60.8</v>
      </c>
      <c r="I52" s="133">
        <f>+H52-G52</f>
        <v>0</v>
      </c>
      <c r="J52" s="206">
        <f>47.3+2.5+12+160+50</f>
        <v>271.8</v>
      </c>
      <c r="K52" s="206">
        <f>47.3+2.5+12+160+50</f>
        <v>271.8</v>
      </c>
      <c r="L52" s="142">
        <f>+K52-J52</f>
        <v>0</v>
      </c>
      <c r="M52" s="661">
        <v>47.3</v>
      </c>
      <c r="N52" s="661">
        <v>47.3</v>
      </c>
      <c r="O52" s="129">
        <f>+N52-M52</f>
        <v>0</v>
      </c>
      <c r="P52" s="140"/>
      <c r="Q52" s="473"/>
      <c r="R52" s="719"/>
      <c r="S52" s="422"/>
      <c r="T52" s="744"/>
      <c r="U52" s="810"/>
      <c r="V52" s="741"/>
      <c r="W52" s="1103"/>
      <c r="X52" s="1104"/>
    </row>
    <row r="53" spans="1:24" ht="16.5" customHeight="1" x14ac:dyDescent="0.25">
      <c r="A53" s="996"/>
      <c r="B53" s="997"/>
      <c r="C53" s="998"/>
      <c r="D53" s="568"/>
      <c r="E53" s="172"/>
      <c r="F53" s="88" t="s">
        <v>43</v>
      </c>
      <c r="G53" s="205">
        <f>10+30+197.6+15</f>
        <v>252.6</v>
      </c>
      <c r="H53" s="205">
        <f>10+30+197.6+15</f>
        <v>252.6</v>
      </c>
      <c r="I53" s="11">
        <f>+H53-G53</f>
        <v>0</v>
      </c>
      <c r="J53" s="205">
        <v>91</v>
      </c>
      <c r="K53" s="205">
        <v>91</v>
      </c>
      <c r="L53" s="150">
        <f>+K53-J53</f>
        <v>0</v>
      </c>
      <c r="M53" s="205"/>
      <c r="N53" s="205"/>
      <c r="O53" s="18"/>
      <c r="P53" s="1"/>
      <c r="Q53" s="153"/>
      <c r="R53" s="719"/>
      <c r="S53" s="422"/>
      <c r="T53" s="719"/>
      <c r="U53" s="795"/>
      <c r="V53" s="164"/>
      <c r="W53" s="1114"/>
      <c r="X53" s="1100"/>
    </row>
    <row r="54" spans="1:24" ht="16.5" customHeight="1" x14ac:dyDescent="0.25">
      <c r="A54" s="996"/>
      <c r="B54" s="997"/>
      <c r="C54" s="998"/>
      <c r="D54" s="568"/>
      <c r="E54" s="172"/>
      <c r="F54" s="88" t="s">
        <v>71</v>
      </c>
      <c r="G54" s="201"/>
      <c r="H54" s="205"/>
      <c r="I54" s="150"/>
      <c r="J54" s="205"/>
      <c r="K54" s="415"/>
      <c r="L54" s="209"/>
      <c r="M54" s="205"/>
      <c r="N54" s="205"/>
      <c r="O54" s="18"/>
      <c r="P54" s="1"/>
      <c r="Q54" s="153"/>
      <c r="R54" s="719"/>
      <c r="S54" s="422"/>
      <c r="T54" s="719"/>
      <c r="U54" s="795"/>
      <c r="V54" s="164"/>
      <c r="W54" s="1113"/>
      <c r="X54" s="1096"/>
    </row>
    <row r="55" spans="1:24" ht="17.25" customHeight="1" x14ac:dyDescent="0.25">
      <c r="A55" s="996"/>
      <c r="B55" s="997"/>
      <c r="C55" s="998"/>
      <c r="D55" s="1012" t="s">
        <v>58</v>
      </c>
      <c r="E55" s="1014" t="s">
        <v>112</v>
      </c>
      <c r="F55" s="570" t="s">
        <v>180</v>
      </c>
      <c r="G55" s="536">
        <v>35.299999999999997</v>
      </c>
      <c r="H55" s="543"/>
      <c r="I55" s="555"/>
      <c r="J55" s="543">
        <v>47.3</v>
      </c>
      <c r="K55" s="566"/>
      <c r="L55" s="555"/>
      <c r="M55" s="543">
        <v>47.3</v>
      </c>
      <c r="N55" s="543"/>
      <c r="O55" s="573"/>
      <c r="P55" s="140" t="s">
        <v>28</v>
      </c>
      <c r="Q55" s="473">
        <v>100</v>
      </c>
      <c r="R55" s="853"/>
      <c r="S55" s="421">
        <v>115</v>
      </c>
      <c r="T55" s="853"/>
      <c r="U55" s="653">
        <v>115</v>
      </c>
      <c r="V55" s="655"/>
      <c r="W55" s="1101"/>
      <c r="X55" s="1102"/>
    </row>
    <row r="56" spans="1:24" ht="17.25" customHeight="1" x14ac:dyDescent="0.25">
      <c r="A56" s="996"/>
      <c r="B56" s="997"/>
      <c r="C56" s="998"/>
      <c r="D56" s="1013"/>
      <c r="E56" s="1015"/>
      <c r="F56" s="571" t="s">
        <v>179</v>
      </c>
      <c r="G56" s="546">
        <v>10</v>
      </c>
      <c r="H56" s="546"/>
      <c r="I56" s="554"/>
      <c r="J56" s="546"/>
      <c r="K56" s="547"/>
      <c r="L56" s="554"/>
      <c r="M56" s="546"/>
      <c r="N56" s="546"/>
      <c r="O56" s="562"/>
      <c r="P56" s="26"/>
      <c r="Q56" s="97"/>
      <c r="R56" s="720"/>
      <c r="S56" s="369"/>
      <c r="T56" s="720"/>
      <c r="U56" s="654"/>
      <c r="V56" s="167"/>
      <c r="W56" s="1113"/>
      <c r="X56" s="1096"/>
    </row>
    <row r="57" spans="1:24" ht="13.5" customHeight="1" x14ac:dyDescent="0.25">
      <c r="A57" s="833"/>
      <c r="B57" s="834"/>
      <c r="C57" s="43"/>
      <c r="D57" s="994" t="s">
        <v>65</v>
      </c>
      <c r="E57" s="112"/>
      <c r="F57" s="572"/>
      <c r="G57" s="543"/>
      <c r="H57" s="543"/>
      <c r="I57" s="555"/>
      <c r="J57" s="543"/>
      <c r="K57" s="537"/>
      <c r="L57" s="555"/>
      <c r="M57" s="543"/>
      <c r="N57" s="543"/>
      <c r="O57" s="573"/>
      <c r="P57" s="94"/>
      <c r="Q57" s="243"/>
      <c r="R57" s="753"/>
      <c r="S57" s="745"/>
      <c r="T57" s="753"/>
      <c r="U57" s="811"/>
      <c r="V57" s="761"/>
      <c r="W57" s="1101"/>
      <c r="X57" s="1102"/>
    </row>
    <row r="58" spans="1:24" ht="26.25" customHeight="1" x14ac:dyDescent="0.25">
      <c r="A58" s="833"/>
      <c r="B58" s="834"/>
      <c r="C58" s="43"/>
      <c r="D58" s="995"/>
      <c r="E58" s="112"/>
      <c r="F58" s="574"/>
      <c r="G58" s="575"/>
      <c r="H58" s="575"/>
      <c r="I58" s="577"/>
      <c r="J58" s="575"/>
      <c r="K58" s="910"/>
      <c r="L58" s="577"/>
      <c r="M58" s="575"/>
      <c r="N58" s="539"/>
      <c r="O58" s="552"/>
      <c r="P58" s="351"/>
      <c r="Q58" s="405"/>
      <c r="R58" s="754"/>
      <c r="S58" s="746"/>
      <c r="T58" s="754"/>
      <c r="U58" s="812"/>
      <c r="V58" s="762"/>
      <c r="W58" s="1115"/>
      <c r="X58" s="1116"/>
    </row>
    <row r="59" spans="1:24" ht="30" customHeight="1" x14ac:dyDescent="0.25">
      <c r="A59" s="833"/>
      <c r="B59" s="834"/>
      <c r="C59" s="43"/>
      <c r="D59" s="299" t="s">
        <v>159</v>
      </c>
      <c r="E59" s="112"/>
      <c r="F59" s="578" t="s">
        <v>180</v>
      </c>
      <c r="G59" s="579">
        <v>25.5</v>
      </c>
      <c r="H59" s="579"/>
      <c r="I59" s="583"/>
      <c r="J59" s="911">
        <v>2.5</v>
      </c>
      <c r="K59" s="579"/>
      <c r="L59" s="561"/>
      <c r="M59" s="588"/>
      <c r="N59" s="579"/>
      <c r="O59" s="583"/>
      <c r="P59" s="394" t="s">
        <v>160</v>
      </c>
      <c r="Q59" s="153">
        <v>6</v>
      </c>
      <c r="R59" s="723"/>
      <c r="S59" s="658">
        <v>1</v>
      </c>
      <c r="T59" s="723"/>
      <c r="U59" s="796"/>
      <c r="V59" s="763"/>
      <c r="W59" s="1099"/>
      <c r="X59" s="1100"/>
    </row>
    <row r="60" spans="1:24" ht="40.5" customHeight="1" x14ac:dyDescent="0.25">
      <c r="A60" s="833"/>
      <c r="B60" s="834"/>
      <c r="C60" s="43"/>
      <c r="D60" s="301" t="s">
        <v>64</v>
      </c>
      <c r="E60" s="112"/>
      <c r="F60" s="580" t="s">
        <v>179</v>
      </c>
      <c r="G60" s="579"/>
      <c r="H60" s="579"/>
      <c r="I60" s="583"/>
      <c r="J60" s="539"/>
      <c r="K60" s="553"/>
      <c r="L60" s="583"/>
      <c r="M60" s="588"/>
      <c r="N60" s="588"/>
      <c r="O60" s="912"/>
      <c r="P60" s="409" t="s">
        <v>158</v>
      </c>
      <c r="Q60" s="478">
        <v>2</v>
      </c>
      <c r="R60" s="819"/>
      <c r="S60" s="422">
        <v>5</v>
      </c>
      <c r="T60" s="719"/>
      <c r="U60" s="803"/>
      <c r="V60" s="164"/>
      <c r="W60" s="1111"/>
      <c r="X60" s="1112"/>
    </row>
    <row r="61" spans="1:24" ht="15.75" customHeight="1" x14ac:dyDescent="0.25">
      <c r="A61" s="833"/>
      <c r="B61" s="834"/>
      <c r="C61" s="43"/>
      <c r="D61" s="386" t="s">
        <v>116</v>
      </c>
      <c r="E61" s="172"/>
      <c r="F61" s="582" t="s">
        <v>179</v>
      </c>
      <c r="G61" s="539"/>
      <c r="H61" s="539"/>
      <c r="I61" s="561"/>
      <c r="J61" s="911">
        <v>91</v>
      </c>
      <c r="K61" s="913"/>
      <c r="L61" s="583"/>
      <c r="M61" s="911"/>
      <c r="N61" s="579"/>
      <c r="O61" s="581"/>
      <c r="P61" s="410"/>
      <c r="Q61" s="411"/>
      <c r="R61" s="755"/>
      <c r="S61" s="747"/>
      <c r="T61" s="755"/>
      <c r="U61" s="795"/>
      <c r="V61" s="164"/>
      <c r="W61" s="1099"/>
      <c r="X61" s="1106"/>
    </row>
    <row r="62" spans="1:24" ht="15.75" customHeight="1" x14ac:dyDescent="0.25">
      <c r="A62" s="833"/>
      <c r="B62" s="834"/>
      <c r="C62" s="43"/>
      <c r="D62" s="387" t="s">
        <v>115</v>
      </c>
      <c r="E62" s="172"/>
      <c r="F62" s="584"/>
      <c r="G62" s="579"/>
      <c r="H62" s="579"/>
      <c r="I62" s="583"/>
      <c r="J62" s="911"/>
      <c r="K62" s="913"/>
      <c r="L62" s="583"/>
      <c r="M62" s="911"/>
      <c r="N62" s="539"/>
      <c r="O62" s="581"/>
      <c r="P62" s="410"/>
      <c r="Q62" s="411"/>
      <c r="R62" s="755"/>
      <c r="S62" s="747"/>
      <c r="T62" s="755"/>
      <c r="U62" s="795"/>
      <c r="V62" s="164"/>
      <c r="W62" s="1099"/>
      <c r="X62" s="1100"/>
    </row>
    <row r="63" spans="1:24" ht="15.75" customHeight="1" x14ac:dyDescent="0.25">
      <c r="A63" s="833"/>
      <c r="B63" s="834"/>
      <c r="C63" s="43"/>
      <c r="D63" s="388" t="s">
        <v>114</v>
      </c>
      <c r="E63" s="172"/>
      <c r="F63" s="582" t="s">
        <v>179</v>
      </c>
      <c r="G63" s="579">
        <v>30</v>
      </c>
      <c r="H63" s="579"/>
      <c r="I63" s="583"/>
      <c r="J63" s="911"/>
      <c r="K63" s="913"/>
      <c r="L63" s="583"/>
      <c r="M63" s="911"/>
      <c r="N63" s="585"/>
      <c r="O63" s="581"/>
      <c r="P63" s="1"/>
      <c r="Q63" s="242"/>
      <c r="R63" s="756"/>
      <c r="S63" s="748"/>
      <c r="T63" s="756"/>
      <c r="U63" s="795"/>
      <c r="V63" s="164"/>
      <c r="W63" s="1099"/>
      <c r="X63" s="1100"/>
    </row>
    <row r="64" spans="1:24" ht="16.5" customHeight="1" x14ac:dyDescent="0.25">
      <c r="A64" s="833"/>
      <c r="B64" s="834"/>
      <c r="C64" s="43"/>
      <c r="D64" s="389" t="s">
        <v>106</v>
      </c>
      <c r="E64" s="172"/>
      <c r="F64" s="580" t="s">
        <v>179</v>
      </c>
      <c r="G64" s="575">
        <v>197.6</v>
      </c>
      <c r="H64" s="575"/>
      <c r="I64" s="577"/>
      <c r="J64" s="575"/>
      <c r="K64" s="910"/>
      <c r="L64" s="577"/>
      <c r="M64" s="911"/>
      <c r="N64" s="585"/>
      <c r="O64" s="581"/>
      <c r="P64" s="1"/>
      <c r="Q64" s="242"/>
      <c r="R64" s="756"/>
      <c r="S64" s="748"/>
      <c r="T64" s="756"/>
      <c r="U64" s="795"/>
      <c r="V64" s="164"/>
      <c r="W64" s="1099"/>
      <c r="X64" s="1100"/>
    </row>
    <row r="65" spans="1:24" ht="26.25" customHeight="1" x14ac:dyDescent="0.25">
      <c r="A65" s="833"/>
      <c r="B65" s="834"/>
      <c r="C65" s="43"/>
      <c r="D65" s="389" t="s">
        <v>157</v>
      </c>
      <c r="E65" s="172"/>
      <c r="F65" s="584" t="s">
        <v>180</v>
      </c>
      <c r="G65" s="575"/>
      <c r="H65" s="575"/>
      <c r="I65" s="577"/>
      <c r="J65" s="575">
        <v>12</v>
      </c>
      <c r="K65" s="910"/>
      <c r="L65" s="577"/>
      <c r="M65" s="575"/>
      <c r="N65" s="585"/>
      <c r="O65" s="583"/>
      <c r="P65" s="436"/>
      <c r="Q65" s="437"/>
      <c r="R65" s="757"/>
      <c r="S65" s="749"/>
      <c r="T65" s="757"/>
      <c r="U65" s="795"/>
      <c r="V65" s="164"/>
      <c r="W65" s="1099"/>
      <c r="X65" s="1100"/>
    </row>
    <row r="66" spans="1:24" ht="14.15" customHeight="1" x14ac:dyDescent="0.25">
      <c r="A66" s="833"/>
      <c r="B66" s="834"/>
      <c r="C66" s="43"/>
      <c r="D66" s="1002" t="s">
        <v>156</v>
      </c>
      <c r="E66" s="112"/>
      <c r="F66" s="578" t="s">
        <v>181</v>
      </c>
      <c r="G66" s="585"/>
      <c r="H66" s="540"/>
      <c r="I66" s="561"/>
      <c r="J66" s="539"/>
      <c r="K66" s="553"/>
      <c r="L66" s="561"/>
      <c r="M66" s="588"/>
      <c r="N66" s="585"/>
      <c r="O66" s="552"/>
      <c r="P66" s="438"/>
      <c r="Q66" s="300"/>
      <c r="R66" s="426"/>
      <c r="S66" s="750"/>
      <c r="T66" s="767"/>
      <c r="U66" s="795"/>
      <c r="V66" s="164"/>
      <c r="W66" s="1099"/>
      <c r="X66" s="1100"/>
    </row>
    <row r="67" spans="1:24" ht="16" hidden="1" customHeight="1" x14ac:dyDescent="0.25">
      <c r="A67" s="833"/>
      <c r="B67" s="834"/>
      <c r="C67" s="43"/>
      <c r="D67" s="988"/>
      <c r="E67" s="440"/>
      <c r="F67" s="582" t="s">
        <v>180</v>
      </c>
      <c r="G67" s="547"/>
      <c r="H67" s="547"/>
      <c r="I67" s="554"/>
      <c r="J67" s="546">
        <v>160</v>
      </c>
      <c r="K67" s="563"/>
      <c r="L67" s="554"/>
      <c r="M67" s="546"/>
      <c r="N67" s="546"/>
      <c r="O67" s="562"/>
      <c r="P67" s="439"/>
      <c r="Q67" s="842"/>
      <c r="R67" s="758"/>
      <c r="S67" s="664"/>
      <c r="T67" s="758"/>
      <c r="U67" s="654"/>
      <c r="V67" s="167"/>
      <c r="W67" s="1095"/>
      <c r="X67" s="1096"/>
    </row>
    <row r="68" spans="1:24" ht="41.25" customHeight="1" x14ac:dyDescent="0.25">
      <c r="A68" s="996"/>
      <c r="B68" s="997"/>
      <c r="C68" s="998"/>
      <c r="D68" s="121" t="s">
        <v>51</v>
      </c>
      <c r="E68" s="1003"/>
      <c r="F68" s="586"/>
      <c r="G68" s="543"/>
      <c r="H68" s="543"/>
      <c r="I68" s="587"/>
      <c r="J68" s="543"/>
      <c r="K68" s="566"/>
      <c r="L68" s="555"/>
      <c r="M68" s="914"/>
      <c r="N68" s="543"/>
      <c r="O68" s="573"/>
      <c r="P68" s="66"/>
      <c r="Q68" s="841"/>
      <c r="R68" s="759"/>
      <c r="S68" s="751"/>
      <c r="T68" s="759"/>
      <c r="U68" s="806"/>
      <c r="V68" s="764"/>
      <c r="W68" s="1101"/>
      <c r="X68" s="1102"/>
    </row>
    <row r="69" spans="1:24" ht="40.5" customHeight="1" x14ac:dyDescent="0.25">
      <c r="A69" s="996"/>
      <c r="B69" s="997"/>
      <c r="C69" s="998"/>
      <c r="D69" s="303" t="s">
        <v>119</v>
      </c>
      <c r="E69" s="1004"/>
      <c r="F69" s="582" t="s">
        <v>179</v>
      </c>
      <c r="G69" s="588">
        <v>15</v>
      </c>
      <c r="H69" s="588"/>
      <c r="I69" s="581"/>
      <c r="J69" s="588"/>
      <c r="K69" s="915"/>
      <c r="L69" s="581"/>
      <c r="M69" s="911"/>
      <c r="N69" s="911"/>
      <c r="O69" s="916"/>
      <c r="P69" s="89" t="s">
        <v>148</v>
      </c>
      <c r="Q69" s="393">
        <v>0.4</v>
      </c>
      <c r="R69" s="760"/>
      <c r="S69" s="752"/>
      <c r="T69" s="768"/>
      <c r="U69" s="807"/>
      <c r="V69" s="765"/>
      <c r="W69" s="1087"/>
      <c r="X69" s="1088"/>
    </row>
    <row r="70" spans="1:24" ht="25.9" customHeight="1" x14ac:dyDescent="0.25">
      <c r="A70" s="833"/>
      <c r="B70" s="834"/>
      <c r="C70" s="835"/>
      <c r="D70" s="301" t="s">
        <v>78</v>
      </c>
      <c r="E70" s="852"/>
      <c r="F70" s="589" t="s">
        <v>180</v>
      </c>
      <c r="G70" s="590"/>
      <c r="H70" s="590"/>
      <c r="I70" s="917"/>
      <c r="J70" s="918">
        <v>50</v>
      </c>
      <c r="K70" s="590"/>
      <c r="L70" s="917"/>
      <c r="M70" s="546"/>
      <c r="N70" s="546"/>
      <c r="O70" s="562"/>
      <c r="P70" s="3" t="s">
        <v>148</v>
      </c>
      <c r="Q70" s="476"/>
      <c r="R70" s="769"/>
      <c r="S70" s="770">
        <v>1</v>
      </c>
      <c r="T70" s="769"/>
      <c r="U70" s="808"/>
      <c r="V70" s="766"/>
      <c r="W70" s="1095"/>
      <c r="X70" s="1096"/>
    </row>
    <row r="71" spans="1:24" ht="17.25" customHeight="1" thickBot="1" x14ac:dyDescent="0.3">
      <c r="A71" s="48"/>
      <c r="B71" s="358"/>
      <c r="C71" s="245"/>
      <c r="D71" s="235"/>
      <c r="E71" s="233"/>
      <c r="F71" s="296" t="s">
        <v>5</v>
      </c>
      <c r="G71" s="271">
        <f>+G52+G53+G54</f>
        <v>313.39999999999998</v>
      </c>
      <c r="H71" s="275">
        <f t="shared" ref="H71:I71" si="1">+H52+H53+H54</f>
        <v>313.39999999999998</v>
      </c>
      <c r="I71" s="278">
        <f t="shared" si="1"/>
        <v>0</v>
      </c>
      <c r="J71" s="311">
        <f>+J52+J53+J54</f>
        <v>362.8</v>
      </c>
      <c r="K71" s="311">
        <f t="shared" ref="K71:L71" si="2">+K52+K53+K54</f>
        <v>362.8</v>
      </c>
      <c r="L71" s="282">
        <f t="shared" si="2"/>
        <v>0</v>
      </c>
      <c r="M71" s="271">
        <f>+M52+M53+M54</f>
        <v>47.3</v>
      </c>
      <c r="N71" s="311">
        <f t="shared" ref="N71:O71" si="3">+N52+N53+N54</f>
        <v>47.3</v>
      </c>
      <c r="O71" s="311">
        <f t="shared" si="3"/>
        <v>0</v>
      </c>
      <c r="P71" s="438"/>
      <c r="Q71" s="792"/>
      <c r="R71" s="743"/>
      <c r="S71" s="793"/>
      <c r="T71" s="820"/>
      <c r="U71" s="653"/>
      <c r="V71" s="164"/>
      <c r="W71" s="1097"/>
      <c r="X71" s="1105"/>
    </row>
    <row r="72" spans="1:24" ht="15.75" customHeight="1" thickBot="1" x14ac:dyDescent="0.3">
      <c r="A72" s="48" t="s">
        <v>4</v>
      </c>
      <c r="B72" s="359" t="s">
        <v>4</v>
      </c>
      <c r="C72" s="1156" t="s">
        <v>7</v>
      </c>
      <c r="D72" s="1156"/>
      <c r="E72" s="1156"/>
      <c r="F72" s="1156"/>
      <c r="G72" s="822">
        <f>G71+G51</f>
        <v>452.6</v>
      </c>
      <c r="H72" s="319">
        <f t="shared" ref="H72:I72" si="4">H71+H51</f>
        <v>434.6</v>
      </c>
      <c r="I72" s="316">
        <f t="shared" si="4"/>
        <v>-18</v>
      </c>
      <c r="J72" s="318">
        <f>J71+J51</f>
        <v>562</v>
      </c>
      <c r="K72" s="821">
        <f t="shared" ref="K72:L72" si="5">K71+K51</f>
        <v>593</v>
      </c>
      <c r="L72" s="316">
        <f t="shared" si="5"/>
        <v>31</v>
      </c>
      <c r="M72" s="821">
        <f>M71+M51</f>
        <v>301.3</v>
      </c>
      <c r="N72" s="317">
        <f t="shared" ref="N72:O72" si="6">N71+N51</f>
        <v>301.3</v>
      </c>
      <c r="O72" s="316">
        <f t="shared" si="6"/>
        <v>0</v>
      </c>
      <c r="P72" s="1107"/>
      <c r="Q72" s="1108"/>
      <c r="R72" s="1108"/>
      <c r="S72" s="1108"/>
      <c r="T72" s="1108"/>
      <c r="U72" s="1108"/>
      <c r="V72" s="1108"/>
      <c r="W72" s="1108"/>
      <c r="X72" s="1109"/>
    </row>
    <row r="73" spans="1:24" ht="17.25" customHeight="1" thickBot="1" x14ac:dyDescent="0.3">
      <c r="A73" s="31" t="s">
        <v>4</v>
      </c>
      <c r="B73" s="359" t="s">
        <v>6</v>
      </c>
      <c r="C73" s="1110" t="s">
        <v>29</v>
      </c>
      <c r="D73" s="990"/>
      <c r="E73" s="990"/>
      <c r="F73" s="990"/>
      <c r="G73" s="990"/>
      <c r="H73" s="990"/>
      <c r="I73" s="990"/>
      <c r="J73" s="990"/>
      <c r="K73" s="990"/>
      <c r="L73" s="990"/>
      <c r="M73" s="990"/>
      <c r="N73" s="990"/>
      <c r="O73" s="990"/>
      <c r="P73" s="990"/>
      <c r="Q73" s="990"/>
      <c r="R73" s="990"/>
      <c r="S73" s="990"/>
      <c r="T73" s="990"/>
      <c r="U73" s="990"/>
      <c r="V73" s="990"/>
      <c r="W73" s="990"/>
      <c r="X73" s="992"/>
    </row>
    <row r="74" spans="1:24" ht="25.5" customHeight="1" x14ac:dyDescent="0.25">
      <c r="A74" s="838" t="s">
        <v>4</v>
      </c>
      <c r="B74" s="839" t="s">
        <v>6</v>
      </c>
      <c r="C74" s="60" t="s">
        <v>4</v>
      </c>
      <c r="D74" s="62" t="s">
        <v>40</v>
      </c>
      <c r="E74" s="116"/>
      <c r="F74" s="63" t="s">
        <v>17</v>
      </c>
      <c r="G74" s="591">
        <f>34+8.5</f>
        <v>42.5</v>
      </c>
      <c r="H74" s="591">
        <f>+G74</f>
        <v>42.5</v>
      </c>
      <c r="I74" s="670">
        <f>+H74-G74</f>
        <v>0</v>
      </c>
      <c r="J74" s="591">
        <f>34+8.5+20+60</f>
        <v>122.5</v>
      </c>
      <c r="K74" s="592">
        <f>+J74</f>
        <v>122.5</v>
      </c>
      <c r="L74" s="671">
        <f>+K74-J74</f>
        <v>0</v>
      </c>
      <c r="M74" s="591">
        <f>34+8.5+15+55</f>
        <v>112.5</v>
      </c>
      <c r="N74" s="593">
        <f>+M74</f>
        <v>112.5</v>
      </c>
      <c r="O74" s="673">
        <f>+N74-M74</f>
        <v>0</v>
      </c>
      <c r="P74" s="662"/>
      <c r="Q74" s="183"/>
      <c r="R74" s="931"/>
      <c r="S74" s="771"/>
      <c r="T74" s="773"/>
      <c r="U74" s="809"/>
      <c r="V74" s="175"/>
      <c r="W74" s="1103"/>
      <c r="X74" s="1104"/>
    </row>
    <row r="75" spans="1:24" ht="25.5" customHeight="1" x14ac:dyDescent="0.25">
      <c r="A75" s="996"/>
      <c r="B75" s="997"/>
      <c r="C75" s="998"/>
      <c r="D75" s="999" t="s">
        <v>30</v>
      </c>
      <c r="E75" s="1001" t="s">
        <v>112</v>
      </c>
      <c r="F75" s="594" t="s">
        <v>180</v>
      </c>
      <c r="G75" s="543">
        <v>34</v>
      </c>
      <c r="H75" s="543"/>
      <c r="I75" s="544"/>
      <c r="J75" s="543">
        <v>34</v>
      </c>
      <c r="K75" s="537"/>
      <c r="L75" s="555"/>
      <c r="M75" s="543">
        <v>34</v>
      </c>
      <c r="N75" s="573"/>
      <c r="O75" s="555"/>
      <c r="P75" s="663" t="s">
        <v>55</v>
      </c>
      <c r="Q75" s="67">
        <v>100</v>
      </c>
      <c r="R75" s="15"/>
      <c r="S75" s="772">
        <v>100</v>
      </c>
      <c r="T75" s="399"/>
      <c r="U75" s="802">
        <v>100</v>
      </c>
      <c r="V75" s="711">
        <v>100</v>
      </c>
      <c r="W75" s="1093"/>
      <c r="X75" s="1094"/>
    </row>
    <row r="76" spans="1:24" ht="21.4" customHeight="1" x14ac:dyDescent="0.25">
      <c r="A76" s="996"/>
      <c r="B76" s="997"/>
      <c r="C76" s="998"/>
      <c r="D76" s="1000"/>
      <c r="E76" s="1001"/>
      <c r="F76" s="595"/>
      <c r="G76" s="546"/>
      <c r="H76" s="546"/>
      <c r="I76" s="548"/>
      <c r="J76" s="546"/>
      <c r="K76" s="547"/>
      <c r="L76" s="554"/>
      <c r="M76" s="546"/>
      <c r="N76" s="562"/>
      <c r="O76" s="554"/>
      <c r="P76" s="664" t="s">
        <v>31</v>
      </c>
      <c r="Q76" s="428">
        <v>5</v>
      </c>
      <c r="R76" s="126"/>
      <c r="S76" s="222">
        <v>5</v>
      </c>
      <c r="T76" s="27"/>
      <c r="U76" s="797">
        <v>5</v>
      </c>
      <c r="V76" s="167">
        <v>5</v>
      </c>
      <c r="W76" s="1095"/>
      <c r="X76" s="1096"/>
    </row>
    <row r="77" spans="1:24" ht="65.25" customHeight="1" x14ac:dyDescent="0.25">
      <c r="A77" s="833"/>
      <c r="B77" s="834"/>
      <c r="C77" s="835"/>
      <c r="D77" s="21" t="s">
        <v>54</v>
      </c>
      <c r="E77" s="854"/>
      <c r="F77" s="596" t="s">
        <v>180</v>
      </c>
      <c r="G77" s="546">
        <v>8.5</v>
      </c>
      <c r="H77" s="546"/>
      <c r="I77" s="548"/>
      <c r="J77" s="546">
        <v>8.5</v>
      </c>
      <c r="K77" s="547"/>
      <c r="L77" s="554"/>
      <c r="M77" s="546">
        <v>8.5</v>
      </c>
      <c r="N77" s="562"/>
      <c r="O77" s="554"/>
      <c r="P77" s="664" t="s">
        <v>57</v>
      </c>
      <c r="Q77" s="312">
        <v>2</v>
      </c>
      <c r="R77" s="167"/>
      <c r="S77" s="222">
        <v>2</v>
      </c>
      <c r="T77" s="27"/>
      <c r="U77" s="654">
        <v>2</v>
      </c>
      <c r="V77" s="167">
        <v>2</v>
      </c>
      <c r="W77" s="1091"/>
      <c r="X77" s="1092"/>
    </row>
    <row r="78" spans="1:24" ht="30.75" customHeight="1" x14ac:dyDescent="0.25">
      <c r="A78" s="833"/>
      <c r="B78" s="834"/>
      <c r="C78" s="46"/>
      <c r="D78" s="125" t="s">
        <v>59</v>
      </c>
      <c r="E78" s="302"/>
      <c r="F78" s="597" t="s">
        <v>180</v>
      </c>
      <c r="G78" s="564"/>
      <c r="H78" s="564"/>
      <c r="I78" s="559"/>
      <c r="J78" s="598">
        <v>20</v>
      </c>
      <c r="K78" s="564"/>
      <c r="L78" s="559"/>
      <c r="M78" s="598">
        <v>15</v>
      </c>
      <c r="N78" s="557"/>
      <c r="O78" s="559"/>
      <c r="P78" s="665" t="s">
        <v>163</v>
      </c>
      <c r="Q78" s="16"/>
      <c r="R78" s="403"/>
      <c r="S78" s="314">
        <v>100</v>
      </c>
      <c r="T78" s="403"/>
      <c r="U78" s="798">
        <v>100</v>
      </c>
      <c r="V78" s="165">
        <v>100</v>
      </c>
      <c r="W78" s="1091"/>
      <c r="X78" s="1092"/>
    </row>
    <row r="79" spans="1:24" ht="40.5" customHeight="1" x14ac:dyDescent="0.25">
      <c r="A79" s="833"/>
      <c r="B79" s="834"/>
      <c r="C79" s="46"/>
      <c r="D79" s="125" t="s">
        <v>117</v>
      </c>
      <c r="E79" s="836"/>
      <c r="F79" s="597" t="s">
        <v>180</v>
      </c>
      <c r="G79" s="598"/>
      <c r="H79" s="598"/>
      <c r="I79" s="900"/>
      <c r="J79" s="598">
        <v>60</v>
      </c>
      <c r="K79" s="564"/>
      <c r="L79" s="559"/>
      <c r="M79" s="598">
        <v>55</v>
      </c>
      <c r="N79" s="557"/>
      <c r="O79" s="559"/>
      <c r="P79" s="665" t="s">
        <v>164</v>
      </c>
      <c r="Q79" s="16"/>
      <c r="R79" s="403"/>
      <c r="S79" s="314">
        <v>50</v>
      </c>
      <c r="T79" s="403"/>
      <c r="U79" s="798">
        <v>50</v>
      </c>
      <c r="V79" s="165">
        <v>50</v>
      </c>
      <c r="W79" s="1091"/>
      <c r="X79" s="1092"/>
    </row>
    <row r="80" spans="1:24" ht="17.25" customHeight="1" thickBot="1" x14ac:dyDescent="0.3">
      <c r="A80" s="48"/>
      <c r="B80" s="358"/>
      <c r="C80" s="265"/>
      <c r="D80" s="267"/>
      <c r="E80" s="633"/>
      <c r="F80" s="513" t="s">
        <v>5</v>
      </c>
      <c r="G80" s="311">
        <f>+G74</f>
        <v>42.5</v>
      </c>
      <c r="H80" s="311">
        <f t="shared" ref="H80:I80" si="7">+H74</f>
        <v>42.5</v>
      </c>
      <c r="I80" s="278">
        <f t="shared" si="7"/>
        <v>0</v>
      </c>
      <c r="J80" s="311">
        <f>+J74</f>
        <v>122.5</v>
      </c>
      <c r="K80" s="311">
        <f t="shared" ref="K80:L80" si="8">+K74</f>
        <v>122.5</v>
      </c>
      <c r="L80" s="278">
        <f t="shared" si="8"/>
        <v>0</v>
      </c>
      <c r="M80" s="311">
        <f>+M74</f>
        <v>112.5</v>
      </c>
      <c r="N80" s="311">
        <f t="shared" ref="N80:O80" si="9">+N74</f>
        <v>112.5</v>
      </c>
      <c r="O80" s="282">
        <f t="shared" si="9"/>
        <v>0</v>
      </c>
      <c r="P80" s="349"/>
      <c r="Q80" s="244"/>
      <c r="R80" s="739"/>
      <c r="S80" s="702"/>
      <c r="T80" s="774"/>
      <c r="U80" s="804"/>
      <c r="V80" s="232"/>
      <c r="W80" s="1097"/>
      <c r="X80" s="1098"/>
    </row>
    <row r="81" spans="1:24" ht="16" customHeight="1" thickBot="1" x14ac:dyDescent="0.3">
      <c r="A81" s="31" t="s">
        <v>4</v>
      </c>
      <c r="B81" s="360" t="s">
        <v>6</v>
      </c>
      <c r="C81" s="978" t="s">
        <v>7</v>
      </c>
      <c r="D81" s="978"/>
      <c r="E81" s="978"/>
      <c r="F81" s="979"/>
      <c r="G81" s="264">
        <f>G80</f>
        <v>42.5</v>
      </c>
      <c r="H81" s="318">
        <f t="shared" ref="H81:I81" si="10">H80</f>
        <v>42.5</v>
      </c>
      <c r="I81" s="320">
        <f t="shared" si="10"/>
        <v>0</v>
      </c>
      <c r="J81" s="264">
        <f t="shared" ref="J81:L81" si="11">J80</f>
        <v>122.5</v>
      </c>
      <c r="K81" s="318">
        <f t="shared" si="11"/>
        <v>122.5</v>
      </c>
      <c r="L81" s="316">
        <f t="shared" si="11"/>
        <v>0</v>
      </c>
      <c r="M81" s="823">
        <f>+M75</f>
        <v>34</v>
      </c>
      <c r="N81" s="823">
        <f t="shared" ref="N81:O81" si="12">+N75</f>
        <v>0</v>
      </c>
      <c r="O81" s="823">
        <f t="shared" si="12"/>
        <v>0</v>
      </c>
      <c r="P81" s="980"/>
      <c r="Q81" s="981"/>
      <c r="R81" s="981"/>
      <c r="S81" s="981"/>
      <c r="T81" s="981"/>
      <c r="U81" s="981"/>
      <c r="V81" s="981"/>
      <c r="W81" s="981"/>
      <c r="X81" s="982"/>
    </row>
    <row r="82" spans="1:24" ht="17.25" customHeight="1" thickBot="1" x14ac:dyDescent="0.3">
      <c r="A82" s="31" t="s">
        <v>4</v>
      </c>
      <c r="B82" s="360" t="s">
        <v>19</v>
      </c>
      <c r="C82" s="983" t="s">
        <v>72</v>
      </c>
      <c r="D82" s="984"/>
      <c r="E82" s="984"/>
      <c r="F82" s="984"/>
      <c r="G82" s="984"/>
      <c r="H82" s="984"/>
      <c r="I82" s="984"/>
      <c r="J82" s="984"/>
      <c r="K82" s="984"/>
      <c r="L82" s="984"/>
      <c r="M82" s="984"/>
      <c r="N82" s="984"/>
      <c r="O82" s="984"/>
      <c r="P82" s="984"/>
      <c r="Q82" s="984"/>
      <c r="R82" s="984"/>
      <c r="S82" s="984"/>
      <c r="T82" s="984"/>
      <c r="U82" s="984"/>
      <c r="V82" s="984"/>
      <c r="W82" s="984"/>
      <c r="X82" s="986"/>
    </row>
    <row r="83" spans="1:24" ht="40.5" customHeight="1" x14ac:dyDescent="0.25">
      <c r="A83" s="838" t="s">
        <v>4</v>
      </c>
      <c r="B83" s="839" t="s">
        <v>19</v>
      </c>
      <c r="C83" s="70" t="s">
        <v>4</v>
      </c>
      <c r="D83" s="72" t="s">
        <v>41</v>
      </c>
      <c r="E83" s="101"/>
      <c r="F83" s="161" t="s">
        <v>17</v>
      </c>
      <c r="G83" s="600">
        <f>6+2.5+2+3+5</f>
        <v>18.5</v>
      </c>
      <c r="H83" s="600">
        <f>+G83</f>
        <v>18.5</v>
      </c>
      <c r="I83" s="672">
        <f>+H83-G83</f>
        <v>0</v>
      </c>
      <c r="J83" s="600">
        <f>6+2.5+2+10+5</f>
        <v>25.5</v>
      </c>
      <c r="K83" s="601">
        <f>+J83</f>
        <v>25.5</v>
      </c>
      <c r="L83" s="673">
        <f>+K83-J83</f>
        <v>0</v>
      </c>
      <c r="M83" s="600">
        <f>6+2.5+2+5</f>
        <v>15.5</v>
      </c>
      <c r="N83" s="601">
        <f>+M83</f>
        <v>15.5</v>
      </c>
      <c r="O83" s="602">
        <f>+N83-M83</f>
        <v>0</v>
      </c>
      <c r="P83" s="340"/>
      <c r="Q83" s="805"/>
      <c r="R83" s="788"/>
      <c r="S83" s="775"/>
      <c r="T83" s="788"/>
      <c r="U83" s="800"/>
      <c r="V83" s="177"/>
      <c r="W83" s="1154"/>
      <c r="X83" s="1155"/>
    </row>
    <row r="84" spans="1:24" ht="28.15" customHeight="1" x14ac:dyDescent="0.25">
      <c r="A84" s="833"/>
      <c r="B84" s="834"/>
      <c r="C84" s="73"/>
      <c r="D84" s="90" t="s">
        <v>32</v>
      </c>
      <c r="E84" s="102"/>
      <c r="F84" s="597" t="s">
        <v>180</v>
      </c>
      <c r="G84" s="598">
        <v>6</v>
      </c>
      <c r="H84" s="598"/>
      <c r="I84" s="900"/>
      <c r="J84" s="598">
        <v>6</v>
      </c>
      <c r="K84" s="564"/>
      <c r="L84" s="559"/>
      <c r="M84" s="598">
        <v>6</v>
      </c>
      <c r="N84" s="564"/>
      <c r="O84" s="557"/>
      <c r="P84" s="335" t="s">
        <v>35</v>
      </c>
      <c r="Q84" s="312">
        <v>3</v>
      </c>
      <c r="R84" s="165"/>
      <c r="S84" s="314">
        <v>3</v>
      </c>
      <c r="T84" s="403"/>
      <c r="U84" s="798">
        <v>3</v>
      </c>
      <c r="V84" s="165">
        <v>3</v>
      </c>
      <c r="W84" s="1091"/>
      <c r="X84" s="1092"/>
    </row>
    <row r="85" spans="1:24" ht="41.25" customHeight="1" x14ac:dyDescent="0.25">
      <c r="A85" s="833"/>
      <c r="B85" s="834"/>
      <c r="C85" s="76"/>
      <c r="D85" s="4" t="s">
        <v>118</v>
      </c>
      <c r="E85" s="103"/>
      <c r="F85" s="556" t="s">
        <v>180</v>
      </c>
      <c r="G85" s="546">
        <v>2.5</v>
      </c>
      <c r="H85" s="546"/>
      <c r="I85" s="548"/>
      <c r="J85" s="546">
        <v>2.5</v>
      </c>
      <c r="K85" s="547"/>
      <c r="L85" s="554"/>
      <c r="M85" s="546">
        <v>2.5</v>
      </c>
      <c r="N85" s="547"/>
      <c r="O85" s="562"/>
      <c r="P85" s="14" t="s">
        <v>79</v>
      </c>
      <c r="Q85" s="29">
        <v>6</v>
      </c>
      <c r="R85" s="166"/>
      <c r="S85" s="321">
        <v>6</v>
      </c>
      <c r="T85" s="789"/>
      <c r="U85" s="801">
        <v>6</v>
      </c>
      <c r="V85" s="166">
        <v>6</v>
      </c>
      <c r="W85" s="1091"/>
      <c r="X85" s="1092"/>
    </row>
    <row r="86" spans="1:24" ht="18.75" customHeight="1" x14ac:dyDescent="0.25">
      <c r="A86" s="833"/>
      <c r="B86" s="834"/>
      <c r="C86" s="73"/>
      <c r="D86" s="395" t="s">
        <v>47</v>
      </c>
      <c r="E86" s="104"/>
      <c r="F86" s="586"/>
      <c r="G86" s="539"/>
      <c r="H86" s="539"/>
      <c r="I86" s="538"/>
      <c r="J86" s="539"/>
      <c r="K86" s="540"/>
      <c r="L86" s="561"/>
      <c r="M86" s="539"/>
      <c r="N86" s="540"/>
      <c r="O86" s="552"/>
      <c r="P86" s="397"/>
      <c r="Q86" s="395"/>
      <c r="R86" s="778"/>
      <c r="S86" s="663"/>
      <c r="T86" s="778"/>
      <c r="U86" s="802"/>
      <c r="V86" s="711"/>
      <c r="W86" s="1093"/>
      <c r="X86" s="1094"/>
    </row>
    <row r="87" spans="1:24" ht="25.9" customHeight="1" x14ac:dyDescent="0.25">
      <c r="A87" s="833"/>
      <c r="B87" s="834"/>
      <c r="C87" s="76"/>
      <c r="D87" s="843" t="s">
        <v>187</v>
      </c>
      <c r="E87" s="104"/>
      <c r="F87" s="603" t="s">
        <v>180</v>
      </c>
      <c r="G87" s="585">
        <v>2</v>
      </c>
      <c r="H87" s="585"/>
      <c r="I87" s="583"/>
      <c r="J87" s="911">
        <v>2</v>
      </c>
      <c r="K87" s="579"/>
      <c r="L87" s="583"/>
      <c r="M87" s="911">
        <v>2</v>
      </c>
      <c r="N87" s="579"/>
      <c r="O87" s="916"/>
      <c r="P87" s="89" t="s">
        <v>48</v>
      </c>
      <c r="Q87" s="400">
        <v>1</v>
      </c>
      <c r="R87" s="108"/>
      <c r="S87" s="776">
        <v>1</v>
      </c>
      <c r="T87" s="760"/>
      <c r="U87" s="795">
        <v>1</v>
      </c>
      <c r="V87" s="164">
        <v>1</v>
      </c>
      <c r="W87" s="1099"/>
      <c r="X87" s="1100"/>
    </row>
    <row r="88" spans="1:24" ht="25.5" customHeight="1" x14ac:dyDescent="0.25">
      <c r="A88" s="833"/>
      <c r="B88" s="834"/>
      <c r="C88" s="76"/>
      <c r="D88" s="306" t="s">
        <v>33</v>
      </c>
      <c r="E88" s="104"/>
      <c r="F88" s="604" t="s">
        <v>180</v>
      </c>
      <c r="G88" s="585"/>
      <c r="H88" s="585"/>
      <c r="I88" s="561"/>
      <c r="J88" s="575">
        <v>10</v>
      </c>
      <c r="K88" s="576"/>
      <c r="L88" s="577"/>
      <c r="M88" s="911"/>
      <c r="N88" s="579"/>
      <c r="O88" s="552"/>
      <c r="P88" s="337" t="s">
        <v>34</v>
      </c>
      <c r="Q88" s="393"/>
      <c r="R88" s="779"/>
      <c r="S88" s="703">
        <v>200</v>
      </c>
      <c r="T88" s="790"/>
      <c r="U88" s="803"/>
      <c r="V88" s="704"/>
      <c r="W88" s="1087"/>
      <c r="X88" s="1088"/>
    </row>
    <row r="89" spans="1:24" ht="27" customHeight="1" x14ac:dyDescent="0.25">
      <c r="A89" s="833"/>
      <c r="B89" s="834"/>
      <c r="C89" s="76"/>
      <c r="D89" s="843" t="s">
        <v>161</v>
      </c>
      <c r="E89" s="104"/>
      <c r="F89" s="605" t="s">
        <v>180</v>
      </c>
      <c r="G89" s="590">
        <v>3</v>
      </c>
      <c r="H89" s="590"/>
      <c r="I89" s="917"/>
      <c r="J89" s="539"/>
      <c r="K89" s="540"/>
      <c r="L89" s="561"/>
      <c r="M89" s="539"/>
      <c r="N89" s="540"/>
      <c r="O89" s="917"/>
      <c r="P89" s="401" t="s">
        <v>183</v>
      </c>
      <c r="Q89" s="402">
        <v>1</v>
      </c>
      <c r="R89" s="780"/>
      <c r="S89" s="777"/>
      <c r="T89" s="780"/>
      <c r="U89" s="797"/>
      <c r="V89" s="787"/>
      <c r="W89" s="1089"/>
      <c r="X89" s="1090"/>
    </row>
    <row r="90" spans="1:24" ht="33" customHeight="1" x14ac:dyDescent="0.25">
      <c r="A90" s="833"/>
      <c r="B90" s="834"/>
      <c r="C90" s="76"/>
      <c r="D90" s="22" t="s">
        <v>50</v>
      </c>
      <c r="E90" s="104"/>
      <c r="F90" s="606" t="s">
        <v>180</v>
      </c>
      <c r="G90" s="598">
        <v>5</v>
      </c>
      <c r="H90" s="598"/>
      <c r="I90" s="900"/>
      <c r="J90" s="598">
        <v>5</v>
      </c>
      <c r="K90" s="564"/>
      <c r="L90" s="559"/>
      <c r="M90" s="598">
        <v>5</v>
      </c>
      <c r="N90" s="564"/>
      <c r="O90" s="557"/>
      <c r="P90" s="14" t="s">
        <v>56</v>
      </c>
      <c r="Q90" s="29">
        <v>1</v>
      </c>
      <c r="R90" s="166"/>
      <c r="S90" s="321">
        <v>1</v>
      </c>
      <c r="T90" s="789"/>
      <c r="U90" s="798">
        <v>1</v>
      </c>
      <c r="V90" s="165">
        <v>1</v>
      </c>
      <c r="W90" s="1091"/>
      <c r="X90" s="1092"/>
    </row>
    <row r="91" spans="1:24" ht="17.25" customHeight="1" thickBot="1" x14ac:dyDescent="0.3">
      <c r="A91" s="48"/>
      <c r="B91" s="358"/>
      <c r="C91" s="49"/>
      <c r="D91" s="235"/>
      <c r="E91" s="262"/>
      <c r="F91" s="599" t="s">
        <v>5</v>
      </c>
      <c r="G91" s="310">
        <f>+G83</f>
        <v>18.5</v>
      </c>
      <c r="H91" s="275">
        <f t="shared" ref="H91:I91" si="13">+H83</f>
        <v>18.5</v>
      </c>
      <c r="I91" s="278">
        <f t="shared" si="13"/>
        <v>0</v>
      </c>
      <c r="J91" s="282">
        <f>+J83</f>
        <v>25.5</v>
      </c>
      <c r="K91" s="279">
        <f t="shared" ref="K91:L91" si="14">+K83</f>
        <v>25.5</v>
      </c>
      <c r="L91" s="279">
        <f t="shared" si="14"/>
        <v>0</v>
      </c>
      <c r="M91" s="271">
        <f>+M83</f>
        <v>15.5</v>
      </c>
      <c r="N91" s="279">
        <f t="shared" ref="N91:O91" si="15">+N83</f>
        <v>15.5</v>
      </c>
      <c r="O91" s="278">
        <f t="shared" si="15"/>
        <v>0</v>
      </c>
      <c r="P91" s="338"/>
      <c r="Q91" s="244"/>
      <c r="R91" s="781"/>
      <c r="S91" s="702"/>
      <c r="T91" s="739"/>
      <c r="U91" s="799"/>
      <c r="V91" s="705"/>
      <c r="W91" s="1097"/>
      <c r="X91" s="1098"/>
    </row>
    <row r="92" spans="1:24" ht="15.75" customHeight="1" x14ac:dyDescent="0.25">
      <c r="A92" s="838" t="s">
        <v>4</v>
      </c>
      <c r="B92" s="839" t="s">
        <v>19</v>
      </c>
      <c r="C92" s="70" t="s">
        <v>6</v>
      </c>
      <c r="D92" s="30" t="s">
        <v>63</v>
      </c>
      <c r="E92" s="119"/>
      <c r="F92" s="363" t="s">
        <v>17</v>
      </c>
      <c r="G92" s="922">
        <v>300</v>
      </c>
      <c r="H92" s="661">
        <v>300</v>
      </c>
      <c r="I92" s="11">
        <f>+H92-G92</f>
        <v>0</v>
      </c>
      <c r="J92" s="661">
        <f>300+10+10</f>
        <v>320</v>
      </c>
      <c r="K92" s="661">
        <f>300+10+10</f>
        <v>320</v>
      </c>
      <c r="L92" s="150">
        <f>+K92-J92</f>
        <v>0</v>
      </c>
      <c r="M92" s="924">
        <f>300+146+42.7+10+15</f>
        <v>513.70000000000005</v>
      </c>
      <c r="N92" s="531">
        <f>300+146+42.7+10+15</f>
        <v>513.70000000000005</v>
      </c>
      <c r="O92" s="923">
        <f>+N92-M92</f>
        <v>0</v>
      </c>
      <c r="P92" s="339"/>
      <c r="Q92" s="257"/>
      <c r="R92" s="782"/>
      <c r="S92" s="706"/>
      <c r="T92" s="782"/>
      <c r="U92" s="122"/>
      <c r="V92" s="79"/>
      <c r="W92" s="1103"/>
      <c r="X92" s="1104"/>
    </row>
    <row r="93" spans="1:24" ht="15.75" customHeight="1" x14ac:dyDescent="0.25">
      <c r="A93" s="833"/>
      <c r="B93" s="361"/>
      <c r="C93" s="73"/>
      <c r="D93" s="607"/>
      <c r="E93" s="608"/>
      <c r="F93" s="12" t="s">
        <v>71</v>
      </c>
      <c r="G93" s="201"/>
      <c r="H93" s="135"/>
      <c r="I93" s="11"/>
      <c r="J93" s="205"/>
      <c r="K93" s="135"/>
      <c r="L93" s="150"/>
      <c r="M93" s="205"/>
      <c r="N93" s="135"/>
      <c r="O93" s="18"/>
      <c r="P93" s="348"/>
      <c r="Q93" s="610"/>
      <c r="R93" s="783"/>
      <c r="S93" s="707"/>
      <c r="T93" s="783"/>
      <c r="U93" s="795"/>
      <c r="V93" s="164"/>
      <c r="W93" s="1114"/>
      <c r="X93" s="1100"/>
    </row>
    <row r="94" spans="1:24" ht="15.75" customHeight="1" x14ac:dyDescent="0.25">
      <c r="A94" s="833"/>
      <c r="B94" s="361"/>
      <c r="C94" s="73"/>
      <c r="D94" s="93"/>
      <c r="E94" s="120"/>
      <c r="F94" s="80" t="s">
        <v>165</v>
      </c>
      <c r="G94" s="367"/>
      <c r="H94" s="160"/>
      <c r="I94" s="134"/>
      <c r="J94" s="207"/>
      <c r="K94" s="160"/>
      <c r="L94" s="209"/>
      <c r="M94" s="207">
        <v>3000</v>
      </c>
      <c r="N94" s="207">
        <v>3000</v>
      </c>
      <c r="O94" s="130">
        <f>+N94-M94</f>
        <v>0</v>
      </c>
      <c r="P94" s="28"/>
      <c r="Q94" s="832"/>
      <c r="R94" s="784"/>
      <c r="S94" s="708"/>
      <c r="T94" s="784"/>
      <c r="U94" s="654"/>
      <c r="V94" s="167"/>
      <c r="W94" s="1113"/>
      <c r="X94" s="1096"/>
    </row>
    <row r="95" spans="1:24" ht="22.5" customHeight="1" x14ac:dyDescent="0.25">
      <c r="A95" s="833"/>
      <c r="B95" s="361"/>
      <c r="C95" s="73"/>
      <c r="D95" s="987" t="s">
        <v>61</v>
      </c>
      <c r="E95" s="179" t="s">
        <v>140</v>
      </c>
      <c r="F95" s="612" t="s">
        <v>180</v>
      </c>
      <c r="G95" s="537">
        <v>300</v>
      </c>
      <c r="H95" s="537"/>
      <c r="I95" s="555"/>
      <c r="J95" s="543">
        <v>300</v>
      </c>
      <c r="K95" s="537"/>
      <c r="L95" s="555"/>
      <c r="M95" s="543">
        <v>300</v>
      </c>
      <c r="N95" s="537"/>
      <c r="O95" s="573"/>
      <c r="P95" s="334" t="s">
        <v>67</v>
      </c>
      <c r="Q95" s="221">
        <v>5</v>
      </c>
      <c r="R95" s="655"/>
      <c r="S95" s="221">
        <v>6</v>
      </c>
      <c r="T95" s="15"/>
      <c r="U95" s="653">
        <v>6</v>
      </c>
      <c r="V95" s="655">
        <v>6</v>
      </c>
      <c r="W95" s="1101"/>
      <c r="X95" s="1102"/>
    </row>
    <row r="96" spans="1:24" ht="14.25" customHeight="1" x14ac:dyDescent="0.25">
      <c r="A96" s="833"/>
      <c r="B96" s="361"/>
      <c r="C96" s="73"/>
      <c r="D96" s="988"/>
      <c r="E96" s="127" t="s">
        <v>109</v>
      </c>
      <c r="F96" s="613"/>
      <c r="G96" s="547"/>
      <c r="H96" s="547"/>
      <c r="I96" s="554"/>
      <c r="J96" s="546"/>
      <c r="K96" s="547"/>
      <c r="L96" s="554"/>
      <c r="M96" s="546"/>
      <c r="N96" s="547"/>
      <c r="O96" s="562"/>
      <c r="P96" s="28"/>
      <c r="Q96" s="832"/>
      <c r="R96" s="784"/>
      <c r="S96" s="708"/>
      <c r="T96" s="784"/>
      <c r="U96" s="654"/>
      <c r="V96" s="167"/>
      <c r="W96" s="1113"/>
      <c r="X96" s="1096"/>
    </row>
    <row r="97" spans="1:27" ht="15.4" customHeight="1" x14ac:dyDescent="0.25">
      <c r="A97" s="833"/>
      <c r="B97" s="834"/>
      <c r="C97" s="73"/>
      <c r="D97" s="258" t="s">
        <v>104</v>
      </c>
      <c r="E97" s="180" t="s">
        <v>105</v>
      </c>
      <c r="F97" s="612" t="s">
        <v>181</v>
      </c>
      <c r="G97" s="537"/>
      <c r="H97" s="537"/>
      <c r="I97" s="555"/>
      <c r="J97" s="543"/>
      <c r="K97" s="537"/>
      <c r="L97" s="555"/>
      <c r="M97" s="543"/>
      <c r="N97" s="537"/>
      <c r="O97" s="573"/>
      <c r="P97" s="846" t="s">
        <v>120</v>
      </c>
      <c r="Q97" s="258"/>
      <c r="R97" s="716"/>
      <c r="S97" s="709"/>
      <c r="T97" s="716"/>
      <c r="U97" s="653"/>
      <c r="V97" s="655"/>
      <c r="W97" s="1101"/>
      <c r="X97" s="1102"/>
    </row>
    <row r="98" spans="1:27" ht="26.25" customHeight="1" x14ac:dyDescent="0.25">
      <c r="A98" s="833"/>
      <c r="B98" s="361"/>
      <c r="C98" s="73"/>
      <c r="D98" s="259"/>
      <c r="E98" s="181"/>
      <c r="F98" s="605" t="s">
        <v>180</v>
      </c>
      <c r="G98" s="540"/>
      <c r="H98" s="540"/>
      <c r="I98" s="561"/>
      <c r="J98" s="539"/>
      <c r="K98" s="540"/>
      <c r="L98" s="561"/>
      <c r="M98" s="539">
        <v>146</v>
      </c>
      <c r="N98" s="540"/>
      <c r="O98" s="552"/>
      <c r="P98" s="430" t="s">
        <v>167</v>
      </c>
      <c r="Q98" s="299"/>
      <c r="R98" s="785"/>
      <c r="S98" s="710"/>
      <c r="T98" s="785"/>
      <c r="U98" s="796">
        <v>1</v>
      </c>
      <c r="V98" s="763">
        <v>1</v>
      </c>
      <c r="W98" s="1087"/>
      <c r="X98" s="1088"/>
    </row>
    <row r="99" spans="1:27" ht="26.65" customHeight="1" x14ac:dyDescent="0.25">
      <c r="A99" s="833"/>
      <c r="B99" s="361"/>
      <c r="C99" s="73"/>
      <c r="D99" s="25"/>
      <c r="E99" s="431" t="s">
        <v>109</v>
      </c>
      <c r="F99" s="595" t="s">
        <v>182</v>
      </c>
      <c r="G99" s="540"/>
      <c r="H99" s="547"/>
      <c r="I99" s="554"/>
      <c r="J99" s="546"/>
      <c r="K99" s="540"/>
      <c r="L99" s="554"/>
      <c r="M99" s="539">
        <v>3000</v>
      </c>
      <c r="N99" s="547"/>
      <c r="O99" s="552"/>
      <c r="P99" s="372" t="s">
        <v>168</v>
      </c>
      <c r="Q99" s="429"/>
      <c r="R99" s="786"/>
      <c r="S99" s="666"/>
      <c r="T99" s="786"/>
      <c r="U99" s="797">
        <v>40</v>
      </c>
      <c r="V99" s="787">
        <v>40</v>
      </c>
      <c r="W99" s="1089"/>
      <c r="X99" s="1090"/>
    </row>
    <row r="100" spans="1:27" ht="31.5" customHeight="1" x14ac:dyDescent="0.25">
      <c r="A100" s="833"/>
      <c r="B100" s="361"/>
      <c r="C100" s="73"/>
      <c r="D100" s="25" t="s">
        <v>169</v>
      </c>
      <c r="E100" s="325"/>
      <c r="F100" s="595" t="s">
        <v>180</v>
      </c>
      <c r="G100" s="564"/>
      <c r="H100" s="547"/>
      <c r="I100" s="554"/>
      <c r="J100" s="546"/>
      <c r="K100" s="564"/>
      <c r="L100" s="554"/>
      <c r="M100" s="598">
        <v>42.7</v>
      </c>
      <c r="N100" s="547"/>
      <c r="O100" s="559"/>
      <c r="P100" s="372" t="s">
        <v>168</v>
      </c>
      <c r="Q100" s="432"/>
      <c r="R100" s="738"/>
      <c r="S100" s="666"/>
      <c r="T100" s="737"/>
      <c r="U100" s="797">
        <v>100</v>
      </c>
      <c r="V100" s="787">
        <v>100</v>
      </c>
      <c r="W100" s="1091"/>
      <c r="X100" s="1092"/>
    </row>
    <row r="101" spans="1:27" ht="41.25" customHeight="1" x14ac:dyDescent="0.25">
      <c r="A101" s="833"/>
      <c r="B101" s="361"/>
      <c r="C101" s="73"/>
      <c r="D101" s="4" t="s">
        <v>110</v>
      </c>
      <c r="E101" s="636" t="s">
        <v>109</v>
      </c>
      <c r="F101" s="612" t="s">
        <v>180</v>
      </c>
      <c r="G101" s="564"/>
      <c r="H101" s="564"/>
      <c r="I101" s="559"/>
      <c r="J101" s="598">
        <v>10</v>
      </c>
      <c r="K101" s="564"/>
      <c r="L101" s="559"/>
      <c r="M101" s="598">
        <v>10</v>
      </c>
      <c r="N101" s="564"/>
      <c r="O101" s="557"/>
      <c r="P101" s="14" t="s">
        <v>80</v>
      </c>
      <c r="Q101" s="259"/>
      <c r="R101" s="717"/>
      <c r="S101" s="736"/>
      <c r="T101" s="738"/>
      <c r="U101" s="795">
        <v>1</v>
      </c>
      <c r="V101" s="164">
        <v>1</v>
      </c>
      <c r="W101" s="1091"/>
      <c r="X101" s="1092"/>
    </row>
    <row r="102" spans="1:27" ht="28.5" customHeight="1" x14ac:dyDescent="0.25">
      <c r="A102" s="833"/>
      <c r="B102" s="361"/>
      <c r="C102" s="73"/>
      <c r="D102" s="832" t="s">
        <v>103</v>
      </c>
      <c r="E102" s="635" t="s">
        <v>112</v>
      </c>
      <c r="F102" s="606" t="s">
        <v>180</v>
      </c>
      <c r="G102" s="547"/>
      <c r="H102" s="547"/>
      <c r="I102" s="554"/>
      <c r="J102" s="546">
        <v>10</v>
      </c>
      <c r="K102" s="547"/>
      <c r="L102" s="554"/>
      <c r="M102" s="546">
        <v>15</v>
      </c>
      <c r="N102" s="547"/>
      <c r="O102" s="562"/>
      <c r="P102" s="28" t="s">
        <v>102</v>
      </c>
      <c r="Q102" s="326"/>
      <c r="R102" s="791"/>
      <c r="S102" s="414"/>
      <c r="T102" s="738"/>
      <c r="U102" s="798">
        <v>1</v>
      </c>
      <c r="V102" s="165">
        <v>1</v>
      </c>
      <c r="W102" s="1091"/>
      <c r="X102" s="1092"/>
    </row>
    <row r="103" spans="1:27" ht="17.25" customHeight="1" thickBot="1" x14ac:dyDescent="0.3">
      <c r="A103" s="48"/>
      <c r="B103" s="362"/>
      <c r="C103" s="78"/>
      <c r="D103" s="277"/>
      <c r="E103" s="620"/>
      <c r="F103" s="513" t="s">
        <v>5</v>
      </c>
      <c r="G103" s="311">
        <f>+G92+G93+G94</f>
        <v>300</v>
      </c>
      <c r="H103" s="311">
        <f t="shared" ref="H103:I103" si="16">+H92+H93+H94</f>
        <v>300</v>
      </c>
      <c r="I103" s="311">
        <f t="shared" si="16"/>
        <v>0</v>
      </c>
      <c r="J103" s="271">
        <f>+J92+J93+J94</f>
        <v>320</v>
      </c>
      <c r="K103" s="282">
        <f t="shared" ref="K103:L103" si="17">+K92+K93+K94</f>
        <v>320</v>
      </c>
      <c r="L103" s="278">
        <f t="shared" si="17"/>
        <v>0</v>
      </c>
      <c r="M103" s="282">
        <f>+M92+M93+M94</f>
        <v>3513.7</v>
      </c>
      <c r="N103" s="279">
        <f t="shared" ref="N103:O103" si="18">+N92+N93+N94</f>
        <v>3513.7</v>
      </c>
      <c r="O103" s="278">
        <f t="shared" si="18"/>
        <v>0</v>
      </c>
      <c r="P103" s="438"/>
      <c r="Q103" s="792"/>
      <c r="R103" s="743"/>
      <c r="S103" s="793"/>
      <c r="T103" s="794"/>
      <c r="U103" s="799"/>
      <c r="V103" s="655"/>
      <c r="W103" s="1097"/>
      <c r="X103" s="1098"/>
    </row>
    <row r="104" spans="1:27" ht="14.25" customHeight="1" thickBot="1" x14ac:dyDescent="0.3">
      <c r="A104" s="48" t="s">
        <v>4</v>
      </c>
      <c r="B104" s="358" t="s">
        <v>19</v>
      </c>
      <c r="C104" s="962" t="s">
        <v>7</v>
      </c>
      <c r="D104" s="963"/>
      <c r="E104" s="963"/>
      <c r="F104" s="964"/>
      <c r="G104" s="512">
        <f>G103+G91</f>
        <v>318.5</v>
      </c>
      <c r="H104" s="512">
        <f t="shared" ref="H104:I104" si="19">H103+H91</f>
        <v>318.5</v>
      </c>
      <c r="I104" s="512">
        <f t="shared" si="19"/>
        <v>0</v>
      </c>
      <c r="J104" s="131">
        <f t="shared" ref="J104:O104" si="20">J103+J91</f>
        <v>345.5</v>
      </c>
      <c r="K104" s="139">
        <f t="shared" si="20"/>
        <v>345.5</v>
      </c>
      <c r="L104" s="328">
        <f t="shared" si="20"/>
        <v>0</v>
      </c>
      <c r="M104" s="512">
        <f t="shared" si="20"/>
        <v>3529.2</v>
      </c>
      <c r="N104" s="512">
        <f t="shared" si="20"/>
        <v>3529.2</v>
      </c>
      <c r="O104" s="512">
        <f t="shared" si="20"/>
        <v>0</v>
      </c>
      <c r="P104" s="1107"/>
      <c r="Q104" s="1108"/>
      <c r="R104" s="1108"/>
      <c r="S104" s="1108"/>
      <c r="T104" s="1108"/>
      <c r="U104" s="1108"/>
      <c r="V104" s="1108"/>
      <c r="W104" s="1108"/>
      <c r="X104" s="1109"/>
    </row>
    <row r="105" spans="1:27" ht="14.25" customHeight="1" thickBot="1" x14ac:dyDescent="0.3">
      <c r="A105" s="31" t="s">
        <v>4</v>
      </c>
      <c r="B105" s="968" t="s">
        <v>8</v>
      </c>
      <c r="C105" s="968"/>
      <c r="D105" s="968"/>
      <c r="E105" s="968"/>
      <c r="F105" s="969"/>
      <c r="G105" s="329">
        <f>G104+G81+G72</f>
        <v>813.6</v>
      </c>
      <c r="H105" s="329">
        <f t="shared" ref="H105:I105" si="21">H104+H81+H72</f>
        <v>795.6</v>
      </c>
      <c r="I105" s="674">
        <f t="shared" si="21"/>
        <v>-18</v>
      </c>
      <c r="J105" s="329">
        <f>J104+J81+J72</f>
        <v>1030</v>
      </c>
      <c r="K105" s="329">
        <f t="shared" ref="K105:L105" si="22">K104+K81+K72</f>
        <v>1061</v>
      </c>
      <c r="L105" s="674">
        <f t="shared" si="22"/>
        <v>31</v>
      </c>
      <c r="M105" s="329">
        <f>M104+M81+M72</f>
        <v>3864.5</v>
      </c>
      <c r="N105" s="329">
        <f t="shared" ref="N105:O105" si="23">N104+N81+N72</f>
        <v>3830.5</v>
      </c>
      <c r="O105" s="329">
        <f t="shared" si="23"/>
        <v>0</v>
      </c>
      <c r="P105" s="970"/>
      <c r="Q105" s="971"/>
      <c r="R105" s="971"/>
      <c r="S105" s="971"/>
      <c r="T105" s="971"/>
      <c r="U105" s="971"/>
      <c r="V105" s="971"/>
      <c r="W105" s="971"/>
      <c r="X105" s="972"/>
    </row>
    <row r="106" spans="1:27" ht="14.25" customHeight="1" thickBot="1" x14ac:dyDescent="0.3">
      <c r="A106" s="514" t="s">
        <v>4</v>
      </c>
      <c r="B106" s="973" t="s">
        <v>83</v>
      </c>
      <c r="C106" s="973"/>
      <c r="D106" s="973"/>
      <c r="E106" s="973"/>
      <c r="F106" s="974"/>
      <c r="G106" s="637">
        <f>G105</f>
        <v>813.6</v>
      </c>
      <c r="H106" s="667">
        <f t="shared" ref="H106:I106" si="24">H105</f>
        <v>795.6</v>
      </c>
      <c r="I106" s="675">
        <f t="shared" si="24"/>
        <v>-18</v>
      </c>
      <c r="J106" s="668">
        <f>J105</f>
        <v>1030</v>
      </c>
      <c r="K106" s="668">
        <f t="shared" ref="K106:L106" si="25">K105</f>
        <v>1061</v>
      </c>
      <c r="L106" s="675">
        <f t="shared" si="25"/>
        <v>31</v>
      </c>
      <c r="M106" s="637">
        <f t="shared" ref="M106:O106" si="26">M105</f>
        <v>3864.5</v>
      </c>
      <c r="N106" s="332">
        <f t="shared" si="26"/>
        <v>3830.5</v>
      </c>
      <c r="O106" s="675">
        <f t="shared" si="26"/>
        <v>0</v>
      </c>
      <c r="P106" s="1151"/>
      <c r="Q106" s="1152"/>
      <c r="R106" s="1152"/>
      <c r="S106" s="1152"/>
      <c r="T106" s="1152"/>
      <c r="U106" s="1152"/>
      <c r="V106" s="1152"/>
      <c r="W106" s="1152"/>
      <c r="X106" s="1153"/>
    </row>
    <row r="107" spans="1:27" s="39" customFormat="1" ht="17.25" customHeight="1" x14ac:dyDescent="0.25">
      <c r="A107" s="617"/>
      <c r="B107" s="855"/>
      <c r="C107" s="855"/>
      <c r="D107" s="855"/>
      <c r="E107" s="855"/>
      <c r="F107" s="855"/>
      <c r="G107" s="855"/>
      <c r="H107" s="855"/>
      <c r="I107" s="855"/>
      <c r="J107" s="855"/>
      <c r="K107" s="855"/>
      <c r="L107" s="855"/>
      <c r="M107" s="855"/>
      <c r="N107" s="855"/>
      <c r="O107" s="855"/>
      <c r="P107" s="855"/>
      <c r="Q107" s="855"/>
      <c r="R107" s="855"/>
      <c r="S107" s="855"/>
      <c r="T107" s="855"/>
      <c r="U107" s="855"/>
      <c r="V107" s="855"/>
      <c r="W107" s="10"/>
      <c r="X107" s="10"/>
      <c r="Y107" s="10"/>
      <c r="Z107" s="10"/>
      <c r="AA107" s="10"/>
    </row>
    <row r="108" spans="1:27" s="5" customFormat="1" ht="17.149999999999999" customHeight="1" thickBot="1" x14ac:dyDescent="0.3">
      <c r="A108" s="1150" t="s">
        <v>11</v>
      </c>
      <c r="B108" s="1150"/>
      <c r="C108" s="1150"/>
      <c r="D108" s="1150"/>
      <c r="E108" s="1150"/>
      <c r="F108" s="1150"/>
      <c r="G108" s="33"/>
      <c r="H108" s="33"/>
      <c r="I108" s="33"/>
      <c r="J108" s="33"/>
      <c r="K108" s="33"/>
      <c r="L108" s="33"/>
      <c r="M108" s="33"/>
      <c r="N108" s="33"/>
      <c r="O108" s="33"/>
      <c r="P108" s="34"/>
      <c r="Q108" s="34"/>
      <c r="R108" s="34"/>
      <c r="S108" s="34"/>
      <c r="T108" s="34"/>
      <c r="U108" s="34"/>
      <c r="V108" s="34"/>
      <c r="W108" s="10"/>
      <c r="X108" s="10"/>
      <c r="Y108" s="10"/>
      <c r="Z108" s="10"/>
      <c r="AA108" s="10"/>
    </row>
    <row r="109" spans="1:27" ht="153" customHeight="1" thickBot="1" x14ac:dyDescent="0.3">
      <c r="A109" s="953" t="s">
        <v>9</v>
      </c>
      <c r="B109" s="954"/>
      <c r="C109" s="954"/>
      <c r="D109" s="954"/>
      <c r="E109" s="954"/>
      <c r="F109" s="955"/>
      <c r="G109" s="698" t="s">
        <v>198</v>
      </c>
      <c r="H109" s="699" t="s">
        <v>191</v>
      </c>
      <c r="I109" s="697" t="s">
        <v>190</v>
      </c>
      <c r="J109" s="701" t="s">
        <v>199</v>
      </c>
      <c r="K109" s="700" t="s">
        <v>197</v>
      </c>
      <c r="L109" s="697" t="s">
        <v>190</v>
      </c>
      <c r="M109" s="698" t="s">
        <v>200</v>
      </c>
      <c r="N109" s="699" t="s">
        <v>196</v>
      </c>
      <c r="O109" s="697" t="s">
        <v>190</v>
      </c>
    </row>
    <row r="110" spans="1:27" ht="14.25" customHeight="1" x14ac:dyDescent="0.25">
      <c r="A110" s="956" t="s">
        <v>12</v>
      </c>
      <c r="B110" s="957"/>
      <c r="C110" s="957"/>
      <c r="D110" s="957"/>
      <c r="E110" s="957"/>
      <c r="F110" s="958"/>
      <c r="G110" s="676">
        <f t="shared" ref="G110:O110" si="27">G111+G116+G117</f>
        <v>813.6</v>
      </c>
      <c r="H110" s="683">
        <f t="shared" si="27"/>
        <v>795.6</v>
      </c>
      <c r="I110" s="690">
        <f t="shared" si="27"/>
        <v>-18</v>
      </c>
      <c r="J110" s="676">
        <f t="shared" si="27"/>
        <v>1030</v>
      </c>
      <c r="K110" s="683">
        <f t="shared" si="27"/>
        <v>1061</v>
      </c>
      <c r="L110" s="690">
        <f t="shared" ca="1" si="27"/>
        <v>31</v>
      </c>
      <c r="M110" s="676">
        <f t="shared" si="27"/>
        <v>943</v>
      </c>
      <c r="N110" s="683">
        <f t="shared" si="27"/>
        <v>943</v>
      </c>
      <c r="O110" s="825">
        <f t="shared" si="27"/>
        <v>0</v>
      </c>
    </row>
    <row r="111" spans="1:27" ht="14.25" customHeight="1" x14ac:dyDescent="0.25">
      <c r="A111" s="959" t="s">
        <v>66</v>
      </c>
      <c r="B111" s="960"/>
      <c r="C111" s="960"/>
      <c r="D111" s="960"/>
      <c r="E111" s="960"/>
      <c r="F111" s="961"/>
      <c r="G111" s="677">
        <f t="shared" ref="G111:O111" si="28">G112+G113+G114+G115</f>
        <v>455.5</v>
      </c>
      <c r="H111" s="684">
        <f t="shared" si="28"/>
        <v>450.5</v>
      </c>
      <c r="I111" s="691">
        <f t="shared" si="28"/>
        <v>-5</v>
      </c>
      <c r="J111" s="677">
        <f t="shared" si="28"/>
        <v>939</v>
      </c>
      <c r="K111" s="684">
        <f t="shared" si="28"/>
        <v>954</v>
      </c>
      <c r="L111" s="684">
        <f t="shared" ca="1" si="28"/>
        <v>15</v>
      </c>
      <c r="M111" s="677">
        <f t="shared" si="28"/>
        <v>943</v>
      </c>
      <c r="N111" s="684">
        <f t="shared" si="28"/>
        <v>943</v>
      </c>
      <c r="O111" s="826">
        <f t="shared" si="28"/>
        <v>0</v>
      </c>
    </row>
    <row r="112" spans="1:27" ht="14.25" customHeight="1" x14ac:dyDescent="0.25">
      <c r="A112" s="947" t="s">
        <v>88</v>
      </c>
      <c r="B112" s="948"/>
      <c r="C112" s="948"/>
      <c r="D112" s="948"/>
      <c r="E112" s="948"/>
      <c r="F112" s="949"/>
      <c r="G112" s="678">
        <f>SUMIF(F15:F106,"SB",G15:G106)</f>
        <v>455.5</v>
      </c>
      <c r="H112" s="685">
        <f>SUMIF(F15:F106,"SB",H15:H106)</f>
        <v>450.5</v>
      </c>
      <c r="I112" s="692">
        <f>SUMIF(F15:F106,"SB",I15:I106)</f>
        <v>-5</v>
      </c>
      <c r="J112" s="678">
        <f>SUMIF(F15:F106,"SB",J15:J106)</f>
        <v>939</v>
      </c>
      <c r="K112" s="685">
        <f>SUMIF(F15:F106,"SB",K15:K106)</f>
        <v>954</v>
      </c>
      <c r="L112" s="692">
        <f>SUMIF(F15:F106,"SB",L15:L106)</f>
        <v>15</v>
      </c>
      <c r="M112" s="678">
        <f>SUMIF(F15:F106,"SB",M15:M106)</f>
        <v>943</v>
      </c>
      <c r="N112" s="685">
        <f>SUMIF(F15:F106,"SB",N15:N106)</f>
        <v>943</v>
      </c>
      <c r="O112" s="827">
        <f>SUMIF(F15:F106,"SB",O15:O106)</f>
        <v>0</v>
      </c>
      <c r="P112" s="35"/>
      <c r="Q112" s="35"/>
      <c r="R112" s="35"/>
      <c r="S112" s="35"/>
      <c r="T112" s="35"/>
    </row>
    <row r="113" spans="1:27" ht="14.25" customHeight="1" x14ac:dyDescent="0.25">
      <c r="A113" s="941" t="s">
        <v>162</v>
      </c>
      <c r="B113" s="942"/>
      <c r="C113" s="942"/>
      <c r="D113" s="942"/>
      <c r="E113" s="942"/>
      <c r="F113" s="943"/>
      <c r="G113" s="678">
        <f>SUMIF(F15:F106,"SB(AA)",G15:G106)</f>
        <v>0</v>
      </c>
      <c r="H113" s="685">
        <f>SUMIF(F15:F106,"SB(AA)",H15:H106)</f>
        <v>0</v>
      </c>
      <c r="I113" s="692">
        <f>SUMIF(F15:F106,"SB(AA)",I15:I106)</f>
        <v>0</v>
      </c>
      <c r="J113" s="678">
        <f>SUMIF(F15:F106,"SB(AA)",J15:J106)</f>
        <v>0</v>
      </c>
      <c r="K113" s="685">
        <f>SUMIF(F15:F106,"SB(AA)",K15:K106)</f>
        <v>0</v>
      </c>
      <c r="L113" s="692">
        <f>SUMIF(F15:F106,"SB(AA)",L15:L106)</f>
        <v>0</v>
      </c>
      <c r="M113" s="678">
        <f>SUMIF(F15:F106,"SB(AA)",M15:M106)</f>
        <v>0</v>
      </c>
      <c r="N113" s="685">
        <f>SUMIF(F15:F106,"SB(AA)",N15:N106)</f>
        <v>0</v>
      </c>
      <c r="O113" s="827">
        <f>SUMIF(F15:F106,"SB(AA)",O15:O106)</f>
        <v>0</v>
      </c>
      <c r="P113" s="35"/>
      <c r="Q113" s="35"/>
      <c r="R113" s="35"/>
      <c r="S113" s="35"/>
      <c r="T113" s="35"/>
    </row>
    <row r="114" spans="1:27" ht="26.25" customHeight="1" x14ac:dyDescent="0.25">
      <c r="A114" s="935" t="s">
        <v>89</v>
      </c>
      <c r="B114" s="936"/>
      <c r="C114" s="936"/>
      <c r="D114" s="936"/>
      <c r="E114" s="936"/>
      <c r="F114" s="937"/>
      <c r="G114" s="679">
        <f>SUMIF(F15:F106,"SB(ES)",G15:G106)</f>
        <v>0</v>
      </c>
      <c r="H114" s="686">
        <f>SUMIF(F15:F106,"SB(ES)",H15:H106)</f>
        <v>0</v>
      </c>
      <c r="I114" s="693">
        <f>SUMIF(F15:F106,"SB(ES)",I15:I106)</f>
        <v>0</v>
      </c>
      <c r="J114" s="679">
        <f>SUMIF(F15:F102,"SB(ES)",J15:J102)</f>
        <v>0</v>
      </c>
      <c r="K114" s="686">
        <f>SUMIF(F15:F106,"SB(ES)",K15:K106)</f>
        <v>0</v>
      </c>
      <c r="L114" s="693">
        <f ca="1">SUMIF(F15:F106,"SB(ES)",L15:L105)</f>
        <v>0</v>
      </c>
      <c r="M114" s="679">
        <f>SUMIF(F15:F102,"SB(ES)",M15:M102)</f>
        <v>0</v>
      </c>
      <c r="N114" s="686">
        <f>SUMIF(F15:F106,"SB(ES)",N15:N106)</f>
        <v>0</v>
      </c>
      <c r="O114" s="696">
        <f>SUMIF(F15:F106,"SB(ES)",O15:O106)</f>
        <v>0</v>
      </c>
      <c r="P114" s="35"/>
      <c r="Q114" s="35"/>
      <c r="R114" s="35"/>
      <c r="S114" s="35"/>
      <c r="T114" s="35"/>
    </row>
    <row r="115" spans="1:27" ht="14.25" customHeight="1" x14ac:dyDescent="0.25">
      <c r="A115" s="935" t="s">
        <v>90</v>
      </c>
      <c r="B115" s="936"/>
      <c r="C115" s="936"/>
      <c r="D115" s="936"/>
      <c r="E115" s="936"/>
      <c r="F115" s="937"/>
      <c r="G115" s="679">
        <f>SUMIF(F15:F106,"SB(VB)",G15:G106)</f>
        <v>0</v>
      </c>
      <c r="H115" s="686">
        <f>SUMIF(F14:F105,"SB(VB)",H15:H106)</f>
        <v>0</v>
      </c>
      <c r="I115" s="693">
        <f>SUMIF(F15:F106,"SB(VB)",I15:I106)</f>
        <v>0</v>
      </c>
      <c r="J115" s="679">
        <f>SUMIF(F15:F106,"SB(VB)",J15:J106)</f>
        <v>0</v>
      </c>
      <c r="K115" s="686">
        <f>SUMIF(F15:F106,"SB(VB)",K15:K106)</f>
        <v>0</v>
      </c>
      <c r="L115" s="693">
        <f>SUMIF(F15:F106,"SB(VB)",L15:L106)</f>
        <v>0</v>
      </c>
      <c r="M115" s="679">
        <f>SUMIF(F15:F106,"SB(VB)",M15:M106)</f>
        <v>0</v>
      </c>
      <c r="N115" s="686">
        <f>SUMIF(F15:F106,"SB(VB)",N15:N106)</f>
        <v>0</v>
      </c>
      <c r="O115" s="696">
        <f>SUMIF(F15:F106,"SB(VB)",O15:O106)</f>
        <v>0</v>
      </c>
      <c r="P115" s="35"/>
      <c r="Q115" s="35"/>
      <c r="R115" s="35"/>
      <c r="S115" s="35"/>
      <c r="T115" s="35"/>
    </row>
    <row r="116" spans="1:27" ht="14.25" customHeight="1" x14ac:dyDescent="0.25">
      <c r="A116" s="950" t="s">
        <v>91</v>
      </c>
      <c r="B116" s="951"/>
      <c r="C116" s="951"/>
      <c r="D116" s="951"/>
      <c r="E116" s="951"/>
      <c r="F116" s="952"/>
      <c r="G116" s="680">
        <f>SUMIF(F15:F106,"SB(L)",G15:G106)</f>
        <v>51.4</v>
      </c>
      <c r="H116" s="687">
        <f>SUMIF(F15:F106,"SB(L)",H15:H106)</f>
        <v>44.1</v>
      </c>
      <c r="I116" s="694">
        <f>SUMIF(F15:F106,"SB(L)",I15:I106)</f>
        <v>-7.3</v>
      </c>
      <c r="J116" s="680">
        <f>SUMIF(F15:F106,"SB(L)",J15:J106)</f>
        <v>0</v>
      </c>
      <c r="K116" s="687">
        <f>SUMIF(F15:F106,"SB(L)",K15:K106)</f>
        <v>0</v>
      </c>
      <c r="L116" s="694">
        <f>SUMIF(F15:F106,"SB(L)",L15:L106)</f>
        <v>0</v>
      </c>
      <c r="M116" s="680">
        <f>SUMIF(F15:F106,"SB(L)",M15:M106)</f>
        <v>0</v>
      </c>
      <c r="N116" s="687">
        <f>SUMIF(F15:F106,"SB(L)",N15:N106)</f>
        <v>0</v>
      </c>
      <c r="O116" s="828">
        <f>SUMIF(F15:F106,"SB(L)",O15:O106)</f>
        <v>0</v>
      </c>
      <c r="P116" s="35"/>
      <c r="Q116" s="35"/>
      <c r="R116" s="35"/>
      <c r="S116" s="35"/>
      <c r="T116" s="35"/>
    </row>
    <row r="117" spans="1:27" ht="14.25" customHeight="1" x14ac:dyDescent="0.25">
      <c r="A117" s="950" t="s">
        <v>93</v>
      </c>
      <c r="B117" s="951"/>
      <c r="C117" s="951"/>
      <c r="D117" s="951"/>
      <c r="E117" s="951"/>
      <c r="F117" s="952"/>
      <c r="G117" s="680">
        <f>SUMIF(F15:F106,"SB(ŽPL)",G15:G106)</f>
        <v>306.7</v>
      </c>
      <c r="H117" s="687">
        <f>SUMIF(F15:F106,"SB(ŽPL)",H15:H106)</f>
        <v>301</v>
      </c>
      <c r="I117" s="694">
        <f>SUMIF(F15:F106,"SB(ŽPL)",I15:I106)</f>
        <v>-5.7</v>
      </c>
      <c r="J117" s="680">
        <f>SUMIF(F15:F106,"SB(ŽPL)",J15:J106)</f>
        <v>91</v>
      </c>
      <c r="K117" s="687">
        <f>SUMIF(F15:F106,"SB(ŽPL)",K15:K106)</f>
        <v>107</v>
      </c>
      <c r="L117" s="694">
        <f>SUMIF(F15:F106,"SB(ŽPL)",L15:L106)</f>
        <v>16</v>
      </c>
      <c r="M117" s="680">
        <f>SUMIF(F15:F106,"SB(ŽPL)",M15:M106)</f>
        <v>0</v>
      </c>
      <c r="N117" s="687">
        <f>SUMIF(F15:F106,"SB(ŽPL)",N15:N106)</f>
        <v>0</v>
      </c>
      <c r="O117" s="828">
        <f>SUMIF(F15:F106,"SB(ŽPL)",O15:O106)</f>
        <v>0</v>
      </c>
      <c r="P117" s="85"/>
      <c r="Q117" s="85"/>
      <c r="R117" s="85"/>
      <c r="S117" s="85"/>
      <c r="T117" s="85"/>
    </row>
    <row r="118" spans="1:27" ht="14.25" customHeight="1" x14ac:dyDescent="0.25">
      <c r="A118" s="932" t="s">
        <v>13</v>
      </c>
      <c r="B118" s="933"/>
      <c r="C118" s="933"/>
      <c r="D118" s="933"/>
      <c r="E118" s="933"/>
      <c r="F118" s="934"/>
      <c r="G118" s="681">
        <f t="shared" ref="G118:O118" si="29">SUM(G120:G122)</f>
        <v>0</v>
      </c>
      <c r="H118" s="688">
        <f t="shared" si="29"/>
        <v>0</v>
      </c>
      <c r="I118" s="695">
        <f t="shared" si="29"/>
        <v>0</v>
      </c>
      <c r="J118" s="681">
        <f t="shared" si="29"/>
        <v>0</v>
      </c>
      <c r="K118" s="688">
        <f t="shared" si="29"/>
        <v>0</v>
      </c>
      <c r="L118" s="695">
        <f t="shared" si="29"/>
        <v>0</v>
      </c>
      <c r="M118" s="681">
        <f t="shared" si="29"/>
        <v>3000</v>
      </c>
      <c r="N118" s="688">
        <f t="shared" si="29"/>
        <v>3000</v>
      </c>
      <c r="O118" s="829">
        <f t="shared" si="29"/>
        <v>0</v>
      </c>
    </row>
    <row r="119" spans="1:27" ht="14.25" customHeight="1" x14ac:dyDescent="0.25">
      <c r="A119" s="935" t="s">
        <v>94</v>
      </c>
      <c r="B119" s="936"/>
      <c r="C119" s="936"/>
      <c r="D119" s="936"/>
      <c r="E119" s="936"/>
      <c r="F119" s="937"/>
      <c r="G119" s="678">
        <f>SUMIF(F15:F106,"ES)",G15:G106)</f>
        <v>0</v>
      </c>
      <c r="H119" s="685">
        <f>SUMIF(F15:F106,"ES)",H15:H106)</f>
        <v>0</v>
      </c>
      <c r="I119" s="692">
        <f>SUMIF(F15:F106,"ES)",I15:I106)</f>
        <v>0</v>
      </c>
      <c r="J119" s="678">
        <f>SUMIF(F15:F106,"ES)",J15:J106)</f>
        <v>0</v>
      </c>
      <c r="K119" s="685">
        <f>SUMIF(F15:F106,"ES)",K15:K106)</f>
        <v>0</v>
      </c>
      <c r="L119" s="692">
        <f>SUMIF(F15:F106,"ES)",L15:L106)</f>
        <v>0</v>
      </c>
      <c r="M119" s="678">
        <f>SUMIF(F15:F106,"ES)",M15:M106)</f>
        <v>0</v>
      </c>
      <c r="N119" s="685">
        <f>SUMIF(F15:F106,"ES)",N15:N106)</f>
        <v>0</v>
      </c>
      <c r="O119" s="827">
        <f>SUMIF(F15:F106,"ES)",O15:O106)</f>
        <v>0</v>
      </c>
      <c r="P119" s="35"/>
      <c r="Q119" s="35"/>
      <c r="R119" s="35"/>
      <c r="S119" s="35"/>
      <c r="T119" s="35"/>
      <c r="W119" s="40"/>
      <c r="X119" s="40"/>
      <c r="Y119" s="40"/>
      <c r="Z119" s="40"/>
      <c r="AA119" s="40"/>
    </row>
    <row r="120" spans="1:27" ht="14.25" customHeight="1" x14ac:dyDescent="0.25">
      <c r="A120" s="938" t="s">
        <v>188</v>
      </c>
      <c r="B120" s="939"/>
      <c r="C120" s="939"/>
      <c r="D120" s="939"/>
      <c r="E120" s="939"/>
      <c r="F120" s="940"/>
      <c r="G120" s="678">
        <f>SUMIF(F15:F106,"KVJUD",G15:G106)</f>
        <v>0</v>
      </c>
      <c r="H120" s="685">
        <f>SUMIF(F15:F106,"KVJUD",H15:H106)</f>
        <v>0</v>
      </c>
      <c r="I120" s="692">
        <f>SUMIF(F15:F106,"KVJUD",I15:I106)</f>
        <v>0</v>
      </c>
      <c r="J120" s="678">
        <f>SUMIF(F15:F106,"KVJUD",J15:J106)</f>
        <v>0</v>
      </c>
      <c r="K120" s="685">
        <f>SUMIF(F15:F106,"KVJUD",K15:K106)</f>
        <v>0</v>
      </c>
      <c r="L120" s="692">
        <f>SUMIF(F15:F106,"KVJUD",L15:L106)</f>
        <v>0</v>
      </c>
      <c r="M120" s="678">
        <f>SUMIF(F15:F106,"KVJUD",M15:M106)</f>
        <v>0</v>
      </c>
      <c r="N120" s="685">
        <f>SUMIF(F15:F106,"KVJUD",N15:N106)</f>
        <v>0</v>
      </c>
      <c r="O120" s="827">
        <f>SUMIF(F15:F106,"KVJUD",O15:O106)</f>
        <v>0</v>
      </c>
      <c r="W120" s="40"/>
      <c r="X120" s="40"/>
      <c r="Y120" s="40"/>
      <c r="Z120" s="40"/>
      <c r="AA120" s="40"/>
    </row>
    <row r="121" spans="1:27" ht="14.25" customHeight="1" x14ac:dyDescent="0.25">
      <c r="A121" s="938" t="s">
        <v>96</v>
      </c>
      <c r="B121" s="939"/>
      <c r="C121" s="939"/>
      <c r="D121" s="939"/>
      <c r="E121" s="939"/>
      <c r="F121" s="940"/>
      <c r="G121" s="678">
        <f>SUMIF(F15:F106,"Kt",G15:G106)</f>
        <v>0</v>
      </c>
      <c r="H121" s="685">
        <f>SUMIF(F15:F106,"Kt",H15:H106)</f>
        <v>0</v>
      </c>
      <c r="I121" s="692">
        <f>SUMIF(F15:F106,"Kt",I15:I106)</f>
        <v>0</v>
      </c>
      <c r="J121" s="678">
        <f>SUMIF(F15:F106,"Kt",J15:J106)</f>
        <v>0</v>
      </c>
      <c r="K121" s="685">
        <f>SUMIF(F14:F105,"Kt",K15:K106)</f>
        <v>0</v>
      </c>
      <c r="L121" s="692">
        <f>SUMIF(F15:F106,"Kt",L15:L106)</f>
        <v>0</v>
      </c>
      <c r="M121" s="678">
        <f>SUMIF(F15:F106,"Kt",M15:M106)</f>
        <v>3000</v>
      </c>
      <c r="N121" s="685">
        <f>SUMIF(F15:F106,"Kt",N15:N106)</f>
        <v>3000</v>
      </c>
      <c r="O121" s="827">
        <f>SUMIF(F15:F106,"Kt",O15:O106)</f>
        <v>0</v>
      </c>
      <c r="W121" s="40"/>
      <c r="X121" s="40"/>
      <c r="Y121" s="40"/>
      <c r="Z121" s="40"/>
      <c r="AA121" s="40"/>
    </row>
    <row r="122" spans="1:27" ht="14.25" customHeight="1" x14ac:dyDescent="0.25">
      <c r="A122" s="941" t="s">
        <v>97</v>
      </c>
      <c r="B122" s="942"/>
      <c r="C122" s="942"/>
      <c r="D122" s="942"/>
      <c r="E122" s="942"/>
      <c r="F122" s="943"/>
      <c r="G122" s="678">
        <f>SUMIF(F15:F106,"LRVB",G15:G106)</f>
        <v>0</v>
      </c>
      <c r="H122" s="685">
        <f>SUMIF(F15:F106,"LRVB",H15:H106)</f>
        <v>0</v>
      </c>
      <c r="I122" s="692">
        <f>SUMIF(F15:F106,"LRVB",I15:I106)</f>
        <v>0</v>
      </c>
      <c r="J122" s="678">
        <f>SUMIF(F15:F106,"LRVB",J15:J106)</f>
        <v>0</v>
      </c>
      <c r="K122" s="685">
        <f>SUMIF(F15:F106,"LRVB",K15:K106)</f>
        <v>0</v>
      </c>
      <c r="L122" s="692">
        <f>SUMIF(F15:F106,"LRVB",L15:L106)</f>
        <v>0</v>
      </c>
      <c r="M122" s="678">
        <f>SUMIF(F15:F106,"LRVB",M15:M106)</f>
        <v>0</v>
      </c>
      <c r="N122" s="685">
        <f>SUMIF(F15:F106,"LRVB",N15:N106)</f>
        <v>0</v>
      </c>
      <c r="O122" s="831">
        <f>SUMIF(F15:F106,"LRVB",O15:O106)</f>
        <v>0</v>
      </c>
      <c r="P122" s="652"/>
      <c r="W122" s="40"/>
      <c r="X122" s="40"/>
      <c r="Y122" s="40"/>
      <c r="Z122" s="40"/>
      <c r="AA122" s="40"/>
    </row>
    <row r="123" spans="1:27" ht="14.25" customHeight="1" thickBot="1" x14ac:dyDescent="0.3">
      <c r="A123" s="944" t="s">
        <v>14</v>
      </c>
      <c r="B123" s="945"/>
      <c r="C123" s="945"/>
      <c r="D123" s="945"/>
      <c r="E123" s="945"/>
      <c r="F123" s="946"/>
      <c r="G123" s="682">
        <f t="shared" ref="G123:O123" si="30">G118+G110</f>
        <v>813.6</v>
      </c>
      <c r="H123" s="689">
        <f t="shared" si="30"/>
        <v>795.6</v>
      </c>
      <c r="I123" s="824">
        <f t="shared" si="30"/>
        <v>-18</v>
      </c>
      <c r="J123" s="682">
        <f t="shared" si="30"/>
        <v>1030</v>
      </c>
      <c r="K123" s="689">
        <f t="shared" si="30"/>
        <v>1061</v>
      </c>
      <c r="L123" s="824">
        <f t="shared" ca="1" si="30"/>
        <v>31</v>
      </c>
      <c r="M123" s="682">
        <f t="shared" si="30"/>
        <v>3943</v>
      </c>
      <c r="N123" s="689">
        <f t="shared" si="30"/>
        <v>3943</v>
      </c>
      <c r="O123" s="830">
        <f t="shared" si="30"/>
        <v>0</v>
      </c>
      <c r="P123" s="10"/>
      <c r="Q123" s="10"/>
      <c r="R123" s="10"/>
      <c r="S123" s="10"/>
      <c r="T123" s="10"/>
      <c r="U123" s="10"/>
      <c r="V123" s="10"/>
      <c r="W123" s="40"/>
      <c r="X123" s="40"/>
      <c r="Y123" s="40"/>
      <c r="Z123" s="40"/>
      <c r="AA123" s="40"/>
    </row>
    <row r="124" spans="1:27" s="40" customFormat="1" x14ac:dyDescent="0.25">
      <c r="A124" s="10"/>
      <c r="B124" s="10"/>
      <c r="C124" s="10"/>
      <c r="D124" s="10"/>
      <c r="E124" s="10"/>
      <c r="G124" s="87"/>
      <c r="H124" s="87"/>
      <c r="I124" s="87"/>
      <c r="J124" s="87"/>
      <c r="K124" s="87"/>
      <c r="L124" s="87"/>
      <c r="M124" s="87"/>
      <c r="N124" s="87"/>
      <c r="O124" s="87"/>
      <c r="U124" s="10"/>
      <c r="V124" s="10"/>
      <c r="W124" s="10"/>
      <c r="X124" s="10"/>
      <c r="Y124" s="10"/>
      <c r="Z124" s="10"/>
      <c r="AA124" s="10"/>
    </row>
  </sheetData>
  <mergeCells count="166">
    <mergeCell ref="P40:P41"/>
    <mergeCell ref="P9:P10"/>
    <mergeCell ref="N8:N10"/>
    <mergeCell ref="O8:O10"/>
    <mergeCell ref="A4:U4"/>
    <mergeCell ref="A5:U5"/>
    <mergeCell ref="A6:U6"/>
    <mergeCell ref="A8:A10"/>
    <mergeCell ref="B8:B10"/>
    <mergeCell ref="C8:C10"/>
    <mergeCell ref="D8:D10"/>
    <mergeCell ref="E8:E10"/>
    <mergeCell ref="F8:F10"/>
    <mergeCell ref="G8:G10"/>
    <mergeCell ref="J8:J10"/>
    <mergeCell ref="M8:M10"/>
    <mergeCell ref="A35:A36"/>
    <mergeCell ref="B35:B36"/>
    <mergeCell ref="C35:C36"/>
    <mergeCell ref="D35:D36"/>
    <mergeCell ref="E35:E36"/>
    <mergeCell ref="A27:A28"/>
    <mergeCell ref="B27:B28"/>
    <mergeCell ref="C27:C28"/>
    <mergeCell ref="D27:D28"/>
    <mergeCell ref="E27:E28"/>
    <mergeCell ref="A29:A30"/>
    <mergeCell ref="B29:B30"/>
    <mergeCell ref="C29:C30"/>
    <mergeCell ref="D29:D30"/>
    <mergeCell ref="E29:E30"/>
    <mergeCell ref="A31:A33"/>
    <mergeCell ref="B31:B33"/>
    <mergeCell ref="C31:C33"/>
    <mergeCell ref="D31:D33"/>
    <mergeCell ref="E31:E33"/>
    <mergeCell ref="A52:A56"/>
    <mergeCell ref="B52:B56"/>
    <mergeCell ref="C52:C56"/>
    <mergeCell ref="D55:D56"/>
    <mergeCell ref="E55:E56"/>
    <mergeCell ref="D57:D58"/>
    <mergeCell ref="A37:A39"/>
    <mergeCell ref="B37:B39"/>
    <mergeCell ref="C37:C39"/>
    <mergeCell ref="D37:D39"/>
    <mergeCell ref="E37:E39"/>
    <mergeCell ref="A40:A41"/>
    <mergeCell ref="B40:B41"/>
    <mergeCell ref="C40:C41"/>
    <mergeCell ref="D40:D41"/>
    <mergeCell ref="E40:E41"/>
    <mergeCell ref="A75:A76"/>
    <mergeCell ref="B75:B76"/>
    <mergeCell ref="C75:C76"/>
    <mergeCell ref="D75:D76"/>
    <mergeCell ref="E75:E76"/>
    <mergeCell ref="D66:D67"/>
    <mergeCell ref="A68:A69"/>
    <mergeCell ref="B68:B69"/>
    <mergeCell ref="C68:C69"/>
    <mergeCell ref="E68:E69"/>
    <mergeCell ref="C72:F72"/>
    <mergeCell ref="P106:X106"/>
    <mergeCell ref="C81:F81"/>
    <mergeCell ref="D95:D96"/>
    <mergeCell ref="C104:F104"/>
    <mergeCell ref="P104:X104"/>
    <mergeCell ref="P81:X81"/>
    <mergeCell ref="W83:X83"/>
    <mergeCell ref="W84:X84"/>
    <mergeCell ref="W100:X100"/>
    <mergeCell ref="W101:X101"/>
    <mergeCell ref="W102:X102"/>
    <mergeCell ref="W103:X103"/>
    <mergeCell ref="W91:X91"/>
    <mergeCell ref="W92:X94"/>
    <mergeCell ref="W95:X96"/>
    <mergeCell ref="W97:X97"/>
    <mergeCell ref="W98:X98"/>
    <mergeCell ref="W99:X99"/>
    <mergeCell ref="W85:X85"/>
    <mergeCell ref="W86:X86"/>
    <mergeCell ref="W87:X87"/>
    <mergeCell ref="A122:F122"/>
    <mergeCell ref="A123:F123"/>
    <mergeCell ref="H8:H10"/>
    <mergeCell ref="I8:I10"/>
    <mergeCell ref="K8:K10"/>
    <mergeCell ref="L8:L10"/>
    <mergeCell ref="C82:X82"/>
    <mergeCell ref="A116:F116"/>
    <mergeCell ref="A117:F117"/>
    <mergeCell ref="A118:F118"/>
    <mergeCell ref="A119:F119"/>
    <mergeCell ref="A120:F120"/>
    <mergeCell ref="A121:F121"/>
    <mergeCell ref="A110:F110"/>
    <mergeCell ref="A111:F111"/>
    <mergeCell ref="A112:F112"/>
    <mergeCell ref="A113:F113"/>
    <mergeCell ref="A114:F114"/>
    <mergeCell ref="A115:F115"/>
    <mergeCell ref="B105:F105"/>
    <mergeCell ref="B106:F106"/>
    <mergeCell ref="A108:F108"/>
    <mergeCell ref="A109:F109"/>
    <mergeCell ref="P105:X105"/>
    <mergeCell ref="W40:X41"/>
    <mergeCell ref="W42:X42"/>
    <mergeCell ref="W43:X43"/>
    <mergeCell ref="W55:X56"/>
    <mergeCell ref="W52:X54"/>
    <mergeCell ref="W57:X58"/>
    <mergeCell ref="W15:X39"/>
    <mergeCell ref="V15:V18"/>
    <mergeCell ref="W8:X10"/>
    <mergeCell ref="P8:V8"/>
    <mergeCell ref="Q9:V9"/>
    <mergeCell ref="A11:X11"/>
    <mergeCell ref="A12:X12"/>
    <mergeCell ref="B13:X13"/>
    <mergeCell ref="C14:X14"/>
    <mergeCell ref="D23:D24"/>
    <mergeCell ref="A25:A26"/>
    <mergeCell ref="B25:B26"/>
    <mergeCell ref="C25:C26"/>
    <mergeCell ref="D25:D26"/>
    <mergeCell ref="E25:E26"/>
    <mergeCell ref="U15:U18"/>
    <mergeCell ref="D19:D21"/>
    <mergeCell ref="P19:P21"/>
    <mergeCell ref="W59:X59"/>
    <mergeCell ref="W60:X60"/>
    <mergeCell ref="W44:X44"/>
    <mergeCell ref="W45:X45"/>
    <mergeCell ref="W47:X47"/>
    <mergeCell ref="W48:X48"/>
    <mergeCell ref="W49:X49"/>
    <mergeCell ref="W51:X51"/>
    <mergeCell ref="W50:X50"/>
    <mergeCell ref="W46:X46"/>
    <mergeCell ref="V1:X1"/>
    <mergeCell ref="W88:X88"/>
    <mergeCell ref="W89:X89"/>
    <mergeCell ref="W90:X90"/>
    <mergeCell ref="W75:X75"/>
    <mergeCell ref="W76:X76"/>
    <mergeCell ref="W77:X77"/>
    <mergeCell ref="W78:X78"/>
    <mergeCell ref="W79:X79"/>
    <mergeCell ref="W80:X80"/>
    <mergeCell ref="W66:X66"/>
    <mergeCell ref="W67:X67"/>
    <mergeCell ref="W68:X68"/>
    <mergeCell ref="W69:X69"/>
    <mergeCell ref="W70:X70"/>
    <mergeCell ref="W74:X74"/>
    <mergeCell ref="W71:X71"/>
    <mergeCell ref="W61:X61"/>
    <mergeCell ref="W62:X62"/>
    <mergeCell ref="W63:X63"/>
    <mergeCell ref="W64:X64"/>
    <mergeCell ref="W65:X65"/>
    <mergeCell ref="P72:X72"/>
    <mergeCell ref="C73:X73"/>
  </mergeCells>
  <pageMargins left="0.59055118110236227" right="0.19685039370078741" top="0.39370078740157483" bottom="0.39370078740157483" header="0.31496062992125984" footer="0.31496062992125984"/>
  <pageSetup paperSize="9" scale="66" fitToHeight="0" orientation="landscape" r:id="rId1"/>
  <rowBreaks count="4" manualBreakCount="4">
    <brk id="18" max="23" man="1"/>
    <brk id="45" max="23" man="1"/>
    <brk id="60" max="23" man="1"/>
    <brk id="86" max="2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22"/>
  <sheetViews>
    <sheetView topLeftCell="D1" zoomScaleNormal="100" zoomScaleSheetLayoutView="100" workbookViewId="0">
      <selection activeCell="G8" sqref="G8:G10"/>
    </sheetView>
  </sheetViews>
  <sheetFormatPr defaultColWidth="9.26953125" defaultRowHeight="13" x14ac:dyDescent="0.25"/>
  <cols>
    <col min="1" max="4" width="2.7265625" style="6" customWidth="1"/>
    <col min="5" max="5" width="37.453125" style="6" customWidth="1"/>
    <col min="6" max="6" width="4.453125" style="7" customWidth="1"/>
    <col min="7" max="7" width="13.453125" style="8" customWidth="1"/>
    <col min="8" max="8" width="7.7265625" style="9" customWidth="1"/>
    <col min="9" max="12" width="10" style="6" customWidth="1"/>
    <col min="13" max="13" width="33.54296875" style="6" customWidth="1"/>
    <col min="14" max="17" width="6.453125" style="6" customWidth="1"/>
    <col min="18" max="16384" width="9.26953125" style="10"/>
  </cols>
  <sheetData>
    <row r="1" spans="1:17" ht="19.5" customHeight="1" x14ac:dyDescent="0.25">
      <c r="H1" s="1164" t="s">
        <v>189</v>
      </c>
      <c r="I1" s="1164"/>
      <c r="J1" s="1164"/>
      <c r="K1" s="1164"/>
      <c r="L1" s="1164"/>
      <c r="M1" s="1164"/>
      <c r="N1" s="1164"/>
      <c r="O1" s="1164"/>
      <c r="P1" s="1164"/>
      <c r="Q1" s="1164"/>
    </row>
    <row r="2" spans="1:17" ht="11.25" customHeight="1" x14ac:dyDescent="0.25">
      <c r="I2" s="169"/>
      <c r="J2" s="169"/>
      <c r="K2" s="169"/>
      <c r="L2" s="169"/>
      <c r="M2" s="170"/>
      <c r="N2" s="168"/>
      <c r="O2" s="170"/>
      <c r="P2" s="170"/>
      <c r="Q2" s="168"/>
    </row>
    <row r="3" spans="1:17" s="38" customFormat="1" ht="12" customHeight="1" x14ac:dyDescent="0.35">
      <c r="M3" s="1070"/>
      <c r="N3" s="1070"/>
      <c r="O3" s="1070"/>
      <c r="P3" s="1070"/>
      <c r="Q3" s="1071"/>
    </row>
    <row r="4" spans="1:17" s="6" customFormat="1" ht="15" customHeight="1" x14ac:dyDescent="0.25">
      <c r="A4" s="1072" t="s">
        <v>145</v>
      </c>
      <c r="B4" s="1072"/>
      <c r="C4" s="1072"/>
      <c r="D4" s="1072"/>
      <c r="E4" s="1072"/>
      <c r="F4" s="1072"/>
      <c r="G4" s="1072"/>
      <c r="H4" s="1072"/>
      <c r="I4" s="1072"/>
      <c r="J4" s="1072"/>
      <c r="K4" s="1072"/>
      <c r="L4" s="1072"/>
      <c r="M4" s="1072"/>
      <c r="N4" s="1072"/>
      <c r="O4" s="1072"/>
      <c r="P4" s="1072"/>
      <c r="Q4" s="1072"/>
    </row>
    <row r="5" spans="1:17" ht="14.25" customHeight="1" x14ac:dyDescent="0.25">
      <c r="A5" s="1073" t="s">
        <v>23</v>
      </c>
      <c r="B5" s="1073"/>
      <c r="C5" s="1073"/>
      <c r="D5" s="1073"/>
      <c r="E5" s="1073"/>
      <c r="F5" s="1073"/>
      <c r="G5" s="1073"/>
      <c r="H5" s="1073"/>
      <c r="I5" s="1073"/>
      <c r="J5" s="1073"/>
      <c r="K5" s="1073"/>
      <c r="L5" s="1073"/>
      <c r="M5" s="1073"/>
      <c r="N5" s="1073"/>
      <c r="O5" s="1073"/>
      <c r="P5" s="1073"/>
      <c r="Q5" s="1073"/>
    </row>
    <row r="6" spans="1:17" ht="14" x14ac:dyDescent="0.25">
      <c r="A6" s="1074" t="s">
        <v>15</v>
      </c>
      <c r="B6" s="1074"/>
      <c r="C6" s="1074"/>
      <c r="D6" s="1074"/>
      <c r="E6" s="1074"/>
      <c r="F6" s="1074"/>
      <c r="G6" s="1074"/>
      <c r="H6" s="1074"/>
      <c r="I6" s="1074"/>
      <c r="J6" s="1074"/>
      <c r="K6" s="1074"/>
      <c r="L6" s="1074"/>
      <c r="M6" s="1074"/>
      <c r="N6" s="1074"/>
      <c r="O6" s="1074"/>
      <c r="P6" s="1074"/>
      <c r="Q6" s="1074"/>
    </row>
    <row r="7" spans="1:17" ht="15.75" customHeight="1" thickBot="1" x14ac:dyDescent="0.3">
      <c r="A7" s="188"/>
      <c r="B7" s="188"/>
      <c r="C7" s="188"/>
      <c r="D7" s="188"/>
      <c r="E7" s="188"/>
      <c r="F7" s="189"/>
      <c r="G7" s="190"/>
      <c r="H7" s="191"/>
      <c r="I7" s="188"/>
      <c r="J7" s="188"/>
      <c r="K7" s="188"/>
      <c r="L7" s="188"/>
      <c r="M7" s="1075" t="s">
        <v>52</v>
      </c>
      <c r="N7" s="1075"/>
      <c r="O7" s="1075"/>
      <c r="P7" s="1075"/>
      <c r="Q7" s="1075"/>
    </row>
    <row r="8" spans="1:17" s="36" customFormat="1" ht="21.75" customHeight="1" x14ac:dyDescent="0.25">
      <c r="A8" s="1060" t="s">
        <v>16</v>
      </c>
      <c r="B8" s="1064" t="s">
        <v>0</v>
      </c>
      <c r="C8" s="1064" t="s">
        <v>1</v>
      </c>
      <c r="D8" s="1064" t="s">
        <v>18</v>
      </c>
      <c r="E8" s="1066" t="s">
        <v>10</v>
      </c>
      <c r="F8" s="1068" t="s">
        <v>2</v>
      </c>
      <c r="G8" s="1187" t="s">
        <v>129</v>
      </c>
      <c r="H8" s="1055" t="s">
        <v>3</v>
      </c>
      <c r="I8" s="1189" t="s">
        <v>128</v>
      </c>
      <c r="J8" s="1182" t="s">
        <v>142</v>
      </c>
      <c r="K8" s="1057" t="s">
        <v>143</v>
      </c>
      <c r="L8" s="1185" t="s">
        <v>144</v>
      </c>
      <c r="M8" s="1076" t="s">
        <v>127</v>
      </c>
      <c r="N8" s="1077"/>
      <c r="O8" s="1077"/>
      <c r="P8" s="1077"/>
      <c r="Q8" s="1078"/>
    </row>
    <row r="9" spans="1:17" s="36" customFormat="1" ht="20.25" customHeight="1" x14ac:dyDescent="0.25">
      <c r="A9" s="1061"/>
      <c r="B9" s="1064"/>
      <c r="C9" s="1064"/>
      <c r="D9" s="1064"/>
      <c r="E9" s="1066"/>
      <c r="F9" s="1068"/>
      <c r="G9" s="1187"/>
      <c r="H9" s="1055"/>
      <c r="I9" s="1190"/>
      <c r="J9" s="1182"/>
      <c r="K9" s="1057"/>
      <c r="L9" s="1185"/>
      <c r="M9" s="1079" t="s">
        <v>10</v>
      </c>
      <c r="N9" s="1081" t="s">
        <v>42</v>
      </c>
      <c r="O9" s="1082"/>
      <c r="P9" s="1082"/>
      <c r="Q9" s="1083"/>
    </row>
    <row r="10" spans="1:17" s="36" customFormat="1" ht="93" customHeight="1" thickBot="1" x14ac:dyDescent="0.3">
      <c r="A10" s="1062"/>
      <c r="B10" s="1065"/>
      <c r="C10" s="1065"/>
      <c r="D10" s="1065"/>
      <c r="E10" s="1067"/>
      <c r="F10" s="1069"/>
      <c r="G10" s="1188"/>
      <c r="H10" s="1056"/>
      <c r="I10" s="1191"/>
      <c r="J10" s="1183"/>
      <c r="K10" s="1184"/>
      <c r="L10" s="1186"/>
      <c r="M10" s="1080"/>
      <c r="N10" s="163" t="s">
        <v>68</v>
      </c>
      <c r="O10" s="163" t="s">
        <v>74</v>
      </c>
      <c r="P10" s="163" t="s">
        <v>92</v>
      </c>
      <c r="Q10" s="37" t="s">
        <v>126</v>
      </c>
    </row>
    <row r="11" spans="1:17" s="41" customFormat="1" ht="15" customHeight="1" x14ac:dyDescent="0.25">
      <c r="A11" s="1046" t="s">
        <v>36</v>
      </c>
      <c r="B11" s="1047"/>
      <c r="C11" s="1047"/>
      <c r="D11" s="1047"/>
      <c r="E11" s="1047"/>
      <c r="F11" s="1047"/>
      <c r="G11" s="1047"/>
      <c r="H11" s="1047"/>
      <c r="I11" s="1047"/>
      <c r="J11" s="1047"/>
      <c r="K11" s="1047"/>
      <c r="L11" s="1047"/>
      <c r="M11" s="1047"/>
      <c r="N11" s="1047"/>
      <c r="O11" s="1047"/>
      <c r="P11" s="1047"/>
      <c r="Q11" s="1048"/>
    </row>
    <row r="12" spans="1:17" s="41" customFormat="1" ht="13.5" customHeight="1" x14ac:dyDescent="0.25">
      <c r="A12" s="1049" t="s">
        <v>24</v>
      </c>
      <c r="B12" s="1050"/>
      <c r="C12" s="1050"/>
      <c r="D12" s="1050"/>
      <c r="E12" s="1050"/>
      <c r="F12" s="1050"/>
      <c r="G12" s="1050"/>
      <c r="H12" s="1050"/>
      <c r="I12" s="1050"/>
      <c r="J12" s="1050"/>
      <c r="K12" s="1050"/>
      <c r="L12" s="1050"/>
      <c r="M12" s="1050"/>
      <c r="N12" s="1050"/>
      <c r="O12" s="1050"/>
      <c r="P12" s="1050"/>
      <c r="Q12" s="1051"/>
    </row>
    <row r="13" spans="1:17" ht="14.25" customHeight="1" x14ac:dyDescent="0.25">
      <c r="A13" s="42" t="s">
        <v>4</v>
      </c>
      <c r="B13" s="1052" t="s">
        <v>25</v>
      </c>
      <c r="C13" s="1053"/>
      <c r="D13" s="1053"/>
      <c r="E13" s="1053"/>
      <c r="F13" s="1053"/>
      <c r="G13" s="1053"/>
      <c r="H13" s="1053"/>
      <c r="I13" s="1053"/>
      <c r="J13" s="1053"/>
      <c r="K13" s="1053"/>
      <c r="L13" s="1053"/>
      <c r="M13" s="1053"/>
      <c r="N13" s="1053"/>
      <c r="O13" s="1053"/>
      <c r="P13" s="1053"/>
      <c r="Q13" s="1054"/>
    </row>
    <row r="14" spans="1:17" ht="15.75" customHeight="1" thickBot="1" x14ac:dyDescent="0.3">
      <c r="A14" s="113" t="s">
        <v>4</v>
      </c>
      <c r="B14" s="192" t="s">
        <v>4</v>
      </c>
      <c r="C14" s="1028" t="s">
        <v>26</v>
      </c>
      <c r="D14" s="1029"/>
      <c r="E14" s="1029"/>
      <c r="F14" s="1029"/>
      <c r="G14" s="1029"/>
      <c r="H14" s="1029"/>
      <c r="I14" s="1029"/>
      <c r="J14" s="1029"/>
      <c r="K14" s="1029"/>
      <c r="L14" s="1029"/>
      <c r="M14" s="1029"/>
      <c r="N14" s="1029"/>
      <c r="O14" s="1029"/>
      <c r="P14" s="1029"/>
      <c r="Q14" s="1030"/>
    </row>
    <row r="15" spans="1:17" ht="21" customHeight="1" x14ac:dyDescent="0.25">
      <c r="A15" s="355" t="s">
        <v>4</v>
      </c>
      <c r="B15" s="459" t="s">
        <v>4</v>
      </c>
      <c r="C15" s="442" t="s">
        <v>4</v>
      </c>
      <c r="D15" s="193"/>
      <c r="E15" s="194" t="s">
        <v>45</v>
      </c>
      <c r="F15" s="195"/>
      <c r="G15" s="196"/>
      <c r="H15" s="197"/>
      <c r="I15" s="219"/>
      <c r="J15" s="204"/>
      <c r="K15" s="204"/>
      <c r="L15" s="208"/>
      <c r="M15" s="352"/>
      <c r="N15" s="229"/>
      <c r="O15" s="198"/>
      <c r="P15" s="200"/>
      <c r="Q15" s="199"/>
    </row>
    <row r="16" spans="1:17" ht="12" customHeight="1" x14ac:dyDescent="0.25">
      <c r="A16" s="455"/>
      <c r="B16" s="456"/>
      <c r="C16" s="43"/>
      <c r="D16" s="445" t="s">
        <v>4</v>
      </c>
      <c r="E16" s="1031" t="s">
        <v>38</v>
      </c>
      <c r="F16" s="463" t="s">
        <v>27</v>
      </c>
      <c r="G16" s="1179" t="s">
        <v>121</v>
      </c>
      <c r="H16" s="106" t="s">
        <v>43</v>
      </c>
      <c r="I16" s="366">
        <v>13.2</v>
      </c>
      <c r="J16" s="205">
        <f>13.2+31.2</f>
        <v>44.4</v>
      </c>
      <c r="K16" s="135"/>
      <c r="L16" s="11"/>
      <c r="M16" s="1034" t="s">
        <v>53</v>
      </c>
      <c r="N16" s="227">
        <v>1</v>
      </c>
      <c r="O16" s="417">
        <v>1</v>
      </c>
      <c r="P16" s="95"/>
      <c r="Q16" s="44"/>
    </row>
    <row r="17" spans="1:20" ht="13.5" customHeight="1" x14ac:dyDescent="0.25">
      <c r="A17" s="455"/>
      <c r="B17" s="456"/>
      <c r="C17" s="43"/>
      <c r="D17" s="471"/>
      <c r="E17" s="1032"/>
      <c r="F17" s="463" t="s">
        <v>105</v>
      </c>
      <c r="G17" s="1175"/>
      <c r="H17" s="106" t="s">
        <v>71</v>
      </c>
      <c r="I17" s="201"/>
      <c r="J17" s="205">
        <v>34.1</v>
      </c>
      <c r="K17" s="135"/>
      <c r="L17" s="11"/>
      <c r="M17" s="1035"/>
      <c r="N17" s="228"/>
      <c r="O17" s="418"/>
      <c r="P17" s="182"/>
      <c r="Q17" s="45"/>
    </row>
    <row r="18" spans="1:20" ht="14.25" customHeight="1" x14ac:dyDescent="0.25">
      <c r="A18" s="455"/>
      <c r="B18" s="456"/>
      <c r="C18" s="43"/>
      <c r="D18" s="471"/>
      <c r="E18" s="1033"/>
      <c r="F18" s="464" t="s">
        <v>109</v>
      </c>
      <c r="G18" s="1175"/>
      <c r="H18" s="107"/>
      <c r="I18" s="201"/>
      <c r="J18" s="205"/>
      <c r="K18" s="135"/>
      <c r="L18" s="11"/>
      <c r="M18" s="1036"/>
      <c r="N18" s="228"/>
      <c r="O18" s="419"/>
      <c r="P18" s="420"/>
      <c r="Q18" s="45"/>
      <c r="T18" s="493"/>
    </row>
    <row r="19" spans="1:20" ht="15.75" customHeight="1" x14ac:dyDescent="0.25">
      <c r="A19" s="455"/>
      <c r="B19" s="456"/>
      <c r="C19" s="443"/>
      <c r="D19" s="1167" t="s">
        <v>6</v>
      </c>
      <c r="E19" s="1037" t="s">
        <v>60</v>
      </c>
      <c r="F19" s="1180" t="s">
        <v>109</v>
      </c>
      <c r="G19" s="1175"/>
      <c r="H19" s="108" t="s">
        <v>43</v>
      </c>
      <c r="I19" s="366"/>
      <c r="J19" s="206">
        <v>9.6999999999999993</v>
      </c>
      <c r="K19" s="158"/>
      <c r="L19" s="133"/>
      <c r="M19" s="140" t="s">
        <v>62</v>
      </c>
      <c r="N19" s="221"/>
      <c r="O19" s="421">
        <v>1</v>
      </c>
      <c r="P19" s="293"/>
      <c r="Q19" s="15"/>
    </row>
    <row r="20" spans="1:20" ht="12.75" customHeight="1" x14ac:dyDescent="0.25">
      <c r="A20" s="356"/>
      <c r="B20" s="456"/>
      <c r="C20" s="46"/>
      <c r="D20" s="1169"/>
      <c r="E20" s="1038"/>
      <c r="F20" s="1181"/>
      <c r="G20" s="148"/>
      <c r="H20" s="155"/>
      <c r="I20" s="367"/>
      <c r="J20" s="207"/>
      <c r="K20" s="160"/>
      <c r="L20" s="134"/>
      <c r="M20" s="26"/>
      <c r="N20" s="222"/>
      <c r="O20" s="97"/>
      <c r="P20" s="288"/>
      <c r="Q20" s="27"/>
    </row>
    <row r="21" spans="1:20" ht="25.5" customHeight="1" x14ac:dyDescent="0.25">
      <c r="A21" s="455"/>
      <c r="B21" s="357"/>
      <c r="C21" s="220"/>
      <c r="D21" s="187" t="s">
        <v>19</v>
      </c>
      <c r="E21" s="1026" t="s">
        <v>73</v>
      </c>
      <c r="F21" s="114"/>
      <c r="G21" s="148"/>
      <c r="H21" s="106" t="s">
        <v>17</v>
      </c>
      <c r="I21" s="201"/>
      <c r="J21" s="205"/>
      <c r="K21" s="205">
        <v>65.3</v>
      </c>
      <c r="L21" s="11"/>
      <c r="M21" s="1" t="s">
        <v>69</v>
      </c>
      <c r="N21" s="223"/>
      <c r="O21" s="422"/>
      <c r="P21" s="473">
        <v>1</v>
      </c>
      <c r="Q21" s="13"/>
    </row>
    <row r="22" spans="1:20" ht="27" customHeight="1" x14ac:dyDescent="0.3">
      <c r="A22" s="455"/>
      <c r="B22" s="456"/>
      <c r="C22" s="46"/>
      <c r="D22" s="47"/>
      <c r="E22" s="1027"/>
      <c r="F22" s="114"/>
      <c r="G22" s="115"/>
      <c r="H22" s="107" t="s">
        <v>43</v>
      </c>
      <c r="I22" s="367">
        <v>58.9</v>
      </c>
      <c r="J22" s="207"/>
      <c r="K22" s="160"/>
      <c r="L22" s="134"/>
      <c r="M22" s="26"/>
      <c r="N22" s="222"/>
      <c r="O22" s="369"/>
      <c r="P22" s="294"/>
      <c r="Q22" s="27"/>
    </row>
    <row r="23" spans="1:20" ht="13.5" customHeight="1" x14ac:dyDescent="0.25">
      <c r="A23" s="996"/>
      <c r="B23" s="997"/>
      <c r="C23" s="998"/>
      <c r="D23" s="1167" t="s">
        <v>20</v>
      </c>
      <c r="E23" s="1005" t="s">
        <v>87</v>
      </c>
      <c r="F23" s="1170"/>
      <c r="G23" s="1175"/>
      <c r="H23" s="435" t="s">
        <v>17</v>
      </c>
      <c r="I23" s="366"/>
      <c r="J23" s="206"/>
      <c r="K23" s="158">
        <v>10</v>
      </c>
      <c r="L23" s="133">
        <v>20</v>
      </c>
      <c r="M23" s="462" t="s">
        <v>69</v>
      </c>
      <c r="N23" s="224"/>
      <c r="O23" s="433"/>
      <c r="P23" s="293"/>
      <c r="Q23" s="23">
        <v>1</v>
      </c>
    </row>
    <row r="24" spans="1:20" ht="13.5" customHeight="1" x14ac:dyDescent="0.25">
      <c r="A24" s="996"/>
      <c r="B24" s="997"/>
      <c r="C24" s="998"/>
      <c r="D24" s="1169"/>
      <c r="E24" s="1006"/>
      <c r="F24" s="1174"/>
      <c r="G24" s="1175"/>
      <c r="H24" s="155"/>
      <c r="I24" s="367"/>
      <c r="J24" s="207"/>
      <c r="K24" s="160"/>
      <c r="L24" s="134"/>
      <c r="M24" s="141"/>
      <c r="N24" s="225"/>
      <c r="O24" s="434"/>
      <c r="P24" s="474"/>
      <c r="Q24" s="20"/>
    </row>
    <row r="25" spans="1:20" ht="17.25" customHeight="1" x14ac:dyDescent="0.25">
      <c r="A25" s="996"/>
      <c r="B25" s="997"/>
      <c r="C25" s="998"/>
      <c r="D25" s="1167" t="s">
        <v>21</v>
      </c>
      <c r="E25" s="1005" t="s">
        <v>98</v>
      </c>
      <c r="F25" s="1170"/>
      <c r="G25" s="1175"/>
      <c r="H25" s="435" t="s">
        <v>17</v>
      </c>
      <c r="I25" s="366"/>
      <c r="J25" s="206"/>
      <c r="K25" s="158">
        <v>30</v>
      </c>
      <c r="L25" s="133">
        <v>90</v>
      </c>
      <c r="M25" s="462" t="s">
        <v>69</v>
      </c>
      <c r="N25" s="224"/>
      <c r="O25" s="433"/>
      <c r="P25" s="293"/>
      <c r="Q25" s="23">
        <v>1</v>
      </c>
    </row>
    <row r="26" spans="1:20" ht="25.5" customHeight="1" x14ac:dyDescent="0.25">
      <c r="A26" s="996"/>
      <c r="B26" s="997"/>
      <c r="C26" s="998"/>
      <c r="D26" s="1169"/>
      <c r="E26" s="1006"/>
      <c r="F26" s="1174"/>
      <c r="G26" s="1175"/>
      <c r="H26" s="155"/>
      <c r="I26" s="367"/>
      <c r="J26" s="207"/>
      <c r="K26" s="160"/>
      <c r="L26" s="134"/>
      <c r="M26" s="141"/>
      <c r="N26" s="225"/>
      <c r="O26" s="434"/>
      <c r="P26" s="474"/>
      <c r="Q26" s="20"/>
    </row>
    <row r="27" spans="1:20" ht="15.75" customHeight="1" x14ac:dyDescent="0.25">
      <c r="A27" s="996"/>
      <c r="B27" s="997"/>
      <c r="C27" s="998"/>
      <c r="D27" s="1167" t="s">
        <v>22</v>
      </c>
      <c r="E27" s="1023" t="s">
        <v>70</v>
      </c>
      <c r="F27" s="1170"/>
      <c r="G27" s="1175"/>
      <c r="H27" s="154" t="s">
        <v>17</v>
      </c>
      <c r="I27" s="366">
        <v>7.5</v>
      </c>
      <c r="J27" s="206">
        <v>6.7</v>
      </c>
      <c r="K27" s="158">
        <v>6.7</v>
      </c>
      <c r="L27" s="133">
        <v>6.7</v>
      </c>
      <c r="M27" s="334" t="s">
        <v>34</v>
      </c>
      <c r="N27" s="224">
        <v>100</v>
      </c>
      <c r="O27" s="224">
        <v>100</v>
      </c>
      <c r="P27" s="379">
        <v>100</v>
      </c>
      <c r="Q27" s="382">
        <v>100</v>
      </c>
    </row>
    <row r="28" spans="1:20" ht="25.5" customHeight="1" x14ac:dyDescent="0.25">
      <c r="A28" s="996"/>
      <c r="B28" s="997"/>
      <c r="C28" s="998"/>
      <c r="D28" s="1169"/>
      <c r="E28" s="1025"/>
      <c r="F28" s="1171"/>
      <c r="G28" s="1175"/>
      <c r="H28" s="157"/>
      <c r="I28" s="367"/>
      <c r="J28" s="160"/>
      <c r="K28" s="160"/>
      <c r="L28" s="134"/>
      <c r="M28" s="372" t="s">
        <v>39</v>
      </c>
      <c r="N28" s="381">
        <v>1</v>
      </c>
      <c r="O28" s="381">
        <v>1</v>
      </c>
      <c r="P28" s="226">
        <v>1</v>
      </c>
      <c r="Q28" s="24">
        <v>1</v>
      </c>
    </row>
    <row r="29" spans="1:20" ht="17.25" customHeight="1" x14ac:dyDescent="0.25">
      <c r="A29" s="996"/>
      <c r="B29" s="997"/>
      <c r="C29" s="998"/>
      <c r="D29" s="1172" t="s">
        <v>37</v>
      </c>
      <c r="E29" s="1023" t="s">
        <v>130</v>
      </c>
      <c r="F29" s="1170"/>
      <c r="G29" s="1175"/>
      <c r="H29" s="17" t="s">
        <v>17</v>
      </c>
      <c r="I29" s="205">
        <v>7.3</v>
      </c>
      <c r="J29" s="18"/>
      <c r="K29" s="415">
        <v>32.9</v>
      </c>
      <c r="L29" s="415">
        <v>7.3</v>
      </c>
      <c r="M29" s="373" t="s">
        <v>48</v>
      </c>
      <c r="N29" s="423">
        <v>1</v>
      </c>
      <c r="O29" s="380">
        <v>2</v>
      </c>
      <c r="P29" s="427"/>
      <c r="Q29" s="354"/>
    </row>
    <row r="30" spans="1:20" ht="13.5" customHeight="1" x14ac:dyDescent="0.25">
      <c r="A30" s="996"/>
      <c r="B30" s="997"/>
      <c r="C30" s="998"/>
      <c r="D30" s="1173"/>
      <c r="E30" s="1024"/>
      <c r="F30" s="1174"/>
      <c r="G30" s="1175"/>
      <c r="H30" s="108" t="s">
        <v>71</v>
      </c>
      <c r="I30" s="201"/>
      <c r="J30" s="205">
        <v>7.3</v>
      </c>
      <c r="K30" s="135"/>
      <c r="L30" s="11"/>
      <c r="M30" s="348" t="s">
        <v>76</v>
      </c>
      <c r="N30" s="422"/>
      <c r="O30" s="422"/>
      <c r="P30" s="422">
        <v>500</v>
      </c>
      <c r="Q30" s="374"/>
    </row>
    <row r="31" spans="1:20" ht="27" customHeight="1" x14ac:dyDescent="0.25">
      <c r="A31" s="996"/>
      <c r="B31" s="997"/>
      <c r="C31" s="998"/>
      <c r="D31" s="1173"/>
      <c r="E31" s="1024"/>
      <c r="F31" s="1174"/>
      <c r="G31" s="1175"/>
      <c r="H31" s="108"/>
      <c r="I31" s="201"/>
      <c r="J31" s="205"/>
      <c r="K31" s="135"/>
      <c r="L31" s="18"/>
      <c r="M31" s="375" t="s">
        <v>86</v>
      </c>
      <c r="N31" s="407"/>
      <c r="O31" s="407"/>
      <c r="P31" s="407">
        <v>26</v>
      </c>
      <c r="Q31" s="377"/>
    </row>
    <row r="32" spans="1:20" ht="15" customHeight="1" x14ac:dyDescent="0.25">
      <c r="A32" s="455"/>
      <c r="B32" s="456"/>
      <c r="C32" s="443"/>
      <c r="D32" s="465"/>
      <c r="E32" s="466"/>
      <c r="F32" s="460"/>
      <c r="G32" s="450"/>
      <c r="H32" s="108"/>
      <c r="I32" s="201"/>
      <c r="J32" s="205"/>
      <c r="K32" s="135"/>
      <c r="L32" s="11"/>
      <c r="M32" s="348" t="s">
        <v>75</v>
      </c>
      <c r="N32" s="226"/>
      <c r="O32" s="432">
        <v>1</v>
      </c>
      <c r="P32" s="288">
        <v>3</v>
      </c>
      <c r="Q32" s="20">
        <v>3</v>
      </c>
    </row>
    <row r="33" spans="1:17" ht="13.5" customHeight="1" x14ac:dyDescent="0.25">
      <c r="A33" s="996"/>
      <c r="B33" s="997"/>
      <c r="C33" s="998"/>
      <c r="D33" s="1167" t="s">
        <v>100</v>
      </c>
      <c r="E33" s="1005" t="s">
        <v>101</v>
      </c>
      <c r="F33" s="1170"/>
      <c r="G33" s="1175"/>
      <c r="H33" s="154" t="s">
        <v>17</v>
      </c>
      <c r="I33" s="366">
        <v>2.5</v>
      </c>
      <c r="J33" s="206">
        <v>2.5</v>
      </c>
      <c r="K33" s="158">
        <v>5</v>
      </c>
      <c r="L33" s="133">
        <v>5</v>
      </c>
      <c r="M33" s="334" t="s">
        <v>77</v>
      </c>
      <c r="N33" s="224">
        <v>1</v>
      </c>
      <c r="O33" s="421">
        <v>1</v>
      </c>
      <c r="P33" s="293">
        <v>2</v>
      </c>
      <c r="Q33" s="23">
        <v>2</v>
      </c>
    </row>
    <row r="34" spans="1:17" ht="13.5" customHeight="1" x14ac:dyDescent="0.25">
      <c r="A34" s="996"/>
      <c r="B34" s="997"/>
      <c r="C34" s="998"/>
      <c r="D34" s="1169"/>
      <c r="E34" s="1006"/>
      <c r="F34" s="1171"/>
      <c r="G34" s="1178"/>
      <c r="H34" s="155"/>
      <c r="I34" s="367"/>
      <c r="J34" s="207"/>
      <c r="K34" s="160"/>
      <c r="L34" s="134"/>
      <c r="M34" s="141"/>
      <c r="N34" s="226"/>
      <c r="O34" s="96"/>
      <c r="P34" s="99"/>
      <c r="Q34" s="24"/>
    </row>
    <row r="35" spans="1:17" ht="26.65" customHeight="1" x14ac:dyDescent="0.25">
      <c r="A35" s="996"/>
      <c r="B35" s="997"/>
      <c r="C35" s="998"/>
      <c r="D35" s="1167" t="s">
        <v>44</v>
      </c>
      <c r="E35" s="1016" t="s">
        <v>124</v>
      </c>
      <c r="F35" s="614" t="s">
        <v>105</v>
      </c>
      <c r="G35" s="371" t="s">
        <v>131</v>
      </c>
      <c r="H35" s="154" t="s">
        <v>17</v>
      </c>
      <c r="I35" s="366"/>
      <c r="J35" s="206">
        <v>6</v>
      </c>
      <c r="K35" s="158"/>
      <c r="L35" s="133"/>
      <c r="M35" s="373" t="s">
        <v>132</v>
      </c>
      <c r="N35" s="379">
        <v>1</v>
      </c>
      <c r="O35" s="380">
        <v>1</v>
      </c>
      <c r="P35" s="427"/>
      <c r="Q35" s="23"/>
    </row>
    <row r="36" spans="1:17" ht="17.149999999999999" customHeight="1" x14ac:dyDescent="0.25">
      <c r="A36" s="996"/>
      <c r="B36" s="997"/>
      <c r="C36" s="998"/>
      <c r="D36" s="1168"/>
      <c r="E36" s="1020"/>
      <c r="F36" s="524"/>
      <c r="G36" s="426"/>
      <c r="H36" s="108"/>
      <c r="I36" s="201"/>
      <c r="J36" s="205"/>
      <c r="K36" s="135"/>
      <c r="L36" s="11"/>
      <c r="M36" s="348" t="s">
        <v>166</v>
      </c>
      <c r="N36" s="225"/>
      <c r="O36" s="407"/>
      <c r="P36" s="376"/>
      <c r="Q36" s="377">
        <v>1</v>
      </c>
    </row>
    <row r="37" spans="1:17" ht="27.75" customHeight="1" x14ac:dyDescent="0.25">
      <c r="A37" s="996"/>
      <c r="B37" s="997"/>
      <c r="C37" s="998"/>
      <c r="D37" s="1169"/>
      <c r="E37" s="1017"/>
      <c r="F37" s="639"/>
      <c r="G37" s="451" t="s">
        <v>147</v>
      </c>
      <c r="H37" s="155"/>
      <c r="I37" s="367"/>
      <c r="J37" s="207"/>
      <c r="K37" s="160"/>
      <c r="L37" s="209"/>
      <c r="M37" s="372" t="s">
        <v>80</v>
      </c>
      <c r="N37" s="381"/>
      <c r="O37" s="96"/>
      <c r="P37" s="99"/>
      <c r="Q37" s="24">
        <v>1</v>
      </c>
    </row>
    <row r="38" spans="1:17" ht="40.15" customHeight="1" x14ac:dyDescent="0.25">
      <c r="A38" s="996"/>
      <c r="B38" s="997"/>
      <c r="C38" s="998"/>
      <c r="D38" s="1167" t="s">
        <v>49</v>
      </c>
      <c r="E38" s="1016" t="s">
        <v>125</v>
      </c>
      <c r="F38" s="615" t="s">
        <v>105</v>
      </c>
      <c r="G38" s="640" t="s">
        <v>153</v>
      </c>
      <c r="H38" s="154" t="s">
        <v>17</v>
      </c>
      <c r="I38" s="366"/>
      <c r="J38" s="206">
        <v>12</v>
      </c>
      <c r="K38" s="158"/>
      <c r="L38" s="142"/>
      <c r="M38" s="334" t="s">
        <v>133</v>
      </c>
      <c r="N38" s="224">
        <v>1</v>
      </c>
      <c r="O38" s="421">
        <v>1</v>
      </c>
      <c r="P38" s="98"/>
      <c r="Q38" s="23"/>
    </row>
    <row r="39" spans="1:17" ht="30" customHeight="1" x14ac:dyDescent="0.25">
      <c r="A39" s="996"/>
      <c r="B39" s="997"/>
      <c r="C39" s="998"/>
      <c r="D39" s="1169"/>
      <c r="E39" s="1017"/>
      <c r="F39" s="616"/>
      <c r="G39" s="451" t="s">
        <v>147</v>
      </c>
      <c r="H39" s="155" t="s">
        <v>165</v>
      </c>
      <c r="I39" s="367"/>
      <c r="J39" s="207"/>
      <c r="K39" s="160"/>
      <c r="L39" s="209"/>
      <c r="M39" s="141"/>
      <c r="N39" s="226"/>
      <c r="O39" s="96"/>
      <c r="P39" s="99"/>
      <c r="Q39" s="24"/>
    </row>
    <row r="40" spans="1:17" ht="18.75" customHeight="1" x14ac:dyDescent="0.25">
      <c r="A40" s="996"/>
      <c r="B40" s="997"/>
      <c r="C40" s="998"/>
      <c r="D40" s="1167" t="s">
        <v>84</v>
      </c>
      <c r="E40" s="1005" t="s">
        <v>134</v>
      </c>
      <c r="F40" s="1003"/>
      <c r="G40" s="1179" t="s">
        <v>147</v>
      </c>
      <c r="H40" s="108"/>
      <c r="I40" s="366"/>
      <c r="J40" s="206"/>
      <c r="K40" s="158"/>
      <c r="L40" s="142"/>
      <c r="M40" s="334" t="s">
        <v>135</v>
      </c>
      <c r="N40" s="224">
        <v>1</v>
      </c>
      <c r="O40" s="156"/>
      <c r="P40" s="98"/>
      <c r="Q40" s="23"/>
    </row>
    <row r="41" spans="1:17" ht="12.75" customHeight="1" x14ac:dyDescent="0.25">
      <c r="A41" s="996"/>
      <c r="B41" s="997"/>
      <c r="C41" s="998"/>
      <c r="D41" s="1169"/>
      <c r="E41" s="1006"/>
      <c r="F41" s="1192"/>
      <c r="G41" s="1178"/>
      <c r="H41" s="155"/>
      <c r="I41" s="367"/>
      <c r="J41" s="207"/>
      <c r="K41" s="160"/>
      <c r="L41" s="209"/>
      <c r="M41" s="141"/>
      <c r="N41" s="230"/>
      <c r="O41" s="25"/>
      <c r="P41" s="99"/>
      <c r="Q41" s="24"/>
    </row>
    <row r="42" spans="1:17" ht="42" customHeight="1" x14ac:dyDescent="0.25">
      <c r="A42" s="455"/>
      <c r="B42" s="456"/>
      <c r="C42" s="46"/>
      <c r="D42" s="69" t="s">
        <v>122</v>
      </c>
      <c r="E42" s="125" t="s">
        <v>99</v>
      </c>
      <c r="F42" s="281"/>
      <c r="G42" s="457" t="s">
        <v>152</v>
      </c>
      <c r="H42" s="178" t="s">
        <v>17</v>
      </c>
      <c r="I42" s="365"/>
      <c r="J42" s="128"/>
      <c r="K42" s="283">
        <v>10</v>
      </c>
      <c r="L42" s="284">
        <v>50</v>
      </c>
      <c r="M42" s="347" t="s">
        <v>69</v>
      </c>
      <c r="N42" s="285"/>
      <c r="O42" s="287"/>
      <c r="P42" s="414">
        <v>1</v>
      </c>
      <c r="Q42" s="280"/>
    </row>
    <row r="43" spans="1:17" ht="15.75" customHeight="1" x14ac:dyDescent="0.25">
      <c r="A43" s="455"/>
      <c r="B43" s="456"/>
      <c r="C43" s="46"/>
      <c r="D43" s="471" t="s">
        <v>123</v>
      </c>
      <c r="E43" s="289" t="s">
        <v>108</v>
      </c>
      <c r="F43" s="291" t="s">
        <v>112</v>
      </c>
      <c r="G43" s="641"/>
      <c r="H43" s="368" t="s">
        <v>17</v>
      </c>
      <c r="I43" s="201"/>
      <c r="J43" s="18"/>
      <c r="K43" s="415">
        <v>25</v>
      </c>
      <c r="L43" s="150">
        <v>75</v>
      </c>
      <c r="M43" s="334" t="s">
        <v>113</v>
      </c>
      <c r="N43" s="379"/>
      <c r="O43" s="380"/>
      <c r="P43" s="288"/>
      <c r="Q43" s="382">
        <v>1</v>
      </c>
    </row>
    <row r="44" spans="1:17" ht="15.75" customHeight="1" x14ac:dyDescent="0.25">
      <c r="A44" s="455"/>
      <c r="B44" s="456"/>
      <c r="C44" s="46"/>
      <c r="D44" s="446"/>
      <c r="E44" s="290"/>
      <c r="F44" s="292" t="s">
        <v>109</v>
      </c>
      <c r="G44" s="641"/>
      <c r="H44" s="425"/>
      <c r="I44" s="367"/>
      <c r="J44" s="130"/>
      <c r="K44" s="416"/>
      <c r="L44" s="209"/>
      <c r="M44" s="378" t="s">
        <v>111</v>
      </c>
      <c r="N44" s="230"/>
      <c r="O44" s="97"/>
      <c r="P44" s="432"/>
      <c r="Q44" s="24">
        <v>1</v>
      </c>
    </row>
    <row r="45" spans="1:17" ht="26.25" customHeight="1" x14ac:dyDescent="0.25">
      <c r="A45" s="455"/>
      <c r="B45" s="456"/>
      <c r="C45" s="46"/>
      <c r="D45" s="69" t="s">
        <v>146</v>
      </c>
      <c r="E45" s="295" t="s">
        <v>82</v>
      </c>
      <c r="F45" s="291"/>
      <c r="G45" s="450"/>
      <c r="H45" s="17" t="s">
        <v>17</v>
      </c>
      <c r="I45" s="201"/>
      <c r="J45" s="159">
        <v>6.5</v>
      </c>
      <c r="K45" s="415">
        <v>8.1999999999999993</v>
      </c>
      <c r="L45" s="150"/>
      <c r="M45" s="348" t="s">
        <v>85</v>
      </c>
      <c r="N45" s="370"/>
      <c r="O45" s="327">
        <v>1</v>
      </c>
      <c r="P45" s="327">
        <v>1</v>
      </c>
      <c r="Q45" s="280"/>
    </row>
    <row r="46" spans="1:17" ht="54" customHeight="1" x14ac:dyDescent="0.25">
      <c r="A46" s="455"/>
      <c r="B46" s="456"/>
      <c r="C46" s="46"/>
      <c r="D46" s="69" t="s">
        <v>151</v>
      </c>
      <c r="E46" s="295" t="s">
        <v>154</v>
      </c>
      <c r="F46" s="291"/>
      <c r="G46" s="451"/>
      <c r="H46" s="384" t="s">
        <v>17</v>
      </c>
      <c r="I46" s="365"/>
      <c r="J46" s="486"/>
      <c r="K46" s="283">
        <v>6.1</v>
      </c>
      <c r="L46" s="284"/>
      <c r="M46" s="383" t="s">
        <v>155</v>
      </c>
      <c r="N46" s="285"/>
      <c r="O46" s="327"/>
      <c r="P46" s="414">
        <v>1</v>
      </c>
      <c r="Q46" s="280"/>
    </row>
    <row r="47" spans="1:17" ht="43.5" customHeight="1" x14ac:dyDescent="0.25">
      <c r="A47" s="479"/>
      <c r="B47" s="480"/>
      <c r="C47" s="46"/>
      <c r="D47" s="481" t="s">
        <v>171</v>
      </c>
      <c r="E47" s="295" t="s">
        <v>173</v>
      </c>
      <c r="F47" s="291"/>
      <c r="G47" s="482" t="s">
        <v>172</v>
      </c>
      <c r="H47" s="483"/>
      <c r="I47" s="366"/>
      <c r="J47" s="486"/>
      <c r="K47" s="484"/>
      <c r="L47" s="142"/>
      <c r="M47" s="334" t="s">
        <v>174</v>
      </c>
      <c r="N47" s="485"/>
      <c r="O47" s="473">
        <v>1</v>
      </c>
      <c r="P47" s="293"/>
      <c r="Q47" s="23"/>
    </row>
    <row r="48" spans="1:17" ht="43.5" customHeight="1" x14ac:dyDescent="0.25">
      <c r="A48" s="487"/>
      <c r="B48" s="488"/>
      <c r="C48" s="46"/>
      <c r="D48" s="489" t="s">
        <v>176</v>
      </c>
      <c r="E48" s="492" t="s">
        <v>177</v>
      </c>
      <c r="F48" s="291"/>
      <c r="G48" s="490" t="s">
        <v>152</v>
      </c>
      <c r="H48" s="483" t="s">
        <v>71</v>
      </c>
      <c r="I48" s="366"/>
      <c r="J48" s="511">
        <v>10</v>
      </c>
      <c r="K48" s="484"/>
      <c r="L48" s="142"/>
      <c r="M48" s="334" t="s">
        <v>178</v>
      </c>
      <c r="N48" s="485"/>
      <c r="O48" s="473">
        <v>1</v>
      </c>
      <c r="P48" s="293"/>
      <c r="Q48" s="23"/>
    </row>
    <row r="49" spans="1:17" ht="17.25" customHeight="1" thickBot="1" x14ac:dyDescent="0.3">
      <c r="A49" s="48"/>
      <c r="B49" s="358"/>
      <c r="C49" s="49"/>
      <c r="D49" s="236"/>
      <c r="E49" s="110"/>
      <c r="F49" s="262"/>
      <c r="G49" s="237"/>
      <c r="H49" s="296" t="s">
        <v>5</v>
      </c>
      <c r="I49" s="271">
        <f>SUM(I16:I48)</f>
        <v>89.4</v>
      </c>
      <c r="J49" s="282">
        <f>SUM(J16:J48)</f>
        <v>139.19999999999999</v>
      </c>
      <c r="K49" s="279">
        <f>SUM(K16:K48)</f>
        <v>199.2</v>
      </c>
      <c r="L49" s="278">
        <f>SUM(L16:L48)</f>
        <v>254</v>
      </c>
      <c r="M49" s="349"/>
      <c r="N49" s="239"/>
      <c r="O49" s="244"/>
      <c r="P49" s="286"/>
      <c r="Q49" s="15"/>
    </row>
    <row r="50" spans="1:17" ht="16.5" customHeight="1" x14ac:dyDescent="0.25">
      <c r="A50" s="1009" t="s">
        <v>4</v>
      </c>
      <c r="B50" s="1010" t="s">
        <v>4</v>
      </c>
      <c r="C50" s="1011" t="s">
        <v>6</v>
      </c>
      <c r="D50" s="51"/>
      <c r="E50" s="109" t="s">
        <v>46</v>
      </c>
      <c r="F50" s="111"/>
      <c r="G50" s="118"/>
      <c r="H50" s="52"/>
      <c r="I50" s="53"/>
      <c r="J50" s="211"/>
      <c r="K50" s="211"/>
      <c r="L50" s="210"/>
      <c r="M50" s="350"/>
      <c r="N50" s="345"/>
      <c r="O50" s="241"/>
      <c r="P50" s="241"/>
      <c r="Q50" s="54"/>
    </row>
    <row r="51" spans="1:17" ht="17.25" customHeight="1" x14ac:dyDescent="0.25">
      <c r="A51" s="996"/>
      <c r="B51" s="997"/>
      <c r="C51" s="998"/>
      <c r="D51" s="471" t="s">
        <v>4</v>
      </c>
      <c r="E51" s="1012" t="s">
        <v>58</v>
      </c>
      <c r="F51" s="1014" t="s">
        <v>112</v>
      </c>
      <c r="G51" s="1176" t="s">
        <v>136</v>
      </c>
      <c r="H51" s="385" t="s">
        <v>17</v>
      </c>
      <c r="I51" s="366">
        <f>32.3-9</f>
        <v>23.3</v>
      </c>
      <c r="J51" s="205">
        <v>35.299999999999997</v>
      </c>
      <c r="K51" s="135">
        <v>47.3</v>
      </c>
      <c r="L51" s="11">
        <v>47.3</v>
      </c>
      <c r="M51" s="1" t="s">
        <v>28</v>
      </c>
      <c r="N51" s="223">
        <v>60</v>
      </c>
      <c r="O51" s="153">
        <v>100</v>
      </c>
      <c r="P51" s="153">
        <v>115</v>
      </c>
      <c r="Q51" s="13">
        <v>115</v>
      </c>
    </row>
    <row r="52" spans="1:17" ht="17.25" customHeight="1" x14ac:dyDescent="0.25">
      <c r="A52" s="996"/>
      <c r="B52" s="997"/>
      <c r="C52" s="998"/>
      <c r="D52" s="446"/>
      <c r="E52" s="1013"/>
      <c r="F52" s="1015"/>
      <c r="G52" s="1177"/>
      <c r="H52" s="55" t="s">
        <v>43</v>
      </c>
      <c r="I52" s="367">
        <v>10</v>
      </c>
      <c r="J52" s="207">
        <v>10</v>
      </c>
      <c r="K52" s="160"/>
      <c r="L52" s="130"/>
      <c r="M52" s="26"/>
      <c r="N52" s="222"/>
      <c r="O52" s="97"/>
      <c r="P52" s="97"/>
      <c r="Q52" s="27"/>
    </row>
    <row r="53" spans="1:17" ht="13.5" customHeight="1" x14ac:dyDescent="0.25">
      <c r="A53" s="455"/>
      <c r="B53" s="456"/>
      <c r="C53" s="43"/>
      <c r="D53" s="445" t="s">
        <v>6</v>
      </c>
      <c r="E53" s="994" t="s">
        <v>65</v>
      </c>
      <c r="F53" s="112"/>
      <c r="G53" s="1177"/>
      <c r="H53" s="56"/>
      <c r="I53" s="366"/>
      <c r="J53" s="206"/>
      <c r="K53" s="158"/>
      <c r="L53" s="129"/>
      <c r="M53" s="94"/>
      <c r="N53" s="346"/>
      <c r="O53" s="243"/>
      <c r="P53" s="243"/>
      <c r="Q53" s="57"/>
    </row>
    <row r="54" spans="1:17" ht="26.25" customHeight="1" x14ac:dyDescent="0.25">
      <c r="A54" s="455"/>
      <c r="B54" s="456"/>
      <c r="C54" s="43"/>
      <c r="D54" s="471"/>
      <c r="E54" s="995"/>
      <c r="F54" s="112"/>
      <c r="G54" s="467"/>
      <c r="H54" s="91"/>
      <c r="I54" s="202"/>
      <c r="J54" s="136"/>
      <c r="K54" s="136"/>
      <c r="L54" s="152"/>
      <c r="M54" s="351"/>
      <c r="N54" s="404"/>
      <c r="O54" s="405"/>
      <c r="P54" s="297"/>
      <c r="Q54" s="406"/>
    </row>
    <row r="55" spans="1:17" ht="30" customHeight="1" x14ac:dyDescent="0.25">
      <c r="A55" s="455"/>
      <c r="B55" s="456"/>
      <c r="C55" s="43"/>
      <c r="D55" s="471"/>
      <c r="E55" s="299" t="s">
        <v>159</v>
      </c>
      <c r="F55" s="112"/>
      <c r="G55" s="171"/>
      <c r="H55" s="88" t="s">
        <v>17</v>
      </c>
      <c r="I55" s="201">
        <v>12.6</v>
      </c>
      <c r="J55" s="149">
        <v>25.5</v>
      </c>
      <c r="K55" s="149">
        <v>2.5</v>
      </c>
      <c r="L55" s="150"/>
      <c r="M55" s="394" t="s">
        <v>160</v>
      </c>
      <c r="N55" s="390">
        <v>2</v>
      </c>
      <c r="O55" s="153">
        <v>6</v>
      </c>
      <c r="P55" s="407">
        <v>1</v>
      </c>
      <c r="Q55" s="59"/>
    </row>
    <row r="56" spans="1:17" ht="40.5" customHeight="1" x14ac:dyDescent="0.25">
      <c r="A56" s="455"/>
      <c r="B56" s="456"/>
      <c r="C56" s="43"/>
      <c r="D56" s="471"/>
      <c r="E56" s="301" t="s">
        <v>64</v>
      </c>
      <c r="F56" s="112"/>
      <c r="G56" s="171"/>
      <c r="H56" s="413" t="s">
        <v>43</v>
      </c>
      <c r="I56" s="298">
        <f>367.6-85.1+22.6</f>
        <v>305.10000000000002</v>
      </c>
      <c r="J56" s="149"/>
      <c r="K56" s="135"/>
      <c r="L56" s="391"/>
      <c r="M56" s="409" t="s">
        <v>158</v>
      </c>
      <c r="N56" s="223">
        <v>5</v>
      </c>
      <c r="O56" s="478">
        <v>1</v>
      </c>
      <c r="P56" s="153">
        <v>5</v>
      </c>
      <c r="Q56" s="13"/>
    </row>
    <row r="57" spans="1:17" ht="15.75" customHeight="1" x14ac:dyDescent="0.25">
      <c r="A57" s="455"/>
      <c r="B57" s="456"/>
      <c r="C57" s="43"/>
      <c r="D57" s="471"/>
      <c r="E57" s="386" t="s">
        <v>116</v>
      </c>
      <c r="F57" s="172"/>
      <c r="G57" s="470"/>
      <c r="H57" s="105" t="s">
        <v>43</v>
      </c>
      <c r="I57" s="201"/>
      <c r="J57" s="205"/>
      <c r="K57" s="149">
        <v>91</v>
      </c>
      <c r="L57" s="151"/>
      <c r="M57" s="410"/>
      <c r="N57" s="412"/>
      <c r="O57" s="411"/>
      <c r="P57" s="411"/>
      <c r="Q57" s="13"/>
    </row>
    <row r="58" spans="1:17" ht="15.75" customHeight="1" x14ac:dyDescent="0.25">
      <c r="A58" s="455"/>
      <c r="B58" s="456"/>
      <c r="C58" s="43"/>
      <c r="D58" s="471"/>
      <c r="E58" s="387" t="s">
        <v>115</v>
      </c>
      <c r="F58" s="172"/>
      <c r="G58" s="470"/>
      <c r="H58" s="58"/>
      <c r="I58" s="298"/>
      <c r="J58" s="149"/>
      <c r="K58" s="149"/>
      <c r="L58" s="151"/>
      <c r="M58" s="410"/>
      <c r="N58" s="412"/>
      <c r="O58" s="411"/>
      <c r="P58" s="411"/>
      <c r="Q58" s="13"/>
    </row>
    <row r="59" spans="1:17" ht="15.75" customHeight="1" x14ac:dyDescent="0.25">
      <c r="A59" s="455"/>
      <c r="B59" s="456"/>
      <c r="C59" s="43"/>
      <c r="D59" s="471"/>
      <c r="E59" s="388" t="s">
        <v>114</v>
      </c>
      <c r="F59" s="172"/>
      <c r="G59" s="470"/>
      <c r="H59" s="105" t="s">
        <v>43</v>
      </c>
      <c r="I59" s="298"/>
      <c r="J59" s="149">
        <v>30</v>
      </c>
      <c r="K59" s="149"/>
      <c r="L59" s="151"/>
      <c r="M59" s="1"/>
      <c r="N59" s="412"/>
      <c r="O59" s="242"/>
      <c r="P59" s="242"/>
      <c r="Q59" s="13"/>
    </row>
    <row r="60" spans="1:17" ht="16.5" customHeight="1" x14ac:dyDescent="0.25">
      <c r="A60" s="455"/>
      <c r="B60" s="456"/>
      <c r="C60" s="43"/>
      <c r="D60" s="471"/>
      <c r="E60" s="389" t="s">
        <v>106</v>
      </c>
      <c r="F60" s="172"/>
      <c r="G60" s="470"/>
      <c r="H60" s="413" t="s">
        <v>43</v>
      </c>
      <c r="I60" s="201"/>
      <c r="J60" s="475">
        <v>197.6</v>
      </c>
      <c r="K60" s="136"/>
      <c r="L60" s="152"/>
      <c r="M60" s="1"/>
      <c r="N60" s="412"/>
      <c r="O60" s="242"/>
      <c r="P60" s="242"/>
      <c r="Q60" s="13"/>
    </row>
    <row r="61" spans="1:17" ht="26.25" customHeight="1" x14ac:dyDescent="0.25">
      <c r="A61" s="455"/>
      <c r="B61" s="456"/>
      <c r="C61" s="43"/>
      <c r="D61" s="471"/>
      <c r="E61" s="389" t="s">
        <v>157</v>
      </c>
      <c r="F61" s="172"/>
      <c r="G61" s="171"/>
      <c r="H61" s="58" t="s">
        <v>17</v>
      </c>
      <c r="I61" s="298"/>
      <c r="J61" s="475"/>
      <c r="K61" s="136">
        <v>12</v>
      </c>
      <c r="L61" s="152"/>
      <c r="M61" s="436"/>
      <c r="N61" s="412"/>
      <c r="O61" s="437"/>
      <c r="P61" s="437"/>
      <c r="Q61" s="13"/>
    </row>
    <row r="62" spans="1:17" ht="16.149999999999999" customHeight="1" x14ac:dyDescent="0.25">
      <c r="A62" s="455"/>
      <c r="B62" s="456"/>
      <c r="C62" s="43"/>
      <c r="D62" s="471"/>
      <c r="E62" s="1002" t="s">
        <v>156</v>
      </c>
      <c r="F62" s="112"/>
      <c r="G62" s="171"/>
      <c r="H62" s="88" t="s">
        <v>71</v>
      </c>
      <c r="I62" s="304">
        <v>25.1</v>
      </c>
      <c r="J62" s="138"/>
      <c r="K62" s="135"/>
      <c r="L62" s="391"/>
      <c r="M62" s="438"/>
      <c r="N62" s="412"/>
      <c r="O62" s="300"/>
      <c r="P62" s="472"/>
      <c r="Q62" s="13"/>
    </row>
    <row r="63" spans="1:17" ht="16.149999999999999" customHeight="1" x14ac:dyDescent="0.25">
      <c r="A63" s="455"/>
      <c r="B63" s="456"/>
      <c r="C63" s="43"/>
      <c r="D63" s="446"/>
      <c r="E63" s="988"/>
      <c r="F63" s="440"/>
      <c r="G63" s="441"/>
      <c r="H63" s="105" t="s">
        <v>17</v>
      </c>
      <c r="I63" s="367"/>
      <c r="J63" s="160"/>
      <c r="K63" s="160">
        <v>160</v>
      </c>
      <c r="L63" s="209"/>
      <c r="M63" s="439"/>
      <c r="N63" s="2"/>
      <c r="O63" s="469"/>
      <c r="P63" s="469"/>
      <c r="Q63" s="27"/>
    </row>
    <row r="64" spans="1:17" ht="26.25" customHeight="1" x14ac:dyDescent="0.25">
      <c r="A64" s="996"/>
      <c r="B64" s="997"/>
      <c r="C64" s="998"/>
      <c r="D64" s="445" t="s">
        <v>19</v>
      </c>
      <c r="E64" s="121" t="s">
        <v>51</v>
      </c>
      <c r="F64" s="1003"/>
      <c r="G64" s="1165"/>
      <c r="H64" s="173"/>
      <c r="I64" s="246"/>
      <c r="J64" s="206"/>
      <c r="K64" s="158"/>
      <c r="L64" s="240"/>
      <c r="M64" s="66"/>
      <c r="N64" s="343"/>
      <c r="O64" s="468"/>
      <c r="P64" s="447"/>
      <c r="Q64" s="174"/>
    </row>
    <row r="65" spans="1:17" ht="40.5" customHeight="1" x14ac:dyDescent="0.25">
      <c r="A65" s="996"/>
      <c r="B65" s="997"/>
      <c r="C65" s="998"/>
      <c r="D65" s="471"/>
      <c r="E65" s="303" t="s">
        <v>119</v>
      </c>
      <c r="F65" s="1004"/>
      <c r="G65" s="1166"/>
      <c r="H65" s="105" t="s">
        <v>43</v>
      </c>
      <c r="I65" s="304"/>
      <c r="J65" s="305">
        <v>15</v>
      </c>
      <c r="K65" s="138"/>
      <c r="L65" s="151"/>
      <c r="M65" s="89" t="s">
        <v>148</v>
      </c>
      <c r="N65" s="344"/>
      <c r="O65" s="393">
        <v>0.4</v>
      </c>
      <c r="P65" s="307"/>
      <c r="Q65" s="308"/>
    </row>
    <row r="66" spans="1:17" ht="25.9" customHeight="1" x14ac:dyDescent="0.25">
      <c r="A66" s="455"/>
      <c r="B66" s="456"/>
      <c r="C66" s="443"/>
      <c r="D66" s="446"/>
      <c r="E66" s="301" t="s">
        <v>78</v>
      </c>
      <c r="F66" s="309"/>
      <c r="G66" s="162"/>
      <c r="H66" s="491" t="s">
        <v>17</v>
      </c>
      <c r="I66" s="203"/>
      <c r="J66" s="137"/>
      <c r="K66" s="137">
        <v>50</v>
      </c>
      <c r="L66" s="209"/>
      <c r="M66" s="3" t="s">
        <v>148</v>
      </c>
      <c r="N66" s="123"/>
      <c r="O66" s="476"/>
      <c r="P66" s="477">
        <v>1</v>
      </c>
      <c r="Q66" s="124"/>
    </row>
    <row r="67" spans="1:17" ht="17.25" customHeight="1" thickBot="1" x14ac:dyDescent="0.3">
      <c r="A67" s="48"/>
      <c r="B67" s="358"/>
      <c r="C67" s="245"/>
      <c r="D67" s="234"/>
      <c r="E67" s="235"/>
      <c r="F67" s="233"/>
      <c r="G67" s="237"/>
      <c r="H67" s="263" t="s">
        <v>5</v>
      </c>
      <c r="I67" s="310">
        <f>SUM(I51:I66)</f>
        <v>376.1</v>
      </c>
      <c r="J67" s="275">
        <f>SUM(J51:J66)</f>
        <v>313.39999999999998</v>
      </c>
      <c r="K67" s="282">
        <f>SUM(K51:K66)</f>
        <v>362.8</v>
      </c>
      <c r="L67" s="278">
        <f>SUM(L51:L66)</f>
        <v>47.3</v>
      </c>
      <c r="M67" s="338"/>
      <c r="N67" s="336"/>
      <c r="O67" s="244"/>
      <c r="P67" s="244"/>
      <c r="Q67" s="232"/>
    </row>
    <row r="68" spans="1:17" ht="15.75" customHeight="1" thickBot="1" x14ac:dyDescent="0.3">
      <c r="A68" s="48" t="s">
        <v>4</v>
      </c>
      <c r="B68" s="359" t="s">
        <v>4</v>
      </c>
      <c r="C68" s="978" t="s">
        <v>7</v>
      </c>
      <c r="D68" s="978"/>
      <c r="E68" s="978"/>
      <c r="F68" s="978"/>
      <c r="G68" s="978"/>
      <c r="H68" s="978"/>
      <c r="I68" s="264">
        <f>I67+I49</f>
        <v>465.5</v>
      </c>
      <c r="J68" s="320">
        <f>J67+J49</f>
        <v>452.6</v>
      </c>
      <c r="K68" s="317">
        <f>K67+K49</f>
        <v>562</v>
      </c>
      <c r="L68" s="316">
        <f>L67+L49</f>
        <v>301.3</v>
      </c>
      <c r="M68" s="980"/>
      <c r="N68" s="981"/>
      <c r="O68" s="981"/>
      <c r="P68" s="981"/>
      <c r="Q68" s="982"/>
    </row>
    <row r="69" spans="1:17" ht="17.25" customHeight="1" thickBot="1" x14ac:dyDescent="0.3">
      <c r="A69" s="31" t="s">
        <v>4</v>
      </c>
      <c r="B69" s="360" t="s">
        <v>6</v>
      </c>
      <c r="C69" s="989" t="s">
        <v>29</v>
      </c>
      <c r="D69" s="990"/>
      <c r="E69" s="990"/>
      <c r="F69" s="990"/>
      <c r="G69" s="990"/>
      <c r="H69" s="990"/>
      <c r="I69" s="990"/>
      <c r="J69" s="990"/>
      <c r="K69" s="990"/>
      <c r="L69" s="990"/>
      <c r="M69" s="990"/>
      <c r="N69" s="990"/>
      <c r="O69" s="990"/>
      <c r="P69" s="991"/>
      <c r="Q69" s="992"/>
    </row>
    <row r="70" spans="1:17" ht="25.5" customHeight="1" x14ac:dyDescent="0.25">
      <c r="A70" s="458" t="s">
        <v>4</v>
      </c>
      <c r="B70" s="459" t="s">
        <v>6</v>
      </c>
      <c r="C70" s="60" t="s">
        <v>4</v>
      </c>
      <c r="D70" s="61"/>
      <c r="E70" s="62" t="s">
        <v>40</v>
      </c>
      <c r="F70" s="116"/>
      <c r="G70" s="117"/>
      <c r="H70" s="63"/>
      <c r="I70" s="213"/>
      <c r="J70" s="247"/>
      <c r="K70" s="214"/>
      <c r="L70" s="212"/>
      <c r="M70" s="64"/>
      <c r="N70" s="342"/>
      <c r="O70" s="183"/>
      <c r="P70" s="72"/>
      <c r="Q70" s="175"/>
    </row>
    <row r="71" spans="1:17" ht="24.75" customHeight="1" x14ac:dyDescent="0.25">
      <c r="A71" s="996"/>
      <c r="B71" s="997"/>
      <c r="C71" s="998"/>
      <c r="D71" s="1167" t="s">
        <v>4</v>
      </c>
      <c r="E71" s="999" t="s">
        <v>30</v>
      </c>
      <c r="F71" s="1001" t="s">
        <v>112</v>
      </c>
      <c r="G71" s="1175" t="s">
        <v>137</v>
      </c>
      <c r="H71" s="65" t="s">
        <v>17</v>
      </c>
      <c r="I71" s="366">
        <f>34+0.5</f>
        <v>34.5</v>
      </c>
      <c r="J71" s="206">
        <v>34</v>
      </c>
      <c r="K71" s="158">
        <v>34</v>
      </c>
      <c r="L71" s="129">
        <v>34</v>
      </c>
      <c r="M71" s="397" t="s">
        <v>55</v>
      </c>
      <c r="N71" s="221">
        <v>80</v>
      </c>
      <c r="O71" s="67">
        <v>100</v>
      </c>
      <c r="P71" s="398">
        <v>100</v>
      </c>
      <c r="Q71" s="399">
        <v>100</v>
      </c>
    </row>
    <row r="72" spans="1:17" ht="21.4" customHeight="1" x14ac:dyDescent="0.25">
      <c r="A72" s="996"/>
      <c r="B72" s="997"/>
      <c r="C72" s="998"/>
      <c r="D72" s="1169"/>
      <c r="E72" s="1000"/>
      <c r="F72" s="1001"/>
      <c r="G72" s="1175"/>
      <c r="H72" s="80"/>
      <c r="I72" s="367"/>
      <c r="J72" s="207"/>
      <c r="K72" s="160"/>
      <c r="L72" s="130"/>
      <c r="M72" s="3" t="s">
        <v>31</v>
      </c>
      <c r="N72" s="428">
        <v>5</v>
      </c>
      <c r="O72" s="428">
        <v>5</v>
      </c>
      <c r="P72" s="222">
        <v>5</v>
      </c>
      <c r="Q72" s="167">
        <v>5</v>
      </c>
    </row>
    <row r="73" spans="1:17" ht="65.25" customHeight="1" x14ac:dyDescent="0.25">
      <c r="A73" s="455"/>
      <c r="B73" s="456"/>
      <c r="C73" s="443"/>
      <c r="D73" s="446" t="s">
        <v>6</v>
      </c>
      <c r="E73" s="21" t="s">
        <v>54</v>
      </c>
      <c r="F73" s="461"/>
      <c r="G73" s="451"/>
      <c r="H73" s="68" t="s">
        <v>17</v>
      </c>
      <c r="I73" s="367">
        <f>8.5-0.5</f>
        <v>8</v>
      </c>
      <c r="J73" s="207">
        <v>8.5</v>
      </c>
      <c r="K73" s="160">
        <v>8.5</v>
      </c>
      <c r="L73" s="130">
        <v>8.5</v>
      </c>
      <c r="M73" s="3" t="s">
        <v>57</v>
      </c>
      <c r="N73" s="314">
        <v>2</v>
      </c>
      <c r="O73" s="312">
        <v>2</v>
      </c>
      <c r="P73" s="222">
        <v>2</v>
      </c>
      <c r="Q73" s="167">
        <v>2</v>
      </c>
    </row>
    <row r="74" spans="1:17" ht="30.75" customHeight="1" x14ac:dyDescent="0.25">
      <c r="A74" s="455"/>
      <c r="B74" s="456"/>
      <c r="C74" s="46"/>
      <c r="D74" s="445" t="s">
        <v>19</v>
      </c>
      <c r="E74" s="125" t="s">
        <v>59</v>
      </c>
      <c r="F74" s="302"/>
      <c r="G74" s="313"/>
      <c r="H74" s="161" t="s">
        <v>17</v>
      </c>
      <c r="I74" s="249"/>
      <c r="J74" s="159"/>
      <c r="K74" s="159">
        <v>20</v>
      </c>
      <c r="L74" s="283">
        <v>15</v>
      </c>
      <c r="M74" s="14" t="s">
        <v>163</v>
      </c>
      <c r="N74" s="314"/>
      <c r="O74" s="16"/>
      <c r="P74" s="312">
        <v>100</v>
      </c>
      <c r="Q74" s="165">
        <v>100</v>
      </c>
    </row>
    <row r="75" spans="1:17" ht="40.5" customHeight="1" x14ac:dyDescent="0.25">
      <c r="A75" s="455"/>
      <c r="B75" s="456"/>
      <c r="C75" s="46"/>
      <c r="D75" s="69" t="s">
        <v>20</v>
      </c>
      <c r="E75" s="125" t="s">
        <v>117</v>
      </c>
      <c r="F75" s="460"/>
      <c r="G75" s="313"/>
      <c r="H75" s="75" t="s">
        <v>17</v>
      </c>
      <c r="I75" s="365"/>
      <c r="J75" s="159"/>
      <c r="K75" s="159">
        <v>60</v>
      </c>
      <c r="L75" s="284">
        <v>55</v>
      </c>
      <c r="M75" s="14" t="s">
        <v>164</v>
      </c>
      <c r="N75" s="314"/>
      <c r="O75" s="16"/>
      <c r="P75" s="312">
        <v>50</v>
      </c>
      <c r="Q75" s="165">
        <v>50</v>
      </c>
    </row>
    <row r="76" spans="1:17" ht="17.25" customHeight="1" thickBot="1" x14ac:dyDescent="0.3">
      <c r="A76" s="48"/>
      <c r="B76" s="358"/>
      <c r="C76" s="265"/>
      <c r="D76" s="266"/>
      <c r="E76" s="267"/>
      <c r="F76" s="268"/>
      <c r="G76" s="269"/>
      <c r="H76" s="270" t="s">
        <v>5</v>
      </c>
      <c r="I76" s="310">
        <f>SUM(I71:I75)</f>
        <v>42.5</v>
      </c>
      <c r="J76" s="275">
        <f t="shared" ref="J76:L76" si="0">SUM(J71:J75)</f>
        <v>42.5</v>
      </c>
      <c r="K76" s="275">
        <f t="shared" si="0"/>
        <v>122.5</v>
      </c>
      <c r="L76" s="311">
        <f t="shared" si="0"/>
        <v>112.5</v>
      </c>
      <c r="M76" s="338"/>
      <c r="N76" s="274"/>
      <c r="O76" s="244"/>
      <c r="P76" s="244"/>
      <c r="Q76" s="232"/>
    </row>
    <row r="77" spans="1:17" ht="13.5" thickBot="1" x14ac:dyDescent="0.3">
      <c r="A77" s="31" t="s">
        <v>4</v>
      </c>
      <c r="B77" s="360" t="s">
        <v>6</v>
      </c>
      <c r="C77" s="978" t="s">
        <v>7</v>
      </c>
      <c r="D77" s="978"/>
      <c r="E77" s="978"/>
      <c r="F77" s="978"/>
      <c r="G77" s="978"/>
      <c r="H77" s="978"/>
      <c r="I77" s="315">
        <f>I76</f>
        <v>42.5</v>
      </c>
      <c r="J77" s="317">
        <f t="shared" ref="J77:L77" si="1">J76</f>
        <v>42.5</v>
      </c>
      <c r="K77" s="319">
        <f t="shared" si="1"/>
        <v>122.5</v>
      </c>
      <c r="L77" s="318">
        <f t="shared" si="1"/>
        <v>112.5</v>
      </c>
      <c r="M77" s="980"/>
      <c r="N77" s="981"/>
      <c r="O77" s="981"/>
      <c r="P77" s="981"/>
      <c r="Q77" s="982"/>
    </row>
    <row r="78" spans="1:17" ht="17.25" customHeight="1" thickBot="1" x14ac:dyDescent="0.3">
      <c r="A78" s="31" t="s">
        <v>4</v>
      </c>
      <c r="B78" s="360" t="s">
        <v>19</v>
      </c>
      <c r="C78" s="983" t="s">
        <v>72</v>
      </c>
      <c r="D78" s="984"/>
      <c r="E78" s="984"/>
      <c r="F78" s="984"/>
      <c r="G78" s="984"/>
      <c r="H78" s="984"/>
      <c r="I78" s="984"/>
      <c r="J78" s="984"/>
      <c r="K78" s="984"/>
      <c r="L78" s="984"/>
      <c r="M78" s="984"/>
      <c r="N78" s="984"/>
      <c r="O78" s="984"/>
      <c r="P78" s="985"/>
      <c r="Q78" s="986"/>
    </row>
    <row r="79" spans="1:17" ht="28.5" customHeight="1" x14ac:dyDescent="0.25">
      <c r="A79" s="458" t="s">
        <v>4</v>
      </c>
      <c r="B79" s="459" t="s">
        <v>19</v>
      </c>
      <c r="C79" s="70" t="s">
        <v>4</v>
      </c>
      <c r="D79" s="71"/>
      <c r="E79" s="72" t="s">
        <v>41</v>
      </c>
      <c r="F79" s="101"/>
      <c r="G79" s="1193" t="s">
        <v>138</v>
      </c>
      <c r="H79" s="176"/>
      <c r="I79" s="216"/>
      <c r="J79" s="248"/>
      <c r="K79" s="218"/>
      <c r="L79" s="215"/>
      <c r="M79" s="340"/>
      <c r="N79" s="341"/>
      <c r="O79" s="184"/>
      <c r="P79" s="260"/>
      <c r="Q79" s="177"/>
    </row>
    <row r="80" spans="1:17" ht="28.15" customHeight="1" x14ac:dyDescent="0.25">
      <c r="A80" s="455"/>
      <c r="B80" s="456"/>
      <c r="C80" s="73"/>
      <c r="D80" s="74" t="s">
        <v>4</v>
      </c>
      <c r="E80" s="90" t="s">
        <v>32</v>
      </c>
      <c r="F80" s="102"/>
      <c r="G80" s="1175"/>
      <c r="H80" s="161" t="s">
        <v>17</v>
      </c>
      <c r="I80" s="365">
        <v>6</v>
      </c>
      <c r="J80" s="249">
        <v>6</v>
      </c>
      <c r="K80" s="159">
        <v>6</v>
      </c>
      <c r="L80" s="128">
        <v>6</v>
      </c>
      <c r="M80" s="335" t="s">
        <v>35</v>
      </c>
      <c r="N80" s="312">
        <v>3</v>
      </c>
      <c r="O80" s="312">
        <v>3</v>
      </c>
      <c r="P80" s="314">
        <v>3</v>
      </c>
      <c r="Q80" s="165">
        <v>3</v>
      </c>
    </row>
    <row r="81" spans="1:17" ht="41.25" customHeight="1" x14ac:dyDescent="0.25">
      <c r="A81" s="455"/>
      <c r="B81" s="456"/>
      <c r="C81" s="76"/>
      <c r="D81" s="74" t="s">
        <v>6</v>
      </c>
      <c r="E81" s="4" t="s">
        <v>118</v>
      </c>
      <c r="F81" s="103"/>
      <c r="G81" s="1175"/>
      <c r="H81" s="178" t="s">
        <v>17</v>
      </c>
      <c r="I81" s="367">
        <v>2.5</v>
      </c>
      <c r="J81" s="207">
        <v>2.5</v>
      </c>
      <c r="K81" s="160">
        <v>2.5</v>
      </c>
      <c r="L81" s="130">
        <v>2.5</v>
      </c>
      <c r="M81" s="14" t="s">
        <v>79</v>
      </c>
      <c r="N81" s="323">
        <v>6</v>
      </c>
      <c r="O81" s="29">
        <v>6</v>
      </c>
      <c r="P81" s="321">
        <v>6</v>
      </c>
      <c r="Q81" s="166">
        <v>6</v>
      </c>
    </row>
    <row r="82" spans="1:17" ht="18.75" customHeight="1" x14ac:dyDescent="0.25">
      <c r="A82" s="455"/>
      <c r="B82" s="456"/>
      <c r="C82" s="73"/>
      <c r="D82" s="465" t="s">
        <v>19</v>
      </c>
      <c r="E82" s="395" t="s">
        <v>47</v>
      </c>
      <c r="F82" s="104"/>
      <c r="G82" s="1175"/>
      <c r="H82" s="173"/>
      <c r="I82" s="201"/>
      <c r="J82" s="205"/>
      <c r="K82" s="135"/>
      <c r="L82" s="18"/>
      <c r="M82" s="397"/>
      <c r="N82" s="398"/>
      <c r="O82" s="395"/>
      <c r="P82" s="395"/>
      <c r="Q82" s="399"/>
    </row>
    <row r="83" spans="1:17" ht="25.9" customHeight="1" x14ac:dyDescent="0.25">
      <c r="A83" s="455"/>
      <c r="B83" s="456"/>
      <c r="C83" s="76"/>
      <c r="D83" s="465"/>
      <c r="E83" s="472" t="s">
        <v>139</v>
      </c>
      <c r="F83" s="104"/>
      <c r="G83" s="1175"/>
      <c r="H83" s="396" t="s">
        <v>17</v>
      </c>
      <c r="I83" s="298">
        <v>2</v>
      </c>
      <c r="J83" s="138">
        <v>2</v>
      </c>
      <c r="K83" s="149">
        <v>2</v>
      </c>
      <c r="L83" s="151">
        <v>2</v>
      </c>
      <c r="M83" s="89" t="s">
        <v>48</v>
      </c>
      <c r="N83" s="390">
        <v>1</v>
      </c>
      <c r="O83" s="322">
        <v>1</v>
      </c>
      <c r="P83" s="300">
        <v>1</v>
      </c>
      <c r="Q83" s="164">
        <v>1</v>
      </c>
    </row>
    <row r="84" spans="1:17" ht="25.5" customHeight="1" x14ac:dyDescent="0.25">
      <c r="A84" s="455"/>
      <c r="B84" s="456"/>
      <c r="C84" s="76"/>
      <c r="D84" s="465"/>
      <c r="E84" s="306" t="s">
        <v>33</v>
      </c>
      <c r="F84" s="104"/>
      <c r="G84" s="1175"/>
      <c r="H84" s="12" t="s">
        <v>17</v>
      </c>
      <c r="I84" s="201">
        <v>10</v>
      </c>
      <c r="J84" s="138"/>
      <c r="K84" s="136">
        <v>10</v>
      </c>
      <c r="L84" s="151"/>
      <c r="M84" s="337" t="s">
        <v>34</v>
      </c>
      <c r="N84" s="390">
        <v>200</v>
      </c>
      <c r="O84" s="400"/>
      <c r="P84" s="400">
        <v>200</v>
      </c>
      <c r="Q84" s="392"/>
    </row>
    <row r="85" spans="1:17" ht="27" customHeight="1" x14ac:dyDescent="0.25">
      <c r="A85" s="455"/>
      <c r="B85" s="456"/>
      <c r="C85" s="76"/>
      <c r="D85" s="465"/>
      <c r="E85" s="472" t="s">
        <v>161</v>
      </c>
      <c r="F85" s="104"/>
      <c r="G85" s="1175"/>
      <c r="H85" s="491" t="s">
        <v>17</v>
      </c>
      <c r="I85" s="203"/>
      <c r="J85" s="137">
        <v>3</v>
      </c>
      <c r="K85" s="135"/>
      <c r="L85" s="18"/>
      <c r="M85" s="401" t="s">
        <v>183</v>
      </c>
      <c r="N85" s="223"/>
      <c r="O85" s="402">
        <v>1</v>
      </c>
      <c r="P85" s="402"/>
      <c r="Q85" s="126"/>
    </row>
    <row r="86" spans="1:17" ht="33" customHeight="1" x14ac:dyDescent="0.25">
      <c r="A86" s="455"/>
      <c r="B86" s="456"/>
      <c r="C86" s="76"/>
      <c r="D86" s="74" t="s">
        <v>20</v>
      </c>
      <c r="E86" s="22" t="s">
        <v>50</v>
      </c>
      <c r="F86" s="104"/>
      <c r="G86" s="1175"/>
      <c r="H86" s="364" t="s">
        <v>17</v>
      </c>
      <c r="I86" s="365">
        <v>5</v>
      </c>
      <c r="J86" s="249">
        <v>5</v>
      </c>
      <c r="K86" s="159">
        <v>5</v>
      </c>
      <c r="L86" s="128">
        <v>5</v>
      </c>
      <c r="M86" s="14" t="s">
        <v>56</v>
      </c>
      <c r="N86" s="314">
        <v>1</v>
      </c>
      <c r="O86" s="323">
        <v>1</v>
      </c>
      <c r="P86" s="29">
        <v>1</v>
      </c>
      <c r="Q86" s="165">
        <v>1</v>
      </c>
    </row>
    <row r="87" spans="1:17" ht="28.5" customHeight="1" x14ac:dyDescent="0.25">
      <c r="A87" s="455"/>
      <c r="B87" s="456"/>
      <c r="C87" s="76"/>
      <c r="D87" s="74" t="s">
        <v>21</v>
      </c>
      <c r="E87" s="4" t="s">
        <v>81</v>
      </c>
      <c r="F87" s="448"/>
      <c r="G87" s="1178"/>
      <c r="H87" s="178" t="s">
        <v>17</v>
      </c>
      <c r="I87" s="217">
        <v>10</v>
      </c>
      <c r="J87" s="250"/>
      <c r="K87" s="145"/>
      <c r="L87" s="144"/>
      <c r="M87" s="14" t="s">
        <v>107</v>
      </c>
      <c r="N87" s="321">
        <v>20</v>
      </c>
      <c r="O87" s="147"/>
      <c r="P87" s="22"/>
      <c r="Q87" s="166"/>
    </row>
    <row r="88" spans="1:17" ht="17.25" customHeight="1" thickBot="1" x14ac:dyDescent="0.3">
      <c r="A88" s="48"/>
      <c r="B88" s="358"/>
      <c r="C88" s="49"/>
      <c r="D88" s="236"/>
      <c r="E88" s="235"/>
      <c r="F88" s="262"/>
      <c r="G88" s="237"/>
      <c r="H88" s="272" t="s">
        <v>5</v>
      </c>
      <c r="I88" s="310">
        <f>SUM(I80:I87)</f>
        <v>35.5</v>
      </c>
      <c r="J88" s="279">
        <f>SUM(J80:J87)</f>
        <v>18.5</v>
      </c>
      <c r="K88" s="279">
        <f>SUM(K80:K87)</f>
        <v>25.5</v>
      </c>
      <c r="L88" s="278">
        <f>SUM(L80:L87)</f>
        <v>15.5</v>
      </c>
      <c r="M88" s="338"/>
      <c r="N88" s="336"/>
      <c r="O88" s="244"/>
      <c r="P88" s="244"/>
      <c r="Q88" s="238"/>
    </row>
    <row r="89" spans="1:17" ht="17.25" customHeight="1" x14ac:dyDescent="0.3">
      <c r="A89" s="458" t="s">
        <v>4</v>
      </c>
      <c r="B89" s="459" t="s">
        <v>19</v>
      </c>
      <c r="C89" s="70" t="s">
        <v>6</v>
      </c>
      <c r="D89" s="77"/>
      <c r="E89" s="30" t="s">
        <v>63</v>
      </c>
      <c r="F89" s="119"/>
      <c r="G89" s="449"/>
      <c r="H89" s="12"/>
      <c r="I89" s="253"/>
      <c r="J89" s="251"/>
      <c r="K89" s="256"/>
      <c r="L89" s="251"/>
      <c r="M89" s="339"/>
      <c r="N89" s="122"/>
      <c r="O89" s="257"/>
      <c r="P89" s="185"/>
      <c r="Q89" s="79"/>
    </row>
    <row r="90" spans="1:17" ht="17.25" customHeight="1" x14ac:dyDescent="0.3">
      <c r="A90" s="455"/>
      <c r="B90" s="361"/>
      <c r="C90" s="73"/>
      <c r="D90" s="92"/>
      <c r="E90" s="93"/>
      <c r="F90" s="120"/>
      <c r="G90" s="450"/>
      <c r="H90" s="68"/>
      <c r="I90" s="254"/>
      <c r="J90" s="255"/>
      <c r="K90" s="255"/>
      <c r="L90" s="252"/>
      <c r="M90" s="28"/>
      <c r="N90" s="222"/>
      <c r="O90" s="444"/>
      <c r="P90" s="186"/>
      <c r="Q90" s="27"/>
    </row>
    <row r="91" spans="1:17" ht="22.5" customHeight="1" x14ac:dyDescent="0.25">
      <c r="A91" s="455"/>
      <c r="B91" s="361"/>
      <c r="C91" s="73"/>
      <c r="D91" s="1172" t="s">
        <v>4</v>
      </c>
      <c r="E91" s="987" t="s">
        <v>61</v>
      </c>
      <c r="F91" s="179" t="s">
        <v>140</v>
      </c>
      <c r="G91" s="1195" t="s">
        <v>141</v>
      </c>
      <c r="H91" s="363" t="s">
        <v>17</v>
      </c>
      <c r="I91" s="366">
        <v>200</v>
      </c>
      <c r="J91" s="158">
        <v>300</v>
      </c>
      <c r="K91" s="158">
        <v>300</v>
      </c>
      <c r="L91" s="129">
        <v>300</v>
      </c>
      <c r="M91" s="334" t="s">
        <v>67</v>
      </c>
      <c r="N91" s="221">
        <v>5</v>
      </c>
      <c r="O91" s="221">
        <v>5</v>
      </c>
      <c r="P91" s="221">
        <v>6</v>
      </c>
      <c r="Q91" s="15">
        <v>6</v>
      </c>
    </row>
    <row r="92" spans="1:17" ht="14.25" customHeight="1" x14ac:dyDescent="0.25">
      <c r="A92" s="455"/>
      <c r="B92" s="361"/>
      <c r="C92" s="73"/>
      <c r="D92" s="1194"/>
      <c r="E92" s="988"/>
      <c r="F92" s="127" t="s">
        <v>109</v>
      </c>
      <c r="G92" s="1195"/>
      <c r="H92" s="424"/>
      <c r="I92" s="324"/>
      <c r="J92" s="160"/>
      <c r="K92" s="160"/>
      <c r="L92" s="130"/>
      <c r="M92" s="28"/>
      <c r="N92" s="222"/>
      <c r="O92" s="444"/>
      <c r="P92" s="186"/>
      <c r="Q92" s="27"/>
    </row>
    <row r="93" spans="1:17" ht="15.4" customHeight="1" x14ac:dyDescent="0.25">
      <c r="A93" s="455"/>
      <c r="B93" s="456"/>
      <c r="C93" s="73"/>
      <c r="D93" s="452" t="s">
        <v>6</v>
      </c>
      <c r="E93" s="258" t="s">
        <v>104</v>
      </c>
      <c r="F93" s="180" t="s">
        <v>105</v>
      </c>
      <c r="G93" s="1179" t="s">
        <v>175</v>
      </c>
      <c r="H93" s="363" t="s">
        <v>71</v>
      </c>
      <c r="I93" s="366">
        <v>20</v>
      </c>
      <c r="J93" s="158"/>
      <c r="K93" s="158"/>
      <c r="L93" s="129"/>
      <c r="M93" s="462" t="s">
        <v>120</v>
      </c>
      <c r="N93" s="67">
        <v>1</v>
      </c>
      <c r="O93" s="258"/>
      <c r="P93" s="95"/>
      <c r="Q93" s="15"/>
    </row>
    <row r="94" spans="1:17" ht="25.15" customHeight="1" x14ac:dyDescent="0.25">
      <c r="A94" s="455"/>
      <c r="B94" s="361"/>
      <c r="C94" s="73"/>
      <c r="D94" s="465"/>
      <c r="E94" s="259"/>
      <c r="F94" s="181"/>
      <c r="G94" s="1175"/>
      <c r="H94" s="12" t="s">
        <v>17</v>
      </c>
      <c r="I94" s="201"/>
      <c r="J94" s="135"/>
      <c r="K94" s="135"/>
      <c r="L94" s="18">
        <v>146</v>
      </c>
      <c r="M94" s="430" t="s">
        <v>167</v>
      </c>
      <c r="N94" s="390"/>
      <c r="O94" s="299"/>
      <c r="P94" s="299"/>
      <c r="Q94" s="59">
        <v>1</v>
      </c>
    </row>
    <row r="95" spans="1:17" ht="26.65" customHeight="1" x14ac:dyDescent="0.25">
      <c r="A95" s="455"/>
      <c r="B95" s="361"/>
      <c r="C95" s="73"/>
      <c r="D95" s="465"/>
      <c r="E95" s="25"/>
      <c r="F95" s="431" t="s">
        <v>109</v>
      </c>
      <c r="G95" s="642" t="s">
        <v>149</v>
      </c>
      <c r="H95" s="80" t="s">
        <v>165</v>
      </c>
      <c r="I95" s="324"/>
      <c r="J95" s="135"/>
      <c r="K95" s="160"/>
      <c r="L95" s="18">
        <v>3000</v>
      </c>
      <c r="M95" s="372" t="s">
        <v>168</v>
      </c>
      <c r="N95" s="428"/>
      <c r="O95" s="429"/>
      <c r="P95" s="429"/>
      <c r="Q95" s="126">
        <v>40</v>
      </c>
    </row>
    <row r="96" spans="1:17" ht="31.5" customHeight="1" x14ac:dyDescent="0.25">
      <c r="A96" s="455"/>
      <c r="B96" s="361"/>
      <c r="C96" s="73"/>
      <c r="D96" s="465"/>
      <c r="E96" s="25" t="s">
        <v>169</v>
      </c>
      <c r="F96" s="325"/>
      <c r="G96" s="451"/>
      <c r="H96" s="80" t="s">
        <v>17</v>
      </c>
      <c r="I96" s="324"/>
      <c r="J96" s="159"/>
      <c r="K96" s="160"/>
      <c r="L96" s="159">
        <v>42.7</v>
      </c>
      <c r="M96" s="372" t="s">
        <v>168</v>
      </c>
      <c r="N96" s="428"/>
      <c r="O96" s="432"/>
      <c r="P96" s="429"/>
      <c r="Q96" s="126">
        <v>100</v>
      </c>
    </row>
    <row r="97" spans="1:23" ht="41.25" customHeight="1" x14ac:dyDescent="0.25">
      <c r="A97" s="455"/>
      <c r="B97" s="361"/>
      <c r="C97" s="73"/>
      <c r="D97" s="74" t="s">
        <v>19</v>
      </c>
      <c r="E97" s="4" t="s">
        <v>110</v>
      </c>
      <c r="F97" s="636" t="s">
        <v>109</v>
      </c>
      <c r="G97" s="450"/>
      <c r="H97" s="363" t="s">
        <v>17</v>
      </c>
      <c r="I97" s="324"/>
      <c r="J97" s="159"/>
      <c r="K97" s="159">
        <v>10</v>
      </c>
      <c r="L97" s="284">
        <v>10</v>
      </c>
      <c r="M97" s="14" t="s">
        <v>80</v>
      </c>
      <c r="N97" s="222"/>
      <c r="O97" s="259"/>
      <c r="P97" s="327"/>
      <c r="Q97" s="13">
        <v>1</v>
      </c>
    </row>
    <row r="98" spans="1:23" ht="28.5" customHeight="1" x14ac:dyDescent="0.25">
      <c r="A98" s="455"/>
      <c r="B98" s="361"/>
      <c r="C98" s="73"/>
      <c r="D98" s="453" t="s">
        <v>20</v>
      </c>
      <c r="E98" s="444" t="s">
        <v>103</v>
      </c>
      <c r="F98" s="635" t="s">
        <v>112</v>
      </c>
      <c r="G98" s="454"/>
      <c r="H98" s="364" t="s">
        <v>17</v>
      </c>
      <c r="I98" s="324"/>
      <c r="J98" s="160"/>
      <c r="K98" s="160">
        <v>10</v>
      </c>
      <c r="L98" s="130">
        <v>15</v>
      </c>
      <c r="M98" s="28" t="s">
        <v>102</v>
      </c>
      <c r="N98" s="314"/>
      <c r="O98" s="326"/>
      <c r="P98" s="294"/>
      <c r="Q98" s="403">
        <v>1</v>
      </c>
    </row>
    <row r="99" spans="1:23" ht="17.25" customHeight="1" thickBot="1" x14ac:dyDescent="0.3">
      <c r="A99" s="48"/>
      <c r="B99" s="362"/>
      <c r="C99" s="78"/>
      <c r="D99" s="276"/>
      <c r="E99" s="277"/>
      <c r="F99" s="273"/>
      <c r="G99" s="237"/>
      <c r="H99" s="270" t="s">
        <v>5</v>
      </c>
      <c r="I99" s="310">
        <f>SUM(I91:I98)</f>
        <v>220</v>
      </c>
      <c r="J99" s="275">
        <f>SUM(J91:J98)</f>
        <v>300</v>
      </c>
      <c r="K99" s="282">
        <f t="shared" ref="K99:L99" si="2">SUM(K91:K98)</f>
        <v>320</v>
      </c>
      <c r="L99" s="278">
        <f t="shared" si="2"/>
        <v>3513.7</v>
      </c>
      <c r="M99" s="338"/>
      <c r="N99" s="274"/>
      <c r="O99" s="244"/>
      <c r="P99" s="231"/>
      <c r="Q99" s="238"/>
    </row>
    <row r="100" spans="1:23" ht="14.25" customHeight="1" thickBot="1" x14ac:dyDescent="0.3">
      <c r="A100" s="48" t="s">
        <v>4</v>
      </c>
      <c r="B100" s="358" t="s">
        <v>19</v>
      </c>
      <c r="C100" s="962" t="s">
        <v>7</v>
      </c>
      <c r="D100" s="963"/>
      <c r="E100" s="963"/>
      <c r="F100" s="963"/>
      <c r="G100" s="963"/>
      <c r="H100" s="963"/>
      <c r="I100" s="131">
        <f>I99+I88</f>
        <v>255.5</v>
      </c>
      <c r="J100" s="139">
        <f>J99+J88</f>
        <v>318.5</v>
      </c>
      <c r="K100" s="143">
        <f t="shared" ref="K100:L100" si="3">K99+K88</f>
        <v>345.5</v>
      </c>
      <c r="L100" s="328">
        <f t="shared" si="3"/>
        <v>3529.2</v>
      </c>
      <c r="M100" s="965"/>
      <c r="N100" s="966"/>
      <c r="O100" s="966"/>
      <c r="P100" s="966"/>
      <c r="Q100" s="967"/>
    </row>
    <row r="101" spans="1:23" ht="14.25" customHeight="1" thickBot="1" x14ac:dyDescent="0.3">
      <c r="A101" s="31" t="s">
        <v>4</v>
      </c>
      <c r="B101" s="968" t="s">
        <v>8</v>
      </c>
      <c r="C101" s="968"/>
      <c r="D101" s="968"/>
      <c r="E101" s="968"/>
      <c r="F101" s="968"/>
      <c r="G101" s="968"/>
      <c r="H101" s="968"/>
      <c r="I101" s="261">
        <f>I100+I77+I68</f>
        <v>763.5</v>
      </c>
      <c r="J101" s="146">
        <f>J100+J77+J68</f>
        <v>813.6</v>
      </c>
      <c r="K101" s="146">
        <f>K100+K77+K68</f>
        <v>1030</v>
      </c>
      <c r="L101" s="329">
        <f>L100+L77+L68</f>
        <v>3943</v>
      </c>
      <c r="M101" s="970"/>
      <c r="N101" s="971"/>
      <c r="O101" s="971"/>
      <c r="P101" s="971"/>
      <c r="Q101" s="972"/>
    </row>
    <row r="102" spans="1:23" ht="14.25" customHeight="1" thickBot="1" x14ac:dyDescent="0.3">
      <c r="A102" s="32" t="s">
        <v>4</v>
      </c>
      <c r="B102" s="973" t="s">
        <v>83</v>
      </c>
      <c r="C102" s="973"/>
      <c r="D102" s="973"/>
      <c r="E102" s="973"/>
      <c r="F102" s="973"/>
      <c r="G102" s="973"/>
      <c r="H102" s="973"/>
      <c r="I102" s="330">
        <f>I101</f>
        <v>763.5</v>
      </c>
      <c r="J102" s="333">
        <f>J101</f>
        <v>813.6</v>
      </c>
      <c r="K102" s="332">
        <f>K101</f>
        <v>1030</v>
      </c>
      <c r="L102" s="331">
        <f t="shared" ref="L102" si="4">L101</f>
        <v>3943</v>
      </c>
      <c r="M102" s="975"/>
      <c r="N102" s="976"/>
      <c r="O102" s="976"/>
      <c r="P102" s="976"/>
      <c r="Q102" s="977"/>
    </row>
    <row r="103" spans="1:23" s="5" customFormat="1" ht="17.25" customHeight="1" x14ac:dyDescent="0.25">
      <c r="A103" s="1196" t="s">
        <v>170</v>
      </c>
      <c r="B103" s="1197"/>
      <c r="C103" s="1197"/>
      <c r="D103" s="1197"/>
      <c r="E103" s="1197"/>
      <c r="F103" s="1197"/>
      <c r="G103" s="1197"/>
      <c r="H103" s="1197"/>
      <c r="I103" s="1197"/>
      <c r="J103" s="408"/>
      <c r="K103" s="132"/>
      <c r="L103" s="132"/>
      <c r="M103" s="19"/>
      <c r="N103" s="19"/>
      <c r="O103" s="19"/>
      <c r="P103" s="19"/>
      <c r="Q103" s="19"/>
      <c r="R103" s="10"/>
      <c r="S103" s="10"/>
      <c r="T103" s="10"/>
      <c r="U103" s="10"/>
      <c r="V103" s="10"/>
      <c r="W103" s="10"/>
    </row>
    <row r="104" spans="1:23" s="39" customFormat="1" ht="17.25" customHeight="1" x14ac:dyDescent="0.25">
      <c r="A104" s="1198"/>
      <c r="B104" s="1198"/>
      <c r="C104" s="1198"/>
      <c r="D104" s="1198"/>
      <c r="E104" s="1198"/>
      <c r="F104" s="1198"/>
      <c r="G104" s="1198"/>
      <c r="H104" s="1198"/>
      <c r="I104" s="1198"/>
      <c r="J104" s="1198"/>
      <c r="K104" s="1198"/>
      <c r="L104" s="1198"/>
      <c r="M104" s="1198"/>
      <c r="N104" s="1198"/>
      <c r="O104" s="1198"/>
      <c r="P104" s="1198"/>
      <c r="Q104" s="1198"/>
      <c r="R104" s="10"/>
      <c r="S104" s="10"/>
      <c r="T104" s="10"/>
      <c r="U104" s="10"/>
      <c r="V104" s="10"/>
      <c r="W104" s="10"/>
    </row>
    <row r="105" spans="1:23" s="5" customFormat="1" ht="14.25" customHeight="1" thickBot="1" x14ac:dyDescent="0.3">
      <c r="A105" s="993" t="s">
        <v>11</v>
      </c>
      <c r="B105" s="993"/>
      <c r="C105" s="993"/>
      <c r="D105" s="993"/>
      <c r="E105" s="993"/>
      <c r="F105" s="993"/>
      <c r="G105" s="993"/>
      <c r="H105" s="993"/>
      <c r="I105" s="33"/>
      <c r="J105" s="33"/>
      <c r="K105" s="33"/>
      <c r="L105" s="33"/>
      <c r="M105" s="34"/>
      <c r="N105" s="34"/>
      <c r="O105" s="34"/>
      <c r="P105" s="34"/>
      <c r="Q105" s="34"/>
      <c r="R105" s="10"/>
      <c r="S105" s="10"/>
      <c r="T105" s="10"/>
      <c r="U105" s="10"/>
      <c r="V105" s="10"/>
      <c r="W105" s="10"/>
    </row>
    <row r="106" spans="1:23" ht="52.9" customHeight="1" thickBot="1" x14ac:dyDescent="0.3">
      <c r="A106" s="953" t="s">
        <v>9</v>
      </c>
      <c r="B106" s="954"/>
      <c r="C106" s="954"/>
      <c r="D106" s="954"/>
      <c r="E106" s="954"/>
      <c r="F106" s="954"/>
      <c r="G106" s="954"/>
      <c r="H106" s="955"/>
      <c r="I106" s="100" t="s">
        <v>150</v>
      </c>
      <c r="J106" s="100" t="s">
        <v>142</v>
      </c>
      <c r="K106" s="100" t="s">
        <v>143</v>
      </c>
      <c r="L106" s="100" t="s">
        <v>144</v>
      </c>
    </row>
    <row r="107" spans="1:23" ht="14.25" customHeight="1" x14ac:dyDescent="0.25">
      <c r="A107" s="956" t="s">
        <v>12</v>
      </c>
      <c r="B107" s="957"/>
      <c r="C107" s="957"/>
      <c r="D107" s="957"/>
      <c r="E107" s="957"/>
      <c r="F107" s="957"/>
      <c r="G107" s="957"/>
      <c r="H107" s="958"/>
      <c r="I107" s="82">
        <f>I108+I113+I114</f>
        <v>763.5</v>
      </c>
      <c r="J107" s="82">
        <f t="shared" ref="J107:L107" si="5">J108+J113+J114</f>
        <v>813.6</v>
      </c>
      <c r="K107" s="82">
        <f t="shared" si="5"/>
        <v>1030</v>
      </c>
      <c r="L107" s="82">
        <f t="shared" si="5"/>
        <v>943</v>
      </c>
    </row>
    <row r="108" spans="1:23" ht="14.25" customHeight="1" x14ac:dyDescent="0.25">
      <c r="A108" s="959" t="s">
        <v>66</v>
      </c>
      <c r="B108" s="960"/>
      <c r="C108" s="960"/>
      <c r="D108" s="960"/>
      <c r="E108" s="960"/>
      <c r="F108" s="960"/>
      <c r="G108" s="960"/>
      <c r="H108" s="961"/>
      <c r="I108" s="81">
        <f>I109+I110+I111+I112</f>
        <v>331.2</v>
      </c>
      <c r="J108" s="81">
        <f t="shared" ref="J108:L108" si="6">J109+J110+J111+J112</f>
        <v>455.5</v>
      </c>
      <c r="K108" s="81">
        <f t="shared" si="6"/>
        <v>939</v>
      </c>
      <c r="L108" s="81">
        <f t="shared" si="6"/>
        <v>943</v>
      </c>
    </row>
    <row r="109" spans="1:23" ht="14.25" customHeight="1" x14ac:dyDescent="0.25">
      <c r="A109" s="947" t="s">
        <v>88</v>
      </c>
      <c r="B109" s="948"/>
      <c r="C109" s="948"/>
      <c r="D109" s="948"/>
      <c r="E109" s="948"/>
      <c r="F109" s="948"/>
      <c r="G109" s="948"/>
      <c r="H109" s="949"/>
      <c r="I109" s="83">
        <f>SUMIF(H16:H102,"SB",I16:I102)</f>
        <v>331.2</v>
      </c>
      <c r="J109" s="83">
        <f>SUMIF(H16:H102,"SB",J16:J102)</f>
        <v>455.5</v>
      </c>
      <c r="K109" s="83">
        <f>SUMIF(H16:H102,"SB",K16:K102)</f>
        <v>939</v>
      </c>
      <c r="L109" s="83">
        <f>SUMIF(H16:H102,"SB",L16:L102)</f>
        <v>943</v>
      </c>
      <c r="M109" s="35"/>
      <c r="O109" s="35"/>
      <c r="P109" s="35"/>
    </row>
    <row r="110" spans="1:23" ht="14.25" customHeight="1" x14ac:dyDescent="0.25">
      <c r="A110" s="941" t="s">
        <v>162</v>
      </c>
      <c r="B110" s="942"/>
      <c r="C110" s="942"/>
      <c r="D110" s="942"/>
      <c r="E110" s="942"/>
      <c r="F110" s="942"/>
      <c r="G110" s="942"/>
      <c r="H110" s="943"/>
      <c r="I110" s="83">
        <f>SUMIF(H16:H102,"SB(AA)",I16:I102)</f>
        <v>0</v>
      </c>
      <c r="J110" s="83">
        <f>SUMIF(H16:H102,"SB(AA)",J16:J102)</f>
        <v>0</v>
      </c>
      <c r="K110" s="83">
        <f>SUMIF(H16:H102,"SB(AA)",K16:K102)</f>
        <v>0</v>
      </c>
      <c r="L110" s="83">
        <f>SUMIF(H16:H102,"SB(AA)",L16:L102)</f>
        <v>0</v>
      </c>
      <c r="M110" s="35"/>
      <c r="O110" s="35"/>
      <c r="P110" s="35"/>
    </row>
    <row r="111" spans="1:23" ht="14.25" customHeight="1" x14ac:dyDescent="0.25">
      <c r="A111" s="935" t="s">
        <v>89</v>
      </c>
      <c r="B111" s="936"/>
      <c r="C111" s="936"/>
      <c r="D111" s="936"/>
      <c r="E111" s="936"/>
      <c r="F111" s="936"/>
      <c r="G111" s="936"/>
      <c r="H111" s="937"/>
      <c r="I111" s="84">
        <f>SUMIF(H16:H98,"SB(ES)",I16:I98)</f>
        <v>0</v>
      </c>
      <c r="J111" s="84">
        <f>SUMIF(H16:H98,"SB(ES)",J16:J98)</f>
        <v>0</v>
      </c>
      <c r="K111" s="84">
        <f>SUMIF(H16:H98,"SB(ES)",K16:K98)</f>
        <v>0</v>
      </c>
      <c r="L111" s="84">
        <f>SUMIF(H16:H98,"SB(ES)",L16:L98)</f>
        <v>0</v>
      </c>
      <c r="M111" s="35"/>
      <c r="O111" s="35"/>
      <c r="P111" s="35"/>
    </row>
    <row r="112" spans="1:23" ht="14.25" customHeight="1" x14ac:dyDescent="0.25">
      <c r="A112" s="935" t="s">
        <v>90</v>
      </c>
      <c r="B112" s="936"/>
      <c r="C112" s="936"/>
      <c r="D112" s="936"/>
      <c r="E112" s="936"/>
      <c r="F112" s="936"/>
      <c r="G112" s="936"/>
      <c r="H112" s="937"/>
      <c r="I112" s="84">
        <f>SUMIF(H16:H102,"SB(VB)",I16:I102)</f>
        <v>0</v>
      </c>
      <c r="J112" s="84">
        <f>SUMIF(H16:H102,"SB(VB)",J16:J102)</f>
        <v>0</v>
      </c>
      <c r="K112" s="84">
        <f>SUMIF(H16:H102,"SB(VB)",K16:K102)</f>
        <v>0</v>
      </c>
      <c r="L112" s="84">
        <f>SUMIF(H16:H102,"SB(VB)",L16:L102)</f>
        <v>0</v>
      </c>
      <c r="M112" s="35"/>
      <c r="O112" s="35"/>
      <c r="P112" s="35"/>
    </row>
    <row r="113" spans="1:23" ht="14.25" customHeight="1" x14ac:dyDescent="0.25">
      <c r="A113" s="950" t="s">
        <v>91</v>
      </c>
      <c r="B113" s="951"/>
      <c r="C113" s="951"/>
      <c r="D113" s="951"/>
      <c r="E113" s="951"/>
      <c r="F113" s="951"/>
      <c r="G113" s="951"/>
      <c r="H113" s="952"/>
      <c r="I113" s="353">
        <f>SUMIF(H16:H102,"SB(L)",I16:I102)</f>
        <v>45.1</v>
      </c>
      <c r="J113" s="353">
        <f>SUMIF(H16:H102,"SB(L)",J16:J102)</f>
        <v>51.4</v>
      </c>
      <c r="K113" s="353">
        <f>SUMIF(H16:H102,"SB(L)",K16:K102)</f>
        <v>0</v>
      </c>
      <c r="L113" s="353">
        <f>SUMIF(H16:H102,"SB(L)",L16:L102)</f>
        <v>0</v>
      </c>
      <c r="M113" s="35"/>
      <c r="O113" s="35"/>
      <c r="P113" s="35"/>
    </row>
    <row r="114" spans="1:23" ht="14.25" customHeight="1" x14ac:dyDescent="0.25">
      <c r="A114" s="950" t="s">
        <v>93</v>
      </c>
      <c r="B114" s="951"/>
      <c r="C114" s="951"/>
      <c r="D114" s="951"/>
      <c r="E114" s="951"/>
      <c r="F114" s="951"/>
      <c r="G114" s="951"/>
      <c r="H114" s="952"/>
      <c r="I114" s="353">
        <f>SUMIF(H16:H102,"SB(ŽPL)",I16:I102)</f>
        <v>387.2</v>
      </c>
      <c r="J114" s="353">
        <f>SUMIF(H16:H102,"SB(ŽPL)",J16:J102)</f>
        <v>306.7</v>
      </c>
      <c r="K114" s="353">
        <f>SUMIF(H16:H102,"SB(ŽPL)",K16:K102)</f>
        <v>91</v>
      </c>
      <c r="L114" s="353">
        <f>SUMIF(H16:H102,"SB(ŽPL)",L16:L102)</f>
        <v>0</v>
      </c>
      <c r="M114" s="85"/>
      <c r="O114" s="85"/>
      <c r="P114" s="85"/>
    </row>
    <row r="115" spans="1:23" ht="14.25" customHeight="1" x14ac:dyDescent="0.25">
      <c r="A115" s="932" t="s">
        <v>13</v>
      </c>
      <c r="B115" s="933"/>
      <c r="C115" s="933"/>
      <c r="D115" s="933"/>
      <c r="E115" s="933"/>
      <c r="F115" s="933"/>
      <c r="G115" s="933"/>
      <c r="H115" s="934"/>
      <c r="I115" s="86">
        <f>SUM(I117:I119)</f>
        <v>0</v>
      </c>
      <c r="J115" s="86">
        <f t="shared" ref="J115:L115" si="7">SUM(J117:J119)</f>
        <v>0</v>
      </c>
      <c r="K115" s="86">
        <f t="shared" si="7"/>
        <v>0</v>
      </c>
      <c r="L115" s="86">
        <f t="shared" si="7"/>
        <v>3000</v>
      </c>
    </row>
    <row r="116" spans="1:23" ht="14.25" customHeight="1" x14ac:dyDescent="0.25">
      <c r="A116" s="935" t="s">
        <v>94</v>
      </c>
      <c r="B116" s="936"/>
      <c r="C116" s="936"/>
      <c r="D116" s="936"/>
      <c r="E116" s="936"/>
      <c r="F116" s="936"/>
      <c r="G116" s="936"/>
      <c r="H116" s="937"/>
      <c r="I116" s="83">
        <f>SUMIF(H16:H102,"ES)",I16:I102)</f>
        <v>0</v>
      </c>
      <c r="J116" s="83">
        <f>SUMIF(H16:H102,"ES)",J16:J102)</f>
        <v>0</v>
      </c>
      <c r="K116" s="83">
        <f>SUMIF(H16:H102,"ES)",K16:K102)</f>
        <v>0</v>
      </c>
      <c r="L116" s="83">
        <f>SUMIF(H16:H102,"ES)",L16:L102)</f>
        <v>0</v>
      </c>
      <c r="M116" s="35"/>
      <c r="O116" s="35"/>
      <c r="P116" s="35"/>
      <c r="R116" s="40"/>
      <c r="S116" s="40"/>
      <c r="T116" s="40"/>
      <c r="U116" s="40"/>
      <c r="V116" s="40"/>
      <c r="W116" s="40"/>
    </row>
    <row r="117" spans="1:23" ht="14.25" customHeight="1" x14ac:dyDescent="0.25">
      <c r="A117" s="938" t="s">
        <v>95</v>
      </c>
      <c r="B117" s="939"/>
      <c r="C117" s="939"/>
      <c r="D117" s="939"/>
      <c r="E117" s="939"/>
      <c r="F117" s="939"/>
      <c r="G117" s="939"/>
      <c r="H117" s="940"/>
      <c r="I117" s="83">
        <f>SUMIF(H16:H102,"KVJUD",I16:I102)</f>
        <v>0</v>
      </c>
      <c r="J117" s="83">
        <f>SUMIF(H16:H102,"KVJUD",J16:J102)</f>
        <v>0</v>
      </c>
      <c r="K117" s="83">
        <f>SUMIF(H16:H102,"KVJUD",K16:K102)</f>
        <v>0</v>
      </c>
      <c r="L117" s="83">
        <f>SUMIF(H16:H102,"KVJUD",L16:L102)</f>
        <v>0</v>
      </c>
      <c r="R117" s="40"/>
      <c r="S117" s="40"/>
      <c r="T117" s="40"/>
      <c r="U117" s="40"/>
      <c r="V117" s="40"/>
      <c r="W117" s="40"/>
    </row>
    <row r="118" spans="1:23" ht="14.25" customHeight="1" x14ac:dyDescent="0.25">
      <c r="A118" s="938" t="s">
        <v>96</v>
      </c>
      <c r="B118" s="939"/>
      <c r="C118" s="939"/>
      <c r="D118" s="939"/>
      <c r="E118" s="939"/>
      <c r="F118" s="939"/>
      <c r="G118" s="939"/>
      <c r="H118" s="940"/>
      <c r="I118" s="83">
        <f>SUMIF(H16:H102,"Kt",I16:I102)</f>
        <v>0</v>
      </c>
      <c r="J118" s="83">
        <f>SUMIF(H16:H102,"Kt",J16:J102)</f>
        <v>0</v>
      </c>
      <c r="K118" s="83">
        <f>SUMIF(H16:H102,"Kt",K16:K102)</f>
        <v>0</v>
      </c>
      <c r="L118" s="83">
        <f>SUMIF(H16:H102,"Kt",L16:L102)</f>
        <v>3000</v>
      </c>
      <c r="R118" s="40"/>
      <c r="S118" s="40"/>
      <c r="T118" s="40"/>
      <c r="U118" s="40"/>
      <c r="V118" s="40"/>
      <c r="W118" s="40"/>
    </row>
    <row r="119" spans="1:23" ht="14.25" customHeight="1" x14ac:dyDescent="0.25">
      <c r="A119" s="941" t="s">
        <v>97</v>
      </c>
      <c r="B119" s="942"/>
      <c r="C119" s="942"/>
      <c r="D119" s="942"/>
      <c r="E119" s="942"/>
      <c r="F119" s="942"/>
      <c r="G119" s="942"/>
      <c r="H119" s="943"/>
      <c r="I119" s="83">
        <f>SUMIF(H16:H102,"LRVB",I16:I102)</f>
        <v>0</v>
      </c>
      <c r="J119" s="83">
        <f>SUMIF(H16:H102,"LRVB",J16:J102)</f>
        <v>0</v>
      </c>
      <c r="K119" s="83">
        <f>SUMIF(H16:H102,"LRVB",K16:K102)</f>
        <v>0</v>
      </c>
      <c r="L119" s="83">
        <f>SUMIF(H16:H102,"LRVB",L16:L102)</f>
        <v>0</v>
      </c>
      <c r="R119" s="40"/>
      <c r="S119" s="40"/>
      <c r="T119" s="40"/>
      <c r="U119" s="40"/>
      <c r="V119" s="40"/>
      <c r="W119" s="40"/>
    </row>
    <row r="120" spans="1:23" ht="14.25" customHeight="1" thickBot="1" x14ac:dyDescent="0.3">
      <c r="A120" s="944" t="s">
        <v>14</v>
      </c>
      <c r="B120" s="945"/>
      <c r="C120" s="945"/>
      <c r="D120" s="945"/>
      <c r="E120" s="945"/>
      <c r="F120" s="945"/>
      <c r="G120" s="945"/>
      <c r="H120" s="946"/>
      <c r="I120" s="50">
        <f>I115+I107</f>
        <v>763.5</v>
      </c>
      <c r="J120" s="50">
        <f t="shared" ref="J120:L120" si="8">J115+J107</f>
        <v>813.6</v>
      </c>
      <c r="K120" s="50">
        <f t="shared" si="8"/>
        <v>1030</v>
      </c>
      <c r="L120" s="50">
        <f t="shared" si="8"/>
        <v>3943</v>
      </c>
      <c r="M120" s="10"/>
      <c r="N120" s="10"/>
      <c r="O120" s="10"/>
      <c r="P120" s="10"/>
      <c r="Q120" s="10"/>
      <c r="R120" s="40"/>
      <c r="S120" s="40"/>
      <c r="T120" s="40"/>
      <c r="U120" s="40"/>
      <c r="V120" s="40"/>
      <c r="W120" s="40"/>
    </row>
    <row r="121" spans="1:23" s="40" customFormat="1" x14ac:dyDescent="0.25">
      <c r="A121" s="10"/>
      <c r="B121" s="10"/>
      <c r="C121" s="10"/>
      <c r="D121" s="10"/>
      <c r="E121" s="10"/>
      <c r="F121" s="10"/>
      <c r="G121" s="10"/>
      <c r="I121" s="87"/>
      <c r="J121" s="87"/>
      <c r="K121" s="87"/>
      <c r="L121" s="87"/>
      <c r="N121" s="10"/>
      <c r="Q121" s="10"/>
      <c r="R121" s="10"/>
      <c r="S121" s="10"/>
      <c r="T121" s="10"/>
      <c r="U121" s="10"/>
      <c r="V121" s="10"/>
      <c r="W121" s="10"/>
    </row>
    <row r="122" spans="1:23" x14ac:dyDescent="0.25">
      <c r="J122" s="85"/>
    </row>
  </sheetData>
  <mergeCells count="139">
    <mergeCell ref="M101:Q101"/>
    <mergeCell ref="B102:H102"/>
    <mergeCell ref="M102:Q102"/>
    <mergeCell ref="A103:I103"/>
    <mergeCell ref="A104:Q104"/>
    <mergeCell ref="A105:H105"/>
    <mergeCell ref="A71:A72"/>
    <mergeCell ref="G71:G72"/>
    <mergeCell ref="C77:H77"/>
    <mergeCell ref="G93:G94"/>
    <mergeCell ref="A113:H113"/>
    <mergeCell ref="C50:C52"/>
    <mergeCell ref="E51:E52"/>
    <mergeCell ref="E62:E63"/>
    <mergeCell ref="A110:H110"/>
    <mergeCell ref="A106:H106"/>
    <mergeCell ref="A107:H107"/>
    <mergeCell ref="A108:H108"/>
    <mergeCell ref="A109:H109"/>
    <mergeCell ref="A111:H111"/>
    <mergeCell ref="A50:A52"/>
    <mergeCell ref="C78:Q78"/>
    <mergeCell ref="G79:G87"/>
    <mergeCell ref="D91:D92"/>
    <mergeCell ref="E91:E92"/>
    <mergeCell ref="G91:G92"/>
    <mergeCell ref="C69:Q69"/>
    <mergeCell ref="B71:B72"/>
    <mergeCell ref="C71:C72"/>
    <mergeCell ref="D71:D72"/>
    <mergeCell ref="E71:E72"/>
    <mergeCell ref="F71:F72"/>
    <mergeCell ref="B50:B52"/>
    <mergeCell ref="M100:Q100"/>
    <mergeCell ref="E40:E41"/>
    <mergeCell ref="F40:F41"/>
    <mergeCell ref="C38:C39"/>
    <mergeCell ref="B38:B39"/>
    <mergeCell ref="F33:F34"/>
    <mergeCell ref="D33:D34"/>
    <mergeCell ref="E33:E34"/>
    <mergeCell ref="G27:G28"/>
    <mergeCell ref="A112:H112"/>
    <mergeCell ref="A40:A41"/>
    <mergeCell ref="G40:G41"/>
    <mergeCell ref="A27:A28"/>
    <mergeCell ref="B27:B28"/>
    <mergeCell ref="C27:C28"/>
    <mergeCell ref="D27:D28"/>
    <mergeCell ref="E27:E28"/>
    <mergeCell ref="M3:Q3"/>
    <mergeCell ref="A11:Q11"/>
    <mergeCell ref="A12:Q12"/>
    <mergeCell ref="B13:Q13"/>
    <mergeCell ref="C14:Q14"/>
    <mergeCell ref="E16:E18"/>
    <mergeCell ref="G16:G19"/>
    <mergeCell ref="M16:M18"/>
    <mergeCell ref="D19:D20"/>
    <mergeCell ref="E19:E20"/>
    <mergeCell ref="F19:F20"/>
    <mergeCell ref="A4:Q4"/>
    <mergeCell ref="A5:Q5"/>
    <mergeCell ref="A6:Q6"/>
    <mergeCell ref="J8:J10"/>
    <mergeCell ref="K8:K10"/>
    <mergeCell ref="L8:L10"/>
    <mergeCell ref="M7:Q7"/>
    <mergeCell ref="A8:A10"/>
    <mergeCell ref="B8:B10"/>
    <mergeCell ref="G8:G10"/>
    <mergeCell ref="H8:H10"/>
    <mergeCell ref="I8:I10"/>
    <mergeCell ref="M8:Q8"/>
    <mergeCell ref="D23:D24"/>
    <mergeCell ref="E23:E24"/>
    <mergeCell ref="F23:F24"/>
    <mergeCell ref="G23:G24"/>
    <mergeCell ref="E21:E22"/>
    <mergeCell ref="A23:A24"/>
    <mergeCell ref="F25:F26"/>
    <mergeCell ref="G25:G26"/>
    <mergeCell ref="F8:F10"/>
    <mergeCell ref="C8:C10"/>
    <mergeCell ref="D8:D10"/>
    <mergeCell ref="E8:E10"/>
    <mergeCell ref="A25:A26"/>
    <mergeCell ref="B25:B26"/>
    <mergeCell ref="C25:C26"/>
    <mergeCell ref="D25:D26"/>
    <mergeCell ref="E25:E26"/>
    <mergeCell ref="A118:H118"/>
    <mergeCell ref="A119:H119"/>
    <mergeCell ref="A120:H120"/>
    <mergeCell ref="C100:H100"/>
    <mergeCell ref="A29:A31"/>
    <mergeCell ref="B29:B31"/>
    <mergeCell ref="C29:C31"/>
    <mergeCell ref="D29:D31"/>
    <mergeCell ref="E29:E31"/>
    <mergeCell ref="F29:F31"/>
    <mergeCell ref="G29:G31"/>
    <mergeCell ref="F51:F52"/>
    <mergeCell ref="G51:G53"/>
    <mergeCell ref="D38:D39"/>
    <mergeCell ref="B101:H101"/>
    <mergeCell ref="E38:E39"/>
    <mergeCell ref="A114:H114"/>
    <mergeCell ref="A33:A34"/>
    <mergeCell ref="B33:B34"/>
    <mergeCell ref="G33:G34"/>
    <mergeCell ref="B40:B41"/>
    <mergeCell ref="C40:C41"/>
    <mergeCell ref="D40:D41"/>
    <mergeCell ref="C33:C34"/>
    <mergeCell ref="H1:Q1"/>
    <mergeCell ref="N9:Q9"/>
    <mergeCell ref="A115:H115"/>
    <mergeCell ref="A116:H116"/>
    <mergeCell ref="A117:H117"/>
    <mergeCell ref="M77:Q77"/>
    <mergeCell ref="E53:E54"/>
    <mergeCell ref="A64:A65"/>
    <mergeCell ref="B64:B65"/>
    <mergeCell ref="C64:C65"/>
    <mergeCell ref="F64:F65"/>
    <mergeCell ref="G64:G65"/>
    <mergeCell ref="C68:H68"/>
    <mergeCell ref="M68:Q68"/>
    <mergeCell ref="A35:A37"/>
    <mergeCell ref="B35:B37"/>
    <mergeCell ref="C35:C37"/>
    <mergeCell ref="D35:D37"/>
    <mergeCell ref="E35:E37"/>
    <mergeCell ref="A38:A39"/>
    <mergeCell ref="B23:B24"/>
    <mergeCell ref="C23:C24"/>
    <mergeCell ref="F27:F28"/>
    <mergeCell ref="M9:M10"/>
  </mergeCells>
  <pageMargins left="0.59055118110236227" right="0.19685039370078741" top="0.39370078740157483" bottom="0.39370078740157483" header="0.31496062992125984" footer="0.31496062992125984"/>
  <pageSetup paperSize="9" scale="54" orientation="portrait" r:id="rId1"/>
  <rowBreaks count="1" manualBreakCount="1">
    <brk id="65" max="1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6</vt:i4>
      </vt:variant>
    </vt:vector>
  </HeadingPairs>
  <TitlesOfParts>
    <vt:vector size="9" baseType="lpstr">
      <vt:lpstr>1 programa </vt:lpstr>
      <vt:lpstr>Lyginamasis variantas</vt:lpstr>
      <vt:lpstr>Aiškinamoji lentelė</vt:lpstr>
      <vt:lpstr>'1 programa '!Print_Area</vt:lpstr>
      <vt:lpstr>'Aiškinamoji lentelė'!Print_Area</vt:lpstr>
      <vt:lpstr>'Lyginamasis variantas'!Print_Area</vt:lpstr>
      <vt:lpstr>'1 programa '!Print_Titles</vt:lpstr>
      <vt:lpstr>'Aiškinamoji lentelė'!Print_Titles</vt:lpstr>
      <vt:lpstr>'Lyginamasis variantas'!Print_Titles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Inga Mikalauskienė</cp:lastModifiedBy>
  <cp:lastPrinted>2021-05-30T12:59:13Z</cp:lastPrinted>
  <dcterms:created xsi:type="dcterms:W3CDTF">2007-07-27T10:32:34Z</dcterms:created>
  <dcterms:modified xsi:type="dcterms:W3CDTF">2021-06-18T07:20:30Z</dcterms:modified>
</cp:coreProperties>
</file>