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NEITRTAUKTI\"/>
    </mc:Choice>
  </mc:AlternateContent>
  <bookViews>
    <workbookView xWindow="390" yWindow="-225" windowWidth="19440" windowHeight="10740" activeTab="3"/>
  </bookViews>
  <sheets>
    <sheet name="1 pr. pajamos " sheetId="9" r:id="rId1"/>
    <sheet name="1 pr. asignavimai" sheetId="20" r:id="rId2"/>
    <sheet name="2 pr." sheetId="22" r:id="rId3"/>
    <sheet name="3 pr." sheetId="21" r:id="rId4"/>
  </sheets>
  <definedNames>
    <definedName name="_xlnm._FilterDatabase" localSheetId="1" hidden="1">'1 pr. asignavimai'!$B$3:$B$50</definedName>
    <definedName name="_xlnm._FilterDatabase" localSheetId="3" hidden="1">'3 pr.'!$B$3:$B$77</definedName>
    <definedName name="_xlnm.Print_Titles" localSheetId="1">'1 pr. asignavimai'!$4:$8</definedName>
    <definedName name="_xlnm.Print_Titles" localSheetId="0">'1 pr. pajamos '!$13:$14</definedName>
    <definedName name="_xlnm.Print_Titles" localSheetId="3">'3 pr.'!$13:$17</definedName>
  </definedNames>
  <calcPr calcId="162913" fullPrecision="0"/>
</workbook>
</file>

<file path=xl/calcChain.xml><?xml version="1.0" encoding="utf-8"?>
<calcChain xmlns="http://schemas.openxmlformats.org/spreadsheetml/2006/main">
  <c r="A11" i="20" l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K78" i="20"/>
  <c r="N78" i="20"/>
  <c r="L78" i="20"/>
  <c r="G78" i="20"/>
  <c r="A17" i="9" l="1"/>
  <c r="A18" i="9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G74" i="21" l="1"/>
  <c r="G75" i="21"/>
  <c r="G72" i="21"/>
  <c r="G73" i="21"/>
  <c r="G71" i="21"/>
  <c r="G67" i="21"/>
  <c r="G65" i="21"/>
  <c r="G63" i="21"/>
  <c r="G61" i="21"/>
  <c r="G58" i="21"/>
  <c r="G54" i="21"/>
  <c r="A20" i="2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19" i="21"/>
  <c r="J42" i="21"/>
  <c r="N44" i="21"/>
  <c r="G44" i="21"/>
  <c r="K44" i="21" s="1"/>
  <c r="G43" i="21"/>
  <c r="G42" i="21" s="1"/>
  <c r="G36" i="21"/>
  <c r="E19" i="22"/>
  <c r="E18" i="22"/>
  <c r="E17" i="22"/>
  <c r="E15" i="22" s="1"/>
  <c r="E16" i="22"/>
  <c r="C15" i="22"/>
  <c r="C20" i="22" s="1"/>
  <c r="G14" i="20"/>
  <c r="G123" i="20"/>
  <c r="G117" i="20"/>
  <c r="L113" i="20"/>
  <c r="K113" i="20"/>
  <c r="M112" i="20"/>
  <c r="L112" i="20"/>
  <c r="K112" i="20"/>
  <c r="G112" i="20"/>
  <c r="G113" i="20"/>
  <c r="G107" i="20"/>
  <c r="G104" i="20"/>
  <c r="G93" i="20"/>
  <c r="G90" i="20"/>
  <c r="G89" i="20"/>
  <c r="G85" i="20"/>
  <c r="G81" i="20"/>
  <c r="G72" i="20"/>
  <c r="G69" i="20"/>
  <c r="H50" i="20"/>
  <c r="M60" i="20"/>
  <c r="L60" i="20"/>
  <c r="G60" i="20"/>
  <c r="K60" i="20" s="1"/>
  <c r="G57" i="20"/>
  <c r="G47" i="20"/>
  <c r="G24" i="20"/>
  <c r="G17" i="20"/>
  <c r="C111" i="20"/>
  <c r="C110" i="20"/>
  <c r="C109" i="20"/>
  <c r="C108" i="20"/>
  <c r="C88" i="20"/>
  <c r="C80" i="20"/>
  <c r="C79" i="20"/>
  <c r="C77" i="20"/>
  <c r="C70" i="20"/>
  <c r="C59" i="20"/>
  <c r="C58" i="20"/>
  <c r="C48" i="20"/>
  <c r="C53" i="9"/>
  <c r="A16" i="9"/>
  <c r="D53" i="9"/>
  <c r="E74" i="9"/>
  <c r="E73" i="9"/>
  <c r="E70" i="9"/>
  <c r="E67" i="9"/>
  <c r="E63" i="9"/>
  <c r="E20" i="22" l="1"/>
  <c r="E65" i="9" l="1"/>
  <c r="E61" i="9"/>
  <c r="G114" i="20" l="1"/>
  <c r="G101" i="20"/>
  <c r="G18" i="20" l="1"/>
  <c r="G75" i="20"/>
  <c r="G82" i="20"/>
  <c r="G50" i="21"/>
  <c r="G126" i="20"/>
  <c r="G56" i="20" l="1"/>
  <c r="N77" i="20" l="1"/>
  <c r="G48" i="20"/>
  <c r="G19" i="21" l="1"/>
  <c r="H19" i="21"/>
  <c r="I19" i="21"/>
  <c r="J19" i="21"/>
  <c r="G31" i="21"/>
  <c r="H31" i="21"/>
  <c r="I31" i="21"/>
  <c r="J31" i="21"/>
  <c r="E33" i="21"/>
  <c r="F33" i="21"/>
  <c r="G33" i="21"/>
  <c r="H33" i="21"/>
  <c r="I33" i="21"/>
  <c r="J33" i="21"/>
  <c r="E35" i="21"/>
  <c r="F35" i="21"/>
  <c r="G35" i="21"/>
  <c r="H35" i="21"/>
  <c r="I35" i="21"/>
  <c r="J35" i="21"/>
  <c r="G37" i="21"/>
  <c r="H37" i="21"/>
  <c r="I37" i="21"/>
  <c r="J37" i="21"/>
  <c r="F40" i="21"/>
  <c r="G40" i="21"/>
  <c r="H40" i="21"/>
  <c r="I40" i="21"/>
  <c r="J40" i="21"/>
  <c r="H42" i="21"/>
  <c r="I42" i="21"/>
  <c r="G45" i="21"/>
  <c r="H45" i="21"/>
  <c r="I45" i="21"/>
  <c r="J45" i="21"/>
  <c r="G47" i="21"/>
  <c r="H47" i="21"/>
  <c r="I47" i="21"/>
  <c r="J47" i="21"/>
  <c r="G57" i="21"/>
  <c r="H57" i="21"/>
  <c r="I57" i="21"/>
  <c r="J57" i="21"/>
  <c r="M76" i="21"/>
  <c r="N76" i="21"/>
  <c r="K20" i="21"/>
  <c r="L20" i="21"/>
  <c r="M20" i="21"/>
  <c r="N20" i="21"/>
  <c r="L21" i="21"/>
  <c r="M21" i="21"/>
  <c r="N21" i="21"/>
  <c r="L22" i="21"/>
  <c r="M22" i="21"/>
  <c r="N22" i="21"/>
  <c r="L23" i="21"/>
  <c r="M23" i="21"/>
  <c r="N23" i="21"/>
  <c r="L24" i="21"/>
  <c r="M24" i="21"/>
  <c r="N24" i="21"/>
  <c r="L25" i="21"/>
  <c r="M25" i="21"/>
  <c r="N25" i="21"/>
  <c r="L26" i="21"/>
  <c r="M26" i="21"/>
  <c r="N26" i="21"/>
  <c r="L27" i="21"/>
  <c r="M27" i="21"/>
  <c r="N27" i="21"/>
  <c r="L28" i="21"/>
  <c r="M28" i="21"/>
  <c r="N28" i="21"/>
  <c r="K30" i="21"/>
  <c r="L30" i="21"/>
  <c r="M30" i="21"/>
  <c r="N30" i="21"/>
  <c r="L32" i="21"/>
  <c r="L31" i="21" s="1"/>
  <c r="M32" i="21"/>
  <c r="M31" i="21" s="1"/>
  <c r="N32" i="21"/>
  <c r="N31" i="21" s="1"/>
  <c r="L34" i="21"/>
  <c r="L33" i="21" s="1"/>
  <c r="M34" i="21"/>
  <c r="M33" i="21" s="1"/>
  <c r="N34" i="21"/>
  <c r="N33" i="21" s="1"/>
  <c r="L36" i="21"/>
  <c r="L35" i="21" s="1"/>
  <c r="M36" i="21"/>
  <c r="M35" i="21" s="1"/>
  <c r="N36" i="21"/>
  <c r="N35" i="21" s="1"/>
  <c r="L38" i="21"/>
  <c r="L37" i="21" s="1"/>
  <c r="M38" i="21"/>
  <c r="M37" i="21" s="1"/>
  <c r="N38" i="21"/>
  <c r="N37" i="21" s="1"/>
  <c r="L39" i="21"/>
  <c r="M39" i="21"/>
  <c r="N39" i="21"/>
  <c r="L41" i="21"/>
  <c r="L40" i="21" s="1"/>
  <c r="M41" i="21"/>
  <c r="M40" i="21" s="1"/>
  <c r="N41" i="21"/>
  <c r="N40" i="21" s="1"/>
  <c r="L43" i="21"/>
  <c r="L42" i="21" s="1"/>
  <c r="M43" i="21"/>
  <c r="M42" i="21" s="1"/>
  <c r="N43" i="21"/>
  <c r="N42" i="21" s="1"/>
  <c r="L46" i="21"/>
  <c r="L45" i="21" s="1"/>
  <c r="M46" i="21"/>
  <c r="M45" i="21" s="1"/>
  <c r="N46" i="21"/>
  <c r="N45" i="21" s="1"/>
  <c r="L48" i="21"/>
  <c r="M48" i="21"/>
  <c r="N48" i="21"/>
  <c r="L49" i="21"/>
  <c r="M49" i="21"/>
  <c r="N49" i="21"/>
  <c r="L50" i="21"/>
  <c r="M50" i="21"/>
  <c r="N50" i="21"/>
  <c r="L51" i="21"/>
  <c r="M51" i="21"/>
  <c r="N51" i="21"/>
  <c r="L52" i="21"/>
  <c r="M52" i="21"/>
  <c r="N52" i="21"/>
  <c r="L53" i="21"/>
  <c r="M53" i="21"/>
  <c r="N53" i="21"/>
  <c r="L54" i="21"/>
  <c r="M54" i="21"/>
  <c r="N54" i="21"/>
  <c r="L55" i="21"/>
  <c r="M55" i="21"/>
  <c r="N55" i="21"/>
  <c r="L56" i="21"/>
  <c r="M56" i="21"/>
  <c r="N56" i="21"/>
  <c r="L58" i="21"/>
  <c r="M58" i="21"/>
  <c r="N58" i="21"/>
  <c r="L59" i="21"/>
  <c r="M59" i="21"/>
  <c r="N59" i="21"/>
  <c r="L60" i="21"/>
  <c r="M60" i="21"/>
  <c r="N60" i="21"/>
  <c r="L61" i="21"/>
  <c r="M61" i="21"/>
  <c r="N61" i="21"/>
  <c r="L62" i="21"/>
  <c r="M62" i="21"/>
  <c r="N62" i="21"/>
  <c r="L63" i="21"/>
  <c r="M63" i="21"/>
  <c r="N63" i="21"/>
  <c r="L64" i="21"/>
  <c r="M64" i="21"/>
  <c r="N64" i="21"/>
  <c r="L65" i="21"/>
  <c r="M65" i="21"/>
  <c r="N65" i="21"/>
  <c r="L66" i="21"/>
  <c r="M66" i="21"/>
  <c r="N66" i="21"/>
  <c r="L67" i="21"/>
  <c r="M67" i="21"/>
  <c r="N67" i="21"/>
  <c r="L68" i="21"/>
  <c r="M68" i="21"/>
  <c r="N68" i="21"/>
  <c r="L69" i="21"/>
  <c r="M69" i="21"/>
  <c r="N69" i="21"/>
  <c r="L70" i="21"/>
  <c r="M70" i="21"/>
  <c r="N70" i="21"/>
  <c r="L71" i="21"/>
  <c r="M71" i="21"/>
  <c r="N71" i="21"/>
  <c r="L72" i="21"/>
  <c r="M72" i="21"/>
  <c r="N72" i="21"/>
  <c r="L73" i="21"/>
  <c r="M73" i="21"/>
  <c r="N73" i="21"/>
  <c r="L74" i="21"/>
  <c r="M74" i="21"/>
  <c r="N74" i="21"/>
  <c r="M75" i="21"/>
  <c r="N19" i="21" l="1"/>
  <c r="M47" i="21"/>
  <c r="M29" i="21" s="1"/>
  <c r="M57" i="21"/>
  <c r="L47" i="21"/>
  <c r="L29" i="21" s="1"/>
  <c r="L19" i="21"/>
  <c r="J29" i="21"/>
  <c r="J77" i="21" s="1"/>
  <c r="H29" i="21"/>
  <c r="H18" i="21" s="1"/>
  <c r="I29" i="21"/>
  <c r="I77" i="21" s="1"/>
  <c r="M19" i="21"/>
  <c r="N47" i="21"/>
  <c r="N29" i="21" s="1"/>
  <c r="G29" i="21"/>
  <c r="G77" i="21" s="1"/>
  <c r="H77" i="21"/>
  <c r="G111" i="20"/>
  <c r="K111" i="20" s="1"/>
  <c r="L111" i="20"/>
  <c r="M111" i="20"/>
  <c r="N111" i="20"/>
  <c r="G110" i="20"/>
  <c r="K110" i="20" s="1"/>
  <c r="G109" i="20"/>
  <c r="K109" i="20" s="1"/>
  <c r="L109" i="20"/>
  <c r="M109" i="20"/>
  <c r="N109" i="20"/>
  <c r="L110" i="20"/>
  <c r="M110" i="20"/>
  <c r="N110" i="20"/>
  <c r="L59" i="20"/>
  <c r="M59" i="20"/>
  <c r="N59" i="20"/>
  <c r="G59" i="20"/>
  <c r="K59" i="20" s="1"/>
  <c r="E72" i="9"/>
  <c r="E71" i="9"/>
  <c r="E62" i="9"/>
  <c r="L58" i="20"/>
  <c r="M58" i="20"/>
  <c r="N58" i="20"/>
  <c r="G58" i="20"/>
  <c r="K58" i="20" s="1"/>
  <c r="L108" i="20"/>
  <c r="M108" i="20"/>
  <c r="N108" i="20"/>
  <c r="G108" i="20"/>
  <c r="L88" i="20"/>
  <c r="M88" i="20"/>
  <c r="N88" i="20"/>
  <c r="G88" i="20"/>
  <c r="K88" i="20" s="1"/>
  <c r="N80" i="20"/>
  <c r="K48" i="20"/>
  <c r="L48" i="20"/>
  <c r="M48" i="20"/>
  <c r="N48" i="20"/>
  <c r="G79" i="20"/>
  <c r="K79" i="20" s="1"/>
  <c r="L77" i="20"/>
  <c r="M77" i="20"/>
  <c r="L79" i="20"/>
  <c r="M79" i="20"/>
  <c r="L80" i="20"/>
  <c r="M80" i="20"/>
  <c r="G77" i="20"/>
  <c r="K77" i="20" s="1"/>
  <c r="L70" i="20"/>
  <c r="M70" i="20"/>
  <c r="N70" i="20"/>
  <c r="G70" i="20"/>
  <c r="K70" i="20" s="1"/>
  <c r="I18" i="21" l="1"/>
  <c r="M18" i="21"/>
  <c r="K108" i="20"/>
  <c r="G99" i="20"/>
  <c r="J18" i="21"/>
  <c r="G18" i="21"/>
  <c r="N79" i="20"/>
  <c r="G80" i="20"/>
  <c r="K80" i="20" s="1"/>
  <c r="E64" i="9"/>
  <c r="E66" i="9"/>
  <c r="E68" i="9"/>
  <c r="E69" i="9"/>
  <c r="G121" i="20" l="1"/>
  <c r="H121" i="20"/>
  <c r="I121" i="20"/>
  <c r="J121" i="20"/>
  <c r="G115" i="20"/>
  <c r="H115" i="20"/>
  <c r="I115" i="20"/>
  <c r="J115" i="20"/>
  <c r="H99" i="20"/>
  <c r="I99" i="20"/>
  <c r="J99" i="20"/>
  <c r="G91" i="20"/>
  <c r="H91" i="20"/>
  <c r="I91" i="20"/>
  <c r="J91" i="20"/>
  <c r="G83" i="20"/>
  <c r="H83" i="20"/>
  <c r="I83" i="20"/>
  <c r="J83" i="20"/>
  <c r="G73" i="20"/>
  <c r="H73" i="20"/>
  <c r="I73" i="20"/>
  <c r="J73" i="20"/>
  <c r="G67" i="20"/>
  <c r="H67" i="20"/>
  <c r="I67" i="20"/>
  <c r="J67" i="20"/>
  <c r="G50" i="20"/>
  <c r="I50" i="20"/>
  <c r="J50" i="20"/>
  <c r="G26" i="20"/>
  <c r="G19" i="20" s="1"/>
  <c r="H26" i="20"/>
  <c r="H19" i="20" s="1"/>
  <c r="I26" i="20"/>
  <c r="I19" i="20" s="1"/>
  <c r="J26" i="20"/>
  <c r="J19" i="20" s="1"/>
  <c r="G15" i="20"/>
  <c r="H15" i="20"/>
  <c r="I15" i="20"/>
  <c r="J15" i="20"/>
  <c r="G10" i="20"/>
  <c r="G9" i="20" s="1"/>
  <c r="H10" i="20"/>
  <c r="H9" i="20" s="1"/>
  <c r="I10" i="20"/>
  <c r="I9" i="20" s="1"/>
  <c r="J10" i="20"/>
  <c r="J9" i="20" s="1"/>
  <c r="K11" i="20"/>
  <c r="L11" i="20"/>
  <c r="M11" i="20"/>
  <c r="N11" i="20"/>
  <c r="L12" i="20"/>
  <c r="L10" i="20" s="1"/>
  <c r="L9" i="20" s="1"/>
  <c r="M12" i="20"/>
  <c r="M10" i="20" s="1"/>
  <c r="M9" i="20" s="1"/>
  <c r="N12" i="20"/>
  <c r="N10" i="20" s="1"/>
  <c r="N9" i="20" s="1"/>
  <c r="M14" i="20"/>
  <c r="N14" i="20"/>
  <c r="K16" i="20"/>
  <c r="L16" i="20"/>
  <c r="M16" i="20"/>
  <c r="N16" i="20"/>
  <c r="L17" i="20"/>
  <c r="M17" i="20"/>
  <c r="N17" i="20"/>
  <c r="L18" i="20"/>
  <c r="M18" i="20"/>
  <c r="N18" i="20"/>
  <c r="K20" i="20"/>
  <c r="L20" i="20"/>
  <c r="M20" i="20"/>
  <c r="N20" i="20"/>
  <c r="L21" i="20"/>
  <c r="M21" i="20"/>
  <c r="N21" i="20"/>
  <c r="L22" i="20"/>
  <c r="M22" i="20"/>
  <c r="N22" i="20"/>
  <c r="N23" i="20"/>
  <c r="L24" i="20"/>
  <c r="M24" i="20"/>
  <c r="N24" i="20"/>
  <c r="L25" i="20"/>
  <c r="M25" i="20"/>
  <c r="N25" i="20"/>
  <c r="K27" i="20"/>
  <c r="L27" i="20"/>
  <c r="M27" i="20"/>
  <c r="N27" i="20"/>
  <c r="L28" i="20"/>
  <c r="M28" i="20"/>
  <c r="N28" i="20"/>
  <c r="L29" i="20"/>
  <c r="M29" i="20"/>
  <c r="N29" i="20"/>
  <c r="L30" i="20"/>
  <c r="M30" i="20"/>
  <c r="N30" i="20"/>
  <c r="L31" i="20"/>
  <c r="M31" i="20"/>
  <c r="N31" i="20"/>
  <c r="L32" i="20"/>
  <c r="M32" i="20"/>
  <c r="N32" i="20"/>
  <c r="L33" i="20"/>
  <c r="M33" i="20"/>
  <c r="N33" i="20"/>
  <c r="L34" i="20"/>
  <c r="M34" i="20"/>
  <c r="N34" i="20"/>
  <c r="L35" i="20"/>
  <c r="M35" i="20"/>
  <c r="N35" i="20"/>
  <c r="L36" i="20"/>
  <c r="M36" i="20"/>
  <c r="N36" i="20"/>
  <c r="L37" i="20"/>
  <c r="M37" i="20"/>
  <c r="N37" i="20"/>
  <c r="L38" i="20"/>
  <c r="M38" i="20"/>
  <c r="N38" i="20"/>
  <c r="L39" i="20"/>
  <c r="M39" i="20"/>
  <c r="N39" i="20"/>
  <c r="L40" i="20"/>
  <c r="M40" i="20"/>
  <c r="N40" i="20"/>
  <c r="L41" i="20"/>
  <c r="M41" i="20"/>
  <c r="N41" i="20"/>
  <c r="L42" i="20"/>
  <c r="M42" i="20"/>
  <c r="N42" i="20"/>
  <c r="L43" i="20"/>
  <c r="M43" i="20"/>
  <c r="N43" i="20"/>
  <c r="L44" i="20"/>
  <c r="M44" i="20"/>
  <c r="N44" i="20"/>
  <c r="L45" i="20"/>
  <c r="M45" i="20"/>
  <c r="N45" i="20"/>
  <c r="L46" i="20"/>
  <c r="M46" i="20"/>
  <c r="N46" i="20"/>
  <c r="L47" i="20"/>
  <c r="M47" i="20"/>
  <c r="N47" i="20"/>
  <c r="L49" i="20"/>
  <c r="M49" i="20"/>
  <c r="N49" i="20"/>
  <c r="K51" i="20"/>
  <c r="L51" i="20"/>
  <c r="M51" i="20"/>
  <c r="N51" i="20"/>
  <c r="M52" i="20"/>
  <c r="N52" i="20"/>
  <c r="L53" i="20"/>
  <c r="M53" i="20"/>
  <c r="N53" i="20"/>
  <c r="L54" i="20"/>
  <c r="M54" i="20"/>
  <c r="N54" i="20"/>
  <c r="L55" i="20"/>
  <c r="M55" i="20"/>
  <c r="N55" i="20"/>
  <c r="L56" i="20"/>
  <c r="M56" i="20"/>
  <c r="N56" i="20"/>
  <c r="L57" i="20"/>
  <c r="M57" i="20"/>
  <c r="N57" i="20"/>
  <c r="L62" i="20"/>
  <c r="M62" i="20"/>
  <c r="N62" i="20"/>
  <c r="L63" i="20"/>
  <c r="M63" i="20"/>
  <c r="N63" i="20"/>
  <c r="L64" i="20"/>
  <c r="M64" i="20"/>
  <c r="N64" i="20"/>
  <c r="L65" i="20"/>
  <c r="M65" i="20"/>
  <c r="N65" i="20"/>
  <c r="L66" i="20"/>
  <c r="M66" i="20"/>
  <c r="N66" i="20"/>
  <c r="K68" i="20"/>
  <c r="L68" i="20"/>
  <c r="M68" i="20"/>
  <c r="N68" i="20"/>
  <c r="M69" i="20"/>
  <c r="N69" i="20"/>
  <c r="L71" i="20"/>
  <c r="M71" i="20"/>
  <c r="N71" i="20"/>
  <c r="L72" i="20"/>
  <c r="M72" i="20"/>
  <c r="N72" i="20"/>
  <c r="K74" i="20"/>
  <c r="L74" i="20"/>
  <c r="M74" i="20"/>
  <c r="N74" i="20"/>
  <c r="M75" i="20"/>
  <c r="L76" i="20"/>
  <c r="M76" i="20"/>
  <c r="N76" i="20"/>
  <c r="L81" i="20"/>
  <c r="M81" i="20"/>
  <c r="N81" i="20"/>
  <c r="L82" i="20"/>
  <c r="M82" i="20"/>
  <c r="N82" i="20"/>
  <c r="K84" i="20"/>
  <c r="L84" i="20"/>
  <c r="M84" i="20"/>
  <c r="N84" i="20"/>
  <c r="L85" i="20"/>
  <c r="M85" i="20"/>
  <c r="N85" i="20"/>
  <c r="L86" i="20"/>
  <c r="M86" i="20"/>
  <c r="N86" i="20"/>
  <c r="L87" i="20"/>
  <c r="M87" i="20"/>
  <c r="N87" i="20"/>
  <c r="L89" i="20"/>
  <c r="M89" i="20"/>
  <c r="N89" i="20"/>
  <c r="L90" i="20"/>
  <c r="M90" i="20"/>
  <c r="N90" i="20"/>
  <c r="K92" i="20"/>
  <c r="L92" i="20"/>
  <c r="M92" i="20"/>
  <c r="N92" i="20"/>
  <c r="M93" i="20"/>
  <c r="N93" i="20"/>
  <c r="L94" i="20"/>
  <c r="M94" i="20"/>
  <c r="N94" i="20"/>
  <c r="L95" i="20"/>
  <c r="M95" i="20"/>
  <c r="N95" i="20"/>
  <c r="L96" i="20"/>
  <c r="M96" i="20"/>
  <c r="N96" i="20"/>
  <c r="L97" i="20"/>
  <c r="M97" i="20"/>
  <c r="N97" i="20"/>
  <c r="L98" i="20"/>
  <c r="M98" i="20"/>
  <c r="N98" i="20"/>
  <c r="K100" i="20"/>
  <c r="L100" i="20"/>
  <c r="M100" i="20"/>
  <c r="N100" i="20"/>
  <c r="L101" i="20"/>
  <c r="M101" i="20"/>
  <c r="N101" i="20"/>
  <c r="L102" i="20"/>
  <c r="M102" i="20"/>
  <c r="N102" i="20"/>
  <c r="L103" i="20"/>
  <c r="M103" i="20"/>
  <c r="N103" i="20"/>
  <c r="M104" i="20"/>
  <c r="M105" i="20"/>
  <c r="N105" i="20"/>
  <c r="L106" i="20"/>
  <c r="M106" i="20"/>
  <c r="N106" i="20"/>
  <c r="L107" i="20"/>
  <c r="M107" i="20"/>
  <c r="N107" i="20"/>
  <c r="L114" i="20"/>
  <c r="M114" i="20"/>
  <c r="N114" i="20"/>
  <c r="K116" i="20"/>
  <c r="L116" i="20"/>
  <c r="M116" i="20"/>
  <c r="N116" i="20"/>
  <c r="L117" i="20"/>
  <c r="M117" i="20"/>
  <c r="N117" i="20"/>
  <c r="L118" i="20"/>
  <c r="M118" i="20"/>
  <c r="N118" i="20"/>
  <c r="L119" i="20"/>
  <c r="M119" i="20"/>
  <c r="N119" i="20"/>
  <c r="L120" i="20"/>
  <c r="M120" i="20"/>
  <c r="N120" i="20"/>
  <c r="K122" i="20"/>
  <c r="L122" i="20"/>
  <c r="M122" i="20"/>
  <c r="N122" i="20"/>
  <c r="L124" i="20"/>
  <c r="M124" i="20"/>
  <c r="N124" i="20"/>
  <c r="L125" i="20"/>
  <c r="M125" i="20"/>
  <c r="N125" i="20"/>
  <c r="L126" i="20"/>
  <c r="M126" i="20"/>
  <c r="N126" i="20"/>
  <c r="L127" i="20"/>
  <c r="M127" i="20"/>
  <c r="N127" i="20"/>
  <c r="L128" i="20"/>
  <c r="M128" i="20"/>
  <c r="N128" i="20"/>
  <c r="L129" i="20"/>
  <c r="M129" i="20"/>
  <c r="N129" i="20"/>
  <c r="K131" i="20"/>
  <c r="L131" i="20"/>
  <c r="M131" i="20"/>
  <c r="N131" i="20"/>
  <c r="N132" i="20"/>
  <c r="M133" i="20"/>
  <c r="N133" i="20"/>
  <c r="M134" i="20"/>
  <c r="N134" i="20"/>
  <c r="M135" i="20"/>
  <c r="N135" i="20"/>
  <c r="M136" i="20"/>
  <c r="N136" i="20"/>
  <c r="K139" i="20"/>
  <c r="E90" i="9"/>
  <c r="E89" i="9"/>
  <c r="D88" i="9"/>
  <c r="D87" i="9" s="1"/>
  <c r="E77" i="9"/>
  <c r="E78" i="9"/>
  <c r="E79" i="9"/>
  <c r="E80" i="9"/>
  <c r="E82" i="9"/>
  <c r="E83" i="9"/>
  <c r="E84" i="9"/>
  <c r="E85" i="9"/>
  <c r="E76" i="9"/>
  <c r="D75" i="9"/>
  <c r="E55" i="9"/>
  <c r="E56" i="9"/>
  <c r="E57" i="9"/>
  <c r="E53" i="9" s="1"/>
  <c r="E58" i="9"/>
  <c r="E59" i="9"/>
  <c r="E60" i="9"/>
  <c r="E54" i="9"/>
  <c r="E52" i="9"/>
  <c r="E51" i="9"/>
  <c r="D49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25" i="9"/>
  <c r="D24" i="9"/>
  <c r="E17" i="9"/>
  <c r="E18" i="9"/>
  <c r="E19" i="9"/>
  <c r="E20" i="9"/>
  <c r="E16" i="9"/>
  <c r="D15" i="9"/>
  <c r="I13" i="20" l="1"/>
  <c r="I137" i="20" s="1"/>
  <c r="I140" i="20" s="1"/>
  <c r="N91" i="20"/>
  <c r="M99" i="20"/>
  <c r="M83" i="20"/>
  <c r="M115" i="20"/>
  <c r="M91" i="20"/>
  <c r="N83" i="20"/>
  <c r="L115" i="20"/>
  <c r="N115" i="20"/>
  <c r="J13" i="20"/>
  <c r="J137" i="20" s="1"/>
  <c r="J140" i="20" s="1"/>
  <c r="L83" i="20"/>
  <c r="G13" i="20"/>
  <c r="G137" i="20" s="1"/>
  <c r="G140" i="20" s="1"/>
  <c r="L15" i="20"/>
  <c r="N67" i="20"/>
  <c r="M67" i="20"/>
  <c r="M73" i="20"/>
  <c r="N26" i="20"/>
  <c r="N19" i="20" s="1"/>
  <c r="M26" i="20"/>
  <c r="L26" i="20"/>
  <c r="M15" i="20"/>
  <c r="N15" i="20"/>
  <c r="E24" i="9"/>
  <c r="H13" i="20"/>
  <c r="H137" i="20" s="1"/>
  <c r="H140" i="20" s="1"/>
  <c r="E88" i="9"/>
  <c r="E87" i="9" s="1"/>
  <c r="D23" i="9"/>
  <c r="D21" i="9" s="1"/>
  <c r="E15" i="9"/>
  <c r="D91" i="9" l="1"/>
  <c r="D19" i="21" l="1"/>
  <c r="E19" i="21"/>
  <c r="F19" i="21"/>
  <c r="C48" i="21" l="1"/>
  <c r="K48" i="21" s="1"/>
  <c r="C46" i="20" l="1"/>
  <c r="K46" i="20" s="1"/>
  <c r="D26" i="20"/>
  <c r="E26" i="20"/>
  <c r="F26" i="20"/>
  <c r="C24" i="9"/>
  <c r="C128" i="20" l="1"/>
  <c r="K128" i="20" s="1"/>
  <c r="C62" i="21" l="1"/>
  <c r="K62" i="21" s="1"/>
  <c r="D76" i="21"/>
  <c r="L76" i="21" s="1"/>
  <c r="E57" i="21"/>
  <c r="D42" i="21" l="1"/>
  <c r="E42" i="21"/>
  <c r="F42" i="21"/>
  <c r="F75" i="21"/>
  <c r="D75" i="21"/>
  <c r="D47" i="21"/>
  <c r="E47" i="21"/>
  <c r="F47" i="21"/>
  <c r="C51" i="21"/>
  <c r="K51" i="21" s="1"/>
  <c r="C50" i="21"/>
  <c r="K50" i="21" s="1"/>
  <c r="D57" i="21" l="1"/>
  <c r="L75" i="21"/>
  <c r="L57" i="21" s="1"/>
  <c r="F57" i="21"/>
  <c r="N75" i="21"/>
  <c r="N57" i="21" s="1"/>
  <c r="N18" i="21" s="1"/>
  <c r="L18" i="21" l="1"/>
  <c r="L77" i="21"/>
  <c r="C103" i="20"/>
  <c r="K103" i="20" s="1"/>
  <c r="C89" i="20"/>
  <c r="K89" i="20" s="1"/>
  <c r="C81" i="20"/>
  <c r="K81" i="20" s="1"/>
  <c r="E23" i="20"/>
  <c r="M23" i="20" s="1"/>
  <c r="M19" i="20" s="1"/>
  <c r="D23" i="20"/>
  <c r="D123" i="20"/>
  <c r="L123" i="20" s="1"/>
  <c r="F123" i="20"/>
  <c r="N123" i="20" s="1"/>
  <c r="E123" i="20"/>
  <c r="M123" i="20" s="1"/>
  <c r="D93" i="20"/>
  <c r="L93" i="20" s="1"/>
  <c r="L91" i="20" s="1"/>
  <c r="C87" i="20"/>
  <c r="K87" i="20" s="1"/>
  <c r="N75" i="20"/>
  <c r="N73" i="20" s="1"/>
  <c r="L75" i="20"/>
  <c r="L73" i="20" s="1"/>
  <c r="C76" i="20"/>
  <c r="K76" i="20" s="1"/>
  <c r="D69" i="20"/>
  <c r="L69" i="20" s="1"/>
  <c r="L67" i="20" s="1"/>
  <c r="D52" i="20"/>
  <c r="L52" i="20" s="1"/>
  <c r="L23" i="20" l="1"/>
  <c r="L19" i="20" s="1"/>
  <c r="D19" i="20"/>
  <c r="E132" i="20"/>
  <c r="M132" i="20" s="1"/>
  <c r="D133" i="20"/>
  <c r="L133" i="20" s="1"/>
  <c r="D104" i="20" l="1"/>
  <c r="L104" i="20" s="1"/>
  <c r="F104" i="20"/>
  <c r="N104" i="20" s="1"/>
  <c r="N99" i="20" s="1"/>
  <c r="C47" i="20" l="1"/>
  <c r="K47" i="20" s="1"/>
  <c r="E22" i="9"/>
  <c r="D136" i="20" l="1"/>
  <c r="L136" i="20" s="1"/>
  <c r="D135" i="20"/>
  <c r="L135" i="20" s="1"/>
  <c r="D134" i="20"/>
  <c r="L134" i="20" s="1"/>
  <c r="D132" i="20"/>
  <c r="L132" i="20" s="1"/>
  <c r="C37" i="20" l="1"/>
  <c r="K37" i="20" s="1"/>
  <c r="D14" i="20" l="1"/>
  <c r="L14" i="20" s="1"/>
  <c r="C17" i="20" l="1"/>
  <c r="C63" i="21"/>
  <c r="K63" i="21" s="1"/>
  <c r="C76" i="21"/>
  <c r="K76" i="21" s="1"/>
  <c r="C75" i="21"/>
  <c r="K75" i="21" s="1"/>
  <c r="C74" i="21"/>
  <c r="K74" i="21" s="1"/>
  <c r="C73" i="21"/>
  <c r="K73" i="21" s="1"/>
  <c r="C72" i="21"/>
  <c r="K72" i="21" s="1"/>
  <c r="C71" i="21"/>
  <c r="K71" i="21" s="1"/>
  <c r="C70" i="21"/>
  <c r="K70" i="21" s="1"/>
  <c r="C69" i="21"/>
  <c r="K69" i="21" s="1"/>
  <c r="C68" i="21"/>
  <c r="K68" i="21" s="1"/>
  <c r="C67" i="21"/>
  <c r="K67" i="21" s="1"/>
  <c r="C66" i="21"/>
  <c r="K66" i="21" s="1"/>
  <c r="C65" i="21"/>
  <c r="K65" i="21" s="1"/>
  <c r="C64" i="21"/>
  <c r="K64" i="21" s="1"/>
  <c r="C61" i="21"/>
  <c r="K61" i="21" s="1"/>
  <c r="C60" i="21"/>
  <c r="K60" i="21" s="1"/>
  <c r="C59" i="21"/>
  <c r="K59" i="21" s="1"/>
  <c r="C58" i="21"/>
  <c r="K58" i="21" s="1"/>
  <c r="C56" i="21"/>
  <c r="K56" i="21" s="1"/>
  <c r="C55" i="21"/>
  <c r="K55" i="21" s="1"/>
  <c r="C54" i="21"/>
  <c r="K54" i="21" s="1"/>
  <c r="C53" i="21"/>
  <c r="K53" i="21" s="1"/>
  <c r="C52" i="21"/>
  <c r="K52" i="21" s="1"/>
  <c r="C49" i="21"/>
  <c r="K49" i="21" s="1"/>
  <c r="C46" i="21"/>
  <c r="F45" i="21"/>
  <c r="E45" i="21"/>
  <c r="D45" i="21"/>
  <c r="C43" i="21"/>
  <c r="K43" i="21" s="1"/>
  <c r="K42" i="21" s="1"/>
  <c r="C41" i="21"/>
  <c r="E40" i="21"/>
  <c r="D40" i="21"/>
  <c r="C39" i="21"/>
  <c r="K39" i="21" s="1"/>
  <c r="C38" i="21"/>
  <c r="K38" i="21" s="1"/>
  <c r="K37" i="21" s="1"/>
  <c r="F37" i="21"/>
  <c r="E37" i="21"/>
  <c r="D37" i="21"/>
  <c r="C36" i="21"/>
  <c r="D35" i="21"/>
  <c r="C34" i="21"/>
  <c r="D33" i="21"/>
  <c r="C32" i="21"/>
  <c r="K32" i="21" s="1"/>
  <c r="K31" i="21" s="1"/>
  <c r="F31" i="21"/>
  <c r="E31" i="21"/>
  <c r="D31" i="21"/>
  <c r="C22" i="21"/>
  <c r="K22" i="21" s="1"/>
  <c r="C28" i="21"/>
  <c r="K28" i="21" s="1"/>
  <c r="C27" i="21"/>
  <c r="K27" i="21" s="1"/>
  <c r="C26" i="21"/>
  <c r="K26" i="21" s="1"/>
  <c r="C25" i="21"/>
  <c r="K25" i="21" s="1"/>
  <c r="C24" i="21"/>
  <c r="K24" i="21" s="1"/>
  <c r="C23" i="21"/>
  <c r="K23" i="21" s="1"/>
  <c r="C21" i="21"/>
  <c r="C139" i="20"/>
  <c r="C136" i="20"/>
  <c r="K136" i="20" s="1"/>
  <c r="C135" i="20"/>
  <c r="K135" i="20" s="1"/>
  <c r="C134" i="20"/>
  <c r="K134" i="20" s="1"/>
  <c r="C133" i="20"/>
  <c r="K133" i="20" s="1"/>
  <c r="C132" i="20"/>
  <c r="K132" i="20" s="1"/>
  <c r="F130" i="20"/>
  <c r="E130" i="20"/>
  <c r="D130" i="20"/>
  <c r="C129" i="20"/>
  <c r="K129" i="20" s="1"/>
  <c r="C127" i="20"/>
  <c r="K127" i="20" s="1"/>
  <c r="C126" i="20"/>
  <c r="K126" i="20" s="1"/>
  <c r="C125" i="20"/>
  <c r="K125" i="20" s="1"/>
  <c r="C124" i="20"/>
  <c r="K124" i="20" s="1"/>
  <c r="C123" i="20"/>
  <c r="K123" i="20" s="1"/>
  <c r="C120" i="20"/>
  <c r="K120" i="20" s="1"/>
  <c r="C119" i="20"/>
  <c r="K119" i="20" s="1"/>
  <c r="C118" i="20"/>
  <c r="K118" i="20" s="1"/>
  <c r="C117" i="20"/>
  <c r="K117" i="20" s="1"/>
  <c r="F115" i="20"/>
  <c r="E115" i="20"/>
  <c r="D115" i="20"/>
  <c r="C114" i="20"/>
  <c r="K114" i="20" s="1"/>
  <c r="C107" i="20"/>
  <c r="K107" i="20" s="1"/>
  <c r="C106" i="20"/>
  <c r="K106" i="20" s="1"/>
  <c r="D105" i="20"/>
  <c r="L105" i="20" s="1"/>
  <c r="L99" i="20" s="1"/>
  <c r="C102" i="20"/>
  <c r="K102" i="20" s="1"/>
  <c r="C101" i="20"/>
  <c r="K101" i="20" s="1"/>
  <c r="F99" i="20"/>
  <c r="E99" i="20"/>
  <c r="C98" i="20"/>
  <c r="K98" i="20" s="1"/>
  <c r="C97" i="20"/>
  <c r="K97" i="20" s="1"/>
  <c r="C96" i="20"/>
  <c r="K96" i="20" s="1"/>
  <c r="C95" i="20"/>
  <c r="K95" i="20" s="1"/>
  <c r="C94" i="20"/>
  <c r="K94" i="20" s="1"/>
  <c r="C93" i="20"/>
  <c r="K93" i="20" s="1"/>
  <c r="F91" i="20"/>
  <c r="E91" i="20"/>
  <c r="D91" i="20"/>
  <c r="C90" i="20"/>
  <c r="K90" i="20" s="1"/>
  <c r="C86" i="20"/>
  <c r="K86" i="20" s="1"/>
  <c r="C85" i="20"/>
  <c r="K85" i="20" s="1"/>
  <c r="F83" i="20"/>
  <c r="E83" i="20"/>
  <c r="D83" i="20"/>
  <c r="C82" i="20"/>
  <c r="K82" i="20" s="1"/>
  <c r="C75" i="20"/>
  <c r="K75" i="20" s="1"/>
  <c r="F73" i="20"/>
  <c r="E73" i="20"/>
  <c r="D73" i="20"/>
  <c r="C72" i="20"/>
  <c r="K72" i="20" s="1"/>
  <c r="C71" i="20"/>
  <c r="K71" i="20" s="1"/>
  <c r="C69" i="20"/>
  <c r="K69" i="20" s="1"/>
  <c r="F67" i="20"/>
  <c r="E67" i="20"/>
  <c r="D67" i="20"/>
  <c r="C66" i="20"/>
  <c r="K66" i="20" s="1"/>
  <c r="C65" i="20"/>
  <c r="K65" i="20" s="1"/>
  <c r="C64" i="20"/>
  <c r="K64" i="20" s="1"/>
  <c r="C63" i="20"/>
  <c r="K63" i="20" s="1"/>
  <c r="C62" i="20"/>
  <c r="K62" i="20" s="1"/>
  <c r="F61" i="20"/>
  <c r="E61" i="20"/>
  <c r="D61" i="20"/>
  <c r="C57" i="20"/>
  <c r="K57" i="20" s="1"/>
  <c r="C56" i="20"/>
  <c r="K56" i="20" s="1"/>
  <c r="C55" i="20"/>
  <c r="K55" i="20" s="1"/>
  <c r="C54" i="20"/>
  <c r="K54" i="20" s="1"/>
  <c r="C53" i="20"/>
  <c r="K53" i="20" s="1"/>
  <c r="C52" i="20"/>
  <c r="K52" i="20" s="1"/>
  <c r="C49" i="20"/>
  <c r="K49" i="20" s="1"/>
  <c r="C38" i="20"/>
  <c r="K38" i="20" s="1"/>
  <c r="C45" i="20"/>
  <c r="K45" i="20" s="1"/>
  <c r="C44" i="20"/>
  <c r="K44" i="20" s="1"/>
  <c r="C43" i="20"/>
  <c r="K43" i="20" s="1"/>
  <c r="C42" i="20"/>
  <c r="K42" i="20" s="1"/>
  <c r="C41" i="20"/>
  <c r="K41" i="20" s="1"/>
  <c r="C40" i="20"/>
  <c r="K40" i="20" s="1"/>
  <c r="C39" i="20"/>
  <c r="K39" i="20" s="1"/>
  <c r="C36" i="20"/>
  <c r="K36" i="20" s="1"/>
  <c r="C35" i="20"/>
  <c r="K35" i="20" s="1"/>
  <c r="C34" i="20"/>
  <c r="K34" i="20" s="1"/>
  <c r="C33" i="20"/>
  <c r="K33" i="20" s="1"/>
  <c r="C32" i="20"/>
  <c r="K32" i="20" s="1"/>
  <c r="C31" i="20"/>
  <c r="K31" i="20" s="1"/>
  <c r="C30" i="20"/>
  <c r="K30" i="20" s="1"/>
  <c r="C29" i="20"/>
  <c r="K29" i="20" s="1"/>
  <c r="C28" i="20"/>
  <c r="K28" i="20" s="1"/>
  <c r="F19" i="20"/>
  <c r="E19" i="20"/>
  <c r="C25" i="20"/>
  <c r="K25" i="20" s="1"/>
  <c r="C24" i="20"/>
  <c r="K24" i="20" s="1"/>
  <c r="C23" i="20"/>
  <c r="K23" i="20" s="1"/>
  <c r="C22" i="20"/>
  <c r="C21" i="20"/>
  <c r="K21" i="20" s="1"/>
  <c r="C18" i="20"/>
  <c r="K18" i="20" s="1"/>
  <c r="F15" i="20"/>
  <c r="E15" i="20"/>
  <c r="D15" i="20"/>
  <c r="C14" i="20"/>
  <c r="K14" i="20" s="1"/>
  <c r="C12" i="20"/>
  <c r="F10" i="20"/>
  <c r="F9" i="20" s="1"/>
  <c r="E10" i="20"/>
  <c r="E9" i="20" s="1"/>
  <c r="D10" i="20"/>
  <c r="D9" i="20" s="1"/>
  <c r="A10" i="20"/>
  <c r="K17" i="20" l="1"/>
  <c r="K15" i="20" s="1"/>
  <c r="C15" i="20"/>
  <c r="K22" i="20"/>
  <c r="K73" i="20"/>
  <c r="C35" i="21"/>
  <c r="K36" i="21"/>
  <c r="K35" i="21" s="1"/>
  <c r="C40" i="21"/>
  <c r="K41" i="21"/>
  <c r="K40" i="21" s="1"/>
  <c r="K57" i="21"/>
  <c r="K21" i="21"/>
  <c r="K19" i="21" s="1"/>
  <c r="C19" i="21"/>
  <c r="C45" i="21"/>
  <c r="K46" i="21"/>
  <c r="K45" i="21" s="1"/>
  <c r="C33" i="21"/>
  <c r="K34" i="21"/>
  <c r="K33" i="21" s="1"/>
  <c r="K47" i="21"/>
  <c r="D50" i="20"/>
  <c r="L61" i="20"/>
  <c r="L50" i="20" s="1"/>
  <c r="E121" i="20"/>
  <c r="M130" i="20"/>
  <c r="M121" i="20" s="1"/>
  <c r="D121" i="20"/>
  <c r="L130" i="20"/>
  <c r="L121" i="20" s="1"/>
  <c r="E50" i="20"/>
  <c r="E13" i="20" s="1"/>
  <c r="E137" i="20" s="1"/>
  <c r="M61" i="20"/>
  <c r="M50" i="20" s="1"/>
  <c r="K115" i="20"/>
  <c r="F121" i="20"/>
  <c r="N130" i="20"/>
  <c r="N121" i="20" s="1"/>
  <c r="C10" i="20"/>
  <c r="C9" i="20" s="1"/>
  <c r="K12" i="20"/>
  <c r="K10" i="20" s="1"/>
  <c r="K9" i="20" s="1"/>
  <c r="F50" i="20"/>
  <c r="N61" i="20"/>
  <c r="N50" i="20" s="1"/>
  <c r="K83" i="20"/>
  <c r="K91" i="20"/>
  <c r="K67" i="20"/>
  <c r="K26" i="20"/>
  <c r="C31" i="21"/>
  <c r="C37" i="21"/>
  <c r="C26" i="20"/>
  <c r="C19" i="20" s="1"/>
  <c r="C42" i="21"/>
  <c r="D29" i="21"/>
  <c r="C57" i="21"/>
  <c r="E29" i="21"/>
  <c r="F29" i="21"/>
  <c r="C47" i="21"/>
  <c r="C104" i="20"/>
  <c r="K104" i="20" s="1"/>
  <c r="C83" i="20"/>
  <c r="C73" i="20"/>
  <c r="C61" i="20"/>
  <c r="C91" i="20"/>
  <c r="C67" i="20"/>
  <c r="C130" i="20"/>
  <c r="C115" i="20"/>
  <c r="D99" i="20"/>
  <c r="C105" i="20"/>
  <c r="K105" i="20" s="1"/>
  <c r="K29" i="21" l="1"/>
  <c r="K18" i="21" s="1"/>
  <c r="K19" i="20"/>
  <c r="N13" i="20"/>
  <c r="N137" i="20" s="1"/>
  <c r="N140" i="20" s="1"/>
  <c r="F13" i="20"/>
  <c r="F137" i="20" s="1"/>
  <c r="F140" i="20" s="1"/>
  <c r="L13" i="20"/>
  <c r="L137" i="20" s="1"/>
  <c r="L140" i="20" s="1"/>
  <c r="D77" i="21"/>
  <c r="D18" i="21"/>
  <c r="K99" i="20"/>
  <c r="D13" i="20"/>
  <c r="C121" i="20"/>
  <c r="K130" i="20"/>
  <c r="K121" i="20" s="1"/>
  <c r="E140" i="20"/>
  <c r="M13" i="20"/>
  <c r="M137" i="20" s="1"/>
  <c r="M140" i="20" s="1"/>
  <c r="E77" i="21"/>
  <c r="M77" i="21"/>
  <c r="E18" i="21"/>
  <c r="F77" i="21"/>
  <c r="N77" i="21"/>
  <c r="F18" i="21"/>
  <c r="C50" i="20"/>
  <c r="K61" i="20"/>
  <c r="K50" i="20" s="1"/>
  <c r="C29" i="21"/>
  <c r="C77" i="21" s="1"/>
  <c r="C99" i="20"/>
  <c r="K77" i="21" l="1"/>
  <c r="K13" i="20"/>
  <c r="K137" i="20" s="1"/>
  <c r="K140" i="20" s="1"/>
  <c r="C18" i="21"/>
  <c r="D137" i="20"/>
  <c r="D140" i="20" s="1"/>
  <c r="C13" i="20"/>
  <c r="C137" i="20" s="1"/>
  <c r="C140" i="20" s="1"/>
  <c r="C50" i="9"/>
  <c r="E50" i="9" s="1"/>
  <c r="E49" i="9" s="1"/>
  <c r="C48" i="9"/>
  <c r="E48" i="9" l="1"/>
  <c r="E23" i="9"/>
  <c r="E21" i="9" s="1"/>
  <c r="C81" i="9" l="1"/>
  <c r="E81" i="9" s="1"/>
  <c r="C86" i="9"/>
  <c r="E86" i="9" s="1"/>
  <c r="E75" i="9" l="1"/>
  <c r="E91" i="9" s="1"/>
  <c r="C88" i="9" l="1"/>
  <c r="C87" i="9" s="1"/>
  <c r="C49" i="9"/>
  <c r="C23" i="9" s="1"/>
  <c r="C75" i="9" l="1"/>
  <c r="C15" i="9"/>
  <c r="C21" i="9" l="1"/>
  <c r="C91" i="9" s="1"/>
</calcChain>
</file>

<file path=xl/sharedStrings.xml><?xml version="1.0" encoding="utf-8"?>
<sst xmlns="http://schemas.openxmlformats.org/spreadsheetml/2006/main" count="362" uniqueCount="232">
  <si>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</si>
  <si>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</si>
  <si>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</si>
  <si>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</si>
  <si>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</si>
  <si>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</si>
  <si>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</si>
  <si>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</si>
  <si>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</si>
  <si>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</si>
  <si>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</si>
  <si>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</si>
  <si>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</si>
  <si>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</si>
  <si>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</si>
  <si>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</si>
  <si>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</si>
  <si>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</si>
  <si>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</si>
  <si>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</si>
  <si>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</si>
  <si>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</si>
  <si>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</si>
  <si>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</si>
  <si>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</si>
  <si>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</si>
  <si>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</si>
  <si>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</si>
  <si>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</si>
  <si>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</si>
  <si>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</si>
  <si>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</si>
  <si>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</si>
  <si>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</si>
  <si>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</si>
  <si>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</si>
  <si>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</si>
  <si>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</si>
  <si>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</si>
  <si>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</si>
  <si>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</si>
  <si>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</si>
  <si>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</si>
  <si>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</si>
  <si>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</si>
  <si>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</si>
  <si>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</si>
  <si>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</si>
  <si>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</si>
  <si>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</si>
  <si>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</si>
  <si>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</si>
  <si>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</si>
  <si>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</si>
  <si>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</si>
  <si>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</si>
  <si>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</si>
  <si>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</si>
  <si>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</si>
  <si>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</si>
  <si>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</si>
  <si>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</si>
  <si>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</si>
  <si>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</si>
  <si>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</si>
  <si>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</si>
  <si>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</si>
  <si>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</si>
  <si>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</si>
  <si>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</si>
  <si>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</si>
  <si>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</si>
  <si>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</si>
  <si>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</si>
  <si>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</si>
  <si>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</si>
  <si>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</si>
  <si>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</si>
  <si>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</si>
  <si>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</si>
  <si>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</si>
  <si>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</si>
  <si>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</si>
  <si>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</si>
  <si>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</si>
  <si>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1. Asignavimų valdytojų pajamų įmokų likučio metų pradžioje lėšos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</si>
  <si>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</si>
  <si>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</si>
  <si>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</si>
  <si>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</si>
  <si>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</si>
  <si>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</si>
  <si>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Kitos neišvardytos pajamos</t>
  </si>
  <si>
    <t>Finansavimo šaltinis / asignavimų valdytojas / programos pavadinimas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</si>
  <si>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</si>
  <si>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</si>
  <si>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</si>
  <si>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</si>
  <si>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</si>
  <si>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iš jų kreditiniam įsiskolinimui dengti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</si>
  <si>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</si>
  <si>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</si>
  <si>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</si>
  <si>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</si>
  <si>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</si>
  <si>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</si>
  <si>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</si>
  <si>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</si>
  <si>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</si>
  <si>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</si>
  <si>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</si>
  <si>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</si>
  <si>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</si>
  <si>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</si>
  <si>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</si>
  <si>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</si>
  <si>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</si>
  <si>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</si>
  <si>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</si>
  <si>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</si>
  <si>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</si>
  <si>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</si>
  <si>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</si>
  <si>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</si>
  <si>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</si>
  <si>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</si>
  <si>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</si>
  <si>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</si>
  <si>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</si>
  <si>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>Kultūros plėtros programa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</si>
  <si>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</si>
  <si>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</si>
  <si>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</si>
  <si>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</si>
  <si>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</si>
  <si>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Savivaldybei priskirtos valstybinės žemės ir kito valstybės turto valdymas, naudojimas ir disponavimas juo patikėjimo teise</t>
  </si>
  <si>
    <t>Ekonominės plėtros programa</t>
  </si>
  <si>
    <t>3 priedas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</si>
  <si>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</si>
  <si>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</si>
  <si>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</si>
  <si>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Kūno kultūros ir sporto plėtros programa (paskolų lėšos)</t>
  </si>
  <si>
    <t>Ekonominės plėtros programa  (Europos Sąjungos finansinės paramos ir bendrojo finansavimo lėšos)</t>
  </si>
  <si>
    <t>KLAIPĖDOS MIESTO SAVIVALDYBĖS 2021 METŲ BIUDŽETAS</t>
  </si>
  <si>
    <t xml:space="preserve">ASIGNAVIMAI IŠ APYVARTINIŲ LĖŠŲ 2021 M. SAUSIO 1 D. LIKUČIO </t>
  </si>
  <si>
    <t>Dotacija Onkologijos radioterapijos paslaugų teikimo optimizavimui Klaipėdos universitetinėje ligoninėje (ilgalaikiam materialiajam ir nematerialiajam turtui įsigyti)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</si>
  <si>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</si>
  <si>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</si>
  <si>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Sveikatos apsaugos programa (dotacijos ilgalaikiam materialiajam ir nematerialiajam turtui įsigyti lėšos)</t>
  </si>
  <si>
    <t>Dotacija savivaldybių viešosioms bibliotekoms dokumentams įsigyti</t>
  </si>
  <si>
    <t>Dotacija kultūros ir meno darbuotojų darbo užmokesčiui padidinti</t>
  </si>
  <si>
    <t>Kultūros plėtros programa (dotacijos savivaldybių viešosioms bibliotekoms dokumentams įsigyti lėšos)</t>
  </si>
  <si>
    <t>Kultūros plėtros programa (dotacijos kultūros ir meno darbuotojų darbo užmokesčiui padidinti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</si>
  <si>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</si>
  <si>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</si>
  <si>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</si>
  <si>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</si>
  <si>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</si>
  <si>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Dotacija savivaldybių patirtoms materialinių išteklių teikimo, siekiant šalinti COVID-19 ligos padarinius ir valdyti jos plitimą esant valstybės lygio ekstremaliajai situacijai, išlaidoms kompensuoti</t>
  </si>
  <si>
    <t>Savivaldybės valdymo  programa (dotacijos savivaldybių patirtoms materialinių išteklių teikimo, siekiant šalinti COVID-19 ligos padarinius ir valdyti jos plitimą esant valstybės lygio ekstremaliajai situacijai, išlaidoms kompensuoti lėšos)</t>
  </si>
  <si>
    <t>Susisiekimo sistemos priežiūros ir plėtros programa (asignavimų valdytojo pajamų įmokos infrastruktūros plėtrai)</t>
  </si>
  <si>
    <t>Miesto infrastruktūros objektų priežiūros ir modernizavimo programa (asignavimų valdytojo pajamų įmokos infrastruktūros plėtrai)</t>
  </si>
  <si>
    <t>Susisiekimo sistemos priežiūros ir plėtros programa (paskolų lėšos)</t>
  </si>
  <si>
    <t>Miesto infrastruktūros objektų priežiūros ir modernizavimo programa  (paskolų lėšos)</t>
  </si>
  <si>
    <t>Ugdymo proceso užtikrinimo programa  (paskolų lėšos)</t>
  </si>
  <si>
    <t>2.6. Už žemės pardavimą gautų lėšų likučio metų pradžioje lėšos</t>
  </si>
  <si>
    <t>2.7. Už privatizuotus butus gautų lėšų likučio metų pradžioje lėšos</t>
  </si>
  <si>
    <t xml:space="preserve">2.8. Europos Sąjungos finansinės paramos  ir bendrojo finansavimo lėšų likučio metų pradžioje lėšos </t>
  </si>
  <si>
    <t>Dotacija Socialinių paslaugų šakos kolektyvinės sutarties įsipareigojimams įgyvendinti</t>
  </si>
  <si>
    <t>Socialinės atskirties mažinimo programa (dotacijos Socialinių paslaugų šakos kolektyvinės sutarties įsipareigojimams įgyvendinti lėšos)</t>
  </si>
  <si>
    <t>Koordinuotai teikiamų paslaugų vaikams nuo gimimo iki 18 metų (turintiems didelių ir labai didelių specialiųjų ugdymosi poreikių – iki 21 metų) ir vaiko atstovams koordinavimui finansuoti</t>
  </si>
  <si>
    <t>Valstybinėms (valstybės perduotoms savivaldybėms) funkcijoms atlikti (11+...+33)</t>
  </si>
  <si>
    <t>Savivaldybėms perduotoms įstaigoms išlaikyti (36+37)</t>
  </si>
  <si>
    <t>Specialios tikslinės dotacijos (10+34+35+38)</t>
  </si>
  <si>
    <t>DOTACIJOS (8+9+39)</t>
  </si>
  <si>
    <t>Lyginamasis variantas</t>
  </si>
  <si>
    <t xml:space="preserve">                                                            2021 m.vasario 25 d. sprendimo Nr. T2-23</t>
  </si>
  <si>
    <t>Patvirtinta</t>
  </si>
  <si>
    <t>Pakeitimas</t>
  </si>
  <si>
    <t>Projektas</t>
  </si>
  <si>
    <t xml:space="preserve">                                                            (Klaipėdos miesto savivaldybės tarybos</t>
  </si>
  <si>
    <t xml:space="preserve">                                                            sprendimo Nr. T2-    redakcija)</t>
  </si>
  <si>
    <t xml:space="preserve">                                                            2021 m.                   d. </t>
  </si>
  <si>
    <t xml:space="preserve">Pakeitimas </t>
  </si>
  <si>
    <t xml:space="preserve">Projektas </t>
  </si>
  <si>
    <t>Dotacija Baltijos pr., Šilutės pl. (įskaitant ruožą į Dubysos g. įvažiavimą) ir Vilniaus pl. žiedinės sankryžos Klaipėdos m. rekonstravimui (ilgalaikiam materialiajam ir nematerialiajam turtui įsigyti)</t>
  </si>
  <si>
    <t>Dotacija vietinės reikšmės keliams tiesti, taisyti (remontuoti), rekonstruoti, prižiūrėti, saugaus eismo sąlygoms užtikrinti, šiems keliams inventorizuoti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</si>
  <si>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</si>
  <si>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</si>
  <si>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Susisiekimo sistemos priežiūros ir plėtros programa (dotacijos vietinės reikšmės keliams tiesti, taisyti (remontuoti), rekonstruoti, prižiūrėti, saugaus eismo sąlygoms užtikrinti, šiems keliams inventorizuoti lėšos)</t>
  </si>
  <si>
    <t>Susisiekimo sistemos priežiūros ir plėtros programa (dotacijos ilgalaikiam materialiajam ir nematerialiajam turtui įsigyti lėšos)</t>
  </si>
  <si>
    <t>Savivaldybės valdymo  programa (dotacijos vietinės reikšmės keliams tiesti, taisyti (remontuoti), rekonstruoti, prižiūrėti, saugaus eismo sąlygoms užtikrinti, šiems keliams inventorizuoti lėšos)</t>
  </si>
  <si>
    <t>Dotacija Lypkių gatvės (Nr. LM0677) rekonstravimui (ilgalaikiam materialiajam ir nematerialiajam turtui įsigyti)</t>
  </si>
  <si>
    <t xml:space="preserve">Lėšos 2020 metais savivaldybių biudžetų negautoms pajamoms padengti </t>
  </si>
  <si>
    <t>Susisiekimo sistemos priežiūros ir plėtros programa (lėšos 2020 metais savivaldybių biudžetų negautoms pajamoms padengti)</t>
  </si>
  <si>
    <t>Miesto infrastruktūros objektų priežiūros ir modernizavimo programa (lėšos 2020 metais savivaldybių biudžetų negautoms pajamoms padengti)</t>
  </si>
  <si>
    <t>Ugdymo proceso užtikrinimo programa (lėšos 2020 metais savivaldybių biudžetų negautoms pajamoms padengti)</t>
  </si>
  <si>
    <t>Sveikatos apsaugos programa (lėšos 2020 metais savivaldybių biudžetų negautoms pajamoms padengti)</t>
  </si>
  <si>
    <t>Dotacija LNSS įstaigų ir LNSS nepriklausančių įstaigų patirtoms išlaidoms, susijusioms su šių įstaigų darbuotojų darbo užmokesčio didinimu, kompensuoti</t>
  </si>
  <si>
    <t>Sveikatos apsaugos programa (dotacijos LNSS įstaigų ir LNSS nepriklausančių įstaigų patirtoms išlaidoms, susijusioms su šių įstaigų darbuotojų darbo užmokesčio didinimu, kompensuoti lėšos)</t>
  </si>
  <si>
    <t>Dotacija konsultacijoms mokiniams, patiriantiems mokymosi sunkumų, finansuoti 2021 metais</t>
  </si>
  <si>
    <t>Ugdymo proceso užtikrinimo programa (dotacijos konsultacijoms mokiniams, patiriantiems mokymosi sunkumų, finansuoti 2021 metais lėšos)</t>
  </si>
  <si>
    <t>Dotacija Klaipėdos Prano Mašioto progimnazijos pastato Klaipėdoje, Varpų g. 3, rekonstravimui (ilgalaikiam materialiajam ir nematerialiajam turtui įsigyti)</t>
  </si>
  <si>
    <t>Ugdymo proceso užtikrinimo programa (dotacijos ilgalaikiam materialiajam ir nematerialiajam turtui įsigyti lėšos)</t>
  </si>
  <si>
    <t>2021 m. vasario 25 d. sprendimo Nr. T2-23</t>
  </si>
  <si>
    <t>(Klaipėdos miesto savivaldybės tarybos</t>
  </si>
  <si>
    <t xml:space="preserve">2021 m.                   d. </t>
  </si>
  <si>
    <t>sprendimo Nr. T2-    redakcija)</t>
  </si>
  <si>
    <t>Dotacija naujoms mokytojų padėjėjų pareigybėms 2021 metais įsteigti</t>
  </si>
  <si>
    <t>Ugdymo proceso užtikrinimo programa (dotacijos naujoms mokytojų padėjėjų pareigybėms 2021 metais įsteigti lėšos)</t>
  </si>
  <si>
    <t xml:space="preserve">Dotacija įvažiuojamojo kelio į Jaunystės g. 7 (Nr. LM1242) paprastojo remonto darbams finansuoti </t>
  </si>
  <si>
    <t>Dotacija įstaigų patirtoms išlaidoms už skiepijimo nuo COVID-19 ligos paslaugas kompensuoti</t>
  </si>
  <si>
    <t>Dotacija išlaidoms, susijusioms su pedagoginių darbuotojų skaičiaus optimizavimu, apmokėti</t>
  </si>
  <si>
    <t>Dotacija mokinių, pasirinkusių laikyti brandos egzaminus 2021 metais ir dėl COVID-19 pandemijos patyrusių mokymosi praradimų, tiesioginėms konsultacijoms finansuoti</t>
  </si>
  <si>
    <t>Sveikatos apsaugos programa (dotacija įstaigų patirtoms išlaidoms už skiepijimo nuo COVID-19 ligos paslaugas kompensuoti)</t>
  </si>
  <si>
    <r>
      <rPr>
        <b/>
        <sz val="12"/>
        <rFont val="Times New Roman"/>
        <family val="1"/>
        <charset val="186"/>
      </rPr>
      <t xml:space="preserve">Jaunimo ir bendruomenių politikos plėtros programa </t>
    </r>
    <r>
      <rPr>
        <sz val="12"/>
        <rFont val="Times New Roman"/>
        <family val="1"/>
        <charset val="186"/>
      </rPr>
      <t>(savivaldybės biudžeto lėšos)</t>
    </r>
  </si>
  <si>
    <t xml:space="preserve">Ugdymo proceso užtikrinimo programa (dotacijos mokinių, pasirinkusių laikyti brandos egzaminus 2021 metais ir dėl COVID-19 pandemijos patyrusių mokymosi praradimų, tiesioginėms konsultacijoms finansuoti lėšos) </t>
  </si>
  <si>
    <t>Ugdymo proceso užtikrinimo programa (dotacijos išlaidoms, susijusioms su pedagoginių darbuotojų skaičiaus optimizavimu, apmokėti lėšos)</t>
  </si>
  <si>
    <t xml:space="preserve">                                                            2 priedas</t>
  </si>
  <si>
    <t>KLAIPĖDOS MIESTO SAVIVALDYBĖS 2021 METŲ BIUDŽETO ASIGNAVIMAI INVESTICIJŲ PROJEKTAMS FINANSUOTI IŠ PASKOLŲ LĖŠŲ</t>
  </si>
  <si>
    <t>Išlaidos turtui įsigyti</t>
  </si>
  <si>
    <t xml:space="preserve">Susisiekimo sistemos priežiūros ir plėtros programa </t>
  </si>
  <si>
    <t xml:space="preserve">Miesto infrastruktūros objektų priežiūros ir modernizavimo programa  </t>
  </si>
  <si>
    <t xml:space="preserve">Ugdymo proceso užtikrinimo programa  </t>
  </si>
  <si>
    <t xml:space="preserve">Iš viso </t>
  </si>
  <si>
    <t>MATERIALIOJO IR NEMATERIALIOJO TURTO REALIZAVIMO PAJAMOS (74)</t>
  </si>
  <si>
    <t>Ilgalaikio materialiojo turto realizavimo pajamos (75+76)</t>
  </si>
  <si>
    <t>Kitos dotacijos ir lėšos iš kitų valdymo lygių (40+...+60)</t>
  </si>
  <si>
    <t>KITOS PAJAMOS (62+...+72)</t>
  </si>
  <si>
    <t>Iš viso pajamų (1+7+61+73)</t>
  </si>
  <si>
    <t>Dotacija Klaipėdos Hermano Zudermano gimnazijos sporto aikštyno atnaujinimui  (ilgalaikiam materialiajam ir nematerialiajam turtui įsigyti)</t>
  </si>
  <si>
    <t>Iš viso asignavimų (129-131):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</si>
</sst>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General\."/>
    <numFmt numFmtId="166" formatCode="#,##0.0"/>
    <numFmt numFmtId="167" formatCode="0.0;\-0.0;;@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1" applyFont="1"/>
    <xf numFmtId="0" fontId="1" fillId="0" borderId="0" xfId="1"/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0" fontId="4" fillId="0" borderId="0" xfId="1" applyFont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7" fillId="0" borderId="0" xfId="0" applyFont="1"/>
    <xf numFmtId="49" fontId="8" fillId="0" borderId="2" xfId="3" applyNumberFormat="1" applyFont="1" applyFill="1" applyBorder="1" applyAlignment="1" applyProtection="1">
      <alignment horizontal="left" wrapText="1"/>
      <protection hidden="1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7" fillId="0" borderId="1" xfId="0" applyFont="1" applyBorder="1"/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9" fontId="2" fillId="0" borderId="0" xfId="8" applyFont="1" applyFill="1"/>
    <xf numFmtId="0" fontId="7" fillId="0" borderId="0" xfId="0" applyFont="1" applyFill="1"/>
    <xf numFmtId="164" fontId="9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1" fillId="0" borderId="1" xfId="1" applyBorder="1"/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2" fillId="0" borderId="0" xfId="1" applyFont="1" applyAlignment="1"/>
    <xf numFmtId="0" fontId="2" fillId="0" borderId="0" xfId="1" applyFont="1" applyFill="1" applyAlignment="1">
      <alignment horizontal="left"/>
    </xf>
    <xf numFmtId="0" fontId="10" fillId="0" borderId="2" xfId="0" applyFont="1" applyBorder="1" applyAlignment="1">
      <alignment wrapText="1"/>
    </xf>
    <xf numFmtId="0" fontId="10" fillId="0" borderId="0" xfId="0" applyFont="1"/>
    <xf numFmtId="164" fontId="1" fillId="0" borderId="0" xfId="1" applyNumberFormat="1"/>
    <xf numFmtId="0" fontId="2" fillId="0" borderId="0" xfId="1" applyFont="1" applyAlignment="1">
      <alignment horizontal="center"/>
    </xf>
    <xf numFmtId="164" fontId="2" fillId="0" borderId="2" xfId="1" applyNumberFormat="1" applyFont="1" applyBorder="1"/>
    <xf numFmtId="164" fontId="4" fillId="0" borderId="2" xfId="1" applyNumberFormat="1" applyFont="1" applyBorder="1"/>
    <xf numFmtId="0" fontId="7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0" xfId="1" applyFont="1" applyFill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Fill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5" xfId="0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4" fontId="4" fillId="0" borderId="5" xfId="0" applyNumberFormat="1" applyFont="1" applyFill="1" applyBorder="1"/>
    <xf numFmtId="164" fontId="2" fillId="0" borderId="5" xfId="1" applyNumberFormat="1" applyFont="1" applyFill="1" applyBorder="1"/>
    <xf numFmtId="0" fontId="4" fillId="0" borderId="2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164" fontId="7" fillId="0" borderId="0" xfId="0" applyNumberFormat="1" applyFont="1"/>
    <xf numFmtId="0" fontId="7" fillId="0" borderId="0" xfId="0" applyFont="1" applyBorder="1"/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4" fillId="0" borderId="0" xfId="1" applyFont="1" applyFill="1" applyAlignment="1">
      <alignment horizontal="center"/>
    </xf>
    <xf numFmtId="9" fontId="2" fillId="0" borderId="0" xfId="8" applyFont="1"/>
    <xf numFmtId="166" fontId="2" fillId="0" borderId="2" xfId="1" applyNumberFormat="1" applyFont="1" applyBorder="1"/>
    <xf numFmtId="166" fontId="4" fillId="0" borderId="2" xfId="1" applyNumberFormat="1" applyFont="1" applyFill="1" applyBorder="1"/>
    <xf numFmtId="166" fontId="2" fillId="0" borderId="2" xfId="1" applyNumberFormat="1" applyFont="1" applyFill="1" applyBorder="1"/>
    <xf numFmtId="0" fontId="2" fillId="0" borderId="0" xfId="0" applyFont="1" applyFill="1" applyBorder="1" applyAlignment="1">
      <alignment horizontal="left" vertical="justify"/>
    </xf>
    <xf numFmtId="167" fontId="2" fillId="0" borderId="2" xfId="1" applyNumberFormat="1" applyFont="1" applyFill="1" applyBorder="1" applyAlignment="1">
      <alignment horizontal="right"/>
    </xf>
    <xf numFmtId="167" fontId="2" fillId="0" borderId="2" xfId="1" applyNumberFormat="1" applyFont="1" applyFill="1" applyBorder="1" applyAlignment="1">
      <alignment horizontal="right" wrapText="1"/>
    </xf>
    <xf numFmtId="167" fontId="4" fillId="0" borderId="2" xfId="1" applyNumberFormat="1" applyFont="1" applyFill="1" applyBorder="1"/>
    <xf numFmtId="167" fontId="4" fillId="0" borderId="2" xfId="1" applyNumberFormat="1" applyFont="1" applyFill="1" applyBorder="1" applyAlignment="1">
      <alignment horizontal="right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164" fontId="10" fillId="0" borderId="2" xfId="0" applyNumberFormat="1" applyFont="1" applyBorder="1"/>
    <xf numFmtId="164" fontId="7" fillId="0" borderId="2" xfId="0" applyNumberFormat="1" applyFont="1" applyBorder="1"/>
    <xf numFmtId="9" fontId="2" fillId="0" borderId="2" xfId="8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4" fillId="0" borderId="2" xfId="1" applyFont="1" applyFill="1" applyBorder="1" applyAlignment="1">
      <alignment horizontal="left"/>
    </xf>
    <xf numFmtId="0" fontId="2" fillId="0" borderId="2" xfId="1" applyFont="1" applyFill="1" applyBorder="1"/>
    <xf numFmtId="9" fontId="2" fillId="0" borderId="2" xfId="8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9" fontId="2" fillId="0" borderId="2" xfId="8" applyFont="1" applyFill="1" applyBorder="1" applyAlignment="1">
      <alignment horizontal="center"/>
    </xf>
    <xf numFmtId="0" fontId="4" fillId="0" borderId="0" xfId="1" applyFont="1" applyFill="1" applyAlignment="1">
      <alignment horizontal="center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1"/>
  <sheetViews>
    <sheetView topLeftCell="A79" zoomScale="96" zoomScaleNormal="96" workbookViewId="0">
      <selection activeCell="B8" sqref="B8"/>
    </sheetView>
  </sheetViews>
  <sheetFormatPr defaultRowHeight="15.75" x14ac:dyDescent="0.25"/>
  <cols>
    <col min="1" max="1" width="9.140625" style="1"/>
    <col min="2" max="2" width="60" style="1" customWidth="1"/>
    <col min="3" max="3" width="17" style="1" customWidth="1"/>
    <col min="4" max="4" width="13.5703125" style="1" customWidth="1"/>
    <col min="5" max="5" width="12.28515625" style="1" customWidth="1"/>
    <col min="6" max="164" width="9.140625" style="1"/>
    <col min="165" max="165" width="60" style="1" customWidth="1"/>
    <col min="166" max="166" width="17.28515625" style="1" customWidth="1"/>
    <col min="167" max="167" width="13.28515625" style="1" customWidth="1"/>
    <col min="168" max="168" width="12" style="1" customWidth="1"/>
    <col min="169" max="420" width="9.140625" style="1"/>
    <col min="421" max="421" width="60" style="1" customWidth="1"/>
    <col min="422" max="422" width="17.28515625" style="1" customWidth="1"/>
    <col min="423" max="423" width="13.28515625" style="1" customWidth="1"/>
    <col min="424" max="424" width="12" style="1" customWidth="1"/>
    <col min="425" max="676" width="9.140625" style="1"/>
    <col min="677" max="677" width="60" style="1" customWidth="1"/>
    <col min="678" max="678" width="17.28515625" style="1" customWidth="1"/>
    <col min="679" max="679" width="13.28515625" style="1" customWidth="1"/>
    <col min="680" max="680" width="12" style="1" customWidth="1"/>
    <col min="681" max="932" width="9.140625" style="1"/>
    <col min="933" max="933" width="60" style="1" customWidth="1"/>
    <col min="934" max="934" width="17.28515625" style="1" customWidth="1"/>
    <col min="935" max="935" width="13.28515625" style="1" customWidth="1"/>
    <col min="936" max="936" width="12" style="1" customWidth="1"/>
    <col min="937" max="1188" width="9.140625" style="1"/>
    <col min="1189" max="1189" width="60" style="1" customWidth="1"/>
    <col min="1190" max="1190" width="17.28515625" style="1" customWidth="1"/>
    <col min="1191" max="1191" width="13.28515625" style="1" customWidth="1"/>
    <col min="1192" max="1192" width="12" style="1" customWidth="1"/>
    <col min="1193" max="1444" width="9.140625" style="1"/>
    <col min="1445" max="1445" width="60" style="1" customWidth="1"/>
    <col min="1446" max="1446" width="17.28515625" style="1" customWidth="1"/>
    <col min="1447" max="1447" width="13.28515625" style="1" customWidth="1"/>
    <col min="1448" max="1448" width="12" style="1" customWidth="1"/>
    <col min="1449" max="1700" width="9.140625" style="1"/>
    <col min="1701" max="1701" width="60" style="1" customWidth="1"/>
    <col min="1702" max="1702" width="17.28515625" style="1" customWidth="1"/>
    <col min="1703" max="1703" width="13.28515625" style="1" customWidth="1"/>
    <col min="1704" max="1704" width="12" style="1" customWidth="1"/>
    <col min="1705" max="1956" width="9.140625" style="1"/>
    <col min="1957" max="1957" width="60" style="1" customWidth="1"/>
    <col min="1958" max="1958" width="17.28515625" style="1" customWidth="1"/>
    <col min="1959" max="1959" width="13.28515625" style="1" customWidth="1"/>
    <col min="1960" max="1960" width="12" style="1" customWidth="1"/>
    <col min="1961" max="2212" width="9.140625" style="1"/>
    <col min="2213" max="2213" width="60" style="1" customWidth="1"/>
    <col min="2214" max="2214" width="17.28515625" style="1" customWidth="1"/>
    <col min="2215" max="2215" width="13.28515625" style="1" customWidth="1"/>
    <col min="2216" max="2216" width="12" style="1" customWidth="1"/>
    <col min="2217" max="2468" width="9.140625" style="1"/>
    <col min="2469" max="2469" width="60" style="1" customWidth="1"/>
    <col min="2470" max="2470" width="17.28515625" style="1" customWidth="1"/>
    <col min="2471" max="2471" width="13.28515625" style="1" customWidth="1"/>
    <col min="2472" max="2472" width="12" style="1" customWidth="1"/>
    <col min="2473" max="2724" width="9.140625" style="1"/>
    <col min="2725" max="2725" width="60" style="1" customWidth="1"/>
    <col min="2726" max="2726" width="17.28515625" style="1" customWidth="1"/>
    <col min="2727" max="2727" width="13.28515625" style="1" customWidth="1"/>
    <col min="2728" max="2728" width="12" style="1" customWidth="1"/>
    <col min="2729" max="2980" width="9.140625" style="1"/>
    <col min="2981" max="2981" width="60" style="1" customWidth="1"/>
    <col min="2982" max="2982" width="17.28515625" style="1" customWidth="1"/>
    <col min="2983" max="2983" width="13.28515625" style="1" customWidth="1"/>
    <col min="2984" max="2984" width="12" style="1" customWidth="1"/>
    <col min="2985" max="3236" width="9.140625" style="1"/>
    <col min="3237" max="3237" width="60" style="1" customWidth="1"/>
    <col min="3238" max="3238" width="17.28515625" style="1" customWidth="1"/>
    <col min="3239" max="3239" width="13.28515625" style="1" customWidth="1"/>
    <col min="3240" max="3240" width="12" style="1" customWidth="1"/>
    <col min="3241" max="3492" width="9.140625" style="1"/>
    <col min="3493" max="3493" width="60" style="1" customWidth="1"/>
    <col min="3494" max="3494" width="17.28515625" style="1" customWidth="1"/>
    <col min="3495" max="3495" width="13.28515625" style="1" customWidth="1"/>
    <col min="3496" max="3496" width="12" style="1" customWidth="1"/>
    <col min="3497" max="3748" width="9.140625" style="1"/>
    <col min="3749" max="3749" width="60" style="1" customWidth="1"/>
    <col min="3750" max="3750" width="17.28515625" style="1" customWidth="1"/>
    <col min="3751" max="3751" width="13.28515625" style="1" customWidth="1"/>
    <col min="3752" max="3752" width="12" style="1" customWidth="1"/>
    <col min="3753" max="4004" width="9.140625" style="1"/>
    <col min="4005" max="4005" width="60" style="1" customWidth="1"/>
    <col min="4006" max="4006" width="17.28515625" style="1" customWidth="1"/>
    <col min="4007" max="4007" width="13.28515625" style="1" customWidth="1"/>
    <col min="4008" max="4008" width="12" style="1" customWidth="1"/>
    <col min="4009" max="4260" width="9.140625" style="1"/>
    <col min="4261" max="4261" width="60" style="1" customWidth="1"/>
    <col min="4262" max="4262" width="17.28515625" style="1" customWidth="1"/>
    <col min="4263" max="4263" width="13.28515625" style="1" customWidth="1"/>
    <col min="4264" max="4264" width="12" style="1" customWidth="1"/>
    <col min="4265" max="4516" width="9.140625" style="1"/>
    <col min="4517" max="4517" width="60" style="1" customWidth="1"/>
    <col min="4518" max="4518" width="17.28515625" style="1" customWidth="1"/>
    <col min="4519" max="4519" width="13.28515625" style="1" customWidth="1"/>
    <col min="4520" max="4520" width="12" style="1" customWidth="1"/>
    <col min="4521" max="4772" width="9.140625" style="1"/>
    <col min="4773" max="4773" width="60" style="1" customWidth="1"/>
    <col min="4774" max="4774" width="17.28515625" style="1" customWidth="1"/>
    <col min="4775" max="4775" width="13.28515625" style="1" customWidth="1"/>
    <col min="4776" max="4776" width="12" style="1" customWidth="1"/>
    <col min="4777" max="5028" width="9.140625" style="1"/>
    <col min="5029" max="5029" width="60" style="1" customWidth="1"/>
    <col min="5030" max="5030" width="17.28515625" style="1" customWidth="1"/>
    <col min="5031" max="5031" width="13.28515625" style="1" customWidth="1"/>
    <col min="5032" max="5032" width="12" style="1" customWidth="1"/>
    <col min="5033" max="5284" width="9.140625" style="1"/>
    <col min="5285" max="5285" width="60" style="1" customWidth="1"/>
    <col min="5286" max="5286" width="17.28515625" style="1" customWidth="1"/>
    <col min="5287" max="5287" width="13.28515625" style="1" customWidth="1"/>
    <col min="5288" max="5288" width="12" style="1" customWidth="1"/>
    <col min="5289" max="5540" width="9.140625" style="1"/>
    <col min="5541" max="5541" width="60" style="1" customWidth="1"/>
    <col min="5542" max="5542" width="17.28515625" style="1" customWidth="1"/>
    <col min="5543" max="5543" width="13.28515625" style="1" customWidth="1"/>
    <col min="5544" max="5544" width="12" style="1" customWidth="1"/>
    <col min="5545" max="5796" width="9.140625" style="1"/>
    <col min="5797" max="5797" width="60" style="1" customWidth="1"/>
    <col min="5798" max="5798" width="17.28515625" style="1" customWidth="1"/>
    <col min="5799" max="5799" width="13.28515625" style="1" customWidth="1"/>
    <col min="5800" max="5800" width="12" style="1" customWidth="1"/>
    <col min="5801" max="6052" width="9.140625" style="1"/>
    <col min="6053" max="6053" width="60" style="1" customWidth="1"/>
    <col min="6054" max="6054" width="17.28515625" style="1" customWidth="1"/>
    <col min="6055" max="6055" width="13.28515625" style="1" customWidth="1"/>
    <col min="6056" max="6056" width="12" style="1" customWidth="1"/>
    <col min="6057" max="6308" width="9.140625" style="1"/>
    <col min="6309" max="6309" width="60" style="1" customWidth="1"/>
    <col min="6310" max="6310" width="17.28515625" style="1" customWidth="1"/>
    <col min="6311" max="6311" width="13.28515625" style="1" customWidth="1"/>
    <col min="6312" max="6312" width="12" style="1" customWidth="1"/>
    <col min="6313" max="6564" width="9.140625" style="1"/>
    <col min="6565" max="6565" width="60" style="1" customWidth="1"/>
    <col min="6566" max="6566" width="17.28515625" style="1" customWidth="1"/>
    <col min="6567" max="6567" width="13.28515625" style="1" customWidth="1"/>
    <col min="6568" max="6568" width="12" style="1" customWidth="1"/>
    <col min="6569" max="6820" width="9.140625" style="1"/>
    <col min="6821" max="6821" width="60" style="1" customWidth="1"/>
    <col min="6822" max="6822" width="17.28515625" style="1" customWidth="1"/>
    <col min="6823" max="6823" width="13.28515625" style="1" customWidth="1"/>
    <col min="6824" max="6824" width="12" style="1" customWidth="1"/>
    <col min="6825" max="7076" width="9.140625" style="1"/>
    <col min="7077" max="7077" width="60" style="1" customWidth="1"/>
    <col min="7078" max="7078" width="17.28515625" style="1" customWidth="1"/>
    <col min="7079" max="7079" width="13.28515625" style="1" customWidth="1"/>
    <col min="7080" max="7080" width="12" style="1" customWidth="1"/>
    <col min="7081" max="7332" width="9.140625" style="1"/>
    <col min="7333" max="7333" width="60" style="1" customWidth="1"/>
    <col min="7334" max="7334" width="17.28515625" style="1" customWidth="1"/>
    <col min="7335" max="7335" width="13.28515625" style="1" customWidth="1"/>
    <col min="7336" max="7336" width="12" style="1" customWidth="1"/>
    <col min="7337" max="7588" width="9.140625" style="1"/>
    <col min="7589" max="7589" width="60" style="1" customWidth="1"/>
    <col min="7590" max="7590" width="17.28515625" style="1" customWidth="1"/>
    <col min="7591" max="7591" width="13.28515625" style="1" customWidth="1"/>
    <col min="7592" max="7592" width="12" style="1" customWidth="1"/>
    <col min="7593" max="7844" width="9.140625" style="1"/>
    <col min="7845" max="7845" width="60" style="1" customWidth="1"/>
    <col min="7846" max="7846" width="17.28515625" style="1" customWidth="1"/>
    <col min="7847" max="7847" width="13.28515625" style="1" customWidth="1"/>
    <col min="7848" max="7848" width="12" style="1" customWidth="1"/>
    <col min="7849" max="8100" width="9.140625" style="1"/>
    <col min="8101" max="8101" width="60" style="1" customWidth="1"/>
    <col min="8102" max="8102" width="17.28515625" style="1" customWidth="1"/>
    <col min="8103" max="8103" width="13.28515625" style="1" customWidth="1"/>
    <col min="8104" max="8104" width="12" style="1" customWidth="1"/>
    <col min="8105" max="8356" width="9.140625" style="1"/>
    <col min="8357" max="8357" width="60" style="1" customWidth="1"/>
    <col min="8358" max="8358" width="17.28515625" style="1" customWidth="1"/>
    <col min="8359" max="8359" width="13.28515625" style="1" customWidth="1"/>
    <col min="8360" max="8360" width="12" style="1" customWidth="1"/>
    <col min="8361" max="8612" width="9.140625" style="1"/>
    <col min="8613" max="8613" width="60" style="1" customWidth="1"/>
    <col min="8614" max="8614" width="17.28515625" style="1" customWidth="1"/>
    <col min="8615" max="8615" width="13.28515625" style="1" customWidth="1"/>
    <col min="8616" max="8616" width="12" style="1" customWidth="1"/>
    <col min="8617" max="8868" width="9.140625" style="1"/>
    <col min="8869" max="8869" width="60" style="1" customWidth="1"/>
    <col min="8870" max="8870" width="17.28515625" style="1" customWidth="1"/>
    <col min="8871" max="8871" width="13.28515625" style="1" customWidth="1"/>
    <col min="8872" max="8872" width="12" style="1" customWidth="1"/>
    <col min="8873" max="9124" width="9.140625" style="1"/>
    <col min="9125" max="9125" width="60" style="1" customWidth="1"/>
    <col min="9126" max="9126" width="17.28515625" style="1" customWidth="1"/>
    <col min="9127" max="9127" width="13.28515625" style="1" customWidth="1"/>
    <col min="9128" max="9128" width="12" style="1" customWidth="1"/>
    <col min="9129" max="9380" width="9.140625" style="1"/>
    <col min="9381" max="9381" width="60" style="1" customWidth="1"/>
    <col min="9382" max="9382" width="17.28515625" style="1" customWidth="1"/>
    <col min="9383" max="9383" width="13.28515625" style="1" customWidth="1"/>
    <col min="9384" max="9384" width="12" style="1" customWidth="1"/>
    <col min="9385" max="9636" width="9.140625" style="1"/>
    <col min="9637" max="9637" width="60" style="1" customWidth="1"/>
    <col min="9638" max="9638" width="17.28515625" style="1" customWidth="1"/>
    <col min="9639" max="9639" width="13.28515625" style="1" customWidth="1"/>
    <col min="9640" max="9640" width="12" style="1" customWidth="1"/>
    <col min="9641" max="9892" width="9.140625" style="1"/>
    <col min="9893" max="9893" width="60" style="1" customWidth="1"/>
    <col min="9894" max="9894" width="17.28515625" style="1" customWidth="1"/>
    <col min="9895" max="9895" width="13.28515625" style="1" customWidth="1"/>
    <col min="9896" max="9896" width="12" style="1" customWidth="1"/>
    <col min="9897" max="10148" width="9.140625" style="1"/>
    <col min="10149" max="10149" width="60" style="1" customWidth="1"/>
    <col min="10150" max="10150" width="17.28515625" style="1" customWidth="1"/>
    <col min="10151" max="10151" width="13.28515625" style="1" customWidth="1"/>
    <col min="10152" max="10152" width="12" style="1" customWidth="1"/>
    <col min="10153" max="10404" width="9.140625" style="1"/>
    <col min="10405" max="10405" width="60" style="1" customWidth="1"/>
    <col min="10406" max="10406" width="17.28515625" style="1" customWidth="1"/>
    <col min="10407" max="10407" width="13.28515625" style="1" customWidth="1"/>
    <col min="10408" max="10408" width="12" style="1" customWidth="1"/>
    <col min="10409" max="10660" width="9.140625" style="1"/>
    <col min="10661" max="10661" width="60" style="1" customWidth="1"/>
    <col min="10662" max="10662" width="17.28515625" style="1" customWidth="1"/>
    <col min="10663" max="10663" width="13.28515625" style="1" customWidth="1"/>
    <col min="10664" max="10664" width="12" style="1" customWidth="1"/>
    <col min="10665" max="10916" width="9.140625" style="1"/>
    <col min="10917" max="10917" width="60" style="1" customWidth="1"/>
    <col min="10918" max="10918" width="17.28515625" style="1" customWidth="1"/>
    <col min="10919" max="10919" width="13.28515625" style="1" customWidth="1"/>
    <col min="10920" max="10920" width="12" style="1" customWidth="1"/>
    <col min="10921" max="11172" width="9.140625" style="1"/>
    <col min="11173" max="11173" width="60" style="1" customWidth="1"/>
    <col min="11174" max="11174" width="17.28515625" style="1" customWidth="1"/>
    <col min="11175" max="11175" width="13.28515625" style="1" customWidth="1"/>
    <col min="11176" max="11176" width="12" style="1" customWidth="1"/>
    <col min="11177" max="11428" width="9.140625" style="1"/>
    <col min="11429" max="11429" width="60" style="1" customWidth="1"/>
    <col min="11430" max="11430" width="17.28515625" style="1" customWidth="1"/>
    <col min="11431" max="11431" width="13.28515625" style="1" customWidth="1"/>
    <col min="11432" max="11432" width="12" style="1" customWidth="1"/>
    <col min="11433" max="11684" width="9.140625" style="1"/>
    <col min="11685" max="11685" width="60" style="1" customWidth="1"/>
    <col min="11686" max="11686" width="17.28515625" style="1" customWidth="1"/>
    <col min="11687" max="11687" width="13.28515625" style="1" customWidth="1"/>
    <col min="11688" max="11688" width="12" style="1" customWidth="1"/>
    <col min="11689" max="11940" width="9.140625" style="1"/>
    <col min="11941" max="11941" width="60" style="1" customWidth="1"/>
    <col min="11942" max="11942" width="17.28515625" style="1" customWidth="1"/>
    <col min="11943" max="11943" width="13.28515625" style="1" customWidth="1"/>
    <col min="11944" max="11944" width="12" style="1" customWidth="1"/>
    <col min="11945" max="12196" width="9.140625" style="1"/>
    <col min="12197" max="12197" width="60" style="1" customWidth="1"/>
    <col min="12198" max="12198" width="17.28515625" style="1" customWidth="1"/>
    <col min="12199" max="12199" width="13.28515625" style="1" customWidth="1"/>
    <col min="12200" max="12200" width="12" style="1" customWidth="1"/>
    <col min="12201" max="12452" width="9.140625" style="1"/>
    <col min="12453" max="12453" width="60" style="1" customWidth="1"/>
    <col min="12454" max="12454" width="17.28515625" style="1" customWidth="1"/>
    <col min="12455" max="12455" width="13.28515625" style="1" customWidth="1"/>
    <col min="12456" max="12456" width="12" style="1" customWidth="1"/>
    <col min="12457" max="12708" width="9.140625" style="1"/>
    <col min="12709" max="12709" width="60" style="1" customWidth="1"/>
    <col min="12710" max="12710" width="17.28515625" style="1" customWidth="1"/>
    <col min="12711" max="12711" width="13.28515625" style="1" customWidth="1"/>
    <col min="12712" max="12712" width="12" style="1" customWidth="1"/>
    <col min="12713" max="12964" width="9.140625" style="1"/>
    <col min="12965" max="12965" width="60" style="1" customWidth="1"/>
    <col min="12966" max="12966" width="17.28515625" style="1" customWidth="1"/>
    <col min="12967" max="12967" width="13.28515625" style="1" customWidth="1"/>
    <col min="12968" max="12968" width="12" style="1" customWidth="1"/>
    <col min="12969" max="13220" width="9.140625" style="1"/>
    <col min="13221" max="13221" width="60" style="1" customWidth="1"/>
    <col min="13222" max="13222" width="17.28515625" style="1" customWidth="1"/>
    <col min="13223" max="13223" width="13.28515625" style="1" customWidth="1"/>
    <col min="13224" max="13224" width="12" style="1" customWidth="1"/>
    <col min="13225" max="13476" width="9.140625" style="1"/>
    <col min="13477" max="13477" width="60" style="1" customWidth="1"/>
    <col min="13478" max="13478" width="17.28515625" style="1" customWidth="1"/>
    <col min="13479" max="13479" width="13.28515625" style="1" customWidth="1"/>
    <col min="13480" max="13480" width="12" style="1" customWidth="1"/>
    <col min="13481" max="13732" width="9.140625" style="1"/>
    <col min="13733" max="13733" width="60" style="1" customWidth="1"/>
    <col min="13734" max="13734" width="17.28515625" style="1" customWidth="1"/>
    <col min="13735" max="13735" width="13.28515625" style="1" customWidth="1"/>
    <col min="13736" max="13736" width="12" style="1" customWidth="1"/>
    <col min="13737" max="13988" width="9.140625" style="1"/>
    <col min="13989" max="13989" width="60" style="1" customWidth="1"/>
    <col min="13990" max="13990" width="17.28515625" style="1" customWidth="1"/>
    <col min="13991" max="13991" width="13.28515625" style="1" customWidth="1"/>
    <col min="13992" max="13992" width="12" style="1" customWidth="1"/>
    <col min="13993" max="14244" width="9.140625" style="1"/>
    <col min="14245" max="14245" width="60" style="1" customWidth="1"/>
    <col min="14246" max="14246" width="17.28515625" style="1" customWidth="1"/>
    <col min="14247" max="14247" width="13.28515625" style="1" customWidth="1"/>
    <col min="14248" max="14248" width="12" style="1" customWidth="1"/>
    <col min="14249" max="14500" width="9.140625" style="1"/>
    <col min="14501" max="14501" width="60" style="1" customWidth="1"/>
    <col min="14502" max="14502" width="17.28515625" style="1" customWidth="1"/>
    <col min="14503" max="14503" width="13.28515625" style="1" customWidth="1"/>
    <col min="14504" max="14504" width="12" style="1" customWidth="1"/>
    <col min="14505" max="14756" width="9.140625" style="1"/>
    <col min="14757" max="14757" width="60" style="1" customWidth="1"/>
    <col min="14758" max="14758" width="17.28515625" style="1" customWidth="1"/>
    <col min="14759" max="14759" width="13.28515625" style="1" customWidth="1"/>
    <col min="14760" max="14760" width="12" style="1" customWidth="1"/>
    <col min="14761" max="15012" width="9.140625" style="1"/>
    <col min="15013" max="15013" width="60" style="1" customWidth="1"/>
    <col min="15014" max="15014" width="17.28515625" style="1" customWidth="1"/>
    <col min="15015" max="15015" width="13.28515625" style="1" customWidth="1"/>
    <col min="15016" max="15016" width="12" style="1" customWidth="1"/>
    <col min="15017" max="15268" width="9.140625" style="1"/>
    <col min="15269" max="15269" width="60" style="1" customWidth="1"/>
    <col min="15270" max="15270" width="17.28515625" style="1" customWidth="1"/>
    <col min="15271" max="15271" width="13.28515625" style="1" customWidth="1"/>
    <col min="15272" max="15272" width="12" style="1" customWidth="1"/>
    <col min="15273" max="15524" width="9.140625" style="1"/>
    <col min="15525" max="15525" width="60" style="1" customWidth="1"/>
    <col min="15526" max="15526" width="17.28515625" style="1" customWidth="1"/>
    <col min="15527" max="15527" width="13.28515625" style="1" customWidth="1"/>
    <col min="15528" max="15528" width="12" style="1" customWidth="1"/>
    <col min="15529" max="15780" width="9.140625" style="1"/>
    <col min="15781" max="15781" width="60" style="1" customWidth="1"/>
    <col min="15782" max="15782" width="17.28515625" style="1" customWidth="1"/>
    <col min="15783" max="15783" width="13.28515625" style="1" customWidth="1"/>
    <col min="15784" max="15784" width="12" style="1" customWidth="1"/>
    <col min="15785" max="16036" width="9.140625" style="1"/>
    <col min="16037" max="16037" width="60" style="1" customWidth="1"/>
    <col min="16038" max="16038" width="17.28515625" style="1" customWidth="1"/>
    <col min="16039" max="16039" width="13.28515625" style="1" customWidth="1"/>
    <col min="16040" max="16040" width="12" style="1" customWidth="1"/>
    <col min="16041" max="16384" width="9.140625" style="1"/>
  </cols>
  <sheetData>
    <row r="1" spans="1:5" x14ac:dyDescent="0.25">
      <c r="C1" s="24" t="s">
        <v>175</v>
      </c>
    </row>
    <row r="3" spans="1:5" s="27" customFormat="1" ht="16.5" customHeight="1" x14ac:dyDescent="0.25">
      <c r="A3" s="15"/>
      <c r="B3" s="98" t="s">
        <v>72</v>
      </c>
      <c r="C3" s="98"/>
    </row>
    <row r="4" spans="1:5" s="27" customFormat="1" ht="14.25" customHeight="1" x14ac:dyDescent="0.25">
      <c r="A4" s="15"/>
      <c r="B4" s="98" t="s">
        <v>176</v>
      </c>
      <c r="C4" s="98"/>
    </row>
    <row r="5" spans="1:5" s="27" customFormat="1" x14ac:dyDescent="0.25">
      <c r="A5" s="16"/>
      <c r="B5" s="98" t="s">
        <v>73</v>
      </c>
      <c r="C5" s="98"/>
    </row>
    <row r="6" spans="1:5" s="27" customFormat="1" x14ac:dyDescent="0.25">
      <c r="A6" s="16"/>
      <c r="B6" s="47" t="s">
        <v>180</v>
      </c>
      <c r="C6" s="93"/>
    </row>
    <row r="7" spans="1:5" s="27" customFormat="1" x14ac:dyDescent="0.25">
      <c r="A7" s="16"/>
      <c r="B7" s="48" t="s">
        <v>182</v>
      </c>
      <c r="C7" s="93"/>
    </row>
    <row r="8" spans="1:5" s="27" customFormat="1" x14ac:dyDescent="0.25">
      <c r="A8" s="16"/>
      <c r="B8" s="49" t="s">
        <v>181</v>
      </c>
      <c r="C8" s="93"/>
    </row>
    <row r="9" spans="1:5" ht="12.75" customHeight="1" x14ac:dyDescent="0.25">
      <c r="A9" s="17"/>
      <c r="B9" s="18"/>
      <c r="C9" s="18"/>
    </row>
    <row r="10" spans="1:5" x14ac:dyDescent="0.25">
      <c r="A10" s="19"/>
      <c r="B10" s="20" t="s">
        <v>143</v>
      </c>
      <c r="C10" s="21"/>
    </row>
    <row r="11" spans="1:5" ht="11.25" customHeight="1" x14ac:dyDescent="0.25">
      <c r="A11" s="17"/>
      <c r="B11" s="20"/>
      <c r="C11" s="22"/>
    </row>
    <row r="12" spans="1:5" x14ac:dyDescent="0.25">
      <c r="A12" s="17"/>
      <c r="B12" s="23" t="s">
        <v>4</v>
      </c>
      <c r="C12" s="21" t="s">
        <v>84</v>
      </c>
    </row>
    <row r="13" spans="1:5" ht="42.75" customHeight="1" x14ac:dyDescent="0.25">
      <c r="A13" s="34" t="s">
        <v>0</v>
      </c>
      <c r="B13" s="34" t="s">
        <v>5</v>
      </c>
      <c r="C13" s="34" t="s">
        <v>177</v>
      </c>
      <c r="D13" s="46" t="s">
        <v>178</v>
      </c>
      <c r="E13" s="46" t="s">
        <v>179</v>
      </c>
    </row>
    <row r="14" spans="1:5" x14ac:dyDescent="0.25">
      <c r="A14" s="94">
        <v>1</v>
      </c>
      <c r="B14" s="94">
        <v>2</v>
      </c>
      <c r="C14" s="94">
        <v>3</v>
      </c>
      <c r="D14" s="94">
        <v>3</v>
      </c>
      <c r="E14" s="94">
        <v>3</v>
      </c>
    </row>
    <row r="15" spans="1:5" ht="15.75" customHeight="1" x14ac:dyDescent="0.25">
      <c r="A15" s="10">
        <v>1</v>
      </c>
      <c r="B15" s="8" t="s">
        <v>119</v>
      </c>
      <c r="C15" s="12">
        <f>SUM(C16:C20)</f>
        <v>107108</v>
      </c>
      <c r="D15" s="87">
        <f t="shared" ref="D15:E15" si="0">SUM(D16:D20)</f>
        <v>0</v>
      </c>
      <c r="E15" s="12">
        <f t="shared" si="0"/>
        <v>107108</v>
      </c>
    </row>
    <row r="16" spans="1:5" ht="15" customHeight="1" x14ac:dyDescent="0.25">
      <c r="A16" s="10">
        <f>A15+1</f>
        <v>2</v>
      </c>
      <c r="B16" s="9" t="s">
        <v>6</v>
      </c>
      <c r="C16" s="13">
        <v>97668</v>
      </c>
      <c r="D16" s="54"/>
      <c r="E16" s="54">
        <f>+C16+D16</f>
        <v>97668</v>
      </c>
    </row>
    <row r="17" spans="1:5" ht="15" customHeight="1" x14ac:dyDescent="0.25">
      <c r="A17" s="10">
        <f t="shared" ref="A17:A80" si="1">A16+1</f>
        <v>3</v>
      </c>
      <c r="B17" s="9" t="s">
        <v>7</v>
      </c>
      <c r="C17" s="13">
        <v>480</v>
      </c>
      <c r="D17" s="54"/>
      <c r="E17" s="54">
        <f t="shared" ref="E17:E20" si="2">+C17+D17</f>
        <v>480</v>
      </c>
    </row>
    <row r="18" spans="1:5" ht="15" customHeight="1" x14ac:dyDescent="0.25">
      <c r="A18" s="10">
        <f t="shared" si="1"/>
        <v>4</v>
      </c>
      <c r="B18" s="9" t="s">
        <v>8</v>
      </c>
      <c r="C18" s="13">
        <v>90</v>
      </c>
      <c r="D18" s="54"/>
      <c r="E18" s="54">
        <f t="shared" si="2"/>
        <v>90</v>
      </c>
    </row>
    <row r="19" spans="1:5" ht="15" customHeight="1" x14ac:dyDescent="0.25">
      <c r="A19" s="10">
        <f t="shared" si="1"/>
        <v>5</v>
      </c>
      <c r="B19" s="9" t="s">
        <v>9</v>
      </c>
      <c r="C19" s="13">
        <v>8420</v>
      </c>
      <c r="D19" s="54"/>
      <c r="E19" s="54">
        <f t="shared" si="2"/>
        <v>8420</v>
      </c>
    </row>
    <row r="20" spans="1:5" ht="15" customHeight="1" x14ac:dyDescent="0.25">
      <c r="A20" s="10">
        <f t="shared" si="1"/>
        <v>6</v>
      </c>
      <c r="B20" s="9" t="s">
        <v>10</v>
      </c>
      <c r="C20" s="13">
        <v>450</v>
      </c>
      <c r="D20" s="54"/>
      <c r="E20" s="54">
        <f t="shared" si="2"/>
        <v>450</v>
      </c>
    </row>
    <row r="21" spans="1:5" x14ac:dyDescent="0.25">
      <c r="A21" s="10">
        <f t="shared" si="1"/>
        <v>7</v>
      </c>
      <c r="B21" s="8" t="s">
        <v>174</v>
      </c>
      <c r="C21" s="12">
        <f>+C22+C23+C53</f>
        <v>94149.1</v>
      </c>
      <c r="D21" s="12">
        <f t="shared" ref="D21:E21" si="3">+D22+D23+D53</f>
        <v>608.9</v>
      </c>
      <c r="E21" s="12">
        <f t="shared" si="3"/>
        <v>94758</v>
      </c>
    </row>
    <row r="22" spans="1:5" ht="31.5" x14ac:dyDescent="0.25">
      <c r="A22" s="10">
        <f t="shared" si="1"/>
        <v>8</v>
      </c>
      <c r="B22" s="8" t="s">
        <v>110</v>
      </c>
      <c r="C22" s="12">
        <v>8929.1</v>
      </c>
      <c r="D22" s="55">
        <v>-340.5</v>
      </c>
      <c r="E22" s="55">
        <f>+C22+D22</f>
        <v>8588.6</v>
      </c>
    </row>
    <row r="23" spans="1:5" ht="15.75" customHeight="1" x14ac:dyDescent="0.25">
      <c r="A23" s="10">
        <f t="shared" si="1"/>
        <v>9</v>
      </c>
      <c r="B23" s="8" t="s">
        <v>173</v>
      </c>
      <c r="C23" s="12">
        <f>+C24+C48+C49+C52</f>
        <v>63742.9</v>
      </c>
      <c r="D23" s="87">
        <f t="shared" ref="D23:E23" si="4">+D24+D48+D49+D52</f>
        <v>0</v>
      </c>
      <c r="E23" s="12">
        <f t="shared" si="4"/>
        <v>63742.9</v>
      </c>
    </row>
    <row r="24" spans="1:5" ht="33.75" customHeight="1" x14ac:dyDescent="0.25">
      <c r="A24" s="10">
        <f t="shared" si="1"/>
        <v>10</v>
      </c>
      <c r="B24" s="9" t="s">
        <v>171</v>
      </c>
      <c r="C24" s="30">
        <f>SUM(C25:C47)</f>
        <v>9200.7999999999993</v>
      </c>
      <c r="D24" s="85">
        <f t="shared" ref="D24:E24" si="5">SUM(D25:D47)</f>
        <v>0</v>
      </c>
      <c r="E24" s="30">
        <f t="shared" si="5"/>
        <v>9200.7999999999993</v>
      </c>
    </row>
    <row r="25" spans="1:5" ht="31.5" x14ac:dyDescent="0.25">
      <c r="A25" s="10">
        <f t="shared" si="1"/>
        <v>11</v>
      </c>
      <c r="B25" s="5" t="s">
        <v>155</v>
      </c>
      <c r="C25" s="13">
        <v>0.6</v>
      </c>
      <c r="D25" s="54"/>
      <c r="E25" s="54">
        <f>+C25+D25</f>
        <v>0.6</v>
      </c>
    </row>
    <row r="26" spans="1:5" ht="15.75" customHeight="1" x14ac:dyDescent="0.25">
      <c r="A26" s="10">
        <f t="shared" si="1"/>
        <v>12</v>
      </c>
      <c r="B26" s="5" t="s">
        <v>13</v>
      </c>
      <c r="C26" s="13">
        <v>23.6</v>
      </c>
      <c r="D26" s="54"/>
      <c r="E26" s="54">
        <f t="shared" ref="E26:E48" si="6">+C26+D26</f>
        <v>23.6</v>
      </c>
    </row>
    <row r="27" spans="1:5" ht="15.75" customHeight="1" x14ac:dyDescent="0.25">
      <c r="A27" s="10">
        <f t="shared" si="1"/>
        <v>13</v>
      </c>
      <c r="B27" s="5" t="s">
        <v>16</v>
      </c>
      <c r="C27" s="13">
        <v>86.1</v>
      </c>
      <c r="D27" s="54"/>
      <c r="E27" s="54">
        <f t="shared" si="6"/>
        <v>86.1</v>
      </c>
    </row>
    <row r="28" spans="1:5" ht="32.25" customHeight="1" x14ac:dyDescent="0.25">
      <c r="A28" s="10">
        <f t="shared" si="1"/>
        <v>14</v>
      </c>
      <c r="B28" s="5" t="s">
        <v>75</v>
      </c>
      <c r="C28" s="13">
        <v>29.3</v>
      </c>
      <c r="D28" s="54"/>
      <c r="E28" s="54">
        <f t="shared" si="6"/>
        <v>29.3</v>
      </c>
    </row>
    <row r="29" spans="1:5" ht="15.75" customHeight="1" x14ac:dyDescent="0.25">
      <c r="A29" s="10">
        <f t="shared" si="1"/>
        <v>15</v>
      </c>
      <c r="B29" s="5" t="s">
        <v>14</v>
      </c>
      <c r="C29" s="13">
        <v>15.3</v>
      </c>
      <c r="D29" s="54"/>
      <c r="E29" s="54">
        <f t="shared" si="6"/>
        <v>15.3</v>
      </c>
    </row>
    <row r="30" spans="1:5" ht="15.75" customHeight="1" x14ac:dyDescent="0.25">
      <c r="A30" s="10">
        <f t="shared" si="1"/>
        <v>16</v>
      </c>
      <c r="B30" s="5" t="s">
        <v>79</v>
      </c>
      <c r="C30" s="13">
        <v>75.599999999999994</v>
      </c>
      <c r="D30" s="54"/>
      <c r="E30" s="54">
        <f t="shared" si="6"/>
        <v>75.599999999999994</v>
      </c>
    </row>
    <row r="31" spans="1:5" ht="15.75" customHeight="1" x14ac:dyDescent="0.25">
      <c r="A31" s="10">
        <f t="shared" si="1"/>
        <v>17</v>
      </c>
      <c r="B31" s="5" t="s">
        <v>104</v>
      </c>
      <c r="C31" s="13">
        <v>44.7</v>
      </c>
      <c r="D31" s="54"/>
      <c r="E31" s="54">
        <f t="shared" si="6"/>
        <v>44.7</v>
      </c>
    </row>
    <row r="32" spans="1:5" ht="15.75" customHeight="1" x14ac:dyDescent="0.25">
      <c r="A32" s="10">
        <f t="shared" si="1"/>
        <v>18</v>
      </c>
      <c r="B32" s="5" t="s">
        <v>15</v>
      </c>
      <c r="C32" s="13">
        <v>84.6</v>
      </c>
      <c r="D32" s="54"/>
      <c r="E32" s="54">
        <f t="shared" si="6"/>
        <v>84.6</v>
      </c>
    </row>
    <row r="33" spans="1:5" ht="34.5" customHeight="1" x14ac:dyDescent="0.25">
      <c r="A33" s="10">
        <f t="shared" si="1"/>
        <v>19</v>
      </c>
      <c r="B33" s="5" t="s">
        <v>17</v>
      </c>
      <c r="C33" s="13">
        <v>2.6</v>
      </c>
      <c r="D33" s="54"/>
      <c r="E33" s="54">
        <f t="shared" si="6"/>
        <v>2.6</v>
      </c>
    </row>
    <row r="34" spans="1:5" ht="34.5" customHeight="1" x14ac:dyDescent="0.25">
      <c r="A34" s="10">
        <f t="shared" si="1"/>
        <v>20</v>
      </c>
      <c r="B34" s="5" t="s">
        <v>135</v>
      </c>
      <c r="C34" s="13">
        <v>1.2</v>
      </c>
      <c r="D34" s="54"/>
      <c r="E34" s="54">
        <f t="shared" si="6"/>
        <v>1.2</v>
      </c>
    </row>
    <row r="35" spans="1:5" ht="15.75" customHeight="1" x14ac:dyDescent="0.25">
      <c r="A35" s="10">
        <f t="shared" si="1"/>
        <v>21</v>
      </c>
      <c r="B35" s="5" t="s">
        <v>80</v>
      </c>
      <c r="C35" s="13">
        <v>5.3</v>
      </c>
      <c r="D35" s="54"/>
      <c r="E35" s="54">
        <f t="shared" si="6"/>
        <v>5.3</v>
      </c>
    </row>
    <row r="36" spans="1:5" ht="19.5" customHeight="1" x14ac:dyDescent="0.25">
      <c r="A36" s="10">
        <f t="shared" si="1"/>
        <v>22</v>
      </c>
      <c r="B36" s="9" t="s">
        <v>39</v>
      </c>
      <c r="C36" s="13">
        <v>18.899999999999999</v>
      </c>
      <c r="D36" s="54"/>
      <c r="E36" s="54">
        <f t="shared" si="6"/>
        <v>18.899999999999999</v>
      </c>
    </row>
    <row r="37" spans="1:5" ht="31.5" x14ac:dyDescent="0.25">
      <c r="A37" s="10">
        <f t="shared" si="1"/>
        <v>23</v>
      </c>
      <c r="B37" s="5" t="s">
        <v>103</v>
      </c>
      <c r="C37" s="13">
        <v>272</v>
      </c>
      <c r="D37" s="54"/>
      <c r="E37" s="54">
        <f t="shared" si="6"/>
        <v>272</v>
      </c>
    </row>
    <row r="38" spans="1:5" ht="15.75" customHeight="1" x14ac:dyDescent="0.25">
      <c r="A38" s="10">
        <f t="shared" si="1"/>
        <v>24</v>
      </c>
      <c r="B38" s="5" t="s">
        <v>18</v>
      </c>
      <c r="C38" s="13">
        <v>4453.6000000000004</v>
      </c>
      <c r="D38" s="54"/>
      <c r="E38" s="54">
        <f t="shared" si="6"/>
        <v>4453.6000000000004</v>
      </c>
    </row>
    <row r="39" spans="1:5" x14ac:dyDescent="0.25">
      <c r="A39" s="10">
        <f t="shared" si="1"/>
        <v>25</v>
      </c>
      <c r="B39" s="5" t="s">
        <v>19</v>
      </c>
      <c r="C39" s="13">
        <v>803.4</v>
      </c>
      <c r="D39" s="54"/>
      <c r="E39" s="54">
        <f t="shared" si="6"/>
        <v>803.4</v>
      </c>
    </row>
    <row r="40" spans="1:5" ht="15.75" customHeight="1" x14ac:dyDescent="0.25">
      <c r="A40" s="10">
        <f t="shared" si="1"/>
        <v>26</v>
      </c>
      <c r="B40" s="5" t="s">
        <v>20</v>
      </c>
      <c r="C40" s="13">
        <v>1871</v>
      </c>
      <c r="D40" s="54"/>
      <c r="E40" s="54">
        <f t="shared" si="6"/>
        <v>1871</v>
      </c>
    </row>
    <row r="41" spans="1:5" x14ac:dyDescent="0.25">
      <c r="A41" s="10">
        <f t="shared" si="1"/>
        <v>27</v>
      </c>
      <c r="B41" s="5" t="s">
        <v>105</v>
      </c>
      <c r="C41" s="13">
        <v>175</v>
      </c>
      <c r="D41" s="54"/>
      <c r="E41" s="54">
        <f t="shared" si="6"/>
        <v>175</v>
      </c>
    </row>
    <row r="42" spans="1:5" ht="32.25" customHeight="1" x14ac:dyDescent="0.25">
      <c r="A42" s="10">
        <f t="shared" si="1"/>
        <v>28</v>
      </c>
      <c r="B42" s="5" t="s">
        <v>109</v>
      </c>
      <c r="C42" s="13">
        <v>825.7</v>
      </c>
      <c r="D42" s="54"/>
      <c r="E42" s="54">
        <f t="shared" si="6"/>
        <v>825.7</v>
      </c>
    </row>
    <row r="43" spans="1:5" ht="30" customHeight="1" x14ac:dyDescent="0.25">
      <c r="A43" s="10">
        <f t="shared" si="1"/>
        <v>29</v>
      </c>
      <c r="B43" s="5" t="s">
        <v>108</v>
      </c>
      <c r="C43" s="13">
        <v>206</v>
      </c>
      <c r="D43" s="54"/>
      <c r="E43" s="54">
        <f t="shared" si="6"/>
        <v>206</v>
      </c>
    </row>
    <row r="44" spans="1:5" x14ac:dyDescent="0.25">
      <c r="A44" s="10">
        <f t="shared" si="1"/>
        <v>30</v>
      </c>
      <c r="B44" s="5" t="s">
        <v>125</v>
      </c>
      <c r="C44" s="13">
        <v>128</v>
      </c>
      <c r="D44" s="54"/>
      <c r="E44" s="54">
        <f t="shared" si="6"/>
        <v>128</v>
      </c>
    </row>
    <row r="45" spans="1:5" ht="18" customHeight="1" x14ac:dyDescent="0.25">
      <c r="A45" s="10">
        <f t="shared" si="1"/>
        <v>31</v>
      </c>
      <c r="B45" s="5" t="s">
        <v>94</v>
      </c>
      <c r="C45" s="13">
        <v>7.3</v>
      </c>
      <c r="D45" s="54"/>
      <c r="E45" s="54">
        <f t="shared" si="6"/>
        <v>7.3</v>
      </c>
    </row>
    <row r="46" spans="1:5" ht="15" customHeight="1" x14ac:dyDescent="0.25">
      <c r="A46" s="10">
        <f t="shared" si="1"/>
        <v>32</v>
      </c>
      <c r="B46" s="5" t="s">
        <v>122</v>
      </c>
      <c r="C46" s="13">
        <v>42</v>
      </c>
      <c r="D46" s="54"/>
      <c r="E46" s="54">
        <f t="shared" si="6"/>
        <v>42</v>
      </c>
    </row>
    <row r="47" spans="1:5" ht="48.75" customHeight="1" x14ac:dyDescent="0.25">
      <c r="A47" s="10">
        <f t="shared" si="1"/>
        <v>33</v>
      </c>
      <c r="B47" s="5" t="s">
        <v>170</v>
      </c>
      <c r="C47" s="13">
        <v>29</v>
      </c>
      <c r="D47" s="54"/>
      <c r="E47" s="54">
        <f t="shared" si="6"/>
        <v>29</v>
      </c>
    </row>
    <row r="48" spans="1:5" ht="15" customHeight="1" x14ac:dyDescent="0.25">
      <c r="A48" s="10">
        <f t="shared" si="1"/>
        <v>34</v>
      </c>
      <c r="B48" s="9" t="s">
        <v>120</v>
      </c>
      <c r="C48" s="30">
        <f>52525+613.1</f>
        <v>53138.1</v>
      </c>
      <c r="D48" s="54"/>
      <c r="E48" s="54">
        <f t="shared" si="6"/>
        <v>53138.1</v>
      </c>
    </row>
    <row r="49" spans="1:5" ht="16.5" customHeight="1" x14ac:dyDescent="0.25">
      <c r="A49" s="10">
        <f t="shared" si="1"/>
        <v>35</v>
      </c>
      <c r="B49" s="9" t="s">
        <v>172</v>
      </c>
      <c r="C49" s="13">
        <f>SUM(C50:C51)</f>
        <v>1402.4</v>
      </c>
      <c r="D49" s="84">
        <f t="shared" ref="D49:E49" si="7">SUM(D50:D51)</f>
        <v>0</v>
      </c>
      <c r="E49" s="13">
        <f t="shared" si="7"/>
        <v>1402.4</v>
      </c>
    </row>
    <row r="50" spans="1:5" ht="14.25" customHeight="1" x14ac:dyDescent="0.25">
      <c r="A50" s="10">
        <f t="shared" si="1"/>
        <v>36</v>
      </c>
      <c r="B50" s="9" t="s">
        <v>121</v>
      </c>
      <c r="C50" s="13">
        <f>619.8+690.6</f>
        <v>1310.4000000000001</v>
      </c>
      <c r="D50" s="54"/>
      <c r="E50" s="54">
        <f>+C50+D50</f>
        <v>1310.4000000000001</v>
      </c>
    </row>
    <row r="51" spans="1:5" x14ac:dyDescent="0.25">
      <c r="A51" s="10">
        <f t="shared" si="1"/>
        <v>37</v>
      </c>
      <c r="B51" s="9" t="s">
        <v>21</v>
      </c>
      <c r="C51" s="13">
        <v>92</v>
      </c>
      <c r="D51" s="54"/>
      <c r="E51" s="54">
        <f>+C51+D51</f>
        <v>92</v>
      </c>
    </row>
    <row r="52" spans="1:5" ht="31.5" x14ac:dyDescent="0.25">
      <c r="A52" s="10">
        <f t="shared" si="1"/>
        <v>38</v>
      </c>
      <c r="B52" s="9" t="s">
        <v>22</v>
      </c>
      <c r="C52" s="30">
        <v>1.6</v>
      </c>
      <c r="D52" s="54"/>
      <c r="E52" s="54">
        <f>+C52+D52</f>
        <v>1.6</v>
      </c>
    </row>
    <row r="53" spans="1:5" ht="17.25" customHeight="1" x14ac:dyDescent="0.25">
      <c r="A53" s="10">
        <f t="shared" si="1"/>
        <v>39</v>
      </c>
      <c r="B53" s="44" t="s">
        <v>227</v>
      </c>
      <c r="C53" s="14">
        <f>SUM(C54:C74)</f>
        <v>21477.1</v>
      </c>
      <c r="D53" s="14">
        <f>SUM(D54:D74)</f>
        <v>949.4</v>
      </c>
      <c r="E53" s="14">
        <f>SUM(E54:E74)</f>
        <v>22426.5</v>
      </c>
    </row>
    <row r="54" spans="1:5" ht="50.25" customHeight="1" x14ac:dyDescent="0.25">
      <c r="A54" s="10">
        <f t="shared" si="1"/>
        <v>40</v>
      </c>
      <c r="B54" s="29" t="s">
        <v>145</v>
      </c>
      <c r="C54" s="13">
        <v>2498.6999999999998</v>
      </c>
      <c r="D54" s="54">
        <v>0.3</v>
      </c>
      <c r="E54" s="54">
        <f>+C54+D54</f>
        <v>2499</v>
      </c>
    </row>
    <row r="55" spans="1:5" ht="18.75" customHeight="1" x14ac:dyDescent="0.25">
      <c r="A55" s="10">
        <f t="shared" si="1"/>
        <v>41</v>
      </c>
      <c r="B55" s="29" t="s">
        <v>149</v>
      </c>
      <c r="C55" s="13">
        <v>55.3</v>
      </c>
      <c r="D55" s="54"/>
      <c r="E55" s="54">
        <f t="shared" ref="E55:E74" si="8">+C55+D55</f>
        <v>55.3</v>
      </c>
    </row>
    <row r="56" spans="1:5" ht="18.75" customHeight="1" x14ac:dyDescent="0.25">
      <c r="A56" s="10">
        <f t="shared" si="1"/>
        <v>42</v>
      </c>
      <c r="B56" s="29" t="s">
        <v>150</v>
      </c>
      <c r="C56" s="13">
        <v>46</v>
      </c>
      <c r="D56" s="54"/>
      <c r="E56" s="54">
        <f t="shared" si="8"/>
        <v>46</v>
      </c>
    </row>
    <row r="57" spans="1:5" ht="18.75" customHeight="1" x14ac:dyDescent="0.25">
      <c r="A57" s="10">
        <f t="shared" si="1"/>
        <v>43</v>
      </c>
      <c r="B57" s="29" t="s">
        <v>156</v>
      </c>
      <c r="C57" s="13">
        <v>1106.2</v>
      </c>
      <c r="D57" s="54"/>
      <c r="E57" s="54">
        <f t="shared" si="8"/>
        <v>1106.2</v>
      </c>
    </row>
    <row r="58" spans="1:5" ht="47.25" customHeight="1" x14ac:dyDescent="0.25">
      <c r="A58" s="10">
        <f t="shared" si="1"/>
        <v>44</v>
      </c>
      <c r="B58" s="29" t="s">
        <v>158</v>
      </c>
      <c r="C58" s="13">
        <v>17.100000000000001</v>
      </c>
      <c r="D58" s="54">
        <v>174.7</v>
      </c>
      <c r="E58" s="54">
        <f t="shared" si="8"/>
        <v>191.8</v>
      </c>
    </row>
    <row r="59" spans="1:5" ht="36.75" customHeight="1" x14ac:dyDescent="0.25">
      <c r="A59" s="10">
        <f t="shared" si="1"/>
        <v>45</v>
      </c>
      <c r="B59" s="29" t="s">
        <v>168</v>
      </c>
      <c r="C59" s="13">
        <v>55.1</v>
      </c>
      <c r="D59" s="54"/>
      <c r="E59" s="54">
        <f t="shared" si="8"/>
        <v>55.1</v>
      </c>
    </row>
    <row r="60" spans="1:5" ht="31.5" x14ac:dyDescent="0.25">
      <c r="A60" s="10">
        <f t="shared" si="1"/>
        <v>46</v>
      </c>
      <c r="B60" s="29" t="s">
        <v>146</v>
      </c>
      <c r="C60" s="13">
        <v>52.4</v>
      </c>
      <c r="D60" s="54"/>
      <c r="E60" s="54">
        <f>+C60+D60</f>
        <v>52.4</v>
      </c>
    </row>
    <row r="61" spans="1:5" ht="31.5" x14ac:dyDescent="0.25">
      <c r="A61" s="10">
        <f t="shared" si="1"/>
        <v>47</v>
      </c>
      <c r="B61" s="29" t="s">
        <v>193</v>
      </c>
      <c r="C61" s="13">
        <v>3730.4</v>
      </c>
      <c r="D61" s="54"/>
      <c r="E61" s="54">
        <f>+C61+D61</f>
        <v>3730.4</v>
      </c>
    </row>
    <row r="62" spans="1:5" ht="53.25" customHeight="1" x14ac:dyDescent="0.25">
      <c r="A62" s="10">
        <f t="shared" si="1"/>
        <v>48</v>
      </c>
      <c r="B62" s="56" t="s">
        <v>202</v>
      </c>
      <c r="C62" s="13">
        <v>210</v>
      </c>
      <c r="D62" s="54"/>
      <c r="E62" s="54">
        <f>+C62+D62</f>
        <v>210</v>
      </c>
    </row>
    <row r="63" spans="1:5" ht="49.5" customHeight="1" x14ac:dyDescent="0.25">
      <c r="A63" s="10">
        <f t="shared" si="1"/>
        <v>49</v>
      </c>
      <c r="B63" s="50" t="s">
        <v>230</v>
      </c>
      <c r="C63" s="13"/>
      <c r="D63" s="55">
        <v>232</v>
      </c>
      <c r="E63" s="55">
        <f>+C63+D63</f>
        <v>232</v>
      </c>
    </row>
    <row r="64" spans="1:5" ht="69" customHeight="1" x14ac:dyDescent="0.25">
      <c r="A64" s="10">
        <f t="shared" si="1"/>
        <v>50</v>
      </c>
      <c r="B64" s="29" t="s">
        <v>185</v>
      </c>
      <c r="C64" s="13">
        <v>8461</v>
      </c>
      <c r="D64" s="54"/>
      <c r="E64" s="54">
        <f t="shared" si="8"/>
        <v>8461</v>
      </c>
    </row>
    <row r="65" spans="1:5" ht="31.5" x14ac:dyDescent="0.25">
      <c r="A65" s="10">
        <f t="shared" si="1"/>
        <v>51</v>
      </c>
      <c r="B65" s="29" t="s">
        <v>192</v>
      </c>
      <c r="C65" s="13">
        <v>577.6</v>
      </c>
      <c r="D65" s="54">
        <v>-2.6</v>
      </c>
      <c r="E65" s="54">
        <f t="shared" si="8"/>
        <v>575</v>
      </c>
    </row>
    <row r="66" spans="1:5" ht="47.25" x14ac:dyDescent="0.25">
      <c r="A66" s="10">
        <f t="shared" si="1"/>
        <v>52</v>
      </c>
      <c r="B66" s="9" t="s">
        <v>186</v>
      </c>
      <c r="C66" s="13">
        <v>4333.8999999999996</v>
      </c>
      <c r="D66" s="54"/>
      <c r="E66" s="54">
        <f>+C66+D66</f>
        <v>4333.8999999999996</v>
      </c>
    </row>
    <row r="67" spans="1:5" ht="31.5" x14ac:dyDescent="0.25">
      <c r="A67" s="10">
        <f t="shared" si="1"/>
        <v>53</v>
      </c>
      <c r="B67" s="57" t="s">
        <v>210</v>
      </c>
      <c r="C67" s="13"/>
      <c r="D67" s="55">
        <v>10</v>
      </c>
      <c r="E67" s="55">
        <f>+C67+D67</f>
        <v>10</v>
      </c>
    </row>
    <row r="68" spans="1:5" ht="31.5" x14ac:dyDescent="0.25">
      <c r="A68" s="10">
        <f t="shared" si="1"/>
        <v>54</v>
      </c>
      <c r="B68" s="9" t="s">
        <v>187</v>
      </c>
      <c r="C68" s="13">
        <v>30</v>
      </c>
      <c r="D68" s="54"/>
      <c r="E68" s="54">
        <f t="shared" si="8"/>
        <v>30</v>
      </c>
    </row>
    <row r="69" spans="1:5" ht="53.25" customHeight="1" x14ac:dyDescent="0.25">
      <c r="A69" s="10">
        <f t="shared" si="1"/>
        <v>55</v>
      </c>
      <c r="B69" s="56" t="s">
        <v>198</v>
      </c>
      <c r="C69" s="13">
        <v>25.7</v>
      </c>
      <c r="D69" s="54">
        <v>32</v>
      </c>
      <c r="E69" s="54">
        <f t="shared" si="8"/>
        <v>57.7</v>
      </c>
    </row>
    <row r="70" spans="1:5" ht="39" customHeight="1" x14ac:dyDescent="0.25">
      <c r="A70" s="10">
        <f t="shared" si="1"/>
        <v>56</v>
      </c>
      <c r="B70" s="50" t="s">
        <v>211</v>
      </c>
      <c r="C70" s="14"/>
      <c r="D70" s="55">
        <v>32.5</v>
      </c>
      <c r="E70" s="55">
        <f t="shared" si="8"/>
        <v>32.5</v>
      </c>
    </row>
    <row r="71" spans="1:5" ht="31.5" x14ac:dyDescent="0.25">
      <c r="A71" s="10">
        <f t="shared" si="1"/>
        <v>57</v>
      </c>
      <c r="B71" s="56" t="s">
        <v>200</v>
      </c>
      <c r="C71" s="13">
        <v>81.7</v>
      </c>
      <c r="D71" s="54"/>
      <c r="E71" s="54">
        <f t="shared" si="8"/>
        <v>81.7</v>
      </c>
    </row>
    <row r="72" spans="1:5" ht="31.5" x14ac:dyDescent="0.25">
      <c r="A72" s="10">
        <f t="shared" si="1"/>
        <v>58</v>
      </c>
      <c r="B72" s="56" t="s">
        <v>208</v>
      </c>
      <c r="C72" s="13">
        <v>196</v>
      </c>
      <c r="D72" s="54"/>
      <c r="E72" s="54">
        <f t="shared" si="8"/>
        <v>196</v>
      </c>
    </row>
    <row r="73" spans="1:5" ht="31.5" x14ac:dyDescent="0.25">
      <c r="A73" s="10">
        <f t="shared" si="1"/>
        <v>59</v>
      </c>
      <c r="B73" s="50" t="s">
        <v>212</v>
      </c>
      <c r="C73" s="13"/>
      <c r="D73" s="55">
        <v>452.2</v>
      </c>
      <c r="E73" s="55">
        <f t="shared" si="8"/>
        <v>452.2</v>
      </c>
    </row>
    <row r="74" spans="1:5" ht="48.75" customHeight="1" x14ac:dyDescent="0.25">
      <c r="A74" s="10">
        <f t="shared" si="1"/>
        <v>60</v>
      </c>
      <c r="B74" s="50" t="s">
        <v>213</v>
      </c>
      <c r="C74" s="13"/>
      <c r="D74" s="55">
        <v>18.3</v>
      </c>
      <c r="E74" s="55">
        <f t="shared" si="8"/>
        <v>18.3</v>
      </c>
    </row>
    <row r="75" spans="1:5" x14ac:dyDescent="0.25">
      <c r="A75" s="10">
        <f t="shared" si="1"/>
        <v>61</v>
      </c>
      <c r="B75" s="8" t="s">
        <v>228</v>
      </c>
      <c r="C75" s="14">
        <f>SUM(C76:C86)</f>
        <v>19591.2</v>
      </c>
      <c r="D75" s="14">
        <f t="shared" ref="D75:E75" si="9">SUM(D76:D86)</f>
        <v>174.5</v>
      </c>
      <c r="E75" s="14">
        <f t="shared" si="9"/>
        <v>19765.7</v>
      </c>
    </row>
    <row r="76" spans="1:5" x14ac:dyDescent="0.25">
      <c r="A76" s="10">
        <f t="shared" si="1"/>
        <v>62</v>
      </c>
      <c r="B76" s="9" t="s">
        <v>23</v>
      </c>
      <c r="C76" s="13">
        <v>700</v>
      </c>
      <c r="D76" s="54"/>
      <c r="E76" s="54">
        <f>+C76+D76</f>
        <v>700</v>
      </c>
    </row>
    <row r="77" spans="1:5" ht="15" customHeight="1" x14ac:dyDescent="0.25">
      <c r="A77" s="10">
        <f t="shared" si="1"/>
        <v>63</v>
      </c>
      <c r="B77" s="9" t="s">
        <v>81</v>
      </c>
      <c r="C77" s="13">
        <v>2130</v>
      </c>
      <c r="D77" s="54"/>
      <c r="E77" s="54">
        <f t="shared" ref="E77:E86" si="10">+C77+D77</f>
        <v>2130</v>
      </c>
    </row>
    <row r="78" spans="1:5" ht="15.75" customHeight="1" x14ac:dyDescent="0.25">
      <c r="A78" s="10">
        <f t="shared" si="1"/>
        <v>64</v>
      </c>
      <c r="B78" s="9" t="s">
        <v>24</v>
      </c>
      <c r="C78" s="13">
        <v>120</v>
      </c>
      <c r="D78" s="54"/>
      <c r="E78" s="54">
        <f t="shared" si="10"/>
        <v>120</v>
      </c>
    </row>
    <row r="79" spans="1:5" x14ac:dyDescent="0.25">
      <c r="A79" s="10">
        <f t="shared" si="1"/>
        <v>65</v>
      </c>
      <c r="B79" s="9" t="s">
        <v>25</v>
      </c>
      <c r="C79" s="13">
        <v>1301.7</v>
      </c>
      <c r="D79" s="54"/>
      <c r="E79" s="54">
        <f t="shared" si="10"/>
        <v>1301.7</v>
      </c>
    </row>
    <row r="80" spans="1:5" x14ac:dyDescent="0.25">
      <c r="A80" s="10">
        <f t="shared" si="1"/>
        <v>66</v>
      </c>
      <c r="B80" s="9" t="s">
        <v>153</v>
      </c>
      <c r="C80" s="13">
        <v>400</v>
      </c>
      <c r="D80" s="54"/>
      <c r="E80" s="54">
        <f t="shared" si="10"/>
        <v>400</v>
      </c>
    </row>
    <row r="81" spans="1:5" x14ac:dyDescent="0.25">
      <c r="A81" s="10">
        <f t="shared" ref="A81:A91" si="11">A80+1</f>
        <v>67</v>
      </c>
      <c r="B81" s="9" t="s">
        <v>100</v>
      </c>
      <c r="C81" s="13">
        <f>1019.3+344.6</f>
        <v>1363.9</v>
      </c>
      <c r="D81" s="54"/>
      <c r="E81" s="54">
        <f t="shared" si="10"/>
        <v>1363.9</v>
      </c>
    </row>
    <row r="82" spans="1:5" ht="31.5" x14ac:dyDescent="0.25">
      <c r="A82" s="10">
        <f t="shared" si="11"/>
        <v>68</v>
      </c>
      <c r="B82" s="9" t="s">
        <v>26</v>
      </c>
      <c r="C82" s="13">
        <v>5300.2</v>
      </c>
      <c r="D82" s="54"/>
      <c r="E82" s="54">
        <f t="shared" si="10"/>
        <v>5300.2</v>
      </c>
    </row>
    <row r="83" spans="1:5" ht="15" customHeight="1" x14ac:dyDescent="0.25">
      <c r="A83" s="10">
        <f t="shared" si="11"/>
        <v>69</v>
      </c>
      <c r="B83" s="9" t="s">
        <v>11</v>
      </c>
      <c r="C83" s="13">
        <v>121</v>
      </c>
      <c r="D83" s="54"/>
      <c r="E83" s="54">
        <f t="shared" si="10"/>
        <v>121</v>
      </c>
    </row>
    <row r="84" spans="1:5" x14ac:dyDescent="0.25">
      <c r="A84" s="10">
        <f t="shared" si="11"/>
        <v>70</v>
      </c>
      <c r="B84" s="9" t="s">
        <v>12</v>
      </c>
      <c r="C84" s="13">
        <v>7422.4</v>
      </c>
      <c r="D84" s="54">
        <v>174.5</v>
      </c>
      <c r="E84" s="54">
        <f t="shared" si="10"/>
        <v>7596.9</v>
      </c>
    </row>
    <row r="85" spans="1:5" x14ac:dyDescent="0.25">
      <c r="A85" s="10">
        <f t="shared" si="11"/>
        <v>71</v>
      </c>
      <c r="B85" s="9" t="s">
        <v>124</v>
      </c>
      <c r="C85" s="13">
        <v>400</v>
      </c>
      <c r="D85" s="54"/>
      <c r="E85" s="54">
        <f t="shared" si="10"/>
        <v>400</v>
      </c>
    </row>
    <row r="86" spans="1:5" x14ac:dyDescent="0.25">
      <c r="A86" s="10">
        <f t="shared" si="11"/>
        <v>72</v>
      </c>
      <c r="B86" s="9" t="s">
        <v>92</v>
      </c>
      <c r="C86" s="13">
        <f>272+60</f>
        <v>332</v>
      </c>
      <c r="D86" s="54"/>
      <c r="E86" s="54">
        <f t="shared" si="10"/>
        <v>332</v>
      </c>
    </row>
    <row r="87" spans="1:5" ht="31.5" x14ac:dyDescent="0.25">
      <c r="A87" s="10">
        <f t="shared" si="11"/>
        <v>73</v>
      </c>
      <c r="B87" s="8" t="s">
        <v>225</v>
      </c>
      <c r="C87" s="25">
        <f>+C88</f>
        <v>1300</v>
      </c>
      <c r="D87" s="86">
        <f t="shared" ref="D87:E87" si="12">+D88</f>
        <v>0</v>
      </c>
      <c r="E87" s="25">
        <f t="shared" si="12"/>
        <v>1300</v>
      </c>
    </row>
    <row r="88" spans="1:5" x14ac:dyDescent="0.25">
      <c r="A88" s="10">
        <f t="shared" si="11"/>
        <v>74</v>
      </c>
      <c r="B88" s="8" t="s">
        <v>226</v>
      </c>
      <c r="C88" s="25">
        <f>+C89+C90</f>
        <v>1300</v>
      </c>
      <c r="D88" s="86">
        <f t="shared" ref="D88:E88" si="13">+D89+D90</f>
        <v>0</v>
      </c>
      <c r="E88" s="25">
        <f t="shared" si="13"/>
        <v>1300</v>
      </c>
    </row>
    <row r="89" spans="1:5" x14ac:dyDescent="0.25">
      <c r="A89" s="10">
        <f t="shared" si="11"/>
        <v>75</v>
      </c>
      <c r="B89" s="9" t="s">
        <v>101</v>
      </c>
      <c r="C89" s="26">
        <v>900</v>
      </c>
      <c r="D89" s="54"/>
      <c r="E89" s="54">
        <f>+C89+D89</f>
        <v>900</v>
      </c>
    </row>
    <row r="90" spans="1:5" x14ac:dyDescent="0.25">
      <c r="A90" s="10">
        <f t="shared" si="11"/>
        <v>76</v>
      </c>
      <c r="B90" s="9" t="s">
        <v>102</v>
      </c>
      <c r="C90" s="26">
        <v>400</v>
      </c>
      <c r="D90" s="54"/>
      <c r="E90" s="54">
        <f>+C90+D90</f>
        <v>400</v>
      </c>
    </row>
    <row r="91" spans="1:5" x14ac:dyDescent="0.25">
      <c r="A91" s="10">
        <f t="shared" si="11"/>
        <v>77</v>
      </c>
      <c r="B91" s="8" t="s">
        <v>229</v>
      </c>
      <c r="C91" s="25">
        <f>+C87+C75+C21+C15</f>
        <v>222148.3</v>
      </c>
      <c r="D91" s="25">
        <f>+D87+D75+D21+D15</f>
        <v>783.4</v>
      </c>
      <c r="E91" s="25">
        <f>+E87+E75+E21+E15</f>
        <v>222931.7</v>
      </c>
    </row>
  </sheetData>
  <mergeCells count="3">
    <mergeCell ref="B3:C3"/>
    <mergeCell ref="B4:C4"/>
    <mergeCell ref="B5:C5"/>
  </mergeCells>
  <pageMargins left="0.9055118110236221" right="0.31496062992125984" top="0.74803149606299213" bottom="0.35433070866141736" header="0.31496062992125984" footer="0.31496062992125984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2"/>
  <sheetViews>
    <sheetView showZeros="0" zoomScale="84" zoomScaleNormal="84" workbookViewId="0">
      <pane xSplit="2" ySplit="8" topLeftCell="C139" activePane="bottomRight" state="frozen"/>
      <selection pane="topRight" activeCell="C1" sqref="C1"/>
      <selection pane="bottomLeft" activeCell="A9" sqref="A9"/>
      <selection pane="bottomRight" activeCell="F6" sqref="F6:F7"/>
    </sheetView>
  </sheetViews>
  <sheetFormatPr defaultColWidth="10.140625" defaultRowHeight="15" x14ac:dyDescent="0.2"/>
  <cols>
    <col min="1" max="1" width="6" style="11" customWidth="1"/>
    <col min="2" max="2" width="44" style="2" customWidth="1"/>
    <col min="3" max="3" width="10.7109375" style="2" customWidth="1"/>
    <col min="4" max="4" width="10.140625" style="2" customWidth="1"/>
    <col min="5" max="5" width="10.7109375" style="2" customWidth="1"/>
    <col min="6" max="6" width="11.28515625" style="2" customWidth="1"/>
    <col min="7" max="10" width="10.28515625" style="2" bestFit="1" customWidth="1"/>
    <col min="11" max="13" width="11.140625" style="2" bestFit="1" customWidth="1"/>
    <col min="14" max="14" width="10.28515625" style="2" bestFit="1" customWidth="1"/>
    <col min="15" max="259" width="10.140625" style="2"/>
    <col min="260" max="260" width="6" style="2" customWidth="1"/>
    <col min="261" max="261" width="44" style="2" customWidth="1"/>
    <col min="262" max="262" width="10.7109375" style="2" customWidth="1"/>
    <col min="263" max="263" width="10.140625" style="2" customWidth="1"/>
    <col min="264" max="264" width="10.7109375" style="2" customWidth="1"/>
    <col min="265" max="265" width="11.85546875" style="2" customWidth="1"/>
    <col min="266" max="515" width="10.140625" style="2"/>
    <col min="516" max="516" width="6" style="2" customWidth="1"/>
    <col min="517" max="517" width="44" style="2" customWidth="1"/>
    <col min="518" max="518" width="10.7109375" style="2" customWidth="1"/>
    <col min="519" max="519" width="10.140625" style="2" customWidth="1"/>
    <col min="520" max="520" width="10.7109375" style="2" customWidth="1"/>
    <col min="521" max="521" width="11.85546875" style="2" customWidth="1"/>
    <col min="522" max="771" width="10.140625" style="2"/>
    <col min="772" max="772" width="6" style="2" customWidth="1"/>
    <col min="773" max="773" width="44" style="2" customWidth="1"/>
    <col min="774" max="774" width="10.7109375" style="2" customWidth="1"/>
    <col min="775" max="775" width="10.140625" style="2" customWidth="1"/>
    <col min="776" max="776" width="10.7109375" style="2" customWidth="1"/>
    <col min="777" max="777" width="11.85546875" style="2" customWidth="1"/>
    <col min="778" max="1027" width="10.140625" style="2"/>
    <col min="1028" max="1028" width="6" style="2" customWidth="1"/>
    <col min="1029" max="1029" width="44" style="2" customWidth="1"/>
    <col min="1030" max="1030" width="10.7109375" style="2" customWidth="1"/>
    <col min="1031" max="1031" width="10.140625" style="2" customWidth="1"/>
    <col min="1032" max="1032" width="10.7109375" style="2" customWidth="1"/>
    <col min="1033" max="1033" width="11.85546875" style="2" customWidth="1"/>
    <col min="1034" max="1283" width="10.140625" style="2"/>
    <col min="1284" max="1284" width="6" style="2" customWidth="1"/>
    <col min="1285" max="1285" width="44" style="2" customWidth="1"/>
    <col min="1286" max="1286" width="10.7109375" style="2" customWidth="1"/>
    <col min="1287" max="1287" width="10.140625" style="2" customWidth="1"/>
    <col min="1288" max="1288" width="10.7109375" style="2" customWidth="1"/>
    <col min="1289" max="1289" width="11.85546875" style="2" customWidth="1"/>
    <col min="1290" max="1539" width="10.140625" style="2"/>
    <col min="1540" max="1540" width="6" style="2" customWidth="1"/>
    <col min="1541" max="1541" width="44" style="2" customWidth="1"/>
    <col min="1542" max="1542" width="10.7109375" style="2" customWidth="1"/>
    <col min="1543" max="1543" width="10.140625" style="2" customWidth="1"/>
    <col min="1544" max="1544" width="10.7109375" style="2" customWidth="1"/>
    <col min="1545" max="1545" width="11.85546875" style="2" customWidth="1"/>
    <col min="1546" max="1795" width="10.140625" style="2"/>
    <col min="1796" max="1796" width="6" style="2" customWidth="1"/>
    <col min="1797" max="1797" width="44" style="2" customWidth="1"/>
    <col min="1798" max="1798" width="10.7109375" style="2" customWidth="1"/>
    <col min="1799" max="1799" width="10.140625" style="2" customWidth="1"/>
    <col min="1800" max="1800" width="10.7109375" style="2" customWidth="1"/>
    <col min="1801" max="1801" width="11.85546875" style="2" customWidth="1"/>
    <col min="1802" max="2051" width="10.140625" style="2"/>
    <col min="2052" max="2052" width="6" style="2" customWidth="1"/>
    <col min="2053" max="2053" width="44" style="2" customWidth="1"/>
    <col min="2054" max="2054" width="10.7109375" style="2" customWidth="1"/>
    <col min="2055" max="2055" width="10.140625" style="2" customWidth="1"/>
    <col min="2056" max="2056" width="10.7109375" style="2" customWidth="1"/>
    <col min="2057" max="2057" width="11.85546875" style="2" customWidth="1"/>
    <col min="2058" max="2307" width="10.140625" style="2"/>
    <col min="2308" max="2308" width="6" style="2" customWidth="1"/>
    <col min="2309" max="2309" width="44" style="2" customWidth="1"/>
    <col min="2310" max="2310" width="10.7109375" style="2" customWidth="1"/>
    <col min="2311" max="2311" width="10.140625" style="2" customWidth="1"/>
    <col min="2312" max="2312" width="10.7109375" style="2" customWidth="1"/>
    <col min="2313" max="2313" width="11.85546875" style="2" customWidth="1"/>
    <col min="2314" max="2563" width="10.140625" style="2"/>
    <col min="2564" max="2564" width="6" style="2" customWidth="1"/>
    <col min="2565" max="2565" width="44" style="2" customWidth="1"/>
    <col min="2566" max="2566" width="10.7109375" style="2" customWidth="1"/>
    <col min="2567" max="2567" width="10.140625" style="2" customWidth="1"/>
    <col min="2568" max="2568" width="10.7109375" style="2" customWidth="1"/>
    <col min="2569" max="2569" width="11.85546875" style="2" customWidth="1"/>
    <col min="2570" max="2819" width="10.140625" style="2"/>
    <col min="2820" max="2820" width="6" style="2" customWidth="1"/>
    <col min="2821" max="2821" width="44" style="2" customWidth="1"/>
    <col min="2822" max="2822" width="10.7109375" style="2" customWidth="1"/>
    <col min="2823" max="2823" width="10.140625" style="2" customWidth="1"/>
    <col min="2824" max="2824" width="10.7109375" style="2" customWidth="1"/>
    <col min="2825" max="2825" width="11.85546875" style="2" customWidth="1"/>
    <col min="2826" max="3075" width="10.140625" style="2"/>
    <col min="3076" max="3076" width="6" style="2" customWidth="1"/>
    <col min="3077" max="3077" width="44" style="2" customWidth="1"/>
    <col min="3078" max="3078" width="10.7109375" style="2" customWidth="1"/>
    <col min="3079" max="3079" width="10.140625" style="2" customWidth="1"/>
    <col min="3080" max="3080" width="10.7109375" style="2" customWidth="1"/>
    <col min="3081" max="3081" width="11.85546875" style="2" customWidth="1"/>
    <col min="3082" max="3331" width="10.140625" style="2"/>
    <col min="3332" max="3332" width="6" style="2" customWidth="1"/>
    <col min="3333" max="3333" width="44" style="2" customWidth="1"/>
    <col min="3334" max="3334" width="10.7109375" style="2" customWidth="1"/>
    <col min="3335" max="3335" width="10.140625" style="2" customWidth="1"/>
    <col min="3336" max="3336" width="10.7109375" style="2" customWidth="1"/>
    <col min="3337" max="3337" width="11.85546875" style="2" customWidth="1"/>
    <col min="3338" max="3587" width="10.140625" style="2"/>
    <col min="3588" max="3588" width="6" style="2" customWidth="1"/>
    <col min="3589" max="3589" width="44" style="2" customWidth="1"/>
    <col min="3590" max="3590" width="10.7109375" style="2" customWidth="1"/>
    <col min="3591" max="3591" width="10.140625" style="2" customWidth="1"/>
    <col min="3592" max="3592" width="10.7109375" style="2" customWidth="1"/>
    <col min="3593" max="3593" width="11.85546875" style="2" customWidth="1"/>
    <col min="3594" max="3843" width="10.140625" style="2"/>
    <col min="3844" max="3844" width="6" style="2" customWidth="1"/>
    <col min="3845" max="3845" width="44" style="2" customWidth="1"/>
    <col min="3846" max="3846" width="10.7109375" style="2" customWidth="1"/>
    <col min="3847" max="3847" width="10.140625" style="2" customWidth="1"/>
    <col min="3848" max="3848" width="10.7109375" style="2" customWidth="1"/>
    <col min="3849" max="3849" width="11.85546875" style="2" customWidth="1"/>
    <col min="3850" max="4099" width="10.140625" style="2"/>
    <col min="4100" max="4100" width="6" style="2" customWidth="1"/>
    <col min="4101" max="4101" width="44" style="2" customWidth="1"/>
    <col min="4102" max="4102" width="10.7109375" style="2" customWidth="1"/>
    <col min="4103" max="4103" width="10.140625" style="2" customWidth="1"/>
    <col min="4104" max="4104" width="10.7109375" style="2" customWidth="1"/>
    <col min="4105" max="4105" width="11.85546875" style="2" customWidth="1"/>
    <col min="4106" max="4355" width="10.140625" style="2"/>
    <col min="4356" max="4356" width="6" style="2" customWidth="1"/>
    <col min="4357" max="4357" width="44" style="2" customWidth="1"/>
    <col min="4358" max="4358" width="10.7109375" style="2" customWidth="1"/>
    <col min="4359" max="4359" width="10.140625" style="2" customWidth="1"/>
    <col min="4360" max="4360" width="10.7109375" style="2" customWidth="1"/>
    <col min="4361" max="4361" width="11.85546875" style="2" customWidth="1"/>
    <col min="4362" max="4611" width="10.140625" style="2"/>
    <col min="4612" max="4612" width="6" style="2" customWidth="1"/>
    <col min="4613" max="4613" width="44" style="2" customWidth="1"/>
    <col min="4614" max="4614" width="10.7109375" style="2" customWidth="1"/>
    <col min="4615" max="4615" width="10.140625" style="2" customWidth="1"/>
    <col min="4616" max="4616" width="10.7109375" style="2" customWidth="1"/>
    <col min="4617" max="4617" width="11.85546875" style="2" customWidth="1"/>
    <col min="4618" max="4867" width="10.140625" style="2"/>
    <col min="4868" max="4868" width="6" style="2" customWidth="1"/>
    <col min="4869" max="4869" width="44" style="2" customWidth="1"/>
    <col min="4870" max="4870" width="10.7109375" style="2" customWidth="1"/>
    <col min="4871" max="4871" width="10.140625" style="2" customWidth="1"/>
    <col min="4872" max="4872" width="10.7109375" style="2" customWidth="1"/>
    <col min="4873" max="4873" width="11.85546875" style="2" customWidth="1"/>
    <col min="4874" max="5123" width="10.140625" style="2"/>
    <col min="5124" max="5124" width="6" style="2" customWidth="1"/>
    <col min="5125" max="5125" width="44" style="2" customWidth="1"/>
    <col min="5126" max="5126" width="10.7109375" style="2" customWidth="1"/>
    <col min="5127" max="5127" width="10.140625" style="2" customWidth="1"/>
    <col min="5128" max="5128" width="10.7109375" style="2" customWidth="1"/>
    <col min="5129" max="5129" width="11.85546875" style="2" customWidth="1"/>
    <col min="5130" max="5379" width="10.140625" style="2"/>
    <col min="5380" max="5380" width="6" style="2" customWidth="1"/>
    <col min="5381" max="5381" width="44" style="2" customWidth="1"/>
    <col min="5382" max="5382" width="10.7109375" style="2" customWidth="1"/>
    <col min="5383" max="5383" width="10.140625" style="2" customWidth="1"/>
    <col min="5384" max="5384" width="10.7109375" style="2" customWidth="1"/>
    <col min="5385" max="5385" width="11.85546875" style="2" customWidth="1"/>
    <col min="5386" max="5635" width="10.140625" style="2"/>
    <col min="5636" max="5636" width="6" style="2" customWidth="1"/>
    <col min="5637" max="5637" width="44" style="2" customWidth="1"/>
    <col min="5638" max="5638" width="10.7109375" style="2" customWidth="1"/>
    <col min="5639" max="5639" width="10.140625" style="2" customWidth="1"/>
    <col min="5640" max="5640" width="10.7109375" style="2" customWidth="1"/>
    <col min="5641" max="5641" width="11.85546875" style="2" customWidth="1"/>
    <col min="5642" max="5891" width="10.140625" style="2"/>
    <col min="5892" max="5892" width="6" style="2" customWidth="1"/>
    <col min="5893" max="5893" width="44" style="2" customWidth="1"/>
    <col min="5894" max="5894" width="10.7109375" style="2" customWidth="1"/>
    <col min="5895" max="5895" width="10.140625" style="2" customWidth="1"/>
    <col min="5896" max="5896" width="10.7109375" style="2" customWidth="1"/>
    <col min="5897" max="5897" width="11.85546875" style="2" customWidth="1"/>
    <col min="5898" max="6147" width="10.140625" style="2"/>
    <col min="6148" max="6148" width="6" style="2" customWidth="1"/>
    <col min="6149" max="6149" width="44" style="2" customWidth="1"/>
    <col min="6150" max="6150" width="10.7109375" style="2" customWidth="1"/>
    <col min="6151" max="6151" width="10.140625" style="2" customWidth="1"/>
    <col min="6152" max="6152" width="10.7109375" style="2" customWidth="1"/>
    <col min="6153" max="6153" width="11.85546875" style="2" customWidth="1"/>
    <col min="6154" max="6403" width="10.140625" style="2"/>
    <col min="6404" max="6404" width="6" style="2" customWidth="1"/>
    <col min="6405" max="6405" width="44" style="2" customWidth="1"/>
    <col min="6406" max="6406" width="10.7109375" style="2" customWidth="1"/>
    <col min="6407" max="6407" width="10.140625" style="2" customWidth="1"/>
    <col min="6408" max="6408" width="10.7109375" style="2" customWidth="1"/>
    <col min="6409" max="6409" width="11.85546875" style="2" customWidth="1"/>
    <col min="6410" max="6659" width="10.140625" style="2"/>
    <col min="6660" max="6660" width="6" style="2" customWidth="1"/>
    <col min="6661" max="6661" width="44" style="2" customWidth="1"/>
    <col min="6662" max="6662" width="10.7109375" style="2" customWidth="1"/>
    <col min="6663" max="6663" width="10.140625" style="2" customWidth="1"/>
    <col min="6664" max="6664" width="10.7109375" style="2" customWidth="1"/>
    <col min="6665" max="6665" width="11.85546875" style="2" customWidth="1"/>
    <col min="6666" max="6915" width="10.140625" style="2"/>
    <col min="6916" max="6916" width="6" style="2" customWidth="1"/>
    <col min="6917" max="6917" width="44" style="2" customWidth="1"/>
    <col min="6918" max="6918" width="10.7109375" style="2" customWidth="1"/>
    <col min="6919" max="6919" width="10.140625" style="2" customWidth="1"/>
    <col min="6920" max="6920" width="10.7109375" style="2" customWidth="1"/>
    <col min="6921" max="6921" width="11.85546875" style="2" customWidth="1"/>
    <col min="6922" max="7171" width="10.140625" style="2"/>
    <col min="7172" max="7172" width="6" style="2" customWidth="1"/>
    <col min="7173" max="7173" width="44" style="2" customWidth="1"/>
    <col min="7174" max="7174" width="10.7109375" style="2" customWidth="1"/>
    <col min="7175" max="7175" width="10.140625" style="2" customWidth="1"/>
    <col min="7176" max="7176" width="10.7109375" style="2" customWidth="1"/>
    <col min="7177" max="7177" width="11.85546875" style="2" customWidth="1"/>
    <col min="7178" max="7427" width="10.140625" style="2"/>
    <col min="7428" max="7428" width="6" style="2" customWidth="1"/>
    <col min="7429" max="7429" width="44" style="2" customWidth="1"/>
    <col min="7430" max="7430" width="10.7109375" style="2" customWidth="1"/>
    <col min="7431" max="7431" width="10.140625" style="2" customWidth="1"/>
    <col min="7432" max="7432" width="10.7109375" style="2" customWidth="1"/>
    <col min="7433" max="7433" width="11.85546875" style="2" customWidth="1"/>
    <col min="7434" max="7683" width="10.140625" style="2"/>
    <col min="7684" max="7684" width="6" style="2" customWidth="1"/>
    <col min="7685" max="7685" width="44" style="2" customWidth="1"/>
    <col min="7686" max="7686" width="10.7109375" style="2" customWidth="1"/>
    <col min="7687" max="7687" width="10.140625" style="2" customWidth="1"/>
    <col min="7688" max="7688" width="10.7109375" style="2" customWidth="1"/>
    <col min="7689" max="7689" width="11.85546875" style="2" customWidth="1"/>
    <col min="7690" max="7939" width="10.140625" style="2"/>
    <col min="7940" max="7940" width="6" style="2" customWidth="1"/>
    <col min="7941" max="7941" width="44" style="2" customWidth="1"/>
    <col min="7942" max="7942" width="10.7109375" style="2" customWidth="1"/>
    <col min="7943" max="7943" width="10.140625" style="2" customWidth="1"/>
    <col min="7944" max="7944" width="10.7109375" style="2" customWidth="1"/>
    <col min="7945" max="7945" width="11.85546875" style="2" customWidth="1"/>
    <col min="7946" max="8195" width="10.140625" style="2"/>
    <col min="8196" max="8196" width="6" style="2" customWidth="1"/>
    <col min="8197" max="8197" width="44" style="2" customWidth="1"/>
    <col min="8198" max="8198" width="10.7109375" style="2" customWidth="1"/>
    <col min="8199" max="8199" width="10.140625" style="2" customWidth="1"/>
    <col min="8200" max="8200" width="10.7109375" style="2" customWidth="1"/>
    <col min="8201" max="8201" width="11.85546875" style="2" customWidth="1"/>
    <col min="8202" max="8451" width="10.140625" style="2"/>
    <col min="8452" max="8452" width="6" style="2" customWidth="1"/>
    <col min="8453" max="8453" width="44" style="2" customWidth="1"/>
    <col min="8454" max="8454" width="10.7109375" style="2" customWidth="1"/>
    <col min="8455" max="8455" width="10.140625" style="2" customWidth="1"/>
    <col min="8456" max="8456" width="10.7109375" style="2" customWidth="1"/>
    <col min="8457" max="8457" width="11.85546875" style="2" customWidth="1"/>
    <col min="8458" max="8707" width="10.140625" style="2"/>
    <col min="8708" max="8708" width="6" style="2" customWidth="1"/>
    <col min="8709" max="8709" width="44" style="2" customWidth="1"/>
    <col min="8710" max="8710" width="10.7109375" style="2" customWidth="1"/>
    <col min="8711" max="8711" width="10.140625" style="2" customWidth="1"/>
    <col min="8712" max="8712" width="10.7109375" style="2" customWidth="1"/>
    <col min="8713" max="8713" width="11.85546875" style="2" customWidth="1"/>
    <col min="8714" max="8963" width="10.140625" style="2"/>
    <col min="8964" max="8964" width="6" style="2" customWidth="1"/>
    <col min="8965" max="8965" width="44" style="2" customWidth="1"/>
    <col min="8966" max="8966" width="10.7109375" style="2" customWidth="1"/>
    <col min="8967" max="8967" width="10.140625" style="2" customWidth="1"/>
    <col min="8968" max="8968" width="10.7109375" style="2" customWidth="1"/>
    <col min="8969" max="8969" width="11.85546875" style="2" customWidth="1"/>
    <col min="8970" max="9219" width="10.140625" style="2"/>
    <col min="9220" max="9220" width="6" style="2" customWidth="1"/>
    <col min="9221" max="9221" width="44" style="2" customWidth="1"/>
    <col min="9222" max="9222" width="10.7109375" style="2" customWidth="1"/>
    <col min="9223" max="9223" width="10.140625" style="2" customWidth="1"/>
    <col min="9224" max="9224" width="10.7109375" style="2" customWidth="1"/>
    <col min="9225" max="9225" width="11.85546875" style="2" customWidth="1"/>
    <col min="9226" max="9475" width="10.140625" style="2"/>
    <col min="9476" max="9476" width="6" style="2" customWidth="1"/>
    <col min="9477" max="9477" width="44" style="2" customWidth="1"/>
    <col min="9478" max="9478" width="10.7109375" style="2" customWidth="1"/>
    <col min="9479" max="9479" width="10.140625" style="2" customWidth="1"/>
    <col min="9480" max="9480" width="10.7109375" style="2" customWidth="1"/>
    <col min="9481" max="9481" width="11.85546875" style="2" customWidth="1"/>
    <col min="9482" max="9731" width="10.140625" style="2"/>
    <col min="9732" max="9732" width="6" style="2" customWidth="1"/>
    <col min="9733" max="9733" width="44" style="2" customWidth="1"/>
    <col min="9734" max="9734" width="10.7109375" style="2" customWidth="1"/>
    <col min="9735" max="9735" width="10.140625" style="2" customWidth="1"/>
    <col min="9736" max="9736" width="10.7109375" style="2" customWidth="1"/>
    <col min="9737" max="9737" width="11.85546875" style="2" customWidth="1"/>
    <col min="9738" max="9987" width="10.140625" style="2"/>
    <col min="9988" max="9988" width="6" style="2" customWidth="1"/>
    <col min="9989" max="9989" width="44" style="2" customWidth="1"/>
    <col min="9990" max="9990" width="10.7109375" style="2" customWidth="1"/>
    <col min="9991" max="9991" width="10.140625" style="2" customWidth="1"/>
    <col min="9992" max="9992" width="10.7109375" style="2" customWidth="1"/>
    <col min="9993" max="9993" width="11.85546875" style="2" customWidth="1"/>
    <col min="9994" max="10243" width="10.140625" style="2"/>
    <col min="10244" max="10244" width="6" style="2" customWidth="1"/>
    <col min="10245" max="10245" width="44" style="2" customWidth="1"/>
    <col min="10246" max="10246" width="10.7109375" style="2" customWidth="1"/>
    <col min="10247" max="10247" width="10.140625" style="2" customWidth="1"/>
    <col min="10248" max="10248" width="10.7109375" style="2" customWidth="1"/>
    <col min="10249" max="10249" width="11.85546875" style="2" customWidth="1"/>
    <col min="10250" max="10499" width="10.140625" style="2"/>
    <col min="10500" max="10500" width="6" style="2" customWidth="1"/>
    <col min="10501" max="10501" width="44" style="2" customWidth="1"/>
    <col min="10502" max="10502" width="10.7109375" style="2" customWidth="1"/>
    <col min="10503" max="10503" width="10.140625" style="2" customWidth="1"/>
    <col min="10504" max="10504" width="10.7109375" style="2" customWidth="1"/>
    <col min="10505" max="10505" width="11.85546875" style="2" customWidth="1"/>
    <col min="10506" max="10755" width="10.140625" style="2"/>
    <col min="10756" max="10756" width="6" style="2" customWidth="1"/>
    <col min="10757" max="10757" width="44" style="2" customWidth="1"/>
    <col min="10758" max="10758" width="10.7109375" style="2" customWidth="1"/>
    <col min="10759" max="10759" width="10.140625" style="2" customWidth="1"/>
    <col min="10760" max="10760" width="10.7109375" style="2" customWidth="1"/>
    <col min="10761" max="10761" width="11.85546875" style="2" customWidth="1"/>
    <col min="10762" max="11011" width="10.140625" style="2"/>
    <col min="11012" max="11012" width="6" style="2" customWidth="1"/>
    <col min="11013" max="11013" width="44" style="2" customWidth="1"/>
    <col min="11014" max="11014" width="10.7109375" style="2" customWidth="1"/>
    <col min="11015" max="11015" width="10.140625" style="2" customWidth="1"/>
    <col min="11016" max="11016" width="10.7109375" style="2" customWidth="1"/>
    <col min="11017" max="11017" width="11.85546875" style="2" customWidth="1"/>
    <col min="11018" max="11267" width="10.140625" style="2"/>
    <col min="11268" max="11268" width="6" style="2" customWidth="1"/>
    <col min="11269" max="11269" width="44" style="2" customWidth="1"/>
    <col min="11270" max="11270" width="10.7109375" style="2" customWidth="1"/>
    <col min="11271" max="11271" width="10.140625" style="2" customWidth="1"/>
    <col min="11272" max="11272" width="10.7109375" style="2" customWidth="1"/>
    <col min="11273" max="11273" width="11.85546875" style="2" customWidth="1"/>
    <col min="11274" max="11523" width="10.140625" style="2"/>
    <col min="11524" max="11524" width="6" style="2" customWidth="1"/>
    <col min="11525" max="11525" width="44" style="2" customWidth="1"/>
    <col min="11526" max="11526" width="10.7109375" style="2" customWidth="1"/>
    <col min="11527" max="11527" width="10.140625" style="2" customWidth="1"/>
    <col min="11528" max="11528" width="10.7109375" style="2" customWidth="1"/>
    <col min="11529" max="11529" width="11.85546875" style="2" customWidth="1"/>
    <col min="11530" max="11779" width="10.140625" style="2"/>
    <col min="11780" max="11780" width="6" style="2" customWidth="1"/>
    <col min="11781" max="11781" width="44" style="2" customWidth="1"/>
    <col min="11782" max="11782" width="10.7109375" style="2" customWidth="1"/>
    <col min="11783" max="11783" width="10.140625" style="2" customWidth="1"/>
    <col min="11784" max="11784" width="10.7109375" style="2" customWidth="1"/>
    <col min="11785" max="11785" width="11.85546875" style="2" customWidth="1"/>
    <col min="11786" max="12035" width="10.140625" style="2"/>
    <col min="12036" max="12036" width="6" style="2" customWidth="1"/>
    <col min="12037" max="12037" width="44" style="2" customWidth="1"/>
    <col min="12038" max="12038" width="10.7109375" style="2" customWidth="1"/>
    <col min="12039" max="12039" width="10.140625" style="2" customWidth="1"/>
    <col min="12040" max="12040" width="10.7109375" style="2" customWidth="1"/>
    <col min="12041" max="12041" width="11.85546875" style="2" customWidth="1"/>
    <col min="12042" max="12291" width="10.140625" style="2"/>
    <col min="12292" max="12292" width="6" style="2" customWidth="1"/>
    <col min="12293" max="12293" width="44" style="2" customWidth="1"/>
    <col min="12294" max="12294" width="10.7109375" style="2" customWidth="1"/>
    <col min="12295" max="12295" width="10.140625" style="2" customWidth="1"/>
    <col min="12296" max="12296" width="10.7109375" style="2" customWidth="1"/>
    <col min="12297" max="12297" width="11.85546875" style="2" customWidth="1"/>
    <col min="12298" max="12547" width="10.140625" style="2"/>
    <col min="12548" max="12548" width="6" style="2" customWidth="1"/>
    <col min="12549" max="12549" width="44" style="2" customWidth="1"/>
    <col min="12550" max="12550" width="10.7109375" style="2" customWidth="1"/>
    <col min="12551" max="12551" width="10.140625" style="2" customWidth="1"/>
    <col min="12552" max="12552" width="10.7109375" style="2" customWidth="1"/>
    <col min="12553" max="12553" width="11.85546875" style="2" customWidth="1"/>
    <col min="12554" max="12803" width="10.140625" style="2"/>
    <col min="12804" max="12804" width="6" style="2" customWidth="1"/>
    <col min="12805" max="12805" width="44" style="2" customWidth="1"/>
    <col min="12806" max="12806" width="10.7109375" style="2" customWidth="1"/>
    <col min="12807" max="12807" width="10.140625" style="2" customWidth="1"/>
    <col min="12808" max="12808" width="10.7109375" style="2" customWidth="1"/>
    <col min="12809" max="12809" width="11.85546875" style="2" customWidth="1"/>
    <col min="12810" max="13059" width="10.140625" style="2"/>
    <col min="13060" max="13060" width="6" style="2" customWidth="1"/>
    <col min="13061" max="13061" width="44" style="2" customWidth="1"/>
    <col min="13062" max="13062" width="10.7109375" style="2" customWidth="1"/>
    <col min="13063" max="13063" width="10.140625" style="2" customWidth="1"/>
    <col min="13064" max="13064" width="10.7109375" style="2" customWidth="1"/>
    <col min="13065" max="13065" width="11.85546875" style="2" customWidth="1"/>
    <col min="13066" max="13315" width="10.140625" style="2"/>
    <col min="13316" max="13316" width="6" style="2" customWidth="1"/>
    <col min="13317" max="13317" width="44" style="2" customWidth="1"/>
    <col min="13318" max="13318" width="10.7109375" style="2" customWidth="1"/>
    <col min="13319" max="13319" width="10.140625" style="2" customWidth="1"/>
    <col min="13320" max="13320" width="10.7109375" style="2" customWidth="1"/>
    <col min="13321" max="13321" width="11.85546875" style="2" customWidth="1"/>
    <col min="13322" max="13571" width="10.140625" style="2"/>
    <col min="13572" max="13572" width="6" style="2" customWidth="1"/>
    <col min="13573" max="13573" width="44" style="2" customWidth="1"/>
    <col min="13574" max="13574" width="10.7109375" style="2" customWidth="1"/>
    <col min="13575" max="13575" width="10.140625" style="2" customWidth="1"/>
    <col min="13576" max="13576" width="10.7109375" style="2" customWidth="1"/>
    <col min="13577" max="13577" width="11.85546875" style="2" customWidth="1"/>
    <col min="13578" max="13827" width="10.140625" style="2"/>
    <col min="13828" max="13828" width="6" style="2" customWidth="1"/>
    <col min="13829" max="13829" width="44" style="2" customWidth="1"/>
    <col min="13830" max="13830" width="10.7109375" style="2" customWidth="1"/>
    <col min="13831" max="13831" width="10.140625" style="2" customWidth="1"/>
    <col min="13832" max="13832" width="10.7109375" style="2" customWidth="1"/>
    <col min="13833" max="13833" width="11.85546875" style="2" customWidth="1"/>
    <col min="13834" max="14083" width="10.140625" style="2"/>
    <col min="14084" max="14084" width="6" style="2" customWidth="1"/>
    <col min="14085" max="14085" width="44" style="2" customWidth="1"/>
    <col min="14086" max="14086" width="10.7109375" style="2" customWidth="1"/>
    <col min="14087" max="14087" width="10.140625" style="2" customWidth="1"/>
    <col min="14088" max="14088" width="10.7109375" style="2" customWidth="1"/>
    <col min="14089" max="14089" width="11.85546875" style="2" customWidth="1"/>
    <col min="14090" max="14339" width="10.140625" style="2"/>
    <col min="14340" max="14340" width="6" style="2" customWidth="1"/>
    <col min="14341" max="14341" width="44" style="2" customWidth="1"/>
    <col min="14342" max="14342" width="10.7109375" style="2" customWidth="1"/>
    <col min="14343" max="14343" width="10.140625" style="2" customWidth="1"/>
    <col min="14344" max="14344" width="10.7109375" style="2" customWidth="1"/>
    <col min="14345" max="14345" width="11.85546875" style="2" customWidth="1"/>
    <col min="14346" max="14595" width="10.140625" style="2"/>
    <col min="14596" max="14596" width="6" style="2" customWidth="1"/>
    <col min="14597" max="14597" width="44" style="2" customWidth="1"/>
    <col min="14598" max="14598" width="10.7109375" style="2" customWidth="1"/>
    <col min="14599" max="14599" width="10.140625" style="2" customWidth="1"/>
    <col min="14600" max="14600" width="10.7109375" style="2" customWidth="1"/>
    <col min="14601" max="14601" width="11.85546875" style="2" customWidth="1"/>
    <col min="14602" max="14851" width="10.140625" style="2"/>
    <col min="14852" max="14852" width="6" style="2" customWidth="1"/>
    <col min="14853" max="14853" width="44" style="2" customWidth="1"/>
    <col min="14854" max="14854" width="10.7109375" style="2" customWidth="1"/>
    <col min="14855" max="14855" width="10.140625" style="2" customWidth="1"/>
    <col min="14856" max="14856" width="10.7109375" style="2" customWidth="1"/>
    <col min="14857" max="14857" width="11.85546875" style="2" customWidth="1"/>
    <col min="14858" max="15107" width="10.140625" style="2"/>
    <col min="15108" max="15108" width="6" style="2" customWidth="1"/>
    <col min="15109" max="15109" width="44" style="2" customWidth="1"/>
    <col min="15110" max="15110" width="10.7109375" style="2" customWidth="1"/>
    <col min="15111" max="15111" width="10.140625" style="2" customWidth="1"/>
    <col min="15112" max="15112" width="10.7109375" style="2" customWidth="1"/>
    <col min="15113" max="15113" width="11.85546875" style="2" customWidth="1"/>
    <col min="15114" max="15363" width="10.140625" style="2"/>
    <col min="15364" max="15364" width="6" style="2" customWidth="1"/>
    <col min="15365" max="15365" width="44" style="2" customWidth="1"/>
    <col min="15366" max="15366" width="10.7109375" style="2" customWidth="1"/>
    <col min="15367" max="15367" width="10.140625" style="2" customWidth="1"/>
    <col min="15368" max="15368" width="10.7109375" style="2" customWidth="1"/>
    <col min="15369" max="15369" width="11.85546875" style="2" customWidth="1"/>
    <col min="15370" max="15619" width="10.140625" style="2"/>
    <col min="15620" max="15620" width="6" style="2" customWidth="1"/>
    <col min="15621" max="15621" width="44" style="2" customWidth="1"/>
    <col min="15622" max="15622" width="10.7109375" style="2" customWidth="1"/>
    <col min="15623" max="15623" width="10.140625" style="2" customWidth="1"/>
    <col min="15624" max="15624" width="10.7109375" style="2" customWidth="1"/>
    <col min="15625" max="15625" width="11.85546875" style="2" customWidth="1"/>
    <col min="15626" max="15875" width="10.140625" style="2"/>
    <col min="15876" max="15876" width="6" style="2" customWidth="1"/>
    <col min="15877" max="15877" width="44" style="2" customWidth="1"/>
    <col min="15878" max="15878" width="10.7109375" style="2" customWidth="1"/>
    <col min="15879" max="15879" width="10.140625" style="2" customWidth="1"/>
    <col min="15880" max="15880" width="10.7109375" style="2" customWidth="1"/>
    <col min="15881" max="15881" width="11.85546875" style="2" customWidth="1"/>
    <col min="15882" max="16384" width="10.140625" style="2"/>
  </cols>
  <sheetData>
    <row r="1" spans="1:14" ht="15.75" x14ac:dyDescent="0.25">
      <c r="A1" s="53"/>
      <c r="B1" s="1"/>
      <c r="C1" s="1"/>
      <c r="D1" s="1"/>
      <c r="E1" s="1"/>
      <c r="F1" s="1"/>
      <c r="G1" s="1"/>
      <c r="H1" s="1"/>
      <c r="I1" s="1"/>
      <c r="J1" s="1"/>
      <c r="K1" s="24" t="s">
        <v>175</v>
      </c>
      <c r="L1" s="1"/>
      <c r="M1" s="1"/>
      <c r="N1" s="1"/>
    </row>
    <row r="2" spans="1:14" ht="15.75" x14ac:dyDescent="0.25">
      <c r="A2" s="5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.75" x14ac:dyDescent="0.25">
      <c r="A3" s="35" t="s">
        <v>27</v>
      </c>
      <c r="B3" s="7"/>
      <c r="C3" s="7"/>
      <c r="D3" s="7"/>
      <c r="E3" s="7"/>
      <c r="F3" s="7" t="s">
        <v>82</v>
      </c>
      <c r="G3" s="1"/>
      <c r="H3" s="1"/>
      <c r="I3" s="1"/>
      <c r="J3" s="1"/>
      <c r="K3" s="1"/>
      <c r="L3" s="1"/>
      <c r="M3" s="1"/>
      <c r="N3" s="1"/>
    </row>
    <row r="4" spans="1:14" ht="15.75" x14ac:dyDescent="0.25">
      <c r="A4" s="95"/>
      <c r="B4" s="96"/>
      <c r="C4" s="100" t="s">
        <v>177</v>
      </c>
      <c r="D4" s="100"/>
      <c r="E4" s="100"/>
      <c r="F4" s="100"/>
      <c r="G4" s="100" t="s">
        <v>183</v>
      </c>
      <c r="H4" s="100"/>
      <c r="I4" s="100"/>
      <c r="J4" s="100"/>
      <c r="K4" s="101" t="s">
        <v>184</v>
      </c>
      <c r="L4" s="101"/>
      <c r="M4" s="101"/>
      <c r="N4" s="101"/>
    </row>
    <row r="5" spans="1:14" ht="13.5" customHeight="1" x14ac:dyDescent="0.25">
      <c r="A5" s="99" t="s">
        <v>0</v>
      </c>
      <c r="B5" s="99" t="s">
        <v>28</v>
      </c>
      <c r="C5" s="99" t="s">
        <v>1</v>
      </c>
      <c r="D5" s="100" t="s">
        <v>2</v>
      </c>
      <c r="E5" s="100"/>
      <c r="F5" s="100"/>
      <c r="G5" s="99" t="s">
        <v>1</v>
      </c>
      <c r="H5" s="100" t="s">
        <v>2</v>
      </c>
      <c r="I5" s="100"/>
      <c r="J5" s="100"/>
      <c r="K5" s="99" t="s">
        <v>1</v>
      </c>
      <c r="L5" s="100" t="s">
        <v>2</v>
      </c>
      <c r="M5" s="100"/>
      <c r="N5" s="100"/>
    </row>
    <row r="6" spans="1:14" ht="15.75" customHeight="1" x14ac:dyDescent="0.25">
      <c r="A6" s="99"/>
      <c r="B6" s="99"/>
      <c r="C6" s="99"/>
      <c r="D6" s="99" t="s">
        <v>29</v>
      </c>
      <c r="E6" s="99"/>
      <c r="F6" s="99" t="s">
        <v>30</v>
      </c>
      <c r="G6" s="99"/>
      <c r="H6" s="99" t="s">
        <v>29</v>
      </c>
      <c r="I6" s="99"/>
      <c r="J6" s="99" t="s">
        <v>30</v>
      </c>
      <c r="K6" s="99"/>
      <c r="L6" s="99" t="s">
        <v>29</v>
      </c>
      <c r="M6" s="99"/>
      <c r="N6" s="99" t="s">
        <v>30</v>
      </c>
    </row>
    <row r="7" spans="1:14" ht="48" customHeight="1" x14ac:dyDescent="0.25">
      <c r="A7" s="99"/>
      <c r="B7" s="99"/>
      <c r="C7" s="99"/>
      <c r="D7" s="9" t="s">
        <v>31</v>
      </c>
      <c r="E7" s="9" t="s">
        <v>32</v>
      </c>
      <c r="F7" s="99"/>
      <c r="G7" s="99"/>
      <c r="H7" s="9" t="s">
        <v>31</v>
      </c>
      <c r="I7" s="9" t="s">
        <v>32</v>
      </c>
      <c r="J7" s="99"/>
      <c r="K7" s="99"/>
      <c r="L7" s="9" t="s">
        <v>31</v>
      </c>
      <c r="M7" s="9" t="s">
        <v>32</v>
      </c>
      <c r="N7" s="99"/>
    </row>
    <row r="8" spans="1:14" ht="15.75" x14ac:dyDescent="0.25">
      <c r="A8" s="76">
        <v>1</v>
      </c>
      <c r="B8" s="75">
        <v>2</v>
      </c>
      <c r="C8" s="76">
        <v>3</v>
      </c>
      <c r="D8" s="76">
        <v>4</v>
      </c>
      <c r="E8" s="76">
        <v>5</v>
      </c>
      <c r="F8" s="76">
        <v>6</v>
      </c>
      <c r="G8" s="76">
        <v>3</v>
      </c>
      <c r="H8" s="76">
        <v>4</v>
      </c>
      <c r="I8" s="76">
        <v>5</v>
      </c>
      <c r="J8" s="76">
        <v>6</v>
      </c>
      <c r="K8" s="76">
        <v>3</v>
      </c>
      <c r="L8" s="76">
        <v>4</v>
      </c>
      <c r="M8" s="76">
        <v>5</v>
      </c>
      <c r="N8" s="76">
        <v>6</v>
      </c>
    </row>
    <row r="9" spans="1:14" ht="15.75" x14ac:dyDescent="0.25">
      <c r="A9" s="10">
        <v>1</v>
      </c>
      <c r="B9" s="6" t="s">
        <v>33</v>
      </c>
      <c r="C9" s="25">
        <f>+C10</f>
        <v>247.8</v>
      </c>
      <c r="D9" s="25">
        <f t="shared" ref="D9:N9" si="0">+D10</f>
        <v>245.3</v>
      </c>
      <c r="E9" s="25">
        <f t="shared" si="0"/>
        <v>231.7</v>
      </c>
      <c r="F9" s="25">
        <f t="shared" si="0"/>
        <v>2.5</v>
      </c>
      <c r="G9" s="25">
        <f t="shared" si="0"/>
        <v>0</v>
      </c>
      <c r="H9" s="25">
        <f t="shared" si="0"/>
        <v>0</v>
      </c>
      <c r="I9" s="25">
        <f t="shared" si="0"/>
        <v>0</v>
      </c>
      <c r="J9" s="25">
        <f t="shared" si="0"/>
        <v>0</v>
      </c>
      <c r="K9" s="25">
        <f t="shared" si="0"/>
        <v>247.8</v>
      </c>
      <c r="L9" s="25">
        <f t="shared" si="0"/>
        <v>245.3</v>
      </c>
      <c r="M9" s="25">
        <f t="shared" si="0"/>
        <v>231.7</v>
      </c>
      <c r="N9" s="25">
        <f t="shared" si="0"/>
        <v>2.5</v>
      </c>
    </row>
    <row r="10" spans="1:14" ht="15.75" x14ac:dyDescent="0.25">
      <c r="A10" s="10">
        <f>+A9+1</f>
        <v>2</v>
      </c>
      <c r="B10" s="6" t="s">
        <v>34</v>
      </c>
      <c r="C10" s="25">
        <f>+C12</f>
        <v>247.8</v>
      </c>
      <c r="D10" s="25">
        <f t="shared" ref="D10:F10" si="1">+D12</f>
        <v>245.3</v>
      </c>
      <c r="E10" s="25">
        <f t="shared" si="1"/>
        <v>231.7</v>
      </c>
      <c r="F10" s="25">
        <f t="shared" si="1"/>
        <v>2.5</v>
      </c>
      <c r="G10" s="25">
        <f t="shared" ref="G10:N10" si="2">+G12</f>
        <v>0</v>
      </c>
      <c r="H10" s="25">
        <f t="shared" si="2"/>
        <v>0</v>
      </c>
      <c r="I10" s="25">
        <f t="shared" si="2"/>
        <v>0</v>
      </c>
      <c r="J10" s="25">
        <f t="shared" si="2"/>
        <v>0</v>
      </c>
      <c r="K10" s="25">
        <f t="shared" si="2"/>
        <v>247.8</v>
      </c>
      <c r="L10" s="25">
        <f t="shared" si="2"/>
        <v>245.3</v>
      </c>
      <c r="M10" s="25">
        <f t="shared" si="2"/>
        <v>231.7</v>
      </c>
      <c r="N10" s="25">
        <f t="shared" si="2"/>
        <v>2.5</v>
      </c>
    </row>
    <row r="11" spans="1:14" ht="15.75" x14ac:dyDescent="0.25">
      <c r="A11" s="10">
        <f t="shared" ref="A11:A74" si="3">+A10+1</f>
        <v>3</v>
      </c>
      <c r="B11" s="75" t="s">
        <v>2</v>
      </c>
      <c r="C11" s="25"/>
      <c r="D11" s="25"/>
      <c r="E11" s="25"/>
      <c r="F11" s="25"/>
      <c r="G11" s="54"/>
      <c r="H11" s="54"/>
      <c r="I11" s="54"/>
      <c r="J11" s="54"/>
      <c r="K11" s="54">
        <f t="shared" ref="K11:K82" si="4">+C11+G11</f>
        <v>0</v>
      </c>
      <c r="L11" s="54">
        <f t="shared" ref="L11:L82" si="5">+D11+H11</f>
        <v>0</v>
      </c>
      <c r="M11" s="54">
        <f t="shared" ref="M11:M82" si="6">+E11+I11</f>
        <v>0</v>
      </c>
      <c r="N11" s="54">
        <f t="shared" ref="N11:N82" si="7">+F11+J11</f>
        <v>0</v>
      </c>
    </row>
    <row r="12" spans="1:14" ht="31.5" x14ac:dyDescent="0.25">
      <c r="A12" s="10">
        <f t="shared" si="3"/>
        <v>4</v>
      </c>
      <c r="B12" s="5" t="s">
        <v>43</v>
      </c>
      <c r="C12" s="26">
        <f>+D12+F12</f>
        <v>247.8</v>
      </c>
      <c r="D12" s="26">
        <v>245.3</v>
      </c>
      <c r="E12" s="26">
        <v>231.7</v>
      </c>
      <c r="F12" s="26">
        <v>2.5</v>
      </c>
      <c r="G12" s="54"/>
      <c r="H12" s="54"/>
      <c r="I12" s="54"/>
      <c r="J12" s="54"/>
      <c r="K12" s="54">
        <f t="shared" si="4"/>
        <v>247.8</v>
      </c>
      <c r="L12" s="54">
        <f t="shared" si="5"/>
        <v>245.3</v>
      </c>
      <c r="M12" s="54">
        <f t="shared" si="6"/>
        <v>231.7</v>
      </c>
      <c r="N12" s="54">
        <f t="shared" si="7"/>
        <v>2.5</v>
      </c>
    </row>
    <row r="13" spans="1:14" ht="15.75" x14ac:dyDescent="0.25">
      <c r="A13" s="10">
        <f t="shared" si="3"/>
        <v>5</v>
      </c>
      <c r="B13" s="6" t="s">
        <v>3</v>
      </c>
      <c r="C13" s="25">
        <f t="shared" ref="C13:N13" si="8">+C14+C15+C19+C67+C73+C83+C91+C98+C99+C115+C50+C121</f>
        <v>227238.5</v>
      </c>
      <c r="D13" s="25">
        <f t="shared" si="8"/>
        <v>184601.7</v>
      </c>
      <c r="E13" s="25">
        <f t="shared" si="8"/>
        <v>119144.4</v>
      </c>
      <c r="F13" s="25">
        <f t="shared" si="8"/>
        <v>42636.800000000003</v>
      </c>
      <c r="G13" s="25">
        <f t="shared" si="8"/>
        <v>783.4</v>
      </c>
      <c r="H13" s="25">
        <f t="shared" si="8"/>
        <v>817.7</v>
      </c>
      <c r="I13" s="25">
        <f t="shared" si="8"/>
        <v>-146.5</v>
      </c>
      <c r="J13" s="25">
        <f t="shared" si="8"/>
        <v>-34.299999999999997</v>
      </c>
      <c r="K13" s="25">
        <f t="shared" si="8"/>
        <v>228021.9</v>
      </c>
      <c r="L13" s="25">
        <f t="shared" si="8"/>
        <v>185419.4</v>
      </c>
      <c r="M13" s="25">
        <f t="shared" si="8"/>
        <v>118997.9</v>
      </c>
      <c r="N13" s="25">
        <f t="shared" si="8"/>
        <v>42602.5</v>
      </c>
    </row>
    <row r="14" spans="1:14" ht="31.5" x14ac:dyDescent="0.25">
      <c r="A14" s="10">
        <f t="shared" si="3"/>
        <v>6</v>
      </c>
      <c r="B14" s="5" t="s">
        <v>132</v>
      </c>
      <c r="C14" s="25">
        <f>+D14+F14</f>
        <v>455.5</v>
      </c>
      <c r="D14" s="25">
        <f>407.7+41.3</f>
        <v>449</v>
      </c>
      <c r="E14" s="25"/>
      <c r="F14" s="25">
        <v>6.5</v>
      </c>
      <c r="G14" s="55">
        <f>+H14+J14</f>
        <v>-5</v>
      </c>
      <c r="H14" s="55">
        <v>-5</v>
      </c>
      <c r="I14" s="54"/>
      <c r="J14" s="54"/>
      <c r="K14" s="55">
        <f t="shared" si="4"/>
        <v>450.5</v>
      </c>
      <c r="L14" s="55">
        <f t="shared" si="5"/>
        <v>444</v>
      </c>
      <c r="M14" s="55">
        <f t="shared" si="6"/>
        <v>0</v>
      </c>
      <c r="N14" s="55">
        <f t="shared" si="7"/>
        <v>6.5</v>
      </c>
    </row>
    <row r="15" spans="1:14" ht="15.75" x14ac:dyDescent="0.25">
      <c r="A15" s="10">
        <f t="shared" si="3"/>
        <v>7</v>
      </c>
      <c r="B15" s="8" t="s">
        <v>136</v>
      </c>
      <c r="C15" s="25">
        <f>+C17+C18</f>
        <v>1002.5</v>
      </c>
      <c r="D15" s="25">
        <f>+D17+D18</f>
        <v>900.1</v>
      </c>
      <c r="E15" s="25">
        <f>+E17+E18</f>
        <v>22.2</v>
      </c>
      <c r="F15" s="25">
        <f>+F17+F18</f>
        <v>102.4</v>
      </c>
      <c r="G15" s="25">
        <f t="shared" ref="G15:N15" si="9">+G17+G18</f>
        <v>-12</v>
      </c>
      <c r="H15" s="25">
        <f t="shared" si="9"/>
        <v>-12</v>
      </c>
      <c r="I15" s="25">
        <f t="shared" si="9"/>
        <v>0</v>
      </c>
      <c r="J15" s="25">
        <f t="shared" si="9"/>
        <v>0</v>
      </c>
      <c r="K15" s="25">
        <f t="shared" si="9"/>
        <v>990.5</v>
      </c>
      <c r="L15" s="25">
        <f t="shared" si="9"/>
        <v>888.1</v>
      </c>
      <c r="M15" s="25">
        <f t="shared" si="9"/>
        <v>22.2</v>
      </c>
      <c r="N15" s="25">
        <f t="shared" si="9"/>
        <v>102.4</v>
      </c>
    </row>
    <row r="16" spans="1:14" ht="15.75" x14ac:dyDescent="0.25">
      <c r="A16" s="10">
        <f t="shared" si="3"/>
        <v>8</v>
      </c>
      <c r="B16" s="75" t="s">
        <v>2</v>
      </c>
      <c r="C16" s="25"/>
      <c r="D16" s="25"/>
      <c r="E16" s="25"/>
      <c r="F16" s="25"/>
      <c r="G16" s="54"/>
      <c r="H16" s="54"/>
      <c r="I16" s="54"/>
      <c r="J16" s="54"/>
      <c r="K16" s="54">
        <f t="shared" si="4"/>
        <v>0</v>
      </c>
      <c r="L16" s="54">
        <f t="shared" si="5"/>
        <v>0</v>
      </c>
      <c r="M16" s="54">
        <f t="shared" si="6"/>
        <v>0</v>
      </c>
      <c r="N16" s="54">
        <f t="shared" si="7"/>
        <v>0</v>
      </c>
    </row>
    <row r="17" spans="1:14" ht="31.5" x14ac:dyDescent="0.25">
      <c r="A17" s="10">
        <f t="shared" si="3"/>
        <v>9</v>
      </c>
      <c r="B17" s="9" t="s">
        <v>138</v>
      </c>
      <c r="C17" s="26">
        <f>+D17+F17</f>
        <v>904</v>
      </c>
      <c r="D17" s="26">
        <v>899</v>
      </c>
      <c r="E17" s="26">
        <v>21.4</v>
      </c>
      <c r="F17" s="26">
        <v>5</v>
      </c>
      <c r="G17" s="54">
        <f>+H17+J17</f>
        <v>-12</v>
      </c>
      <c r="H17" s="54">
        <v>-12</v>
      </c>
      <c r="I17" s="54"/>
      <c r="J17" s="54"/>
      <c r="K17" s="54">
        <f t="shared" si="4"/>
        <v>892</v>
      </c>
      <c r="L17" s="54">
        <f t="shared" si="5"/>
        <v>887</v>
      </c>
      <c r="M17" s="54">
        <f t="shared" si="6"/>
        <v>21.4</v>
      </c>
      <c r="N17" s="54">
        <f t="shared" si="7"/>
        <v>5</v>
      </c>
    </row>
    <row r="18" spans="1:14" ht="47.25" x14ac:dyDescent="0.25">
      <c r="A18" s="10">
        <f t="shared" si="3"/>
        <v>10</v>
      </c>
      <c r="B18" s="9" t="s">
        <v>142</v>
      </c>
      <c r="C18" s="26">
        <f>+D18+F18</f>
        <v>98.5</v>
      </c>
      <c r="D18" s="26">
        <v>1.1000000000000001</v>
      </c>
      <c r="E18" s="26">
        <v>0.8</v>
      </c>
      <c r="F18" s="26">
        <v>97.4</v>
      </c>
      <c r="G18" s="54">
        <f>+H18+J18</f>
        <v>0</v>
      </c>
      <c r="H18" s="54"/>
      <c r="I18" s="54"/>
      <c r="J18" s="54"/>
      <c r="K18" s="54">
        <f t="shared" si="4"/>
        <v>98.5</v>
      </c>
      <c r="L18" s="54">
        <f t="shared" si="5"/>
        <v>1.1000000000000001</v>
      </c>
      <c r="M18" s="54">
        <f t="shared" si="6"/>
        <v>0.8</v>
      </c>
      <c r="N18" s="54">
        <f t="shared" si="7"/>
        <v>97.4</v>
      </c>
    </row>
    <row r="19" spans="1:14" ht="15.75" x14ac:dyDescent="0.25">
      <c r="A19" s="10">
        <f t="shared" si="3"/>
        <v>11</v>
      </c>
      <c r="B19" s="6" t="s">
        <v>34</v>
      </c>
      <c r="C19" s="25">
        <f>SUM(C21:C26)+C49+C47+C48</f>
        <v>13950.3</v>
      </c>
      <c r="D19" s="25">
        <f>SUM(D21:D26)+D49+D48+D47</f>
        <v>11841.7</v>
      </c>
      <c r="E19" s="25">
        <f t="shared" ref="E19:F19" si="10">SUM(E21:E26)+E49+E47</f>
        <v>9287.1</v>
      </c>
      <c r="F19" s="25">
        <f t="shared" si="10"/>
        <v>2108.6</v>
      </c>
      <c r="G19" s="25">
        <f>SUM(G21:G26)+G49+G47+G48</f>
        <v>124.7</v>
      </c>
      <c r="H19" s="25">
        <f t="shared" ref="H19:N19" si="11">SUM(H21:H26)+H49+H47+H48</f>
        <v>124.7</v>
      </c>
      <c r="I19" s="25">
        <f t="shared" si="11"/>
        <v>13</v>
      </c>
      <c r="J19" s="25">
        <f t="shared" si="11"/>
        <v>0</v>
      </c>
      <c r="K19" s="25">
        <f t="shared" si="11"/>
        <v>14075</v>
      </c>
      <c r="L19" s="25">
        <f t="shared" si="11"/>
        <v>11966.4</v>
      </c>
      <c r="M19" s="25">
        <f t="shared" si="11"/>
        <v>9300.1</v>
      </c>
      <c r="N19" s="25">
        <f t="shared" si="11"/>
        <v>2108.6</v>
      </c>
    </row>
    <row r="20" spans="1:14" ht="15.75" x14ac:dyDescent="0.25">
      <c r="A20" s="10">
        <f t="shared" si="3"/>
        <v>12</v>
      </c>
      <c r="B20" s="75" t="s">
        <v>2</v>
      </c>
      <c r="C20" s="25"/>
      <c r="D20" s="26"/>
      <c r="E20" s="26"/>
      <c r="F20" s="26"/>
      <c r="G20" s="54"/>
      <c r="H20" s="54"/>
      <c r="I20" s="54"/>
      <c r="J20" s="54"/>
      <c r="K20" s="54">
        <f t="shared" si="4"/>
        <v>0</v>
      </c>
      <c r="L20" s="54">
        <f t="shared" si="5"/>
        <v>0</v>
      </c>
      <c r="M20" s="54">
        <f t="shared" si="6"/>
        <v>0</v>
      </c>
      <c r="N20" s="54">
        <f t="shared" si="7"/>
        <v>0</v>
      </c>
    </row>
    <row r="21" spans="1:14" ht="47.25" x14ac:dyDescent="0.25">
      <c r="A21" s="10">
        <f t="shared" si="3"/>
        <v>13</v>
      </c>
      <c r="B21" s="5" t="s">
        <v>139</v>
      </c>
      <c r="C21" s="26">
        <f>+D21+F21</f>
        <v>392.5</v>
      </c>
      <c r="D21" s="26">
        <v>392.5</v>
      </c>
      <c r="E21" s="26">
        <v>215.4</v>
      </c>
      <c r="F21" s="26"/>
      <c r="G21" s="54"/>
      <c r="H21" s="54"/>
      <c r="I21" s="54"/>
      <c r="J21" s="54"/>
      <c r="K21" s="54">
        <f t="shared" si="4"/>
        <v>392.5</v>
      </c>
      <c r="L21" s="54">
        <f t="shared" si="5"/>
        <v>392.5</v>
      </c>
      <c r="M21" s="54">
        <f t="shared" si="6"/>
        <v>215.4</v>
      </c>
      <c r="N21" s="54">
        <f t="shared" si="7"/>
        <v>0</v>
      </c>
    </row>
    <row r="22" spans="1:14" ht="47.25" x14ac:dyDescent="0.25">
      <c r="A22" s="10">
        <f t="shared" si="3"/>
        <v>14</v>
      </c>
      <c r="B22" s="5" t="s">
        <v>140</v>
      </c>
      <c r="C22" s="26">
        <f t="shared" ref="C22:C25" si="12">+D22+F22</f>
        <v>371.4</v>
      </c>
      <c r="D22" s="26">
        <v>371.4</v>
      </c>
      <c r="E22" s="26">
        <v>353.1</v>
      </c>
      <c r="F22" s="26"/>
      <c r="G22" s="54"/>
      <c r="H22" s="54"/>
      <c r="I22" s="54"/>
      <c r="J22" s="54"/>
      <c r="K22" s="54">
        <f t="shared" si="4"/>
        <v>371.4</v>
      </c>
      <c r="L22" s="54">
        <f t="shared" si="5"/>
        <v>371.4</v>
      </c>
      <c r="M22" s="54">
        <f t="shared" si="6"/>
        <v>353.1</v>
      </c>
      <c r="N22" s="54">
        <f t="shared" si="7"/>
        <v>0</v>
      </c>
    </row>
    <row r="23" spans="1:14" ht="47.25" x14ac:dyDescent="0.25">
      <c r="A23" s="10">
        <f t="shared" si="3"/>
        <v>15</v>
      </c>
      <c r="B23" s="5" t="s">
        <v>35</v>
      </c>
      <c r="C23" s="26">
        <f t="shared" si="12"/>
        <v>12174.3</v>
      </c>
      <c r="D23" s="26">
        <f>10422.7+557.3+15-D21-D22-D24</f>
        <v>10132.1</v>
      </c>
      <c r="E23" s="26">
        <f>8186.6+475.6+14.7-E21-E22</f>
        <v>8108.4</v>
      </c>
      <c r="F23" s="26">
        <v>2042.2</v>
      </c>
      <c r="G23" s="54"/>
      <c r="H23" s="54"/>
      <c r="I23" s="54">
        <v>13</v>
      </c>
      <c r="J23" s="54"/>
      <c r="K23" s="54">
        <f t="shared" si="4"/>
        <v>12174.3</v>
      </c>
      <c r="L23" s="54">
        <f t="shared" si="5"/>
        <v>10132.1</v>
      </c>
      <c r="M23" s="54">
        <f t="shared" si="6"/>
        <v>8121.4</v>
      </c>
      <c r="N23" s="54">
        <f t="shared" si="7"/>
        <v>2042.2</v>
      </c>
    </row>
    <row r="24" spans="1:14" ht="31.5" x14ac:dyDescent="0.25">
      <c r="A24" s="10">
        <f t="shared" si="3"/>
        <v>16</v>
      </c>
      <c r="B24" s="5" t="s">
        <v>36</v>
      </c>
      <c r="C24" s="26">
        <f t="shared" si="12"/>
        <v>99</v>
      </c>
      <c r="D24" s="26">
        <v>99</v>
      </c>
      <c r="E24" s="26"/>
      <c r="F24" s="26"/>
      <c r="G24" s="54">
        <f>+H24+J24</f>
        <v>-50</v>
      </c>
      <c r="H24" s="54">
        <v>-50</v>
      </c>
      <c r="I24" s="54"/>
      <c r="J24" s="54"/>
      <c r="K24" s="54">
        <f t="shared" si="4"/>
        <v>49</v>
      </c>
      <c r="L24" s="54">
        <f t="shared" si="5"/>
        <v>49</v>
      </c>
      <c r="M24" s="54">
        <f t="shared" si="6"/>
        <v>0</v>
      </c>
      <c r="N24" s="54">
        <f t="shared" si="7"/>
        <v>0</v>
      </c>
    </row>
    <row r="25" spans="1:14" ht="31.5" x14ac:dyDescent="0.25">
      <c r="A25" s="10">
        <f t="shared" si="3"/>
        <v>17</v>
      </c>
      <c r="B25" s="5" t="s">
        <v>37</v>
      </c>
      <c r="C25" s="26">
        <f t="shared" si="12"/>
        <v>200</v>
      </c>
      <c r="D25" s="26">
        <v>140</v>
      </c>
      <c r="E25" s="26"/>
      <c r="F25" s="26">
        <v>60</v>
      </c>
      <c r="G25" s="54"/>
      <c r="H25" s="54"/>
      <c r="I25" s="54"/>
      <c r="J25" s="54"/>
      <c r="K25" s="54">
        <f t="shared" si="4"/>
        <v>200</v>
      </c>
      <c r="L25" s="54">
        <f t="shared" si="5"/>
        <v>140</v>
      </c>
      <c r="M25" s="54">
        <f t="shared" si="6"/>
        <v>0</v>
      </c>
      <c r="N25" s="54">
        <f t="shared" si="7"/>
        <v>60</v>
      </c>
    </row>
    <row r="26" spans="1:14" ht="63" x14ac:dyDescent="0.25">
      <c r="A26" s="10">
        <f t="shared" si="3"/>
        <v>18</v>
      </c>
      <c r="B26" s="5" t="s">
        <v>38</v>
      </c>
      <c r="C26" s="26">
        <f>SUM(C28:C46)</f>
        <v>674</v>
      </c>
      <c r="D26" s="26">
        <f t="shared" ref="D26:N26" si="13">SUM(D28:D46)</f>
        <v>667.6</v>
      </c>
      <c r="E26" s="26">
        <f t="shared" si="13"/>
        <v>608.20000000000005</v>
      </c>
      <c r="F26" s="26">
        <f t="shared" si="13"/>
        <v>6.4</v>
      </c>
      <c r="G26" s="26">
        <f t="shared" si="13"/>
        <v>0</v>
      </c>
      <c r="H26" s="26">
        <f t="shared" si="13"/>
        <v>0</v>
      </c>
      <c r="I26" s="26">
        <f t="shared" si="13"/>
        <v>0</v>
      </c>
      <c r="J26" s="26">
        <f t="shared" si="13"/>
        <v>0</v>
      </c>
      <c r="K26" s="26">
        <f t="shared" si="13"/>
        <v>674</v>
      </c>
      <c r="L26" s="26">
        <f t="shared" si="13"/>
        <v>667.6</v>
      </c>
      <c r="M26" s="26">
        <f t="shared" si="13"/>
        <v>608.20000000000005</v>
      </c>
      <c r="N26" s="26">
        <f t="shared" si="13"/>
        <v>6.4</v>
      </c>
    </row>
    <row r="27" spans="1:14" ht="15.75" x14ac:dyDescent="0.25">
      <c r="A27" s="10">
        <f t="shared" si="3"/>
        <v>19</v>
      </c>
      <c r="B27" s="75" t="s">
        <v>2</v>
      </c>
      <c r="C27" s="25"/>
      <c r="D27" s="26"/>
      <c r="E27" s="26"/>
      <c r="F27" s="26"/>
      <c r="G27" s="54"/>
      <c r="H27" s="54"/>
      <c r="I27" s="54"/>
      <c r="J27" s="54"/>
      <c r="K27" s="54">
        <f t="shared" si="4"/>
        <v>0</v>
      </c>
      <c r="L27" s="54">
        <f t="shared" si="5"/>
        <v>0</v>
      </c>
      <c r="M27" s="54">
        <f t="shared" si="6"/>
        <v>0</v>
      </c>
      <c r="N27" s="54">
        <f t="shared" si="7"/>
        <v>0</v>
      </c>
    </row>
    <row r="28" spans="1:14" ht="31.5" x14ac:dyDescent="0.25">
      <c r="A28" s="10">
        <f t="shared" si="3"/>
        <v>20</v>
      </c>
      <c r="B28" s="5" t="s">
        <v>155</v>
      </c>
      <c r="C28" s="26">
        <f>+D28+F28</f>
        <v>0.6</v>
      </c>
      <c r="D28" s="26">
        <v>0.6</v>
      </c>
      <c r="E28" s="26">
        <v>0.6</v>
      </c>
      <c r="F28" s="26"/>
      <c r="G28" s="54"/>
      <c r="H28" s="54"/>
      <c r="I28" s="54"/>
      <c r="J28" s="54"/>
      <c r="K28" s="54">
        <f t="shared" si="4"/>
        <v>0.6</v>
      </c>
      <c r="L28" s="54">
        <f t="shared" si="5"/>
        <v>0.6</v>
      </c>
      <c r="M28" s="54">
        <f t="shared" si="6"/>
        <v>0.6</v>
      </c>
      <c r="N28" s="54">
        <f t="shared" si="7"/>
        <v>0</v>
      </c>
    </row>
    <row r="29" spans="1:14" ht="15.75" x14ac:dyDescent="0.25">
      <c r="A29" s="10">
        <f t="shared" si="3"/>
        <v>21</v>
      </c>
      <c r="B29" s="5" t="s">
        <v>13</v>
      </c>
      <c r="C29" s="26">
        <f t="shared" ref="C29:C49" si="14">+D29+F29</f>
        <v>23.6</v>
      </c>
      <c r="D29" s="26">
        <v>23.6</v>
      </c>
      <c r="E29" s="26">
        <v>20.8</v>
      </c>
      <c r="F29" s="26"/>
      <c r="G29" s="54"/>
      <c r="H29" s="54"/>
      <c r="I29" s="54"/>
      <c r="J29" s="54"/>
      <c r="K29" s="54">
        <f t="shared" si="4"/>
        <v>23.6</v>
      </c>
      <c r="L29" s="54">
        <f t="shared" si="5"/>
        <v>23.6</v>
      </c>
      <c r="M29" s="54">
        <f t="shared" si="6"/>
        <v>20.8</v>
      </c>
      <c r="N29" s="54">
        <f t="shared" si="7"/>
        <v>0</v>
      </c>
    </row>
    <row r="30" spans="1:14" ht="31.5" x14ac:dyDescent="0.25">
      <c r="A30" s="10">
        <f t="shared" si="3"/>
        <v>22</v>
      </c>
      <c r="B30" s="5" t="s">
        <v>14</v>
      </c>
      <c r="C30" s="26">
        <f t="shared" si="14"/>
        <v>15.3</v>
      </c>
      <c r="D30" s="26">
        <v>15.3</v>
      </c>
      <c r="E30" s="26">
        <v>15.1</v>
      </c>
      <c r="F30" s="26"/>
      <c r="G30" s="54"/>
      <c r="H30" s="54"/>
      <c r="I30" s="54"/>
      <c r="J30" s="54"/>
      <c r="K30" s="54">
        <f t="shared" si="4"/>
        <v>15.3</v>
      </c>
      <c r="L30" s="54">
        <f t="shared" si="5"/>
        <v>15.3</v>
      </c>
      <c r="M30" s="54">
        <f t="shared" si="6"/>
        <v>15.1</v>
      </c>
      <c r="N30" s="54">
        <f t="shared" si="7"/>
        <v>0</v>
      </c>
    </row>
    <row r="31" spans="1:14" ht="31.5" x14ac:dyDescent="0.25">
      <c r="A31" s="10">
        <f t="shared" si="3"/>
        <v>23</v>
      </c>
      <c r="B31" s="5" t="s">
        <v>79</v>
      </c>
      <c r="C31" s="26">
        <f t="shared" si="14"/>
        <v>75.599999999999994</v>
      </c>
      <c r="D31" s="26">
        <v>75.599999999999994</v>
      </c>
      <c r="E31" s="26">
        <v>59.8</v>
      </c>
      <c r="F31" s="26"/>
      <c r="G31" s="54"/>
      <c r="H31" s="54"/>
      <c r="I31" s="54"/>
      <c r="J31" s="54"/>
      <c r="K31" s="54">
        <f t="shared" si="4"/>
        <v>75.599999999999994</v>
      </c>
      <c r="L31" s="54">
        <f t="shared" si="5"/>
        <v>75.599999999999994</v>
      </c>
      <c r="M31" s="54">
        <f t="shared" si="6"/>
        <v>59.8</v>
      </c>
      <c r="N31" s="54">
        <f t="shared" si="7"/>
        <v>0</v>
      </c>
    </row>
    <row r="32" spans="1:14" ht="31.5" x14ac:dyDescent="0.25">
      <c r="A32" s="10">
        <f t="shared" si="3"/>
        <v>24</v>
      </c>
      <c r="B32" s="5" t="s">
        <v>104</v>
      </c>
      <c r="C32" s="26">
        <f t="shared" si="14"/>
        <v>44.7</v>
      </c>
      <c r="D32" s="26">
        <v>44.7</v>
      </c>
      <c r="E32" s="26">
        <v>39.4</v>
      </c>
      <c r="F32" s="26"/>
      <c r="G32" s="54"/>
      <c r="H32" s="54"/>
      <c r="I32" s="54"/>
      <c r="J32" s="54"/>
      <c r="K32" s="54">
        <f t="shared" si="4"/>
        <v>44.7</v>
      </c>
      <c r="L32" s="54">
        <f t="shared" si="5"/>
        <v>44.7</v>
      </c>
      <c r="M32" s="54">
        <f t="shared" si="6"/>
        <v>39.4</v>
      </c>
      <c r="N32" s="54">
        <f t="shared" si="7"/>
        <v>0</v>
      </c>
    </row>
    <row r="33" spans="1:14" ht="15.75" x14ac:dyDescent="0.25">
      <c r="A33" s="10">
        <f t="shared" si="3"/>
        <v>25</v>
      </c>
      <c r="B33" s="5" t="s">
        <v>15</v>
      </c>
      <c r="C33" s="26">
        <f t="shared" si="14"/>
        <v>84.6</v>
      </c>
      <c r="D33" s="26">
        <v>84.6</v>
      </c>
      <c r="E33" s="26">
        <v>83.1</v>
      </c>
      <c r="F33" s="26"/>
      <c r="G33" s="54"/>
      <c r="H33" s="54"/>
      <c r="I33" s="54"/>
      <c r="J33" s="54"/>
      <c r="K33" s="54">
        <f t="shared" si="4"/>
        <v>84.6</v>
      </c>
      <c r="L33" s="54">
        <f t="shared" si="5"/>
        <v>84.6</v>
      </c>
      <c r="M33" s="54">
        <f t="shared" si="6"/>
        <v>83.1</v>
      </c>
      <c r="N33" s="54">
        <f t="shared" si="7"/>
        <v>0</v>
      </c>
    </row>
    <row r="34" spans="1:14" ht="15.75" x14ac:dyDescent="0.25">
      <c r="A34" s="10">
        <f t="shared" si="3"/>
        <v>26</v>
      </c>
      <c r="B34" s="5" t="s">
        <v>16</v>
      </c>
      <c r="C34" s="26">
        <f>+D34+F34</f>
        <v>86.1</v>
      </c>
      <c r="D34" s="26">
        <v>86.1</v>
      </c>
      <c r="E34" s="26">
        <v>79.2</v>
      </c>
      <c r="F34" s="26"/>
      <c r="G34" s="54"/>
      <c r="H34" s="54"/>
      <c r="I34" s="54"/>
      <c r="J34" s="54"/>
      <c r="K34" s="54">
        <f t="shared" si="4"/>
        <v>86.1</v>
      </c>
      <c r="L34" s="54">
        <f t="shared" si="5"/>
        <v>86.1</v>
      </c>
      <c r="M34" s="54">
        <f t="shared" si="6"/>
        <v>79.2</v>
      </c>
      <c r="N34" s="54">
        <f t="shared" si="7"/>
        <v>0</v>
      </c>
    </row>
    <row r="35" spans="1:14" ht="47.25" x14ac:dyDescent="0.25">
      <c r="A35" s="10">
        <f t="shared" si="3"/>
        <v>27</v>
      </c>
      <c r="B35" s="5" t="s">
        <v>75</v>
      </c>
      <c r="C35" s="26">
        <f t="shared" si="14"/>
        <v>29.3</v>
      </c>
      <c r="D35" s="26">
        <v>29.3</v>
      </c>
      <c r="E35" s="26">
        <v>28.7</v>
      </c>
      <c r="F35" s="26"/>
      <c r="G35" s="54"/>
      <c r="H35" s="54"/>
      <c r="I35" s="54"/>
      <c r="J35" s="54"/>
      <c r="K35" s="54">
        <f t="shared" si="4"/>
        <v>29.3</v>
      </c>
      <c r="L35" s="54">
        <f t="shared" si="5"/>
        <v>29.3</v>
      </c>
      <c r="M35" s="54">
        <f t="shared" si="6"/>
        <v>28.7</v>
      </c>
      <c r="N35" s="54">
        <f t="shared" si="7"/>
        <v>0</v>
      </c>
    </row>
    <row r="36" spans="1:14" ht="31.5" x14ac:dyDescent="0.25">
      <c r="A36" s="10">
        <f t="shared" si="3"/>
        <v>28</v>
      </c>
      <c r="B36" s="5" t="s">
        <v>17</v>
      </c>
      <c r="C36" s="26">
        <f t="shared" si="14"/>
        <v>2.6</v>
      </c>
      <c r="D36" s="26">
        <v>2.6</v>
      </c>
      <c r="E36" s="26"/>
      <c r="F36" s="26"/>
      <c r="G36" s="54"/>
      <c r="H36" s="54"/>
      <c r="I36" s="54"/>
      <c r="J36" s="54"/>
      <c r="K36" s="54">
        <f t="shared" si="4"/>
        <v>2.6</v>
      </c>
      <c r="L36" s="54">
        <f t="shared" si="5"/>
        <v>2.6</v>
      </c>
      <c r="M36" s="54">
        <f t="shared" si="6"/>
        <v>0</v>
      </c>
      <c r="N36" s="54">
        <f t="shared" si="7"/>
        <v>0</v>
      </c>
    </row>
    <row r="37" spans="1:14" ht="47.25" x14ac:dyDescent="0.25">
      <c r="A37" s="10">
        <f t="shared" si="3"/>
        <v>29</v>
      </c>
      <c r="B37" s="5" t="s">
        <v>135</v>
      </c>
      <c r="C37" s="26">
        <f t="shared" si="14"/>
        <v>1.2</v>
      </c>
      <c r="D37" s="26">
        <v>1.2</v>
      </c>
      <c r="E37" s="26">
        <v>1.1000000000000001</v>
      </c>
      <c r="F37" s="26"/>
      <c r="G37" s="54"/>
      <c r="H37" s="54"/>
      <c r="I37" s="54"/>
      <c r="J37" s="54"/>
      <c r="K37" s="54">
        <f t="shared" si="4"/>
        <v>1.2</v>
      </c>
      <c r="L37" s="54">
        <f t="shared" si="5"/>
        <v>1.2</v>
      </c>
      <c r="M37" s="54">
        <f t="shared" si="6"/>
        <v>1.1000000000000001</v>
      </c>
      <c r="N37" s="54">
        <f t="shared" si="7"/>
        <v>0</v>
      </c>
    </row>
    <row r="38" spans="1:14" ht="15.75" x14ac:dyDescent="0.25">
      <c r="A38" s="10">
        <f t="shared" si="3"/>
        <v>30</v>
      </c>
      <c r="B38" s="5" t="s">
        <v>80</v>
      </c>
      <c r="C38" s="26">
        <f>+D38+F38</f>
        <v>5.3</v>
      </c>
      <c r="D38" s="26">
        <v>5.3</v>
      </c>
      <c r="E38" s="26"/>
      <c r="F38" s="26"/>
      <c r="G38" s="54"/>
      <c r="H38" s="54"/>
      <c r="I38" s="54"/>
      <c r="J38" s="54"/>
      <c r="K38" s="54">
        <f t="shared" si="4"/>
        <v>5.3</v>
      </c>
      <c r="L38" s="54">
        <f t="shared" si="5"/>
        <v>5.3</v>
      </c>
      <c r="M38" s="54">
        <f t="shared" si="6"/>
        <v>0</v>
      </c>
      <c r="N38" s="54">
        <f t="shared" si="7"/>
        <v>0</v>
      </c>
    </row>
    <row r="39" spans="1:14" ht="15.75" x14ac:dyDescent="0.25">
      <c r="A39" s="10">
        <f t="shared" si="3"/>
        <v>31</v>
      </c>
      <c r="B39" s="9" t="s">
        <v>39</v>
      </c>
      <c r="C39" s="26">
        <f t="shared" si="14"/>
        <v>18.899999999999999</v>
      </c>
      <c r="D39" s="26">
        <v>18.899999999999999</v>
      </c>
      <c r="E39" s="26">
        <v>18.2</v>
      </c>
      <c r="F39" s="26"/>
      <c r="G39" s="54"/>
      <c r="H39" s="54"/>
      <c r="I39" s="54"/>
      <c r="J39" s="54"/>
      <c r="K39" s="54">
        <f t="shared" si="4"/>
        <v>18.899999999999999</v>
      </c>
      <c r="L39" s="54">
        <f t="shared" si="5"/>
        <v>18.899999999999999</v>
      </c>
      <c r="M39" s="54">
        <f t="shared" si="6"/>
        <v>18.2</v>
      </c>
      <c r="N39" s="54">
        <f t="shared" si="7"/>
        <v>0</v>
      </c>
    </row>
    <row r="40" spans="1:14" ht="31.5" x14ac:dyDescent="0.25">
      <c r="A40" s="10">
        <f t="shared" si="3"/>
        <v>32</v>
      </c>
      <c r="B40" s="5" t="s">
        <v>106</v>
      </c>
      <c r="C40" s="26">
        <f t="shared" si="14"/>
        <v>10.5</v>
      </c>
      <c r="D40" s="26">
        <v>10.5</v>
      </c>
      <c r="E40" s="26">
        <v>10.3</v>
      </c>
      <c r="F40" s="26"/>
      <c r="G40" s="54"/>
      <c r="H40" s="54"/>
      <c r="I40" s="54"/>
      <c r="J40" s="54"/>
      <c r="K40" s="54">
        <f t="shared" si="4"/>
        <v>10.5</v>
      </c>
      <c r="L40" s="54">
        <f t="shared" si="5"/>
        <v>10.5</v>
      </c>
      <c r="M40" s="54">
        <f t="shared" si="6"/>
        <v>10.3</v>
      </c>
      <c r="N40" s="54">
        <f t="shared" si="7"/>
        <v>0</v>
      </c>
    </row>
    <row r="41" spans="1:14" ht="15.75" x14ac:dyDescent="0.25">
      <c r="A41" s="10">
        <f t="shared" si="3"/>
        <v>33</v>
      </c>
      <c r="B41" s="5" t="s">
        <v>40</v>
      </c>
      <c r="C41" s="26">
        <f t="shared" si="14"/>
        <v>102.6</v>
      </c>
      <c r="D41" s="26">
        <v>101</v>
      </c>
      <c r="E41" s="26">
        <v>98.1</v>
      </c>
      <c r="F41" s="26">
        <v>1.6</v>
      </c>
      <c r="G41" s="54"/>
      <c r="H41" s="54"/>
      <c r="I41" s="54"/>
      <c r="J41" s="54"/>
      <c r="K41" s="54">
        <f t="shared" si="4"/>
        <v>102.6</v>
      </c>
      <c r="L41" s="54">
        <f t="shared" si="5"/>
        <v>101</v>
      </c>
      <c r="M41" s="54">
        <f t="shared" si="6"/>
        <v>98.1</v>
      </c>
      <c r="N41" s="54">
        <f t="shared" si="7"/>
        <v>1.6</v>
      </c>
    </row>
    <row r="42" spans="1:14" ht="31.5" x14ac:dyDescent="0.25">
      <c r="A42" s="10">
        <f t="shared" si="3"/>
        <v>34</v>
      </c>
      <c r="B42" s="5" t="s">
        <v>41</v>
      </c>
      <c r="C42" s="26">
        <f t="shared" si="14"/>
        <v>23.4</v>
      </c>
      <c r="D42" s="26">
        <v>23.4</v>
      </c>
      <c r="E42" s="26">
        <v>19</v>
      </c>
      <c r="F42" s="26"/>
      <c r="G42" s="54"/>
      <c r="H42" s="54"/>
      <c r="I42" s="54"/>
      <c r="J42" s="54"/>
      <c r="K42" s="54">
        <f t="shared" si="4"/>
        <v>23.4</v>
      </c>
      <c r="L42" s="54">
        <f t="shared" si="5"/>
        <v>23.4</v>
      </c>
      <c r="M42" s="54">
        <f t="shared" si="6"/>
        <v>19</v>
      </c>
      <c r="N42" s="54">
        <f t="shared" si="7"/>
        <v>0</v>
      </c>
    </row>
    <row r="43" spans="1:14" ht="15.75" x14ac:dyDescent="0.25">
      <c r="A43" s="10">
        <f t="shared" si="3"/>
        <v>35</v>
      </c>
      <c r="B43" s="5" t="s">
        <v>42</v>
      </c>
      <c r="C43" s="26">
        <f t="shared" si="14"/>
        <v>72</v>
      </c>
      <c r="D43" s="26">
        <v>67.2</v>
      </c>
      <c r="E43" s="26">
        <v>63.4</v>
      </c>
      <c r="F43" s="26">
        <v>4.8</v>
      </c>
      <c r="G43" s="54"/>
      <c r="H43" s="54"/>
      <c r="I43" s="54"/>
      <c r="J43" s="54"/>
      <c r="K43" s="54">
        <f t="shared" si="4"/>
        <v>72</v>
      </c>
      <c r="L43" s="54">
        <f t="shared" si="5"/>
        <v>67.2</v>
      </c>
      <c r="M43" s="54">
        <f t="shared" si="6"/>
        <v>63.4</v>
      </c>
      <c r="N43" s="54">
        <f t="shared" si="7"/>
        <v>4.8</v>
      </c>
    </row>
    <row r="44" spans="1:14" ht="31.5" x14ac:dyDescent="0.25">
      <c r="A44" s="10">
        <f t="shared" si="3"/>
        <v>36</v>
      </c>
      <c r="B44" s="5" t="s">
        <v>107</v>
      </c>
      <c r="C44" s="26">
        <f t="shared" si="14"/>
        <v>6.7</v>
      </c>
      <c r="D44" s="26">
        <v>6.7</v>
      </c>
      <c r="E44" s="26">
        <v>6.6</v>
      </c>
      <c r="F44" s="26"/>
      <c r="G44" s="54"/>
      <c r="H44" s="54"/>
      <c r="I44" s="54"/>
      <c r="J44" s="54"/>
      <c r="K44" s="54">
        <f t="shared" si="4"/>
        <v>6.7</v>
      </c>
      <c r="L44" s="54">
        <f t="shared" si="5"/>
        <v>6.7</v>
      </c>
      <c r="M44" s="54">
        <f t="shared" si="6"/>
        <v>6.6</v>
      </c>
      <c r="N44" s="54">
        <f t="shared" si="7"/>
        <v>0</v>
      </c>
    </row>
    <row r="45" spans="1:14" ht="31.5" x14ac:dyDescent="0.25">
      <c r="A45" s="10">
        <f t="shared" si="3"/>
        <v>37</v>
      </c>
      <c r="B45" s="5" t="s">
        <v>122</v>
      </c>
      <c r="C45" s="26">
        <f t="shared" si="14"/>
        <v>42</v>
      </c>
      <c r="D45" s="26">
        <v>42</v>
      </c>
      <c r="E45" s="26">
        <v>36.200000000000003</v>
      </c>
      <c r="F45" s="26"/>
      <c r="G45" s="54"/>
      <c r="H45" s="54"/>
      <c r="I45" s="54"/>
      <c r="J45" s="54"/>
      <c r="K45" s="54">
        <f t="shared" si="4"/>
        <v>42</v>
      </c>
      <c r="L45" s="54">
        <f t="shared" si="5"/>
        <v>42</v>
      </c>
      <c r="M45" s="54">
        <f t="shared" si="6"/>
        <v>36.200000000000003</v>
      </c>
      <c r="N45" s="54">
        <f t="shared" si="7"/>
        <v>0</v>
      </c>
    </row>
    <row r="46" spans="1:14" ht="80.25" customHeight="1" x14ac:dyDescent="0.25">
      <c r="A46" s="10">
        <f t="shared" si="3"/>
        <v>38</v>
      </c>
      <c r="B46" s="5" t="s">
        <v>170</v>
      </c>
      <c r="C46" s="26">
        <f t="shared" si="14"/>
        <v>29</v>
      </c>
      <c r="D46" s="26">
        <v>29</v>
      </c>
      <c r="E46" s="26">
        <v>28.6</v>
      </c>
      <c r="F46" s="26"/>
      <c r="G46" s="54"/>
      <c r="H46" s="54"/>
      <c r="I46" s="54"/>
      <c r="J46" s="54"/>
      <c r="K46" s="54">
        <f t="shared" si="4"/>
        <v>29</v>
      </c>
      <c r="L46" s="54">
        <f t="shared" si="5"/>
        <v>29</v>
      </c>
      <c r="M46" s="54">
        <f t="shared" si="6"/>
        <v>28.6</v>
      </c>
      <c r="N46" s="54">
        <f t="shared" si="7"/>
        <v>0</v>
      </c>
    </row>
    <row r="47" spans="1:14" ht="94.5" x14ac:dyDescent="0.25">
      <c r="A47" s="10">
        <f t="shared" si="3"/>
        <v>39</v>
      </c>
      <c r="B47" s="36" t="s">
        <v>159</v>
      </c>
      <c r="C47" s="26">
        <f t="shared" si="14"/>
        <v>17.100000000000001</v>
      </c>
      <c r="D47" s="26">
        <v>17.100000000000001</v>
      </c>
      <c r="E47" s="26"/>
      <c r="F47" s="26"/>
      <c r="G47" s="54">
        <f>+H47+J47</f>
        <v>174.7</v>
      </c>
      <c r="H47" s="54">
        <v>174.7</v>
      </c>
      <c r="I47" s="54"/>
      <c r="J47" s="54"/>
      <c r="K47" s="54">
        <f t="shared" si="4"/>
        <v>191.8</v>
      </c>
      <c r="L47" s="54">
        <f t="shared" si="5"/>
        <v>191.8</v>
      </c>
      <c r="M47" s="54">
        <f t="shared" si="6"/>
        <v>0</v>
      </c>
      <c r="N47" s="54">
        <f t="shared" si="7"/>
        <v>0</v>
      </c>
    </row>
    <row r="48" spans="1:14" ht="78.75" x14ac:dyDescent="0.25">
      <c r="A48" s="10">
        <f t="shared" si="3"/>
        <v>40</v>
      </c>
      <c r="B48" s="36" t="s">
        <v>191</v>
      </c>
      <c r="C48" s="26">
        <f t="shared" si="14"/>
        <v>20</v>
      </c>
      <c r="D48" s="26">
        <v>20</v>
      </c>
      <c r="E48" s="26"/>
      <c r="F48" s="26"/>
      <c r="G48" s="25">
        <f>+H48+J48</f>
        <v>0</v>
      </c>
      <c r="H48" s="25"/>
      <c r="I48" s="25"/>
      <c r="J48" s="25"/>
      <c r="K48" s="54">
        <f t="shared" ref="K48" si="15">+C48+G48</f>
        <v>20</v>
      </c>
      <c r="L48" s="54">
        <f t="shared" ref="L48" si="16">+D48+H48</f>
        <v>20</v>
      </c>
      <c r="M48" s="55">
        <f t="shared" ref="M48" si="17">+E48+I48</f>
        <v>0</v>
      </c>
      <c r="N48" s="55">
        <f t="shared" ref="N48" si="18">+F48+J48</f>
        <v>0</v>
      </c>
    </row>
    <row r="49" spans="1:14" ht="47.25" x14ac:dyDescent="0.25">
      <c r="A49" s="10">
        <f t="shared" si="3"/>
        <v>41</v>
      </c>
      <c r="B49" s="36" t="s">
        <v>154</v>
      </c>
      <c r="C49" s="26">
        <f t="shared" si="14"/>
        <v>2</v>
      </c>
      <c r="D49" s="26">
        <v>2</v>
      </c>
      <c r="E49" s="26">
        <v>2</v>
      </c>
      <c r="F49" s="25"/>
      <c r="G49" s="54"/>
      <c r="H49" s="54"/>
      <c r="I49" s="54"/>
      <c r="J49" s="54"/>
      <c r="K49" s="54">
        <f t="shared" si="4"/>
        <v>2</v>
      </c>
      <c r="L49" s="54">
        <f t="shared" si="5"/>
        <v>2</v>
      </c>
      <c r="M49" s="54">
        <f t="shared" si="6"/>
        <v>2</v>
      </c>
      <c r="N49" s="54">
        <f t="shared" si="7"/>
        <v>0</v>
      </c>
    </row>
    <row r="50" spans="1:14" ht="15.75" x14ac:dyDescent="0.25">
      <c r="A50" s="10">
        <f t="shared" si="3"/>
        <v>42</v>
      </c>
      <c r="B50" s="6" t="s">
        <v>67</v>
      </c>
      <c r="C50" s="25">
        <f>SUM(C52:C61)</f>
        <v>6501.7</v>
      </c>
      <c r="D50" s="25">
        <f t="shared" ref="D50:N50" si="19">SUM(D52:D61)</f>
        <v>3667.2</v>
      </c>
      <c r="E50" s="25">
        <f t="shared" si="19"/>
        <v>2264</v>
      </c>
      <c r="F50" s="25">
        <f t="shared" si="19"/>
        <v>2834.5</v>
      </c>
      <c r="G50" s="25">
        <f t="shared" si="19"/>
        <v>202.5</v>
      </c>
      <c r="H50" s="25">
        <f>SUM(H52:H61)</f>
        <v>64.5</v>
      </c>
      <c r="I50" s="25">
        <f t="shared" si="19"/>
        <v>31.5</v>
      </c>
      <c r="J50" s="25">
        <f t="shared" si="19"/>
        <v>138</v>
      </c>
      <c r="K50" s="25">
        <f t="shared" si="19"/>
        <v>6704.2</v>
      </c>
      <c r="L50" s="25">
        <f t="shared" si="19"/>
        <v>3731.7</v>
      </c>
      <c r="M50" s="25">
        <f t="shared" si="19"/>
        <v>2295.5</v>
      </c>
      <c r="N50" s="25">
        <f t="shared" si="19"/>
        <v>2972.5</v>
      </c>
    </row>
    <row r="51" spans="1:14" ht="15.75" x14ac:dyDescent="0.25">
      <c r="A51" s="10">
        <f t="shared" si="3"/>
        <v>43</v>
      </c>
      <c r="B51" s="75" t="s">
        <v>2</v>
      </c>
      <c r="C51" s="26"/>
      <c r="D51" s="26"/>
      <c r="E51" s="26"/>
      <c r="F51" s="26"/>
      <c r="G51" s="54"/>
      <c r="H51" s="54"/>
      <c r="I51" s="54"/>
      <c r="J51" s="54"/>
      <c r="K51" s="54">
        <f t="shared" si="4"/>
        <v>0</v>
      </c>
      <c r="L51" s="54">
        <f t="shared" si="5"/>
        <v>0</v>
      </c>
      <c r="M51" s="54">
        <f t="shared" si="6"/>
        <v>0</v>
      </c>
      <c r="N51" s="54">
        <f t="shared" si="7"/>
        <v>0</v>
      </c>
    </row>
    <row r="52" spans="1:14" ht="31.5" x14ac:dyDescent="0.25">
      <c r="A52" s="10">
        <f t="shared" si="3"/>
        <v>44</v>
      </c>
      <c r="B52" s="5" t="s">
        <v>77</v>
      </c>
      <c r="C52" s="26">
        <f>+D52+F52</f>
        <v>2009.8</v>
      </c>
      <c r="D52" s="26">
        <f>1725.9-43.9</f>
        <v>1682</v>
      </c>
      <c r="E52" s="26">
        <v>1173</v>
      </c>
      <c r="F52" s="26">
        <v>327.8</v>
      </c>
      <c r="G52" s="54"/>
      <c r="H52" s="54"/>
      <c r="I52" s="54"/>
      <c r="J52" s="54"/>
      <c r="K52" s="54">
        <f t="shared" si="4"/>
        <v>2009.8</v>
      </c>
      <c r="L52" s="54">
        <f t="shared" si="5"/>
        <v>1682</v>
      </c>
      <c r="M52" s="54">
        <f t="shared" si="6"/>
        <v>1173</v>
      </c>
      <c r="N52" s="54">
        <f t="shared" si="7"/>
        <v>327.8</v>
      </c>
    </row>
    <row r="53" spans="1:14" ht="31.5" x14ac:dyDescent="0.25">
      <c r="A53" s="10">
        <f t="shared" si="3"/>
        <v>45</v>
      </c>
      <c r="B53" s="5" t="s">
        <v>78</v>
      </c>
      <c r="C53" s="26">
        <f t="shared" ref="C53:C66" si="20">+D53+F53</f>
        <v>21.6</v>
      </c>
      <c r="D53" s="26">
        <v>21.6</v>
      </c>
      <c r="E53" s="26">
        <v>12.8</v>
      </c>
      <c r="F53" s="26"/>
      <c r="G53" s="54"/>
      <c r="H53" s="54"/>
      <c r="I53" s="54"/>
      <c r="J53" s="54"/>
      <c r="K53" s="54">
        <f t="shared" si="4"/>
        <v>21.6</v>
      </c>
      <c r="L53" s="54">
        <f t="shared" si="5"/>
        <v>21.6</v>
      </c>
      <c r="M53" s="54">
        <f t="shared" si="6"/>
        <v>12.8</v>
      </c>
      <c r="N53" s="54">
        <f t="shared" si="7"/>
        <v>0</v>
      </c>
    </row>
    <row r="54" spans="1:14" ht="31.5" x14ac:dyDescent="0.25">
      <c r="A54" s="10">
        <f t="shared" si="3"/>
        <v>46</v>
      </c>
      <c r="B54" s="5" t="s">
        <v>69</v>
      </c>
      <c r="C54" s="26">
        <f>+D54+F54</f>
        <v>126</v>
      </c>
      <c r="D54" s="26">
        <v>126</v>
      </c>
      <c r="E54" s="26"/>
      <c r="F54" s="26"/>
      <c r="G54" s="54"/>
      <c r="H54" s="54"/>
      <c r="I54" s="54"/>
      <c r="J54" s="54"/>
      <c r="K54" s="54">
        <f t="shared" si="4"/>
        <v>126</v>
      </c>
      <c r="L54" s="54">
        <f t="shared" si="5"/>
        <v>126</v>
      </c>
      <c r="M54" s="54">
        <f t="shared" si="6"/>
        <v>0</v>
      </c>
      <c r="N54" s="54">
        <f t="shared" si="7"/>
        <v>0</v>
      </c>
    </row>
    <row r="55" spans="1:14" ht="31.5" x14ac:dyDescent="0.25">
      <c r="A55" s="10">
        <f t="shared" si="3"/>
        <v>47</v>
      </c>
      <c r="B55" s="9" t="s">
        <v>70</v>
      </c>
      <c r="C55" s="26">
        <f>+D55+F55</f>
        <v>43.9</v>
      </c>
      <c r="D55" s="26">
        <v>43.9</v>
      </c>
      <c r="E55" s="26"/>
      <c r="F55" s="26"/>
      <c r="G55" s="54"/>
      <c r="H55" s="54"/>
      <c r="I55" s="54"/>
      <c r="J55" s="54"/>
      <c r="K55" s="54">
        <f t="shared" si="4"/>
        <v>43.9</v>
      </c>
      <c r="L55" s="54">
        <f t="shared" si="5"/>
        <v>43.9</v>
      </c>
      <c r="M55" s="54">
        <f t="shared" si="6"/>
        <v>0</v>
      </c>
      <c r="N55" s="54">
        <f t="shared" si="7"/>
        <v>0</v>
      </c>
    </row>
    <row r="56" spans="1:14" ht="47.25" x14ac:dyDescent="0.25">
      <c r="A56" s="10">
        <f t="shared" si="3"/>
        <v>48</v>
      </c>
      <c r="B56" s="5" t="s">
        <v>112</v>
      </c>
      <c r="C56" s="26">
        <f t="shared" si="20"/>
        <v>309</v>
      </c>
      <c r="D56" s="26">
        <v>301</v>
      </c>
      <c r="E56" s="26">
        <v>22.1</v>
      </c>
      <c r="F56" s="26">
        <v>8</v>
      </c>
      <c r="G56" s="54">
        <f>+H56+J56</f>
        <v>137.69999999999999</v>
      </c>
      <c r="H56" s="54"/>
      <c r="I56" s="54"/>
      <c r="J56" s="54">
        <v>137.69999999999999</v>
      </c>
      <c r="K56" s="54">
        <f t="shared" si="4"/>
        <v>446.7</v>
      </c>
      <c r="L56" s="54">
        <f t="shared" si="5"/>
        <v>301</v>
      </c>
      <c r="M56" s="54">
        <f t="shared" si="6"/>
        <v>22.1</v>
      </c>
      <c r="N56" s="54">
        <f t="shared" si="7"/>
        <v>145.69999999999999</v>
      </c>
    </row>
    <row r="57" spans="1:14" ht="47.25" x14ac:dyDescent="0.25">
      <c r="A57" s="10">
        <f t="shared" si="3"/>
        <v>49</v>
      </c>
      <c r="B57" s="5" t="s">
        <v>148</v>
      </c>
      <c r="C57" s="26">
        <f t="shared" si="20"/>
        <v>2498.6999999999998</v>
      </c>
      <c r="D57" s="26"/>
      <c r="E57" s="26"/>
      <c r="F57" s="13">
        <v>2498.6999999999998</v>
      </c>
      <c r="G57" s="54">
        <f>+H57+J57</f>
        <v>0.3</v>
      </c>
      <c r="H57" s="54"/>
      <c r="I57" s="54"/>
      <c r="J57" s="54">
        <v>0.3</v>
      </c>
      <c r="K57" s="54">
        <f t="shared" si="4"/>
        <v>2499</v>
      </c>
      <c r="L57" s="54">
        <f t="shared" si="5"/>
        <v>0</v>
      </c>
      <c r="M57" s="54">
        <f t="shared" si="6"/>
        <v>0</v>
      </c>
      <c r="N57" s="54">
        <f t="shared" si="7"/>
        <v>2499</v>
      </c>
    </row>
    <row r="58" spans="1:14" ht="47.25" x14ac:dyDescent="0.25">
      <c r="A58" s="10">
        <f t="shared" si="3"/>
        <v>50</v>
      </c>
      <c r="B58" s="5" t="s">
        <v>197</v>
      </c>
      <c r="C58" s="26">
        <f t="shared" si="20"/>
        <v>300</v>
      </c>
      <c r="D58" s="26">
        <v>300</v>
      </c>
      <c r="E58" s="26"/>
      <c r="F58" s="13"/>
      <c r="G58" s="26">
        <f>+H58+J58</f>
        <v>0</v>
      </c>
      <c r="H58" s="26"/>
      <c r="I58" s="26"/>
      <c r="J58" s="26"/>
      <c r="K58" s="26">
        <f t="shared" ref="K58" si="21">+C58+G58</f>
        <v>300</v>
      </c>
      <c r="L58" s="26">
        <f t="shared" ref="L58" si="22">+D58+H58</f>
        <v>300</v>
      </c>
      <c r="M58" s="25">
        <f t="shared" ref="M58" si="23">+E58+I58</f>
        <v>0</v>
      </c>
      <c r="N58" s="25">
        <f t="shared" ref="N58" si="24">+F58+J58</f>
        <v>0</v>
      </c>
    </row>
    <row r="59" spans="1:14" ht="90.75" customHeight="1" x14ac:dyDescent="0.25">
      <c r="A59" s="10">
        <f t="shared" si="3"/>
        <v>51</v>
      </c>
      <c r="B59" s="5" t="s">
        <v>199</v>
      </c>
      <c r="C59" s="26">
        <f t="shared" si="20"/>
        <v>25.7</v>
      </c>
      <c r="D59" s="26">
        <v>25.7</v>
      </c>
      <c r="E59" s="26">
        <v>25.3</v>
      </c>
      <c r="F59" s="13"/>
      <c r="G59" s="26">
        <f>+H59+J59</f>
        <v>32</v>
      </c>
      <c r="H59" s="26">
        <v>32</v>
      </c>
      <c r="I59" s="26">
        <v>31.5</v>
      </c>
      <c r="J59" s="26"/>
      <c r="K59" s="26">
        <f t="shared" ref="K59:K60" si="25">+C59+G59</f>
        <v>57.7</v>
      </c>
      <c r="L59" s="26">
        <f t="shared" ref="L59:L60" si="26">+D59+H59</f>
        <v>57.7</v>
      </c>
      <c r="M59" s="26">
        <f t="shared" ref="M59:M60" si="27">+E59+I59</f>
        <v>56.8</v>
      </c>
      <c r="N59" s="25">
        <f t="shared" ref="N59" si="28">+F59+J59</f>
        <v>0</v>
      </c>
    </row>
    <row r="60" spans="1:14" ht="48.75" customHeight="1" x14ac:dyDescent="0.25">
      <c r="A60" s="10">
        <f t="shared" si="3"/>
        <v>52</v>
      </c>
      <c r="B60" s="6" t="s">
        <v>214</v>
      </c>
      <c r="C60" s="25"/>
      <c r="D60" s="25"/>
      <c r="E60" s="25"/>
      <c r="F60" s="14"/>
      <c r="G60" s="25">
        <f>+H60+J60</f>
        <v>32.5</v>
      </c>
      <c r="H60" s="25">
        <v>32.5</v>
      </c>
      <c r="I60" s="25"/>
      <c r="J60" s="25"/>
      <c r="K60" s="25">
        <f t="shared" si="25"/>
        <v>32.5</v>
      </c>
      <c r="L60" s="25">
        <f t="shared" si="26"/>
        <v>32.5</v>
      </c>
      <c r="M60" s="26">
        <f t="shared" si="27"/>
        <v>0</v>
      </c>
      <c r="N60" s="25"/>
    </row>
    <row r="61" spans="1:14" ht="63" x14ac:dyDescent="0.25">
      <c r="A61" s="10">
        <f t="shared" si="3"/>
        <v>53</v>
      </c>
      <c r="B61" s="36" t="s">
        <v>68</v>
      </c>
      <c r="C61" s="26">
        <f>SUM(C63:C66)</f>
        <v>1167</v>
      </c>
      <c r="D61" s="26">
        <f t="shared" ref="D61:F61" si="29">SUM(D63:D66)</f>
        <v>1167</v>
      </c>
      <c r="E61" s="26">
        <f t="shared" si="29"/>
        <v>1030.8</v>
      </c>
      <c r="F61" s="26">
        <f t="shared" si="29"/>
        <v>0</v>
      </c>
      <c r="G61" s="54"/>
      <c r="H61" s="54"/>
      <c r="I61" s="54"/>
      <c r="J61" s="54"/>
      <c r="K61" s="54">
        <f t="shared" si="4"/>
        <v>1167</v>
      </c>
      <c r="L61" s="54">
        <f t="shared" si="5"/>
        <v>1167</v>
      </c>
      <c r="M61" s="54">
        <f t="shared" si="6"/>
        <v>1030.8</v>
      </c>
      <c r="N61" s="54">
        <f t="shared" si="7"/>
        <v>0</v>
      </c>
    </row>
    <row r="62" spans="1:14" ht="15.75" x14ac:dyDescent="0.25">
      <c r="A62" s="10">
        <f t="shared" si="3"/>
        <v>54</v>
      </c>
      <c r="B62" s="75" t="s">
        <v>2</v>
      </c>
      <c r="C62" s="26">
        <f t="shared" si="20"/>
        <v>0</v>
      </c>
      <c r="D62" s="26"/>
      <c r="E62" s="26"/>
      <c r="F62" s="26"/>
      <c r="G62" s="54"/>
      <c r="H62" s="54"/>
      <c r="I62" s="54"/>
      <c r="J62" s="54"/>
      <c r="K62" s="54">
        <f t="shared" si="4"/>
        <v>0</v>
      </c>
      <c r="L62" s="54">
        <f t="shared" si="5"/>
        <v>0</v>
      </c>
      <c r="M62" s="54">
        <f t="shared" si="6"/>
        <v>0</v>
      </c>
      <c r="N62" s="54">
        <f t="shared" si="7"/>
        <v>0</v>
      </c>
    </row>
    <row r="63" spans="1:14" ht="31.5" x14ac:dyDescent="0.25">
      <c r="A63" s="10">
        <f t="shared" si="3"/>
        <v>55</v>
      </c>
      <c r="B63" s="5" t="s">
        <v>109</v>
      </c>
      <c r="C63" s="26">
        <f t="shared" si="20"/>
        <v>825.7</v>
      </c>
      <c r="D63" s="26">
        <v>825.7</v>
      </c>
      <c r="E63" s="26">
        <v>759.1</v>
      </c>
      <c r="F63" s="26"/>
      <c r="G63" s="54"/>
      <c r="H63" s="54"/>
      <c r="I63" s="54"/>
      <c r="J63" s="54"/>
      <c r="K63" s="54">
        <f t="shared" si="4"/>
        <v>825.7</v>
      </c>
      <c r="L63" s="54">
        <f t="shared" si="5"/>
        <v>825.7</v>
      </c>
      <c r="M63" s="54">
        <f t="shared" si="6"/>
        <v>759.1</v>
      </c>
      <c r="N63" s="54">
        <f t="shared" si="7"/>
        <v>0</v>
      </c>
    </row>
    <row r="64" spans="1:14" ht="47.25" x14ac:dyDescent="0.25">
      <c r="A64" s="10">
        <f t="shared" si="3"/>
        <v>56</v>
      </c>
      <c r="B64" s="5" t="s">
        <v>108</v>
      </c>
      <c r="C64" s="26">
        <f t="shared" si="20"/>
        <v>206</v>
      </c>
      <c r="D64" s="26">
        <v>206</v>
      </c>
      <c r="E64" s="26">
        <v>196.1</v>
      </c>
      <c r="F64" s="26"/>
      <c r="G64" s="54"/>
      <c r="H64" s="54"/>
      <c r="I64" s="54"/>
      <c r="J64" s="54"/>
      <c r="K64" s="54">
        <f t="shared" si="4"/>
        <v>206</v>
      </c>
      <c r="L64" s="54">
        <f t="shared" si="5"/>
        <v>206</v>
      </c>
      <c r="M64" s="54">
        <f t="shared" si="6"/>
        <v>196.1</v>
      </c>
      <c r="N64" s="54">
        <f t="shared" si="7"/>
        <v>0</v>
      </c>
    </row>
    <row r="65" spans="1:14" ht="31.5" x14ac:dyDescent="0.25">
      <c r="A65" s="10">
        <f t="shared" si="3"/>
        <v>57</v>
      </c>
      <c r="B65" s="5" t="s">
        <v>125</v>
      </c>
      <c r="C65" s="26">
        <f t="shared" si="20"/>
        <v>128</v>
      </c>
      <c r="D65" s="26">
        <v>128</v>
      </c>
      <c r="E65" s="26">
        <v>69.099999999999994</v>
      </c>
      <c r="F65" s="26"/>
      <c r="G65" s="54"/>
      <c r="H65" s="54"/>
      <c r="I65" s="54"/>
      <c r="J65" s="54"/>
      <c r="K65" s="54">
        <f t="shared" si="4"/>
        <v>128</v>
      </c>
      <c r="L65" s="54">
        <f t="shared" si="5"/>
        <v>128</v>
      </c>
      <c r="M65" s="54">
        <f t="shared" si="6"/>
        <v>69.099999999999994</v>
      </c>
      <c r="N65" s="54">
        <f t="shared" si="7"/>
        <v>0</v>
      </c>
    </row>
    <row r="66" spans="1:14" ht="15.75" x14ac:dyDescent="0.25">
      <c r="A66" s="10">
        <f t="shared" si="3"/>
        <v>58</v>
      </c>
      <c r="B66" s="36" t="s">
        <v>94</v>
      </c>
      <c r="C66" s="26">
        <f t="shared" si="20"/>
        <v>7.3</v>
      </c>
      <c r="D66" s="26">
        <v>7.3</v>
      </c>
      <c r="E66" s="26">
        <v>6.5</v>
      </c>
      <c r="F66" s="26"/>
      <c r="G66" s="54"/>
      <c r="H66" s="54"/>
      <c r="I66" s="54"/>
      <c r="J66" s="54"/>
      <c r="K66" s="54">
        <f t="shared" si="4"/>
        <v>7.3</v>
      </c>
      <c r="L66" s="54">
        <f t="shared" si="5"/>
        <v>7.3</v>
      </c>
      <c r="M66" s="54">
        <f t="shared" si="6"/>
        <v>6.5</v>
      </c>
      <c r="N66" s="54">
        <f t="shared" si="7"/>
        <v>0</v>
      </c>
    </row>
    <row r="67" spans="1:14" ht="15.75" x14ac:dyDescent="0.25">
      <c r="A67" s="10">
        <f t="shared" si="3"/>
        <v>59</v>
      </c>
      <c r="B67" s="8" t="s">
        <v>44</v>
      </c>
      <c r="C67" s="25">
        <f>SUM(C69:C72)</f>
        <v>7101.2</v>
      </c>
      <c r="D67" s="25">
        <f t="shared" ref="D67:N67" si="30">SUM(D69:D72)</f>
        <v>5641.7</v>
      </c>
      <c r="E67" s="25">
        <f t="shared" si="30"/>
        <v>0</v>
      </c>
      <c r="F67" s="25">
        <f t="shared" si="30"/>
        <v>1459.5</v>
      </c>
      <c r="G67" s="25">
        <f t="shared" si="30"/>
        <v>247.1</v>
      </c>
      <c r="H67" s="25">
        <f t="shared" si="30"/>
        <v>237.8</v>
      </c>
      <c r="I67" s="25">
        <f t="shared" si="30"/>
        <v>0</v>
      </c>
      <c r="J67" s="25">
        <f t="shared" si="30"/>
        <v>9.3000000000000007</v>
      </c>
      <c r="K67" s="25">
        <f t="shared" si="30"/>
        <v>7348.3</v>
      </c>
      <c r="L67" s="25">
        <f t="shared" si="30"/>
        <v>5879.5</v>
      </c>
      <c r="M67" s="25">
        <f t="shared" si="30"/>
        <v>0</v>
      </c>
      <c r="N67" s="25">
        <f t="shared" si="30"/>
        <v>1468.8</v>
      </c>
    </row>
    <row r="68" spans="1:14" ht="15.75" x14ac:dyDescent="0.25">
      <c r="A68" s="10">
        <f t="shared" si="3"/>
        <v>60</v>
      </c>
      <c r="B68" s="75" t="s">
        <v>2</v>
      </c>
      <c r="C68" s="26"/>
      <c r="D68" s="26"/>
      <c r="E68" s="26"/>
      <c r="F68" s="26"/>
      <c r="G68" s="54"/>
      <c r="H68" s="54"/>
      <c r="I68" s="54"/>
      <c r="J68" s="54"/>
      <c r="K68" s="54">
        <f t="shared" si="4"/>
        <v>0</v>
      </c>
      <c r="L68" s="54">
        <f t="shared" si="5"/>
        <v>0</v>
      </c>
      <c r="M68" s="54">
        <f t="shared" si="6"/>
        <v>0</v>
      </c>
      <c r="N68" s="54">
        <f t="shared" si="7"/>
        <v>0</v>
      </c>
    </row>
    <row r="69" spans="1:14" ht="31.5" x14ac:dyDescent="0.25">
      <c r="A69" s="10">
        <f t="shared" si="3"/>
        <v>61</v>
      </c>
      <c r="B69" s="9" t="s">
        <v>76</v>
      </c>
      <c r="C69" s="26">
        <f>+D69+F69</f>
        <v>6001.2</v>
      </c>
      <c r="D69" s="26">
        <f>315.4+4880</f>
        <v>5195.3999999999996</v>
      </c>
      <c r="E69" s="26"/>
      <c r="F69" s="26">
        <v>805.8</v>
      </c>
      <c r="G69" s="54">
        <f>+H69+J69</f>
        <v>247.1</v>
      </c>
      <c r="H69" s="54">
        <v>235.1</v>
      </c>
      <c r="I69" s="54"/>
      <c r="J69" s="54">
        <v>12</v>
      </c>
      <c r="K69" s="54">
        <f t="shared" si="4"/>
        <v>6248.3</v>
      </c>
      <c r="L69" s="54">
        <f t="shared" si="5"/>
        <v>5430.5</v>
      </c>
      <c r="M69" s="54">
        <f t="shared" si="6"/>
        <v>0</v>
      </c>
      <c r="N69" s="54">
        <f t="shared" si="7"/>
        <v>817.8</v>
      </c>
    </row>
    <row r="70" spans="1:14" ht="63" x14ac:dyDescent="0.25">
      <c r="A70" s="10">
        <f t="shared" si="3"/>
        <v>62</v>
      </c>
      <c r="B70" s="9" t="s">
        <v>188</v>
      </c>
      <c r="C70" s="26">
        <f>+D70+F70</f>
        <v>30</v>
      </c>
      <c r="D70" s="26">
        <v>30</v>
      </c>
      <c r="E70" s="26"/>
      <c r="F70" s="26"/>
      <c r="G70" s="25">
        <f>+H70+J70</f>
        <v>0</v>
      </c>
      <c r="H70" s="25"/>
      <c r="I70" s="25"/>
      <c r="J70" s="25"/>
      <c r="K70" s="54">
        <f t="shared" ref="K70" si="31">+C70+G70</f>
        <v>30</v>
      </c>
      <c r="L70" s="54">
        <f t="shared" ref="L70" si="32">+D70+H70</f>
        <v>30</v>
      </c>
      <c r="M70" s="55">
        <f t="shared" ref="M70" si="33">+E70+I70</f>
        <v>0</v>
      </c>
      <c r="N70" s="55">
        <f t="shared" ref="N70" si="34">+F70+J70</f>
        <v>0</v>
      </c>
    </row>
    <row r="71" spans="1:14" ht="47.25" x14ac:dyDescent="0.25">
      <c r="A71" s="10">
        <f t="shared" si="3"/>
        <v>63</v>
      </c>
      <c r="B71" s="9" t="s">
        <v>118</v>
      </c>
      <c r="C71" s="26">
        <f t="shared" ref="C71:C72" si="35">+D71+F71</f>
        <v>566</v>
      </c>
      <c r="D71" s="26">
        <v>0.3</v>
      </c>
      <c r="E71" s="26"/>
      <c r="F71" s="26">
        <v>565.70000000000005</v>
      </c>
      <c r="G71" s="54"/>
      <c r="H71" s="54"/>
      <c r="I71" s="54"/>
      <c r="J71" s="54"/>
      <c r="K71" s="54">
        <f t="shared" si="4"/>
        <v>566</v>
      </c>
      <c r="L71" s="54">
        <f t="shared" si="5"/>
        <v>0.3</v>
      </c>
      <c r="M71" s="54">
        <f t="shared" si="6"/>
        <v>0</v>
      </c>
      <c r="N71" s="54">
        <f t="shared" si="7"/>
        <v>565.70000000000005</v>
      </c>
    </row>
    <row r="72" spans="1:14" ht="15.75" x14ac:dyDescent="0.25">
      <c r="A72" s="10">
        <f t="shared" si="3"/>
        <v>64</v>
      </c>
      <c r="B72" s="5" t="s">
        <v>45</v>
      </c>
      <c r="C72" s="26">
        <f t="shared" si="35"/>
        <v>504</v>
      </c>
      <c r="D72" s="26">
        <v>416</v>
      </c>
      <c r="E72" s="26"/>
      <c r="F72" s="26">
        <v>88</v>
      </c>
      <c r="G72" s="54">
        <f>+H72+J72</f>
        <v>0</v>
      </c>
      <c r="H72" s="54">
        <v>2.7</v>
      </c>
      <c r="I72" s="54"/>
      <c r="J72" s="54">
        <v>-2.7</v>
      </c>
      <c r="K72" s="54">
        <f t="shared" si="4"/>
        <v>504</v>
      </c>
      <c r="L72" s="54">
        <f t="shared" si="5"/>
        <v>418.7</v>
      </c>
      <c r="M72" s="54">
        <f t="shared" si="6"/>
        <v>0</v>
      </c>
      <c r="N72" s="54">
        <f t="shared" si="7"/>
        <v>85.3</v>
      </c>
    </row>
    <row r="73" spans="1:14" ht="31.5" x14ac:dyDescent="0.25">
      <c r="A73" s="10">
        <f t="shared" si="3"/>
        <v>65</v>
      </c>
      <c r="B73" s="5" t="s">
        <v>126</v>
      </c>
      <c r="C73" s="25">
        <f>SUM(C75:C82)</f>
        <v>26441.3</v>
      </c>
      <c r="D73" s="25">
        <f>SUM(D75:D82)</f>
        <v>10273.9</v>
      </c>
      <c r="E73" s="25">
        <f>SUM(E75:E82)</f>
        <v>9.6</v>
      </c>
      <c r="F73" s="25">
        <f>SUM(F75:F82)</f>
        <v>16167.4</v>
      </c>
      <c r="G73" s="25">
        <f t="shared" ref="G73:N73" si="36">SUM(G75:G82)</f>
        <v>421.3</v>
      </c>
      <c r="H73" s="25">
        <f t="shared" si="36"/>
        <v>-23.7</v>
      </c>
      <c r="I73" s="25">
        <f t="shared" si="36"/>
        <v>0</v>
      </c>
      <c r="J73" s="25">
        <f t="shared" si="36"/>
        <v>445</v>
      </c>
      <c r="K73" s="25">
        <f t="shared" si="36"/>
        <v>26862.6</v>
      </c>
      <c r="L73" s="25">
        <f t="shared" si="36"/>
        <v>10250.200000000001</v>
      </c>
      <c r="M73" s="25">
        <f t="shared" si="36"/>
        <v>9.6</v>
      </c>
      <c r="N73" s="25">
        <f t="shared" si="36"/>
        <v>16612.400000000001</v>
      </c>
    </row>
    <row r="74" spans="1:14" ht="15.75" x14ac:dyDescent="0.25">
      <c r="A74" s="10">
        <f t="shared" si="3"/>
        <v>66</v>
      </c>
      <c r="B74" s="75" t="s">
        <v>2</v>
      </c>
      <c r="C74" s="25"/>
      <c r="D74" s="25"/>
      <c r="E74" s="25"/>
      <c r="F74" s="25"/>
      <c r="G74" s="54"/>
      <c r="H74" s="54"/>
      <c r="I74" s="54"/>
      <c r="J74" s="54"/>
      <c r="K74" s="54">
        <f t="shared" si="4"/>
        <v>0</v>
      </c>
      <c r="L74" s="54">
        <f t="shared" si="5"/>
        <v>0</v>
      </c>
      <c r="M74" s="54">
        <f t="shared" si="6"/>
        <v>0</v>
      </c>
      <c r="N74" s="54">
        <f t="shared" si="7"/>
        <v>0</v>
      </c>
    </row>
    <row r="75" spans="1:14" ht="31.5" x14ac:dyDescent="0.25">
      <c r="A75" s="10">
        <f t="shared" ref="A75:A138" si="37">+A74+1</f>
        <v>67</v>
      </c>
      <c r="B75" s="5" t="s">
        <v>111</v>
      </c>
      <c r="C75" s="26">
        <f t="shared" ref="C75:C81" si="38">+D75+F75</f>
        <v>11636.5</v>
      </c>
      <c r="D75" s="26">
        <v>8473.5</v>
      </c>
      <c r="E75" s="26">
        <v>9.6</v>
      </c>
      <c r="F75" s="26">
        <v>3163</v>
      </c>
      <c r="G75" s="54">
        <f>+H75+J75</f>
        <v>289.10000000000002</v>
      </c>
      <c r="H75" s="54">
        <v>-33.700000000000003</v>
      </c>
      <c r="I75" s="54"/>
      <c r="J75" s="54">
        <v>322.8</v>
      </c>
      <c r="K75" s="54">
        <f t="shared" si="4"/>
        <v>11925.6</v>
      </c>
      <c r="L75" s="54">
        <f t="shared" si="5"/>
        <v>8439.7999999999993</v>
      </c>
      <c r="M75" s="54">
        <f t="shared" si="6"/>
        <v>9.6</v>
      </c>
      <c r="N75" s="54">
        <f t="shared" si="7"/>
        <v>3485.8</v>
      </c>
    </row>
    <row r="76" spans="1:14" ht="47.25" x14ac:dyDescent="0.25">
      <c r="A76" s="10">
        <f t="shared" si="37"/>
        <v>68</v>
      </c>
      <c r="B76" s="5" t="s">
        <v>160</v>
      </c>
      <c r="C76" s="26">
        <f t="shared" si="38"/>
        <v>150</v>
      </c>
      <c r="D76" s="26"/>
      <c r="E76" s="26"/>
      <c r="F76" s="26">
        <v>150</v>
      </c>
      <c r="G76" s="54"/>
      <c r="H76" s="54"/>
      <c r="I76" s="54"/>
      <c r="J76" s="54"/>
      <c r="K76" s="54">
        <f t="shared" si="4"/>
        <v>150</v>
      </c>
      <c r="L76" s="54">
        <f t="shared" si="5"/>
        <v>0</v>
      </c>
      <c r="M76" s="54">
        <f t="shared" si="6"/>
        <v>0</v>
      </c>
      <c r="N76" s="54">
        <f t="shared" si="7"/>
        <v>150</v>
      </c>
    </row>
    <row r="77" spans="1:14" ht="78.75" x14ac:dyDescent="0.25">
      <c r="A77" s="10">
        <f t="shared" si="37"/>
        <v>69</v>
      </c>
      <c r="B77" s="5" t="s">
        <v>189</v>
      </c>
      <c r="C77" s="26">
        <f t="shared" si="38"/>
        <v>4313.8999999999996</v>
      </c>
      <c r="D77" s="26">
        <v>1800.2</v>
      </c>
      <c r="E77" s="26"/>
      <c r="F77" s="26">
        <v>2513.6999999999998</v>
      </c>
      <c r="G77" s="26">
        <f t="shared" ref="G77:G82" si="39">+H77+J77</f>
        <v>0</v>
      </c>
      <c r="H77" s="26"/>
      <c r="I77" s="26"/>
      <c r="J77" s="26"/>
      <c r="K77" s="54">
        <f t="shared" ref="K77:K80" si="40">+C77+G77</f>
        <v>4313.8999999999996</v>
      </c>
      <c r="L77" s="54">
        <f t="shared" ref="L77:L80" si="41">+D77+H77</f>
        <v>1800.2</v>
      </c>
      <c r="M77" s="54">
        <f t="shared" ref="M77:M80" si="42">+E77+I77</f>
        <v>0</v>
      </c>
      <c r="N77" s="54">
        <f t="shared" si="7"/>
        <v>2513.6999999999998</v>
      </c>
    </row>
    <row r="78" spans="1:14" ht="46.5" customHeight="1" x14ac:dyDescent="0.25">
      <c r="A78" s="10">
        <f t="shared" si="37"/>
        <v>70</v>
      </c>
      <c r="B78" s="6" t="s">
        <v>210</v>
      </c>
      <c r="C78" s="25"/>
      <c r="D78" s="25"/>
      <c r="E78" s="25"/>
      <c r="F78" s="25"/>
      <c r="G78" s="25">
        <f t="shared" si="39"/>
        <v>10</v>
      </c>
      <c r="H78" s="25">
        <v>10</v>
      </c>
      <c r="I78" s="25"/>
      <c r="J78" s="25"/>
      <c r="K78" s="55">
        <f t="shared" si="40"/>
        <v>10</v>
      </c>
      <c r="L78" s="55">
        <f t="shared" si="41"/>
        <v>10</v>
      </c>
      <c r="M78" s="55"/>
      <c r="N78" s="55">
        <f t="shared" si="7"/>
        <v>0</v>
      </c>
    </row>
    <row r="79" spans="1:14" ht="47.25" x14ac:dyDescent="0.25">
      <c r="A79" s="10">
        <f t="shared" si="37"/>
        <v>71</v>
      </c>
      <c r="B79" s="5" t="s">
        <v>190</v>
      </c>
      <c r="C79" s="26">
        <f t="shared" si="38"/>
        <v>9038.6</v>
      </c>
      <c r="D79" s="26"/>
      <c r="E79" s="26"/>
      <c r="F79" s="26">
        <v>9038.6</v>
      </c>
      <c r="G79" s="26">
        <f t="shared" si="39"/>
        <v>-2.6</v>
      </c>
      <c r="H79" s="26"/>
      <c r="I79" s="26"/>
      <c r="J79" s="26">
        <v>-2.6</v>
      </c>
      <c r="K79" s="54">
        <f t="shared" si="40"/>
        <v>9036</v>
      </c>
      <c r="L79" s="54">
        <f t="shared" si="41"/>
        <v>0</v>
      </c>
      <c r="M79" s="54">
        <f t="shared" si="42"/>
        <v>0</v>
      </c>
      <c r="N79" s="54">
        <f t="shared" ref="N79:N80" si="43">+F79+J79</f>
        <v>9036</v>
      </c>
    </row>
    <row r="80" spans="1:14" ht="47.25" x14ac:dyDescent="0.25">
      <c r="A80" s="10">
        <f t="shared" si="37"/>
        <v>72</v>
      </c>
      <c r="B80" s="5" t="s">
        <v>194</v>
      </c>
      <c r="C80" s="26">
        <f t="shared" si="38"/>
        <v>427.9</v>
      </c>
      <c r="D80" s="26"/>
      <c r="E80" s="26"/>
      <c r="F80" s="26">
        <v>427.9</v>
      </c>
      <c r="G80" s="26">
        <f t="shared" si="39"/>
        <v>0</v>
      </c>
      <c r="H80" s="26"/>
      <c r="I80" s="26"/>
      <c r="J80" s="26"/>
      <c r="K80" s="54">
        <f t="shared" si="40"/>
        <v>427.9</v>
      </c>
      <c r="L80" s="54">
        <f t="shared" si="41"/>
        <v>0</v>
      </c>
      <c r="M80" s="54">
        <f t="shared" si="42"/>
        <v>0</v>
      </c>
      <c r="N80" s="54">
        <f t="shared" si="43"/>
        <v>427.9</v>
      </c>
    </row>
    <row r="81" spans="1:14" ht="31.5" x14ac:dyDescent="0.25">
      <c r="A81" s="10">
        <f t="shared" si="37"/>
        <v>73</v>
      </c>
      <c r="B81" s="5" t="s">
        <v>162</v>
      </c>
      <c r="C81" s="26">
        <f t="shared" si="38"/>
        <v>358</v>
      </c>
      <c r="D81" s="26"/>
      <c r="E81" s="26"/>
      <c r="F81" s="26">
        <v>358</v>
      </c>
      <c r="G81" s="54">
        <f t="shared" si="39"/>
        <v>64.400000000000006</v>
      </c>
      <c r="H81" s="54"/>
      <c r="I81" s="54"/>
      <c r="J81" s="54">
        <v>64.400000000000006</v>
      </c>
      <c r="K81" s="54">
        <f t="shared" si="4"/>
        <v>422.4</v>
      </c>
      <c r="L81" s="54">
        <f t="shared" si="5"/>
        <v>0</v>
      </c>
      <c r="M81" s="54">
        <f t="shared" si="6"/>
        <v>0</v>
      </c>
      <c r="N81" s="54">
        <f t="shared" si="7"/>
        <v>422.4</v>
      </c>
    </row>
    <row r="82" spans="1:14" ht="47.25" x14ac:dyDescent="0.25">
      <c r="A82" s="10">
        <f t="shared" si="37"/>
        <v>74</v>
      </c>
      <c r="B82" s="5" t="s">
        <v>117</v>
      </c>
      <c r="C82" s="26">
        <f t="shared" ref="C82" si="44">+D82+F82</f>
        <v>516.4</v>
      </c>
      <c r="D82" s="26">
        <v>0.2</v>
      </c>
      <c r="E82" s="26"/>
      <c r="F82" s="26">
        <v>516.20000000000005</v>
      </c>
      <c r="G82" s="54">
        <f t="shared" si="39"/>
        <v>60.4</v>
      </c>
      <c r="H82" s="54"/>
      <c r="I82" s="54"/>
      <c r="J82" s="54">
        <v>60.4</v>
      </c>
      <c r="K82" s="54">
        <f t="shared" si="4"/>
        <v>576.79999999999995</v>
      </c>
      <c r="L82" s="54">
        <f t="shared" si="5"/>
        <v>0.2</v>
      </c>
      <c r="M82" s="54">
        <f t="shared" si="6"/>
        <v>0</v>
      </c>
      <c r="N82" s="54">
        <f t="shared" si="7"/>
        <v>576.6</v>
      </c>
    </row>
    <row r="83" spans="1:14" ht="31.5" x14ac:dyDescent="0.25">
      <c r="A83" s="10">
        <f t="shared" si="37"/>
        <v>75</v>
      </c>
      <c r="B83" s="5" t="s">
        <v>130</v>
      </c>
      <c r="C83" s="25">
        <f>SUM(C85:C90)</f>
        <v>17548.8</v>
      </c>
      <c r="D83" s="25">
        <f>SUM(D85:D90)</f>
        <v>7648.2</v>
      </c>
      <c r="E83" s="25">
        <f>SUM(E85:E90)</f>
        <v>746.1</v>
      </c>
      <c r="F83" s="25">
        <f>SUM(F85:F90)</f>
        <v>9900.6</v>
      </c>
      <c r="G83" s="25">
        <f t="shared" ref="G83:N83" si="45">SUM(G85:G90)</f>
        <v>-138.69999999999999</v>
      </c>
      <c r="H83" s="25">
        <f t="shared" si="45"/>
        <v>-4.8</v>
      </c>
      <c r="I83" s="25">
        <f t="shared" si="45"/>
        <v>-33.5</v>
      </c>
      <c r="J83" s="25">
        <f t="shared" si="45"/>
        <v>-133.9</v>
      </c>
      <c r="K83" s="25">
        <f t="shared" si="45"/>
        <v>17410.099999999999</v>
      </c>
      <c r="L83" s="25">
        <f t="shared" si="45"/>
        <v>7643.4</v>
      </c>
      <c r="M83" s="25">
        <f t="shared" si="45"/>
        <v>712.6</v>
      </c>
      <c r="N83" s="25">
        <f t="shared" si="45"/>
        <v>9766.7000000000007</v>
      </c>
    </row>
    <row r="84" spans="1:14" ht="15.75" x14ac:dyDescent="0.25">
      <c r="A84" s="10">
        <f t="shared" si="37"/>
        <v>76</v>
      </c>
      <c r="B84" s="75" t="s">
        <v>2</v>
      </c>
      <c r="C84" s="25"/>
      <c r="D84" s="25"/>
      <c r="E84" s="25"/>
      <c r="F84" s="25"/>
      <c r="G84" s="54"/>
      <c r="H84" s="54"/>
      <c r="I84" s="54"/>
      <c r="J84" s="54"/>
      <c r="K84" s="54">
        <f t="shared" ref="K84:K136" si="46">+C84+G84</f>
        <v>0</v>
      </c>
      <c r="L84" s="54">
        <f t="shared" ref="L84:L136" si="47">+D84+H84</f>
        <v>0</v>
      </c>
      <c r="M84" s="54">
        <f t="shared" ref="M84:M136" si="48">+E84+I84</f>
        <v>0</v>
      </c>
      <c r="N84" s="54">
        <f t="shared" ref="N84:N136" si="49">+F84+J84</f>
        <v>0</v>
      </c>
    </row>
    <row r="85" spans="1:14" ht="47.25" x14ac:dyDescent="0.25">
      <c r="A85" s="10">
        <f t="shared" si="37"/>
        <v>77</v>
      </c>
      <c r="B85" s="5" t="s">
        <v>46</v>
      </c>
      <c r="C85" s="26">
        <f t="shared" ref="C85:C90" si="50">+D85+F85</f>
        <v>10457.5</v>
      </c>
      <c r="D85" s="26">
        <v>7335.5</v>
      </c>
      <c r="E85" s="26">
        <v>701.5</v>
      </c>
      <c r="F85" s="26">
        <v>3122</v>
      </c>
      <c r="G85" s="54">
        <f>+H85+J85</f>
        <v>86.3</v>
      </c>
      <c r="H85" s="54">
        <v>-6.7</v>
      </c>
      <c r="I85" s="54">
        <v>-35.4</v>
      </c>
      <c r="J85" s="54">
        <v>93</v>
      </c>
      <c r="K85" s="54">
        <f t="shared" si="46"/>
        <v>10543.8</v>
      </c>
      <c r="L85" s="54">
        <f t="shared" si="47"/>
        <v>7328.8</v>
      </c>
      <c r="M85" s="54">
        <f t="shared" si="48"/>
        <v>666.1</v>
      </c>
      <c r="N85" s="54">
        <f t="shared" si="49"/>
        <v>3215</v>
      </c>
    </row>
    <row r="86" spans="1:14" ht="47.25" x14ac:dyDescent="0.25">
      <c r="A86" s="10">
        <f t="shared" si="37"/>
        <v>78</v>
      </c>
      <c r="B86" s="5" t="s">
        <v>54</v>
      </c>
      <c r="C86" s="26">
        <f t="shared" si="50"/>
        <v>35.700000000000003</v>
      </c>
      <c r="D86" s="26">
        <v>35.700000000000003</v>
      </c>
      <c r="E86" s="26">
        <v>20</v>
      </c>
      <c r="F86" s="26"/>
      <c r="G86" s="54"/>
      <c r="H86" s="54"/>
      <c r="I86" s="54"/>
      <c r="J86" s="54"/>
      <c r="K86" s="54">
        <f t="shared" si="46"/>
        <v>35.700000000000003</v>
      </c>
      <c r="L86" s="54">
        <f t="shared" si="47"/>
        <v>35.700000000000003</v>
      </c>
      <c r="M86" s="54">
        <f t="shared" si="48"/>
        <v>20</v>
      </c>
      <c r="N86" s="54">
        <f t="shared" si="49"/>
        <v>0</v>
      </c>
    </row>
    <row r="87" spans="1:14" ht="47.25" x14ac:dyDescent="0.25">
      <c r="A87" s="10">
        <f t="shared" si="37"/>
        <v>79</v>
      </c>
      <c r="B87" s="5" t="s">
        <v>161</v>
      </c>
      <c r="C87" s="26">
        <f t="shared" si="50"/>
        <v>250</v>
      </c>
      <c r="D87" s="26">
        <v>250</v>
      </c>
      <c r="E87" s="26"/>
      <c r="F87" s="26"/>
      <c r="G87" s="54"/>
      <c r="H87" s="54"/>
      <c r="I87" s="54"/>
      <c r="J87" s="54"/>
      <c r="K87" s="54">
        <f t="shared" si="46"/>
        <v>250</v>
      </c>
      <c r="L87" s="54">
        <f t="shared" si="47"/>
        <v>250</v>
      </c>
      <c r="M87" s="54">
        <f t="shared" si="48"/>
        <v>0</v>
      </c>
      <c r="N87" s="54">
        <f t="shared" si="49"/>
        <v>0</v>
      </c>
    </row>
    <row r="88" spans="1:14" ht="63" x14ac:dyDescent="0.25">
      <c r="A88" s="10">
        <f t="shared" si="37"/>
        <v>80</v>
      </c>
      <c r="B88" s="5" t="s">
        <v>195</v>
      </c>
      <c r="C88" s="26">
        <f t="shared" si="50"/>
        <v>300</v>
      </c>
      <c r="D88" s="26"/>
      <c r="E88" s="26"/>
      <c r="F88" s="26">
        <v>300</v>
      </c>
      <c r="G88" s="26">
        <f>+H88+J88</f>
        <v>0</v>
      </c>
      <c r="H88" s="26"/>
      <c r="I88" s="26"/>
      <c r="J88" s="26"/>
      <c r="K88" s="54">
        <f t="shared" ref="K88" si="51">+C88+G88</f>
        <v>300</v>
      </c>
      <c r="L88" s="54">
        <f t="shared" ref="L88" si="52">+D88+H88</f>
        <v>0</v>
      </c>
      <c r="M88" s="54">
        <f t="shared" ref="M88" si="53">+E88+I88</f>
        <v>0</v>
      </c>
      <c r="N88" s="54">
        <f t="shared" ref="N88" si="54">+F88+J88</f>
        <v>300</v>
      </c>
    </row>
    <row r="89" spans="1:14" ht="31.5" x14ac:dyDescent="0.25">
      <c r="A89" s="10">
        <f t="shared" si="37"/>
        <v>81</v>
      </c>
      <c r="B89" s="5" t="s">
        <v>163</v>
      </c>
      <c r="C89" s="26">
        <f t="shared" si="50"/>
        <v>1995</v>
      </c>
      <c r="D89" s="26"/>
      <c r="E89" s="26"/>
      <c r="F89" s="26">
        <v>1995</v>
      </c>
      <c r="G89" s="54">
        <f>+H89+J89</f>
        <v>-64.400000000000006</v>
      </c>
      <c r="H89" s="54"/>
      <c r="I89" s="54"/>
      <c r="J89" s="54">
        <v>-64.400000000000006</v>
      </c>
      <c r="K89" s="54">
        <f t="shared" si="46"/>
        <v>1930.6</v>
      </c>
      <c r="L89" s="54">
        <f t="shared" si="47"/>
        <v>0</v>
      </c>
      <c r="M89" s="54">
        <f t="shared" si="48"/>
        <v>0</v>
      </c>
      <c r="N89" s="54">
        <f t="shared" si="49"/>
        <v>1930.6</v>
      </c>
    </row>
    <row r="90" spans="1:14" ht="63" x14ac:dyDescent="0.25">
      <c r="A90" s="10">
        <f t="shared" si="37"/>
        <v>82</v>
      </c>
      <c r="B90" s="5" t="s">
        <v>131</v>
      </c>
      <c r="C90" s="26">
        <f t="shared" si="50"/>
        <v>4510.6000000000004</v>
      </c>
      <c r="D90" s="26">
        <v>27</v>
      </c>
      <c r="E90" s="26">
        <v>24.6</v>
      </c>
      <c r="F90" s="26">
        <v>4483.6000000000004</v>
      </c>
      <c r="G90" s="54">
        <f>+H90+J90</f>
        <v>-160.6</v>
      </c>
      <c r="H90" s="54">
        <v>1.9</v>
      </c>
      <c r="I90" s="54">
        <v>1.9</v>
      </c>
      <c r="J90" s="54">
        <v>-162.5</v>
      </c>
      <c r="K90" s="54">
        <f t="shared" si="46"/>
        <v>4350</v>
      </c>
      <c r="L90" s="54">
        <f t="shared" si="47"/>
        <v>28.9</v>
      </c>
      <c r="M90" s="54">
        <f t="shared" si="48"/>
        <v>26.5</v>
      </c>
      <c r="N90" s="54">
        <f t="shared" si="49"/>
        <v>4321.1000000000004</v>
      </c>
    </row>
    <row r="91" spans="1:14" ht="15.75" x14ac:dyDescent="0.25">
      <c r="A91" s="10">
        <f t="shared" si="37"/>
        <v>83</v>
      </c>
      <c r="B91" s="6" t="s">
        <v>96</v>
      </c>
      <c r="C91" s="25">
        <f>SUM(C93:C97)</f>
        <v>8357.7000000000007</v>
      </c>
      <c r="D91" s="25">
        <f t="shared" ref="D91:N91" si="55">SUM(D93:D97)</f>
        <v>7934.4</v>
      </c>
      <c r="E91" s="25">
        <f t="shared" si="55"/>
        <v>3983</v>
      </c>
      <c r="F91" s="25">
        <f t="shared" si="55"/>
        <v>423.3</v>
      </c>
      <c r="G91" s="25">
        <f t="shared" si="55"/>
        <v>0</v>
      </c>
      <c r="H91" s="25">
        <f t="shared" si="55"/>
        <v>-9.3000000000000007</v>
      </c>
      <c r="I91" s="25">
        <f t="shared" si="55"/>
        <v>-6.2</v>
      </c>
      <c r="J91" s="25">
        <f t="shared" si="55"/>
        <v>9.3000000000000007</v>
      </c>
      <c r="K91" s="25">
        <f t="shared" si="55"/>
        <v>8357.7000000000007</v>
      </c>
      <c r="L91" s="25">
        <f t="shared" si="55"/>
        <v>7925.1</v>
      </c>
      <c r="M91" s="25">
        <f t="shared" si="55"/>
        <v>3976.8</v>
      </c>
      <c r="N91" s="25">
        <f t="shared" si="55"/>
        <v>432.6</v>
      </c>
    </row>
    <row r="92" spans="1:14" ht="15.75" x14ac:dyDescent="0.25">
      <c r="A92" s="10">
        <f t="shared" si="37"/>
        <v>84</v>
      </c>
      <c r="B92" s="75" t="s">
        <v>2</v>
      </c>
      <c r="C92" s="25"/>
      <c r="D92" s="25"/>
      <c r="E92" s="25"/>
      <c r="F92" s="25"/>
      <c r="G92" s="54"/>
      <c r="H92" s="54"/>
      <c r="I92" s="54"/>
      <c r="J92" s="54"/>
      <c r="K92" s="54">
        <f t="shared" si="46"/>
        <v>0</v>
      </c>
      <c r="L92" s="54">
        <f t="shared" si="47"/>
        <v>0</v>
      </c>
      <c r="M92" s="54">
        <f t="shared" si="48"/>
        <v>0</v>
      </c>
      <c r="N92" s="54">
        <f t="shared" si="49"/>
        <v>0</v>
      </c>
    </row>
    <row r="93" spans="1:14" ht="31.5" x14ac:dyDescent="0.25">
      <c r="A93" s="10">
        <f t="shared" si="37"/>
        <v>85</v>
      </c>
      <c r="B93" s="5" t="s">
        <v>95</v>
      </c>
      <c r="C93" s="26">
        <f>+D93+F93</f>
        <v>7781.1</v>
      </c>
      <c r="D93" s="26">
        <f>7181.7+250</f>
        <v>7431.7</v>
      </c>
      <c r="E93" s="26">
        <v>3921.6</v>
      </c>
      <c r="F93" s="26">
        <v>349.4</v>
      </c>
      <c r="G93" s="54">
        <f>+H93+J93</f>
        <v>0</v>
      </c>
      <c r="H93" s="54">
        <v>-9.3000000000000007</v>
      </c>
      <c r="I93" s="54">
        <v>-6.2</v>
      </c>
      <c r="J93" s="54">
        <v>9.3000000000000007</v>
      </c>
      <c r="K93" s="54">
        <f t="shared" si="46"/>
        <v>7781.1</v>
      </c>
      <c r="L93" s="54">
        <f t="shared" si="47"/>
        <v>7422.4</v>
      </c>
      <c r="M93" s="54">
        <f t="shared" si="48"/>
        <v>3915.4</v>
      </c>
      <c r="N93" s="54">
        <f t="shared" si="49"/>
        <v>358.7</v>
      </c>
    </row>
    <row r="94" spans="1:14" ht="31.5" x14ac:dyDescent="0.25">
      <c r="A94" s="10">
        <f t="shared" si="37"/>
        <v>86</v>
      </c>
      <c r="B94" s="5" t="s">
        <v>97</v>
      </c>
      <c r="C94" s="26">
        <f t="shared" ref="C94:C97" si="56">+D94+F94</f>
        <v>431.2</v>
      </c>
      <c r="D94" s="26">
        <v>412.6</v>
      </c>
      <c r="E94" s="26">
        <v>16</v>
      </c>
      <c r="F94" s="26">
        <v>18.600000000000001</v>
      </c>
      <c r="G94" s="54"/>
      <c r="H94" s="54"/>
      <c r="I94" s="54"/>
      <c r="J94" s="54"/>
      <c r="K94" s="54">
        <f t="shared" si="46"/>
        <v>431.2</v>
      </c>
      <c r="L94" s="54">
        <f t="shared" si="47"/>
        <v>412.6</v>
      </c>
      <c r="M94" s="54">
        <f t="shared" si="48"/>
        <v>16</v>
      </c>
      <c r="N94" s="54">
        <f t="shared" si="49"/>
        <v>18.600000000000001</v>
      </c>
    </row>
    <row r="95" spans="1:14" ht="47.25" x14ac:dyDescent="0.25">
      <c r="A95" s="10">
        <f t="shared" si="37"/>
        <v>87</v>
      </c>
      <c r="B95" s="5" t="s">
        <v>151</v>
      </c>
      <c r="C95" s="26">
        <f t="shared" si="56"/>
        <v>55.3</v>
      </c>
      <c r="D95" s="26"/>
      <c r="E95" s="26"/>
      <c r="F95" s="26">
        <v>55.3</v>
      </c>
      <c r="G95" s="54"/>
      <c r="H95" s="54"/>
      <c r="I95" s="54"/>
      <c r="J95" s="54"/>
      <c r="K95" s="54">
        <f t="shared" si="46"/>
        <v>55.3</v>
      </c>
      <c r="L95" s="54">
        <f t="shared" si="47"/>
        <v>0</v>
      </c>
      <c r="M95" s="54">
        <f t="shared" si="48"/>
        <v>0</v>
      </c>
      <c r="N95" s="54">
        <f t="shared" si="49"/>
        <v>55.3</v>
      </c>
    </row>
    <row r="96" spans="1:14" ht="47.25" x14ac:dyDescent="0.25">
      <c r="A96" s="10">
        <f t="shared" si="37"/>
        <v>88</v>
      </c>
      <c r="B96" s="5" t="s">
        <v>152</v>
      </c>
      <c r="C96" s="26">
        <f t="shared" si="56"/>
        <v>46</v>
      </c>
      <c r="D96" s="26">
        <v>46</v>
      </c>
      <c r="E96" s="26">
        <v>45.4</v>
      </c>
      <c r="F96" s="26"/>
      <c r="G96" s="54"/>
      <c r="H96" s="54"/>
      <c r="I96" s="54"/>
      <c r="J96" s="54"/>
      <c r="K96" s="54">
        <f t="shared" si="46"/>
        <v>46</v>
      </c>
      <c r="L96" s="54">
        <f t="shared" si="47"/>
        <v>46</v>
      </c>
      <c r="M96" s="54">
        <f t="shared" si="48"/>
        <v>45.4</v>
      </c>
      <c r="N96" s="54">
        <f t="shared" si="49"/>
        <v>0</v>
      </c>
    </row>
    <row r="97" spans="1:14" ht="47.25" x14ac:dyDescent="0.25">
      <c r="A97" s="10">
        <f t="shared" si="37"/>
        <v>89</v>
      </c>
      <c r="B97" s="5" t="s">
        <v>116</v>
      </c>
      <c r="C97" s="26">
        <f t="shared" si="56"/>
        <v>44.1</v>
      </c>
      <c r="D97" s="26">
        <v>44.1</v>
      </c>
      <c r="E97" s="26"/>
      <c r="F97" s="26"/>
      <c r="G97" s="54"/>
      <c r="H97" s="54"/>
      <c r="I97" s="54"/>
      <c r="J97" s="54"/>
      <c r="K97" s="54">
        <f t="shared" si="46"/>
        <v>44.1</v>
      </c>
      <c r="L97" s="54">
        <f t="shared" si="47"/>
        <v>44.1</v>
      </c>
      <c r="M97" s="54">
        <f t="shared" si="48"/>
        <v>0</v>
      </c>
      <c r="N97" s="54">
        <f t="shared" si="49"/>
        <v>0</v>
      </c>
    </row>
    <row r="98" spans="1:14" ht="31.5" x14ac:dyDescent="0.25">
      <c r="A98" s="10">
        <f t="shared" si="37"/>
        <v>90</v>
      </c>
      <c r="B98" s="36" t="s">
        <v>215</v>
      </c>
      <c r="C98" s="25">
        <f>+D98+F98</f>
        <v>1165.0999999999999</v>
      </c>
      <c r="D98" s="25">
        <v>1152.8</v>
      </c>
      <c r="E98" s="25"/>
      <c r="F98" s="25">
        <v>12.3</v>
      </c>
      <c r="G98" s="54"/>
      <c r="H98" s="54"/>
      <c r="I98" s="54"/>
      <c r="J98" s="54"/>
      <c r="K98" s="55">
        <f t="shared" si="46"/>
        <v>1165.0999999999999</v>
      </c>
      <c r="L98" s="55">
        <f t="shared" si="47"/>
        <v>1152.8</v>
      </c>
      <c r="M98" s="55">
        <f t="shared" si="48"/>
        <v>0</v>
      </c>
      <c r="N98" s="55">
        <f t="shared" si="49"/>
        <v>12.3</v>
      </c>
    </row>
    <row r="99" spans="1:14" ht="15.75" x14ac:dyDescent="0.25">
      <c r="A99" s="10">
        <f t="shared" si="37"/>
        <v>91</v>
      </c>
      <c r="B99" s="6" t="s">
        <v>47</v>
      </c>
      <c r="C99" s="25">
        <f t="shared" ref="C99:N99" si="57">SUM(C101:C114)</f>
        <v>113022.39999999999</v>
      </c>
      <c r="D99" s="25">
        <f t="shared" si="57"/>
        <v>105880.2</v>
      </c>
      <c r="E99" s="25">
        <f t="shared" si="57"/>
        <v>89954.4</v>
      </c>
      <c r="F99" s="25">
        <f t="shared" si="57"/>
        <v>7142.2</v>
      </c>
      <c r="G99" s="25">
        <f t="shared" si="57"/>
        <v>-10</v>
      </c>
      <c r="H99" s="25">
        <f t="shared" si="57"/>
        <v>493.8</v>
      </c>
      <c r="I99" s="25">
        <f t="shared" si="57"/>
        <v>-138.1</v>
      </c>
      <c r="J99" s="25">
        <f t="shared" si="57"/>
        <v>-503.8</v>
      </c>
      <c r="K99" s="25">
        <f t="shared" si="57"/>
        <v>113012.4</v>
      </c>
      <c r="L99" s="25">
        <f t="shared" si="57"/>
        <v>106374</v>
      </c>
      <c r="M99" s="25">
        <f t="shared" si="57"/>
        <v>89816.3</v>
      </c>
      <c r="N99" s="25">
        <f t="shared" si="57"/>
        <v>6638.4</v>
      </c>
    </row>
    <row r="100" spans="1:14" ht="15.75" x14ac:dyDescent="0.25">
      <c r="A100" s="10">
        <f t="shared" si="37"/>
        <v>92</v>
      </c>
      <c r="B100" s="75" t="s">
        <v>2</v>
      </c>
      <c r="C100" s="25"/>
      <c r="D100" s="25"/>
      <c r="E100" s="25"/>
      <c r="F100" s="25"/>
      <c r="G100" s="54"/>
      <c r="H100" s="54"/>
      <c r="I100" s="54"/>
      <c r="J100" s="54"/>
      <c r="K100" s="54">
        <f t="shared" si="46"/>
        <v>0</v>
      </c>
      <c r="L100" s="54">
        <f t="shared" si="47"/>
        <v>0</v>
      </c>
      <c r="M100" s="54">
        <f t="shared" si="48"/>
        <v>0</v>
      </c>
      <c r="N100" s="54">
        <f t="shared" si="49"/>
        <v>0</v>
      </c>
    </row>
    <row r="101" spans="1:14" ht="31.5" x14ac:dyDescent="0.25">
      <c r="A101" s="10">
        <f t="shared" si="37"/>
        <v>93</v>
      </c>
      <c r="B101" s="5" t="s">
        <v>48</v>
      </c>
      <c r="C101" s="26">
        <f>+D101+F101</f>
        <v>46083.1</v>
      </c>
      <c r="D101" s="26">
        <v>44649.599999999999</v>
      </c>
      <c r="E101" s="26">
        <v>36475.1</v>
      </c>
      <c r="F101" s="26">
        <v>1433.5</v>
      </c>
      <c r="G101" s="54">
        <f>+H101+J101</f>
        <v>-334.5</v>
      </c>
      <c r="H101" s="54">
        <v>164.4</v>
      </c>
      <c r="I101" s="54">
        <v>-108.1</v>
      </c>
      <c r="J101" s="54">
        <v>-498.9</v>
      </c>
      <c r="K101" s="54">
        <f t="shared" si="46"/>
        <v>45748.6</v>
      </c>
      <c r="L101" s="54">
        <f t="shared" si="47"/>
        <v>44814</v>
      </c>
      <c r="M101" s="54">
        <f t="shared" si="48"/>
        <v>36367</v>
      </c>
      <c r="N101" s="54">
        <f t="shared" si="49"/>
        <v>934.6</v>
      </c>
    </row>
    <row r="102" spans="1:14" ht="31.5" x14ac:dyDescent="0.25">
      <c r="A102" s="10">
        <f t="shared" si="37"/>
        <v>94</v>
      </c>
      <c r="B102" s="5" t="s">
        <v>58</v>
      </c>
      <c r="C102" s="26">
        <f>+D102+F102</f>
        <v>5239.8999999999996</v>
      </c>
      <c r="D102" s="26">
        <v>5199.8</v>
      </c>
      <c r="E102" s="26">
        <v>1984.1</v>
      </c>
      <c r="F102" s="26">
        <v>40.1</v>
      </c>
      <c r="G102" s="54"/>
      <c r="H102" s="54"/>
      <c r="I102" s="54"/>
      <c r="J102" s="54"/>
      <c r="K102" s="54">
        <f t="shared" si="46"/>
        <v>5239.8999999999996</v>
      </c>
      <c r="L102" s="54">
        <f t="shared" si="47"/>
        <v>5199.8</v>
      </c>
      <c r="M102" s="54">
        <f t="shared" si="48"/>
        <v>1984.1</v>
      </c>
      <c r="N102" s="54">
        <f t="shared" si="49"/>
        <v>40.1</v>
      </c>
    </row>
    <row r="103" spans="1:14" ht="31.5" x14ac:dyDescent="0.25">
      <c r="A103" s="10">
        <f t="shared" si="37"/>
        <v>95</v>
      </c>
      <c r="B103" s="5" t="s">
        <v>164</v>
      </c>
      <c r="C103" s="26">
        <f>+D103+F103</f>
        <v>1778.7</v>
      </c>
      <c r="D103" s="26"/>
      <c r="E103" s="26"/>
      <c r="F103" s="26">
        <v>1778.7</v>
      </c>
      <c r="G103" s="54"/>
      <c r="H103" s="54"/>
      <c r="I103" s="54"/>
      <c r="J103" s="54"/>
      <c r="K103" s="54">
        <f t="shared" si="46"/>
        <v>1778.7</v>
      </c>
      <c r="L103" s="54">
        <f t="shared" si="47"/>
        <v>0</v>
      </c>
      <c r="M103" s="54">
        <f t="shared" si="48"/>
        <v>0</v>
      </c>
      <c r="N103" s="54">
        <f t="shared" si="49"/>
        <v>1778.7</v>
      </c>
    </row>
    <row r="104" spans="1:14" ht="47.25" x14ac:dyDescent="0.25">
      <c r="A104" s="10">
        <f t="shared" si="37"/>
        <v>96</v>
      </c>
      <c r="B104" s="5" t="s">
        <v>123</v>
      </c>
      <c r="C104" s="26">
        <f t="shared" ref="C104:C114" si="58">+D104+F104</f>
        <v>53138.1</v>
      </c>
      <c r="D104" s="30">
        <f>52525+613.1-209.3</f>
        <v>52928.800000000003</v>
      </c>
      <c r="E104" s="26">
        <v>50162.1</v>
      </c>
      <c r="F104" s="26">
        <f>78.5+130.8</f>
        <v>209.3</v>
      </c>
      <c r="G104" s="54">
        <f>+H104+J104</f>
        <v>0</v>
      </c>
      <c r="H104" s="54">
        <v>-106.5</v>
      </c>
      <c r="I104" s="54">
        <v>-48</v>
      </c>
      <c r="J104" s="54">
        <v>106.5</v>
      </c>
      <c r="K104" s="54">
        <f t="shared" si="46"/>
        <v>53138.1</v>
      </c>
      <c r="L104" s="54">
        <f t="shared" si="47"/>
        <v>52822.3</v>
      </c>
      <c r="M104" s="54">
        <f t="shared" si="48"/>
        <v>50114.1</v>
      </c>
      <c r="N104" s="54">
        <f t="shared" si="49"/>
        <v>315.8</v>
      </c>
    </row>
    <row r="105" spans="1:14" ht="47.25" x14ac:dyDescent="0.25">
      <c r="A105" s="10">
        <f t="shared" si="37"/>
        <v>97</v>
      </c>
      <c r="B105" s="36" t="s">
        <v>55</v>
      </c>
      <c r="C105" s="26">
        <f>+D105+F105</f>
        <v>1310.4000000000001</v>
      </c>
      <c r="D105" s="13">
        <f>619.8+690.6</f>
        <v>1310.4000000000001</v>
      </c>
      <c r="E105" s="26">
        <v>1026.7</v>
      </c>
      <c r="F105" s="26"/>
      <c r="G105" s="54"/>
      <c r="H105" s="54"/>
      <c r="I105" s="54"/>
      <c r="J105" s="54"/>
      <c r="K105" s="54">
        <f t="shared" si="46"/>
        <v>1310.4000000000001</v>
      </c>
      <c r="L105" s="54">
        <f t="shared" si="47"/>
        <v>1310.4000000000001</v>
      </c>
      <c r="M105" s="54">
        <f t="shared" si="48"/>
        <v>1026.7</v>
      </c>
      <c r="N105" s="54">
        <f t="shared" si="49"/>
        <v>0</v>
      </c>
    </row>
    <row r="106" spans="1:14" ht="63" x14ac:dyDescent="0.25">
      <c r="A106" s="10">
        <f t="shared" si="37"/>
        <v>98</v>
      </c>
      <c r="B106" s="36" t="s">
        <v>57</v>
      </c>
      <c r="C106" s="26">
        <f>+D106+F106</f>
        <v>1.6</v>
      </c>
      <c r="D106" s="30">
        <v>1.6</v>
      </c>
      <c r="E106" s="26"/>
      <c r="F106" s="26"/>
      <c r="G106" s="54"/>
      <c r="H106" s="54"/>
      <c r="I106" s="54"/>
      <c r="J106" s="54"/>
      <c r="K106" s="54">
        <f t="shared" si="46"/>
        <v>1.6</v>
      </c>
      <c r="L106" s="54">
        <f t="shared" si="47"/>
        <v>1.6</v>
      </c>
      <c r="M106" s="54">
        <f t="shared" si="48"/>
        <v>0</v>
      </c>
      <c r="N106" s="54">
        <f t="shared" si="49"/>
        <v>0</v>
      </c>
    </row>
    <row r="107" spans="1:14" ht="31.5" x14ac:dyDescent="0.25">
      <c r="A107" s="10">
        <f t="shared" si="37"/>
        <v>99</v>
      </c>
      <c r="B107" s="5" t="s">
        <v>157</v>
      </c>
      <c r="C107" s="26">
        <f t="shared" si="58"/>
        <v>1106.2</v>
      </c>
      <c r="D107" s="13">
        <v>1106.2</v>
      </c>
      <c r="E107" s="26">
        <v>31.6</v>
      </c>
      <c r="F107" s="26"/>
      <c r="G107" s="54">
        <f t="shared" ref="G107:G111" si="59">+H107+J107</f>
        <v>0</v>
      </c>
      <c r="H107" s="54"/>
      <c r="I107" s="54"/>
      <c r="J107" s="54"/>
      <c r="K107" s="54">
        <f t="shared" si="46"/>
        <v>1106.2</v>
      </c>
      <c r="L107" s="54">
        <f t="shared" si="47"/>
        <v>1106.2</v>
      </c>
      <c r="M107" s="54">
        <f t="shared" si="48"/>
        <v>31.6</v>
      </c>
      <c r="N107" s="54">
        <f t="shared" si="49"/>
        <v>0</v>
      </c>
    </row>
    <row r="108" spans="1:14" ht="47.25" x14ac:dyDescent="0.25">
      <c r="A108" s="10">
        <f t="shared" si="37"/>
        <v>100</v>
      </c>
      <c r="B108" s="5" t="s">
        <v>196</v>
      </c>
      <c r="C108" s="26">
        <f t="shared" si="58"/>
        <v>2702.5</v>
      </c>
      <c r="D108" s="13"/>
      <c r="E108" s="26"/>
      <c r="F108" s="26">
        <v>2702.5</v>
      </c>
      <c r="G108" s="25">
        <f t="shared" si="59"/>
        <v>0</v>
      </c>
      <c r="H108" s="25"/>
      <c r="I108" s="25"/>
      <c r="J108" s="25"/>
      <c r="K108" s="55">
        <f t="shared" ref="K108" si="60">+C108+G108</f>
        <v>2702.5</v>
      </c>
      <c r="L108" s="55">
        <f t="shared" ref="L108" si="61">+D108+H108</f>
        <v>0</v>
      </c>
      <c r="M108" s="55">
        <f t="shared" ref="M108" si="62">+E108+I108</f>
        <v>0</v>
      </c>
      <c r="N108" s="55">
        <f t="shared" ref="N108" si="63">+F108+J108</f>
        <v>2702.5</v>
      </c>
    </row>
    <row r="109" spans="1:14" ht="63" x14ac:dyDescent="0.25">
      <c r="A109" s="10">
        <f t="shared" si="37"/>
        <v>101</v>
      </c>
      <c r="B109" s="5" t="s">
        <v>201</v>
      </c>
      <c r="C109" s="26">
        <f t="shared" si="58"/>
        <v>81.7</v>
      </c>
      <c r="D109" s="13">
        <v>81.7</v>
      </c>
      <c r="E109" s="26">
        <v>80.5</v>
      </c>
      <c r="F109" s="26"/>
      <c r="G109" s="26">
        <f t="shared" si="59"/>
        <v>0</v>
      </c>
      <c r="H109" s="26"/>
      <c r="I109" s="26"/>
      <c r="J109" s="26"/>
      <c r="K109" s="54">
        <f t="shared" ref="K109:K110" si="64">+C109+G109</f>
        <v>81.7</v>
      </c>
      <c r="L109" s="54">
        <f t="shared" ref="L109:L110" si="65">+D109+H109</f>
        <v>81.7</v>
      </c>
      <c r="M109" s="54">
        <f t="shared" ref="M109:M110" si="66">+E109+I109</f>
        <v>80.5</v>
      </c>
      <c r="N109" s="54">
        <f t="shared" ref="N109:N110" si="67">+F109+J109</f>
        <v>0</v>
      </c>
    </row>
    <row r="110" spans="1:14" ht="47.25" x14ac:dyDescent="0.25">
      <c r="A110" s="10">
        <f t="shared" si="37"/>
        <v>102</v>
      </c>
      <c r="B110" s="5" t="s">
        <v>203</v>
      </c>
      <c r="C110" s="26">
        <f t="shared" si="58"/>
        <v>210</v>
      </c>
      <c r="D110" s="13"/>
      <c r="E110" s="26"/>
      <c r="F110" s="26">
        <v>210</v>
      </c>
      <c r="G110" s="26">
        <f t="shared" si="59"/>
        <v>232</v>
      </c>
      <c r="H110" s="25"/>
      <c r="I110" s="25"/>
      <c r="J110" s="26">
        <v>232</v>
      </c>
      <c r="K110" s="54">
        <f t="shared" si="64"/>
        <v>442</v>
      </c>
      <c r="L110" s="54">
        <f t="shared" si="65"/>
        <v>0</v>
      </c>
      <c r="M110" s="54">
        <f t="shared" si="66"/>
        <v>0</v>
      </c>
      <c r="N110" s="54">
        <f t="shared" si="67"/>
        <v>442</v>
      </c>
    </row>
    <row r="111" spans="1:14" ht="47.25" x14ac:dyDescent="0.25">
      <c r="A111" s="10">
        <f t="shared" si="37"/>
        <v>103</v>
      </c>
      <c r="B111" s="5" t="s">
        <v>209</v>
      </c>
      <c r="C111" s="26">
        <f t="shared" si="58"/>
        <v>196</v>
      </c>
      <c r="D111" s="13">
        <v>196</v>
      </c>
      <c r="E111" s="26">
        <v>193.2</v>
      </c>
      <c r="F111" s="26"/>
      <c r="G111" s="26">
        <f t="shared" si="59"/>
        <v>0</v>
      </c>
      <c r="H111" s="26"/>
      <c r="I111" s="26"/>
      <c r="J111" s="26"/>
      <c r="K111" s="54">
        <f t="shared" ref="K111:K113" si="68">+C111+G111</f>
        <v>196</v>
      </c>
      <c r="L111" s="54">
        <f t="shared" ref="L111:L113" si="69">+D111+H111</f>
        <v>196</v>
      </c>
      <c r="M111" s="54">
        <f t="shared" ref="M111:M112" si="70">+E111+I111</f>
        <v>193.2</v>
      </c>
      <c r="N111" s="54">
        <f t="shared" ref="N111" si="71">+F111+J111</f>
        <v>0</v>
      </c>
    </row>
    <row r="112" spans="1:14" ht="94.5" x14ac:dyDescent="0.25">
      <c r="A112" s="10">
        <f t="shared" si="37"/>
        <v>104</v>
      </c>
      <c r="B112" s="6" t="s">
        <v>216</v>
      </c>
      <c r="C112" s="26"/>
      <c r="D112" s="13"/>
      <c r="E112" s="26"/>
      <c r="F112" s="26"/>
      <c r="G112" s="25">
        <f t="shared" ref="G112:G113" si="72">+H112+J112</f>
        <v>18.3</v>
      </c>
      <c r="H112" s="25">
        <v>18.3</v>
      </c>
      <c r="I112" s="25">
        <v>18</v>
      </c>
      <c r="J112" s="25"/>
      <c r="K112" s="55">
        <f t="shared" si="68"/>
        <v>18.3</v>
      </c>
      <c r="L112" s="55">
        <f t="shared" si="69"/>
        <v>18.3</v>
      </c>
      <c r="M112" s="55">
        <f t="shared" si="70"/>
        <v>18</v>
      </c>
      <c r="N112" s="55"/>
    </row>
    <row r="113" spans="1:14" ht="63" x14ac:dyDescent="0.25">
      <c r="A113" s="10">
        <f t="shared" si="37"/>
        <v>105</v>
      </c>
      <c r="B113" s="6" t="s">
        <v>217</v>
      </c>
      <c r="C113" s="26"/>
      <c r="D113" s="13"/>
      <c r="E113" s="26"/>
      <c r="F113" s="26"/>
      <c r="G113" s="25">
        <f t="shared" si="72"/>
        <v>452.2</v>
      </c>
      <c r="H113" s="25">
        <v>452.2</v>
      </c>
      <c r="I113" s="26"/>
      <c r="J113" s="26"/>
      <c r="K113" s="55">
        <f t="shared" si="68"/>
        <v>452.2</v>
      </c>
      <c r="L113" s="55">
        <f t="shared" si="69"/>
        <v>452.2</v>
      </c>
      <c r="M113" s="54"/>
      <c r="N113" s="54"/>
    </row>
    <row r="114" spans="1:14" ht="47.25" x14ac:dyDescent="0.25">
      <c r="A114" s="10">
        <f t="shared" si="37"/>
        <v>106</v>
      </c>
      <c r="B114" s="5" t="s">
        <v>114</v>
      </c>
      <c r="C114" s="26">
        <f t="shared" si="58"/>
        <v>1174.2</v>
      </c>
      <c r="D114" s="26">
        <v>406.1</v>
      </c>
      <c r="E114" s="26">
        <v>1.1000000000000001</v>
      </c>
      <c r="F114" s="26">
        <v>768.1</v>
      </c>
      <c r="G114" s="54">
        <f>+H114+J114</f>
        <v>-378</v>
      </c>
      <c r="H114" s="54">
        <v>-34.6</v>
      </c>
      <c r="I114" s="54"/>
      <c r="J114" s="54">
        <v>-343.4</v>
      </c>
      <c r="K114" s="54">
        <f t="shared" si="46"/>
        <v>796.2</v>
      </c>
      <c r="L114" s="54">
        <f t="shared" si="47"/>
        <v>371.5</v>
      </c>
      <c r="M114" s="54">
        <f t="shared" si="48"/>
        <v>1.1000000000000001</v>
      </c>
      <c r="N114" s="54">
        <f t="shared" si="49"/>
        <v>424.7</v>
      </c>
    </row>
    <row r="115" spans="1:14" ht="15.75" x14ac:dyDescent="0.25">
      <c r="A115" s="10">
        <f t="shared" si="37"/>
        <v>107</v>
      </c>
      <c r="B115" s="8" t="s">
        <v>49</v>
      </c>
      <c r="C115" s="25">
        <f>SUM(C117:C120)</f>
        <v>9770.2000000000007</v>
      </c>
      <c r="D115" s="25">
        <f t="shared" ref="D115:N115" si="73">SUM(D117:D120)</f>
        <v>7956</v>
      </c>
      <c r="E115" s="25">
        <f t="shared" si="73"/>
        <v>3956.4</v>
      </c>
      <c r="F115" s="25">
        <f t="shared" si="73"/>
        <v>1814.2</v>
      </c>
      <c r="G115" s="25">
        <f t="shared" si="73"/>
        <v>-40.200000000000003</v>
      </c>
      <c r="H115" s="25">
        <f t="shared" si="73"/>
        <v>-40.200000000000003</v>
      </c>
      <c r="I115" s="25">
        <f t="shared" si="73"/>
        <v>-4.3</v>
      </c>
      <c r="J115" s="25">
        <f t="shared" si="73"/>
        <v>0</v>
      </c>
      <c r="K115" s="25">
        <f t="shared" si="73"/>
        <v>9730</v>
      </c>
      <c r="L115" s="25">
        <f t="shared" si="73"/>
        <v>7915.8</v>
      </c>
      <c r="M115" s="25">
        <f t="shared" si="73"/>
        <v>3952.1</v>
      </c>
      <c r="N115" s="25">
        <f t="shared" si="73"/>
        <v>1814.2</v>
      </c>
    </row>
    <row r="116" spans="1:14" ht="15.75" x14ac:dyDescent="0.25">
      <c r="A116" s="10">
        <f t="shared" si="37"/>
        <v>108</v>
      </c>
      <c r="B116" s="75" t="s">
        <v>2</v>
      </c>
      <c r="C116" s="25"/>
      <c r="D116" s="25"/>
      <c r="E116" s="25"/>
      <c r="F116" s="25"/>
      <c r="G116" s="54"/>
      <c r="H116" s="54"/>
      <c r="I116" s="54"/>
      <c r="J116" s="54"/>
      <c r="K116" s="54">
        <f t="shared" si="46"/>
        <v>0</v>
      </c>
      <c r="L116" s="54">
        <f t="shared" si="47"/>
        <v>0</v>
      </c>
      <c r="M116" s="54">
        <f t="shared" si="48"/>
        <v>0</v>
      </c>
      <c r="N116" s="54">
        <f t="shared" si="49"/>
        <v>0</v>
      </c>
    </row>
    <row r="117" spans="1:14" ht="31.5" x14ac:dyDescent="0.25">
      <c r="A117" s="10">
        <f t="shared" si="37"/>
        <v>109</v>
      </c>
      <c r="B117" s="9" t="s">
        <v>50</v>
      </c>
      <c r="C117" s="26">
        <f>+D117+F117</f>
        <v>8228.4</v>
      </c>
      <c r="D117" s="26">
        <v>7655.9</v>
      </c>
      <c r="E117" s="26">
        <v>3956.4</v>
      </c>
      <c r="F117" s="26">
        <v>572.5</v>
      </c>
      <c r="G117" s="54">
        <f>+H117+J117</f>
        <v>-40.200000000000003</v>
      </c>
      <c r="H117" s="54">
        <v>-40.200000000000003</v>
      </c>
      <c r="I117" s="54">
        <v>-4.3</v>
      </c>
      <c r="J117" s="54"/>
      <c r="K117" s="54">
        <f t="shared" si="46"/>
        <v>8188.2</v>
      </c>
      <c r="L117" s="54">
        <f t="shared" si="47"/>
        <v>7615.7</v>
      </c>
      <c r="M117" s="54">
        <f t="shared" si="48"/>
        <v>3952.1</v>
      </c>
      <c r="N117" s="54">
        <f t="shared" si="49"/>
        <v>572.5</v>
      </c>
    </row>
    <row r="118" spans="1:14" ht="31.5" x14ac:dyDescent="0.25">
      <c r="A118" s="10">
        <f t="shared" si="37"/>
        <v>110</v>
      </c>
      <c r="B118" s="5" t="s">
        <v>60</v>
      </c>
      <c r="C118" s="26">
        <f>+D118+F118</f>
        <v>300.10000000000002</v>
      </c>
      <c r="D118" s="26">
        <v>300.10000000000002</v>
      </c>
      <c r="E118" s="26"/>
      <c r="F118" s="26"/>
      <c r="G118" s="54"/>
      <c r="H118" s="54"/>
      <c r="I118" s="54"/>
      <c r="J118" s="54"/>
      <c r="K118" s="54">
        <f t="shared" si="46"/>
        <v>300.10000000000002</v>
      </c>
      <c r="L118" s="54">
        <f t="shared" si="47"/>
        <v>300.10000000000002</v>
      </c>
      <c r="M118" s="54">
        <f t="shared" si="48"/>
        <v>0</v>
      </c>
      <c r="N118" s="54">
        <f t="shared" si="49"/>
        <v>0</v>
      </c>
    </row>
    <row r="119" spans="1:14" ht="31.5" x14ac:dyDescent="0.25">
      <c r="A119" s="10">
        <f t="shared" si="37"/>
        <v>111</v>
      </c>
      <c r="B119" s="9" t="s">
        <v>141</v>
      </c>
      <c r="C119" s="26">
        <f>+D119+F119</f>
        <v>1206.3</v>
      </c>
      <c r="D119" s="26"/>
      <c r="E119" s="26"/>
      <c r="F119" s="26">
        <v>1206.3</v>
      </c>
      <c r="G119" s="54"/>
      <c r="H119" s="54"/>
      <c r="I119" s="54"/>
      <c r="J119" s="54"/>
      <c r="K119" s="54">
        <f t="shared" si="46"/>
        <v>1206.3</v>
      </c>
      <c r="L119" s="54">
        <f t="shared" si="47"/>
        <v>0</v>
      </c>
      <c r="M119" s="54">
        <f t="shared" si="48"/>
        <v>0</v>
      </c>
      <c r="N119" s="54">
        <f t="shared" si="49"/>
        <v>1206.3</v>
      </c>
    </row>
    <row r="120" spans="1:14" ht="47.25" x14ac:dyDescent="0.25">
      <c r="A120" s="10">
        <f t="shared" si="37"/>
        <v>112</v>
      </c>
      <c r="B120" s="9" t="s">
        <v>115</v>
      </c>
      <c r="C120" s="26">
        <f t="shared" ref="C120" si="74">+D120+F120</f>
        <v>35.4</v>
      </c>
      <c r="D120" s="26"/>
      <c r="E120" s="26"/>
      <c r="F120" s="26">
        <v>35.4</v>
      </c>
      <c r="G120" s="54"/>
      <c r="H120" s="54"/>
      <c r="I120" s="54"/>
      <c r="J120" s="54"/>
      <c r="K120" s="54">
        <f t="shared" si="46"/>
        <v>35.4</v>
      </c>
      <c r="L120" s="54">
        <f t="shared" si="47"/>
        <v>0</v>
      </c>
      <c r="M120" s="54">
        <f t="shared" si="48"/>
        <v>0</v>
      </c>
      <c r="N120" s="54">
        <f t="shared" si="49"/>
        <v>35.4</v>
      </c>
    </row>
    <row r="121" spans="1:14" ht="15.75" x14ac:dyDescent="0.25">
      <c r="A121" s="10">
        <f t="shared" si="37"/>
        <v>113</v>
      </c>
      <c r="B121" s="8" t="s">
        <v>98</v>
      </c>
      <c r="C121" s="25">
        <f>SUM(C123:C130)</f>
        <v>21921.8</v>
      </c>
      <c r="D121" s="25">
        <f t="shared" ref="D121:N121" si="75">SUM(D123:D130)</f>
        <v>21256.5</v>
      </c>
      <c r="E121" s="25">
        <f t="shared" si="75"/>
        <v>8921.6</v>
      </c>
      <c r="F121" s="25">
        <f t="shared" si="75"/>
        <v>665.3</v>
      </c>
      <c r="G121" s="25">
        <f t="shared" si="75"/>
        <v>-6.3</v>
      </c>
      <c r="H121" s="25">
        <f t="shared" si="75"/>
        <v>-8.1</v>
      </c>
      <c r="I121" s="25">
        <f t="shared" si="75"/>
        <v>-8.9</v>
      </c>
      <c r="J121" s="25">
        <f t="shared" si="75"/>
        <v>1.8</v>
      </c>
      <c r="K121" s="25">
        <f t="shared" si="75"/>
        <v>21915.5</v>
      </c>
      <c r="L121" s="25">
        <f t="shared" si="75"/>
        <v>21248.400000000001</v>
      </c>
      <c r="M121" s="25">
        <f t="shared" si="75"/>
        <v>8912.7000000000007</v>
      </c>
      <c r="N121" s="25">
        <f t="shared" si="75"/>
        <v>667.1</v>
      </c>
    </row>
    <row r="122" spans="1:14" ht="15.75" x14ac:dyDescent="0.25">
      <c r="A122" s="10">
        <f t="shared" si="37"/>
        <v>114</v>
      </c>
      <c r="B122" s="75" t="s">
        <v>2</v>
      </c>
      <c r="C122" s="26"/>
      <c r="D122" s="26"/>
      <c r="E122" s="26"/>
      <c r="F122" s="26"/>
      <c r="G122" s="54"/>
      <c r="H122" s="54"/>
      <c r="I122" s="54"/>
      <c r="J122" s="54"/>
      <c r="K122" s="54">
        <f t="shared" si="46"/>
        <v>0</v>
      </c>
      <c r="L122" s="54">
        <f t="shared" si="47"/>
        <v>0</v>
      </c>
      <c r="M122" s="54">
        <f t="shared" si="48"/>
        <v>0</v>
      </c>
      <c r="N122" s="54">
        <f t="shared" si="49"/>
        <v>0</v>
      </c>
    </row>
    <row r="123" spans="1:14" ht="31.5" x14ac:dyDescent="0.25">
      <c r="A123" s="10">
        <f t="shared" si="37"/>
        <v>115</v>
      </c>
      <c r="B123" s="9" t="s">
        <v>51</v>
      </c>
      <c r="C123" s="26">
        <f>+D123+F123</f>
        <v>11136.5</v>
      </c>
      <c r="D123" s="26">
        <f>3987.9+6755.6</f>
        <v>10743.5</v>
      </c>
      <c r="E123" s="26">
        <f>2403.7+2878.6</f>
        <v>5282.3</v>
      </c>
      <c r="F123" s="26">
        <f>3.4+139.6+250</f>
        <v>393</v>
      </c>
      <c r="G123" s="54">
        <f>+H123+J123</f>
        <v>-6.3</v>
      </c>
      <c r="H123" s="54">
        <v>-8.1</v>
      </c>
      <c r="I123" s="54">
        <v>-4.4000000000000004</v>
      </c>
      <c r="J123" s="54">
        <v>1.8</v>
      </c>
      <c r="K123" s="54">
        <f t="shared" si="46"/>
        <v>11130.2</v>
      </c>
      <c r="L123" s="54">
        <f t="shared" si="47"/>
        <v>10735.4</v>
      </c>
      <c r="M123" s="54">
        <f t="shared" si="48"/>
        <v>5277.9</v>
      </c>
      <c r="N123" s="54">
        <f t="shared" si="49"/>
        <v>394.8</v>
      </c>
    </row>
    <row r="124" spans="1:14" ht="31.5" x14ac:dyDescent="0.25">
      <c r="A124" s="10">
        <f t="shared" si="37"/>
        <v>116</v>
      </c>
      <c r="B124" s="43" t="s">
        <v>65</v>
      </c>
      <c r="C124" s="26">
        <f t="shared" ref="C124:C128" si="76">+D124+F124</f>
        <v>718</v>
      </c>
      <c r="D124" s="26">
        <v>703.5</v>
      </c>
      <c r="E124" s="26">
        <v>268.5</v>
      </c>
      <c r="F124" s="26">
        <v>14.5</v>
      </c>
      <c r="G124" s="54"/>
      <c r="H124" s="54"/>
      <c r="I124" s="54"/>
      <c r="J124" s="54"/>
      <c r="K124" s="54">
        <f t="shared" si="46"/>
        <v>718</v>
      </c>
      <c r="L124" s="54">
        <f t="shared" si="47"/>
        <v>703.5</v>
      </c>
      <c r="M124" s="54">
        <f t="shared" si="48"/>
        <v>268.5</v>
      </c>
      <c r="N124" s="54">
        <f t="shared" si="49"/>
        <v>14.5</v>
      </c>
    </row>
    <row r="125" spans="1:14" ht="47.25" x14ac:dyDescent="0.25">
      <c r="A125" s="10">
        <f t="shared" si="37"/>
        <v>117</v>
      </c>
      <c r="B125" s="5" t="s">
        <v>66</v>
      </c>
      <c r="C125" s="26">
        <f t="shared" si="76"/>
        <v>1019.3</v>
      </c>
      <c r="D125" s="26">
        <v>996.3</v>
      </c>
      <c r="E125" s="26"/>
      <c r="F125" s="26">
        <v>23</v>
      </c>
      <c r="G125" s="54"/>
      <c r="H125" s="54"/>
      <c r="I125" s="54"/>
      <c r="J125" s="54"/>
      <c r="K125" s="54">
        <f t="shared" si="46"/>
        <v>1019.3</v>
      </c>
      <c r="L125" s="54">
        <f t="shared" si="47"/>
        <v>996.3</v>
      </c>
      <c r="M125" s="54">
        <f t="shared" si="48"/>
        <v>0</v>
      </c>
      <c r="N125" s="54">
        <f t="shared" si="49"/>
        <v>23</v>
      </c>
    </row>
    <row r="126" spans="1:14" ht="47.25" x14ac:dyDescent="0.25">
      <c r="A126" s="10">
        <f t="shared" si="37"/>
        <v>118</v>
      </c>
      <c r="B126" s="9" t="s">
        <v>113</v>
      </c>
      <c r="C126" s="26">
        <f t="shared" si="76"/>
        <v>1490.7</v>
      </c>
      <c r="D126" s="26">
        <v>1255.9000000000001</v>
      </c>
      <c r="E126" s="26">
        <v>252.7</v>
      </c>
      <c r="F126" s="26">
        <v>234.8</v>
      </c>
      <c r="G126" s="54">
        <f>+H126+J126</f>
        <v>0</v>
      </c>
      <c r="H126" s="54"/>
      <c r="I126" s="54"/>
      <c r="J126" s="54"/>
      <c r="K126" s="54">
        <f t="shared" si="46"/>
        <v>1490.7</v>
      </c>
      <c r="L126" s="54">
        <f t="shared" si="47"/>
        <v>1255.9000000000001</v>
      </c>
      <c r="M126" s="54">
        <f t="shared" si="48"/>
        <v>252.7</v>
      </c>
      <c r="N126" s="54">
        <f t="shared" si="49"/>
        <v>234.8</v>
      </c>
    </row>
    <row r="127" spans="1:14" ht="47.25" x14ac:dyDescent="0.25">
      <c r="A127" s="10">
        <f t="shared" si="37"/>
        <v>119</v>
      </c>
      <c r="B127" s="9" t="s">
        <v>147</v>
      </c>
      <c r="C127" s="26">
        <f t="shared" si="76"/>
        <v>50.4</v>
      </c>
      <c r="D127" s="26">
        <v>50.4</v>
      </c>
      <c r="E127" s="26"/>
      <c r="F127" s="26"/>
      <c r="G127" s="54"/>
      <c r="H127" s="54"/>
      <c r="I127" s="54"/>
      <c r="J127" s="54"/>
      <c r="K127" s="54">
        <f t="shared" si="46"/>
        <v>50.4</v>
      </c>
      <c r="L127" s="54">
        <f t="shared" si="47"/>
        <v>50.4</v>
      </c>
      <c r="M127" s="54">
        <f t="shared" si="48"/>
        <v>0</v>
      </c>
      <c r="N127" s="54">
        <f t="shared" si="49"/>
        <v>0</v>
      </c>
    </row>
    <row r="128" spans="1:14" ht="63" x14ac:dyDescent="0.25">
      <c r="A128" s="10">
        <f t="shared" si="37"/>
        <v>120</v>
      </c>
      <c r="B128" s="9" t="s">
        <v>169</v>
      </c>
      <c r="C128" s="26">
        <f t="shared" si="76"/>
        <v>55.1</v>
      </c>
      <c r="D128" s="26">
        <v>55.1</v>
      </c>
      <c r="E128" s="26">
        <v>54.3</v>
      </c>
      <c r="F128" s="26"/>
      <c r="G128" s="54"/>
      <c r="H128" s="54"/>
      <c r="I128" s="54"/>
      <c r="J128" s="54"/>
      <c r="K128" s="54">
        <f t="shared" si="46"/>
        <v>55.1</v>
      </c>
      <c r="L128" s="54">
        <f t="shared" si="47"/>
        <v>55.1</v>
      </c>
      <c r="M128" s="54">
        <f t="shared" si="48"/>
        <v>54.3</v>
      </c>
      <c r="N128" s="54">
        <f t="shared" si="49"/>
        <v>0</v>
      </c>
    </row>
    <row r="129" spans="1:14" ht="47.25" x14ac:dyDescent="0.25">
      <c r="A129" s="10">
        <f t="shared" si="37"/>
        <v>121</v>
      </c>
      <c r="B129" s="36" t="s">
        <v>64</v>
      </c>
      <c r="C129" s="26">
        <f>+D129+F129</f>
        <v>92</v>
      </c>
      <c r="D129" s="26">
        <v>92</v>
      </c>
      <c r="E129" s="26">
        <v>8.9</v>
      </c>
      <c r="F129" s="26"/>
      <c r="G129" s="54"/>
      <c r="H129" s="54"/>
      <c r="I129" s="54"/>
      <c r="J129" s="54"/>
      <c r="K129" s="54">
        <f t="shared" si="46"/>
        <v>92</v>
      </c>
      <c r="L129" s="54">
        <f t="shared" si="47"/>
        <v>92</v>
      </c>
      <c r="M129" s="54">
        <f t="shared" si="48"/>
        <v>8.9</v>
      </c>
      <c r="N129" s="54">
        <f t="shared" si="49"/>
        <v>0</v>
      </c>
    </row>
    <row r="130" spans="1:14" ht="63" x14ac:dyDescent="0.25">
      <c r="A130" s="10">
        <f t="shared" si="37"/>
        <v>122</v>
      </c>
      <c r="B130" s="36" t="s">
        <v>62</v>
      </c>
      <c r="C130" s="26">
        <f>SUM(C132:C136)</f>
        <v>7359.8</v>
      </c>
      <c r="D130" s="26">
        <f>SUM(D132:D136)</f>
        <v>7359.8</v>
      </c>
      <c r="E130" s="26">
        <f t="shared" ref="E130:F130" si="77">SUM(E132:E136)</f>
        <v>3054.9</v>
      </c>
      <c r="F130" s="26">
        <f t="shared" si="77"/>
        <v>0</v>
      </c>
      <c r="G130" s="54"/>
      <c r="H130" s="54"/>
      <c r="I130" s="54">
        <v>-4.5</v>
      </c>
      <c r="J130" s="54"/>
      <c r="K130" s="54">
        <f t="shared" si="46"/>
        <v>7359.8</v>
      </c>
      <c r="L130" s="54">
        <f t="shared" si="47"/>
        <v>7359.8</v>
      </c>
      <c r="M130" s="54">
        <f t="shared" si="48"/>
        <v>3050.4</v>
      </c>
      <c r="N130" s="54">
        <f t="shared" si="49"/>
        <v>0</v>
      </c>
    </row>
    <row r="131" spans="1:14" ht="15.75" x14ac:dyDescent="0.25">
      <c r="A131" s="10">
        <f t="shared" si="37"/>
        <v>123</v>
      </c>
      <c r="B131" s="75" t="s">
        <v>2</v>
      </c>
      <c r="C131" s="26"/>
      <c r="D131" s="26"/>
      <c r="E131" s="26"/>
      <c r="F131" s="26"/>
      <c r="G131" s="54"/>
      <c r="H131" s="54"/>
      <c r="I131" s="54"/>
      <c r="J131" s="54"/>
      <c r="K131" s="54">
        <f t="shared" si="46"/>
        <v>0</v>
      </c>
      <c r="L131" s="54">
        <f t="shared" si="47"/>
        <v>0</v>
      </c>
      <c r="M131" s="54">
        <f t="shared" si="48"/>
        <v>0</v>
      </c>
      <c r="N131" s="54">
        <f t="shared" si="49"/>
        <v>0</v>
      </c>
    </row>
    <row r="132" spans="1:14" ht="15.75" x14ac:dyDescent="0.25">
      <c r="A132" s="10">
        <f t="shared" si="37"/>
        <v>124</v>
      </c>
      <c r="B132" s="5" t="s">
        <v>18</v>
      </c>
      <c r="C132" s="26">
        <f>+D132+F132</f>
        <v>4351</v>
      </c>
      <c r="D132" s="26">
        <f>4453.6-102.6</f>
        <v>4351</v>
      </c>
      <c r="E132" s="26">
        <f>1676.8+890.8+487.3</f>
        <v>3054.9</v>
      </c>
      <c r="F132" s="26"/>
      <c r="G132" s="54"/>
      <c r="H132" s="54"/>
      <c r="I132" s="54">
        <v>-4.5</v>
      </c>
      <c r="J132" s="54"/>
      <c r="K132" s="54">
        <f t="shared" si="46"/>
        <v>4351</v>
      </c>
      <c r="L132" s="54">
        <f t="shared" si="47"/>
        <v>4351</v>
      </c>
      <c r="M132" s="54">
        <f t="shared" si="48"/>
        <v>3050.4</v>
      </c>
      <c r="N132" s="54">
        <f t="shared" si="49"/>
        <v>0</v>
      </c>
    </row>
    <row r="133" spans="1:14" ht="31.5" x14ac:dyDescent="0.25">
      <c r="A133" s="10">
        <f t="shared" si="37"/>
        <v>125</v>
      </c>
      <c r="B133" s="5" t="s">
        <v>63</v>
      </c>
      <c r="C133" s="26">
        <f t="shared" ref="C133:C136" si="78">+D133+F133</f>
        <v>780</v>
      </c>
      <c r="D133" s="26">
        <f>777.3+2.7</f>
        <v>780</v>
      </c>
      <c r="E133" s="26"/>
      <c r="F133" s="26"/>
      <c r="G133" s="54"/>
      <c r="H133" s="54"/>
      <c r="I133" s="54"/>
      <c r="J133" s="54"/>
      <c r="K133" s="54">
        <f t="shared" si="46"/>
        <v>780</v>
      </c>
      <c r="L133" s="54">
        <f t="shared" si="47"/>
        <v>780</v>
      </c>
      <c r="M133" s="54">
        <f t="shared" si="48"/>
        <v>0</v>
      </c>
      <c r="N133" s="54">
        <f t="shared" si="49"/>
        <v>0</v>
      </c>
    </row>
    <row r="134" spans="1:14" ht="15.75" x14ac:dyDescent="0.25">
      <c r="A134" s="10">
        <f t="shared" si="37"/>
        <v>126</v>
      </c>
      <c r="B134" s="5" t="s">
        <v>20</v>
      </c>
      <c r="C134" s="26">
        <f t="shared" si="78"/>
        <v>1799</v>
      </c>
      <c r="D134" s="26">
        <f>1871-72</f>
        <v>1799</v>
      </c>
      <c r="E134" s="26"/>
      <c r="F134" s="26"/>
      <c r="G134" s="54"/>
      <c r="H134" s="54"/>
      <c r="I134" s="54"/>
      <c r="J134" s="54"/>
      <c r="K134" s="54">
        <f t="shared" si="46"/>
        <v>1799</v>
      </c>
      <c r="L134" s="54">
        <f t="shared" si="47"/>
        <v>1799</v>
      </c>
      <c r="M134" s="54">
        <f t="shared" si="48"/>
        <v>0</v>
      </c>
      <c r="N134" s="54">
        <f t="shared" si="49"/>
        <v>0</v>
      </c>
    </row>
    <row r="135" spans="1:14" ht="31.5" x14ac:dyDescent="0.25">
      <c r="A135" s="10">
        <f t="shared" si="37"/>
        <v>127</v>
      </c>
      <c r="B135" s="5" t="s">
        <v>103</v>
      </c>
      <c r="C135" s="26">
        <f t="shared" si="78"/>
        <v>261.5</v>
      </c>
      <c r="D135" s="26">
        <f>272-10.5</f>
        <v>261.5</v>
      </c>
      <c r="E135" s="26"/>
      <c r="F135" s="26"/>
      <c r="G135" s="54"/>
      <c r="H135" s="54"/>
      <c r="I135" s="54"/>
      <c r="J135" s="54"/>
      <c r="K135" s="54">
        <f t="shared" si="46"/>
        <v>261.5</v>
      </c>
      <c r="L135" s="54">
        <f t="shared" si="47"/>
        <v>261.5</v>
      </c>
      <c r="M135" s="54">
        <f t="shared" si="48"/>
        <v>0</v>
      </c>
      <c r="N135" s="54">
        <f t="shared" si="49"/>
        <v>0</v>
      </c>
    </row>
    <row r="136" spans="1:14" ht="15.75" x14ac:dyDescent="0.25">
      <c r="A136" s="10">
        <f t="shared" si="37"/>
        <v>128</v>
      </c>
      <c r="B136" s="36" t="s">
        <v>105</v>
      </c>
      <c r="C136" s="26">
        <f t="shared" si="78"/>
        <v>168.3</v>
      </c>
      <c r="D136" s="26">
        <f>175-6.7</f>
        <v>168.3</v>
      </c>
      <c r="E136" s="26"/>
      <c r="F136" s="26"/>
      <c r="G136" s="54"/>
      <c r="H136" s="54"/>
      <c r="I136" s="54"/>
      <c r="J136" s="54"/>
      <c r="K136" s="54">
        <f t="shared" si="46"/>
        <v>168.3</v>
      </c>
      <c r="L136" s="54">
        <f t="shared" si="47"/>
        <v>168.3</v>
      </c>
      <c r="M136" s="54">
        <f t="shared" si="48"/>
        <v>0</v>
      </c>
      <c r="N136" s="54">
        <f t="shared" si="49"/>
        <v>0</v>
      </c>
    </row>
    <row r="137" spans="1:14" ht="15.75" x14ac:dyDescent="0.25">
      <c r="A137" s="10">
        <f t="shared" si="37"/>
        <v>129</v>
      </c>
      <c r="B137" s="6" t="s">
        <v>134</v>
      </c>
      <c r="C137" s="25">
        <f t="shared" ref="C137:N137" si="79">+C9+C13</f>
        <v>227486.3</v>
      </c>
      <c r="D137" s="25">
        <f t="shared" si="79"/>
        <v>184847</v>
      </c>
      <c r="E137" s="25">
        <f t="shared" si="79"/>
        <v>119376.1</v>
      </c>
      <c r="F137" s="25">
        <f t="shared" si="79"/>
        <v>42639.3</v>
      </c>
      <c r="G137" s="25">
        <f t="shared" si="79"/>
        <v>783.4</v>
      </c>
      <c r="H137" s="25">
        <f t="shared" si="79"/>
        <v>817.7</v>
      </c>
      <c r="I137" s="25">
        <f t="shared" si="79"/>
        <v>-146.5</v>
      </c>
      <c r="J137" s="25">
        <f t="shared" si="79"/>
        <v>-34.299999999999997</v>
      </c>
      <c r="K137" s="25">
        <f t="shared" si="79"/>
        <v>228269.7</v>
      </c>
      <c r="L137" s="25">
        <f t="shared" si="79"/>
        <v>185664.7</v>
      </c>
      <c r="M137" s="25">
        <f t="shared" si="79"/>
        <v>119229.6</v>
      </c>
      <c r="N137" s="25">
        <f t="shared" si="79"/>
        <v>42605</v>
      </c>
    </row>
    <row r="138" spans="1:14" ht="15.75" x14ac:dyDescent="0.25">
      <c r="A138" s="10">
        <f t="shared" si="37"/>
        <v>130</v>
      </c>
      <c r="B138" s="75" t="s">
        <v>2</v>
      </c>
      <c r="C138" s="26"/>
      <c r="D138" s="26"/>
      <c r="E138" s="26"/>
      <c r="F138" s="26"/>
      <c r="G138" s="54"/>
      <c r="H138" s="54"/>
      <c r="I138" s="54"/>
      <c r="J138" s="54"/>
      <c r="K138" s="54"/>
      <c r="L138" s="54"/>
      <c r="M138" s="54"/>
      <c r="N138" s="54"/>
    </row>
    <row r="139" spans="1:14" ht="15.75" x14ac:dyDescent="0.25">
      <c r="A139" s="10">
        <f t="shared" ref="A139:A140" si="80">+A138+1</f>
        <v>131</v>
      </c>
      <c r="B139" s="5" t="s">
        <v>133</v>
      </c>
      <c r="C139" s="26">
        <f>+D139+F139</f>
        <v>1778.7</v>
      </c>
      <c r="D139" s="26"/>
      <c r="E139" s="26"/>
      <c r="F139" s="26">
        <v>1778.7</v>
      </c>
      <c r="G139" s="54"/>
      <c r="H139" s="54"/>
      <c r="I139" s="54"/>
      <c r="J139" s="54"/>
      <c r="K139" s="54">
        <f>+L139+N139</f>
        <v>1778.7</v>
      </c>
      <c r="L139" s="54"/>
      <c r="M139" s="54"/>
      <c r="N139" s="26">
        <v>1778.7</v>
      </c>
    </row>
    <row r="140" spans="1:14" ht="15.75" x14ac:dyDescent="0.25">
      <c r="A140" s="10">
        <f t="shared" si="80"/>
        <v>132</v>
      </c>
      <c r="B140" s="6" t="s">
        <v>231</v>
      </c>
      <c r="C140" s="25">
        <f>+C137-C139</f>
        <v>225707.6</v>
      </c>
      <c r="D140" s="25">
        <f t="shared" ref="D140:N140" si="81">+D137-D139</f>
        <v>184847</v>
      </c>
      <c r="E140" s="25">
        <f t="shared" si="81"/>
        <v>119376.1</v>
      </c>
      <c r="F140" s="25">
        <f t="shared" si="81"/>
        <v>40860.6</v>
      </c>
      <c r="G140" s="25">
        <f t="shared" si="81"/>
        <v>783.4</v>
      </c>
      <c r="H140" s="25">
        <f t="shared" si="81"/>
        <v>817.7</v>
      </c>
      <c r="I140" s="25">
        <f t="shared" si="81"/>
        <v>-146.5</v>
      </c>
      <c r="J140" s="25">
        <f t="shared" si="81"/>
        <v>-34.299999999999997</v>
      </c>
      <c r="K140" s="25">
        <f t="shared" si="81"/>
        <v>226491</v>
      </c>
      <c r="L140" s="25">
        <f t="shared" si="81"/>
        <v>185664.7</v>
      </c>
      <c r="M140" s="25">
        <f t="shared" si="81"/>
        <v>119229.6</v>
      </c>
      <c r="N140" s="25">
        <f t="shared" si="81"/>
        <v>40826.300000000003</v>
      </c>
    </row>
    <row r="142" spans="1:14" x14ac:dyDescent="0.2">
      <c r="B142" s="45"/>
      <c r="K142" s="52"/>
    </row>
  </sheetData>
  <mergeCells count="17">
    <mergeCell ref="C4:F4"/>
    <mergeCell ref="G4:J4"/>
    <mergeCell ref="K4:N4"/>
    <mergeCell ref="G5:G7"/>
    <mergeCell ref="H5:J5"/>
    <mergeCell ref="H6:I6"/>
    <mergeCell ref="J6:J7"/>
    <mergeCell ref="K5:K7"/>
    <mergeCell ref="L5:N5"/>
    <mergeCell ref="L6:M6"/>
    <mergeCell ref="N6:N7"/>
    <mergeCell ref="A5:A7"/>
    <mergeCell ref="B5:B7"/>
    <mergeCell ref="C5:C7"/>
    <mergeCell ref="D5:F5"/>
    <mergeCell ref="D6:E6"/>
    <mergeCell ref="F6:F7"/>
  </mergeCells>
  <pageMargins left="0.74803149606299213" right="0.15748031496062992" top="0.74803149606299213" bottom="0.39370078740157483" header="0" footer="0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workbookViewId="0">
      <selection activeCell="B35" sqref="B35"/>
    </sheetView>
  </sheetViews>
  <sheetFormatPr defaultColWidth="10.140625" defaultRowHeight="15.75" x14ac:dyDescent="0.25"/>
  <cols>
    <col min="1" max="1" width="6" style="72" customWidth="1"/>
    <col min="2" max="2" width="58.7109375" style="27" customWidth="1"/>
    <col min="3" max="3" width="18.5703125" style="27" customWidth="1"/>
    <col min="4" max="4" width="11.7109375" style="27" customWidth="1"/>
    <col min="5" max="5" width="10.140625" style="27" customWidth="1"/>
    <col min="6" max="253" width="10.140625" style="27"/>
    <col min="254" max="254" width="6" style="27" customWidth="1"/>
    <col min="255" max="255" width="54.28515625" style="27" customWidth="1"/>
    <col min="256" max="256" width="15.140625" style="27" customWidth="1"/>
    <col min="257" max="257" width="10.85546875" style="27" customWidth="1"/>
    <col min="258" max="258" width="11.140625" style="27" customWidth="1"/>
    <col min="259" max="509" width="10.140625" style="27"/>
    <col min="510" max="510" width="6" style="27" customWidth="1"/>
    <col min="511" max="511" width="54.28515625" style="27" customWidth="1"/>
    <col min="512" max="512" width="15.140625" style="27" customWidth="1"/>
    <col min="513" max="513" width="10.85546875" style="27" customWidth="1"/>
    <col min="514" max="514" width="11.140625" style="27" customWidth="1"/>
    <col min="515" max="765" width="10.140625" style="27"/>
    <col min="766" max="766" width="6" style="27" customWidth="1"/>
    <col min="767" max="767" width="54.28515625" style="27" customWidth="1"/>
    <col min="768" max="768" width="15.140625" style="27" customWidth="1"/>
    <col min="769" max="769" width="10.85546875" style="27" customWidth="1"/>
    <col min="770" max="770" width="11.140625" style="27" customWidth="1"/>
    <col min="771" max="1021" width="10.140625" style="27"/>
    <col min="1022" max="1022" width="6" style="27" customWidth="1"/>
    <col min="1023" max="1023" width="54.28515625" style="27" customWidth="1"/>
    <col min="1024" max="1024" width="15.140625" style="27" customWidth="1"/>
    <col min="1025" max="1025" width="10.85546875" style="27" customWidth="1"/>
    <col min="1026" max="1026" width="11.140625" style="27" customWidth="1"/>
    <col min="1027" max="1277" width="10.140625" style="27"/>
    <col min="1278" max="1278" width="6" style="27" customWidth="1"/>
    <col min="1279" max="1279" width="54.28515625" style="27" customWidth="1"/>
    <col min="1280" max="1280" width="15.140625" style="27" customWidth="1"/>
    <col min="1281" max="1281" width="10.85546875" style="27" customWidth="1"/>
    <col min="1282" max="1282" width="11.140625" style="27" customWidth="1"/>
    <col min="1283" max="1533" width="10.140625" style="27"/>
    <col min="1534" max="1534" width="6" style="27" customWidth="1"/>
    <col min="1535" max="1535" width="54.28515625" style="27" customWidth="1"/>
    <col min="1536" max="1536" width="15.140625" style="27" customWidth="1"/>
    <col min="1537" max="1537" width="10.85546875" style="27" customWidth="1"/>
    <col min="1538" max="1538" width="11.140625" style="27" customWidth="1"/>
    <col min="1539" max="1789" width="10.140625" style="27"/>
    <col min="1790" max="1790" width="6" style="27" customWidth="1"/>
    <col min="1791" max="1791" width="54.28515625" style="27" customWidth="1"/>
    <col min="1792" max="1792" width="15.140625" style="27" customWidth="1"/>
    <col min="1793" max="1793" width="10.85546875" style="27" customWidth="1"/>
    <col min="1794" max="1794" width="11.140625" style="27" customWidth="1"/>
    <col min="1795" max="2045" width="10.140625" style="27"/>
    <col min="2046" max="2046" width="6" style="27" customWidth="1"/>
    <col min="2047" max="2047" width="54.28515625" style="27" customWidth="1"/>
    <col min="2048" max="2048" width="15.140625" style="27" customWidth="1"/>
    <col min="2049" max="2049" width="10.85546875" style="27" customWidth="1"/>
    <col min="2050" max="2050" width="11.140625" style="27" customWidth="1"/>
    <col min="2051" max="2301" width="10.140625" style="27"/>
    <col min="2302" max="2302" width="6" style="27" customWidth="1"/>
    <col min="2303" max="2303" width="54.28515625" style="27" customWidth="1"/>
    <col min="2304" max="2304" width="15.140625" style="27" customWidth="1"/>
    <col min="2305" max="2305" width="10.85546875" style="27" customWidth="1"/>
    <col min="2306" max="2306" width="11.140625" style="27" customWidth="1"/>
    <col min="2307" max="2557" width="10.140625" style="27"/>
    <col min="2558" max="2558" width="6" style="27" customWidth="1"/>
    <col min="2559" max="2559" width="54.28515625" style="27" customWidth="1"/>
    <col min="2560" max="2560" width="15.140625" style="27" customWidth="1"/>
    <col min="2561" max="2561" width="10.85546875" style="27" customWidth="1"/>
    <col min="2562" max="2562" width="11.140625" style="27" customWidth="1"/>
    <col min="2563" max="2813" width="10.140625" style="27"/>
    <col min="2814" max="2814" width="6" style="27" customWidth="1"/>
    <col min="2815" max="2815" width="54.28515625" style="27" customWidth="1"/>
    <col min="2816" max="2816" width="15.140625" style="27" customWidth="1"/>
    <col min="2817" max="2817" width="10.85546875" style="27" customWidth="1"/>
    <col min="2818" max="2818" width="11.140625" style="27" customWidth="1"/>
    <col min="2819" max="3069" width="10.140625" style="27"/>
    <col min="3070" max="3070" width="6" style="27" customWidth="1"/>
    <col min="3071" max="3071" width="54.28515625" style="27" customWidth="1"/>
    <col min="3072" max="3072" width="15.140625" style="27" customWidth="1"/>
    <col min="3073" max="3073" width="10.85546875" style="27" customWidth="1"/>
    <col min="3074" max="3074" width="11.140625" style="27" customWidth="1"/>
    <col min="3075" max="3325" width="10.140625" style="27"/>
    <col min="3326" max="3326" width="6" style="27" customWidth="1"/>
    <col min="3327" max="3327" width="54.28515625" style="27" customWidth="1"/>
    <col min="3328" max="3328" width="15.140625" style="27" customWidth="1"/>
    <col min="3329" max="3329" width="10.85546875" style="27" customWidth="1"/>
    <col min="3330" max="3330" width="11.140625" style="27" customWidth="1"/>
    <col min="3331" max="3581" width="10.140625" style="27"/>
    <col min="3582" max="3582" width="6" style="27" customWidth="1"/>
    <col min="3583" max="3583" width="54.28515625" style="27" customWidth="1"/>
    <col min="3584" max="3584" width="15.140625" style="27" customWidth="1"/>
    <col min="3585" max="3585" width="10.85546875" style="27" customWidth="1"/>
    <col min="3586" max="3586" width="11.140625" style="27" customWidth="1"/>
    <col min="3587" max="3837" width="10.140625" style="27"/>
    <col min="3838" max="3838" width="6" style="27" customWidth="1"/>
    <col min="3839" max="3839" width="54.28515625" style="27" customWidth="1"/>
    <col min="3840" max="3840" width="15.140625" style="27" customWidth="1"/>
    <col min="3841" max="3841" width="10.85546875" style="27" customWidth="1"/>
    <col min="3842" max="3842" width="11.140625" style="27" customWidth="1"/>
    <col min="3843" max="4093" width="10.140625" style="27"/>
    <col min="4094" max="4094" width="6" style="27" customWidth="1"/>
    <col min="4095" max="4095" width="54.28515625" style="27" customWidth="1"/>
    <col min="4096" max="4096" width="15.140625" style="27" customWidth="1"/>
    <col min="4097" max="4097" width="10.85546875" style="27" customWidth="1"/>
    <col min="4098" max="4098" width="11.140625" style="27" customWidth="1"/>
    <col min="4099" max="4349" width="10.140625" style="27"/>
    <col min="4350" max="4350" width="6" style="27" customWidth="1"/>
    <col min="4351" max="4351" width="54.28515625" style="27" customWidth="1"/>
    <col min="4352" max="4352" width="15.140625" style="27" customWidth="1"/>
    <col min="4353" max="4353" width="10.85546875" style="27" customWidth="1"/>
    <col min="4354" max="4354" width="11.140625" style="27" customWidth="1"/>
    <col min="4355" max="4605" width="10.140625" style="27"/>
    <col min="4606" max="4606" width="6" style="27" customWidth="1"/>
    <col min="4607" max="4607" width="54.28515625" style="27" customWidth="1"/>
    <col min="4608" max="4608" width="15.140625" style="27" customWidth="1"/>
    <col min="4609" max="4609" width="10.85546875" style="27" customWidth="1"/>
    <col min="4610" max="4610" width="11.140625" style="27" customWidth="1"/>
    <col min="4611" max="4861" width="10.140625" style="27"/>
    <col min="4862" max="4862" width="6" style="27" customWidth="1"/>
    <col min="4863" max="4863" width="54.28515625" style="27" customWidth="1"/>
    <col min="4864" max="4864" width="15.140625" style="27" customWidth="1"/>
    <col min="4865" max="4865" width="10.85546875" style="27" customWidth="1"/>
    <col min="4866" max="4866" width="11.140625" style="27" customWidth="1"/>
    <col min="4867" max="5117" width="10.140625" style="27"/>
    <col min="5118" max="5118" width="6" style="27" customWidth="1"/>
    <col min="5119" max="5119" width="54.28515625" style="27" customWidth="1"/>
    <col min="5120" max="5120" width="15.140625" style="27" customWidth="1"/>
    <col min="5121" max="5121" width="10.85546875" style="27" customWidth="1"/>
    <col min="5122" max="5122" width="11.140625" style="27" customWidth="1"/>
    <col min="5123" max="5373" width="10.140625" style="27"/>
    <col min="5374" max="5374" width="6" style="27" customWidth="1"/>
    <col min="5375" max="5375" width="54.28515625" style="27" customWidth="1"/>
    <col min="5376" max="5376" width="15.140625" style="27" customWidth="1"/>
    <col min="5377" max="5377" width="10.85546875" style="27" customWidth="1"/>
    <col min="5378" max="5378" width="11.140625" style="27" customWidth="1"/>
    <col min="5379" max="5629" width="10.140625" style="27"/>
    <col min="5630" max="5630" width="6" style="27" customWidth="1"/>
    <col min="5631" max="5631" width="54.28515625" style="27" customWidth="1"/>
    <col min="5632" max="5632" width="15.140625" style="27" customWidth="1"/>
    <col min="5633" max="5633" width="10.85546875" style="27" customWidth="1"/>
    <col min="5634" max="5634" width="11.140625" style="27" customWidth="1"/>
    <col min="5635" max="5885" width="10.140625" style="27"/>
    <col min="5886" max="5886" width="6" style="27" customWidth="1"/>
    <col min="5887" max="5887" width="54.28515625" style="27" customWidth="1"/>
    <col min="5888" max="5888" width="15.140625" style="27" customWidth="1"/>
    <col min="5889" max="5889" width="10.85546875" style="27" customWidth="1"/>
    <col min="5890" max="5890" width="11.140625" style="27" customWidth="1"/>
    <col min="5891" max="6141" width="10.140625" style="27"/>
    <col min="6142" max="6142" width="6" style="27" customWidth="1"/>
    <col min="6143" max="6143" width="54.28515625" style="27" customWidth="1"/>
    <col min="6144" max="6144" width="15.140625" style="27" customWidth="1"/>
    <col min="6145" max="6145" width="10.85546875" style="27" customWidth="1"/>
    <col min="6146" max="6146" width="11.140625" style="27" customWidth="1"/>
    <col min="6147" max="6397" width="10.140625" style="27"/>
    <col min="6398" max="6398" width="6" style="27" customWidth="1"/>
    <col min="6399" max="6399" width="54.28515625" style="27" customWidth="1"/>
    <col min="6400" max="6400" width="15.140625" style="27" customWidth="1"/>
    <col min="6401" max="6401" width="10.85546875" style="27" customWidth="1"/>
    <col min="6402" max="6402" width="11.140625" style="27" customWidth="1"/>
    <col min="6403" max="6653" width="10.140625" style="27"/>
    <col min="6654" max="6654" width="6" style="27" customWidth="1"/>
    <col min="6655" max="6655" width="54.28515625" style="27" customWidth="1"/>
    <col min="6656" max="6656" width="15.140625" style="27" customWidth="1"/>
    <col min="6657" max="6657" width="10.85546875" style="27" customWidth="1"/>
    <col min="6658" max="6658" width="11.140625" style="27" customWidth="1"/>
    <col min="6659" max="6909" width="10.140625" style="27"/>
    <col min="6910" max="6910" width="6" style="27" customWidth="1"/>
    <col min="6911" max="6911" width="54.28515625" style="27" customWidth="1"/>
    <col min="6912" max="6912" width="15.140625" style="27" customWidth="1"/>
    <col min="6913" max="6913" width="10.85546875" style="27" customWidth="1"/>
    <col min="6914" max="6914" width="11.140625" style="27" customWidth="1"/>
    <col min="6915" max="7165" width="10.140625" style="27"/>
    <col min="7166" max="7166" width="6" style="27" customWidth="1"/>
    <col min="7167" max="7167" width="54.28515625" style="27" customWidth="1"/>
    <col min="7168" max="7168" width="15.140625" style="27" customWidth="1"/>
    <col min="7169" max="7169" width="10.85546875" style="27" customWidth="1"/>
    <col min="7170" max="7170" width="11.140625" style="27" customWidth="1"/>
    <col min="7171" max="7421" width="10.140625" style="27"/>
    <col min="7422" max="7422" width="6" style="27" customWidth="1"/>
    <col min="7423" max="7423" width="54.28515625" style="27" customWidth="1"/>
    <col min="7424" max="7424" width="15.140625" style="27" customWidth="1"/>
    <col min="7425" max="7425" width="10.85546875" style="27" customWidth="1"/>
    <col min="7426" max="7426" width="11.140625" style="27" customWidth="1"/>
    <col min="7427" max="7677" width="10.140625" style="27"/>
    <col min="7678" max="7678" width="6" style="27" customWidth="1"/>
    <col min="7679" max="7679" width="54.28515625" style="27" customWidth="1"/>
    <col min="7680" max="7680" width="15.140625" style="27" customWidth="1"/>
    <col min="7681" max="7681" width="10.85546875" style="27" customWidth="1"/>
    <col min="7682" max="7682" width="11.140625" style="27" customWidth="1"/>
    <col min="7683" max="7933" width="10.140625" style="27"/>
    <col min="7934" max="7934" width="6" style="27" customWidth="1"/>
    <col min="7935" max="7935" width="54.28515625" style="27" customWidth="1"/>
    <col min="7936" max="7936" width="15.140625" style="27" customWidth="1"/>
    <col min="7937" max="7937" width="10.85546875" style="27" customWidth="1"/>
    <col min="7938" max="7938" width="11.140625" style="27" customWidth="1"/>
    <col min="7939" max="8189" width="10.140625" style="27"/>
    <col min="8190" max="8190" width="6" style="27" customWidth="1"/>
    <col min="8191" max="8191" width="54.28515625" style="27" customWidth="1"/>
    <col min="8192" max="8192" width="15.140625" style="27" customWidth="1"/>
    <col min="8193" max="8193" width="10.85546875" style="27" customWidth="1"/>
    <col min="8194" max="8194" width="11.140625" style="27" customWidth="1"/>
    <col min="8195" max="8445" width="10.140625" style="27"/>
    <col min="8446" max="8446" width="6" style="27" customWidth="1"/>
    <col min="8447" max="8447" width="54.28515625" style="27" customWidth="1"/>
    <col min="8448" max="8448" width="15.140625" style="27" customWidth="1"/>
    <col min="8449" max="8449" width="10.85546875" style="27" customWidth="1"/>
    <col min="8450" max="8450" width="11.140625" style="27" customWidth="1"/>
    <col min="8451" max="8701" width="10.140625" style="27"/>
    <col min="8702" max="8702" width="6" style="27" customWidth="1"/>
    <col min="8703" max="8703" width="54.28515625" style="27" customWidth="1"/>
    <col min="8704" max="8704" width="15.140625" style="27" customWidth="1"/>
    <col min="8705" max="8705" width="10.85546875" style="27" customWidth="1"/>
    <col min="8706" max="8706" width="11.140625" style="27" customWidth="1"/>
    <col min="8707" max="8957" width="10.140625" style="27"/>
    <col min="8958" max="8958" width="6" style="27" customWidth="1"/>
    <col min="8959" max="8959" width="54.28515625" style="27" customWidth="1"/>
    <col min="8960" max="8960" width="15.140625" style="27" customWidth="1"/>
    <col min="8961" max="8961" width="10.85546875" style="27" customWidth="1"/>
    <col min="8962" max="8962" width="11.140625" style="27" customWidth="1"/>
    <col min="8963" max="9213" width="10.140625" style="27"/>
    <col min="9214" max="9214" width="6" style="27" customWidth="1"/>
    <col min="9215" max="9215" width="54.28515625" style="27" customWidth="1"/>
    <col min="9216" max="9216" width="15.140625" style="27" customWidth="1"/>
    <col min="9217" max="9217" width="10.85546875" style="27" customWidth="1"/>
    <col min="9218" max="9218" width="11.140625" style="27" customWidth="1"/>
    <col min="9219" max="9469" width="10.140625" style="27"/>
    <col min="9470" max="9470" width="6" style="27" customWidth="1"/>
    <col min="9471" max="9471" width="54.28515625" style="27" customWidth="1"/>
    <col min="9472" max="9472" width="15.140625" style="27" customWidth="1"/>
    <col min="9473" max="9473" width="10.85546875" style="27" customWidth="1"/>
    <col min="9474" max="9474" width="11.140625" style="27" customWidth="1"/>
    <col min="9475" max="9725" width="10.140625" style="27"/>
    <col min="9726" max="9726" width="6" style="27" customWidth="1"/>
    <col min="9727" max="9727" width="54.28515625" style="27" customWidth="1"/>
    <col min="9728" max="9728" width="15.140625" style="27" customWidth="1"/>
    <col min="9729" max="9729" width="10.85546875" style="27" customWidth="1"/>
    <col min="9730" max="9730" width="11.140625" style="27" customWidth="1"/>
    <col min="9731" max="9981" width="10.140625" style="27"/>
    <col min="9982" max="9982" width="6" style="27" customWidth="1"/>
    <col min="9983" max="9983" width="54.28515625" style="27" customWidth="1"/>
    <col min="9984" max="9984" width="15.140625" style="27" customWidth="1"/>
    <col min="9985" max="9985" width="10.85546875" style="27" customWidth="1"/>
    <col min="9986" max="9986" width="11.140625" style="27" customWidth="1"/>
    <col min="9987" max="10237" width="10.140625" style="27"/>
    <col min="10238" max="10238" width="6" style="27" customWidth="1"/>
    <col min="10239" max="10239" width="54.28515625" style="27" customWidth="1"/>
    <col min="10240" max="10240" width="15.140625" style="27" customWidth="1"/>
    <col min="10241" max="10241" width="10.85546875" style="27" customWidth="1"/>
    <col min="10242" max="10242" width="11.140625" style="27" customWidth="1"/>
    <col min="10243" max="10493" width="10.140625" style="27"/>
    <col min="10494" max="10494" width="6" style="27" customWidth="1"/>
    <col min="10495" max="10495" width="54.28515625" style="27" customWidth="1"/>
    <col min="10496" max="10496" width="15.140625" style="27" customWidth="1"/>
    <col min="10497" max="10497" width="10.85546875" style="27" customWidth="1"/>
    <col min="10498" max="10498" width="11.140625" style="27" customWidth="1"/>
    <col min="10499" max="10749" width="10.140625" style="27"/>
    <col min="10750" max="10750" width="6" style="27" customWidth="1"/>
    <col min="10751" max="10751" width="54.28515625" style="27" customWidth="1"/>
    <col min="10752" max="10752" width="15.140625" style="27" customWidth="1"/>
    <col min="10753" max="10753" width="10.85546875" style="27" customWidth="1"/>
    <col min="10754" max="10754" width="11.140625" style="27" customWidth="1"/>
    <col min="10755" max="11005" width="10.140625" style="27"/>
    <col min="11006" max="11006" width="6" style="27" customWidth="1"/>
    <col min="11007" max="11007" width="54.28515625" style="27" customWidth="1"/>
    <col min="11008" max="11008" width="15.140625" style="27" customWidth="1"/>
    <col min="11009" max="11009" width="10.85546875" style="27" customWidth="1"/>
    <col min="11010" max="11010" width="11.140625" style="27" customWidth="1"/>
    <col min="11011" max="11261" width="10.140625" style="27"/>
    <col min="11262" max="11262" width="6" style="27" customWidth="1"/>
    <col min="11263" max="11263" width="54.28515625" style="27" customWidth="1"/>
    <col min="11264" max="11264" width="15.140625" style="27" customWidth="1"/>
    <col min="11265" max="11265" width="10.85546875" style="27" customWidth="1"/>
    <col min="11266" max="11266" width="11.140625" style="27" customWidth="1"/>
    <col min="11267" max="11517" width="10.140625" style="27"/>
    <col min="11518" max="11518" width="6" style="27" customWidth="1"/>
    <col min="11519" max="11519" width="54.28515625" style="27" customWidth="1"/>
    <col min="11520" max="11520" width="15.140625" style="27" customWidth="1"/>
    <col min="11521" max="11521" width="10.85546875" style="27" customWidth="1"/>
    <col min="11522" max="11522" width="11.140625" style="27" customWidth="1"/>
    <col min="11523" max="11773" width="10.140625" style="27"/>
    <col min="11774" max="11774" width="6" style="27" customWidth="1"/>
    <col min="11775" max="11775" width="54.28515625" style="27" customWidth="1"/>
    <col min="11776" max="11776" width="15.140625" style="27" customWidth="1"/>
    <col min="11777" max="11777" width="10.85546875" style="27" customWidth="1"/>
    <col min="11778" max="11778" width="11.140625" style="27" customWidth="1"/>
    <col min="11779" max="12029" width="10.140625" style="27"/>
    <col min="12030" max="12030" width="6" style="27" customWidth="1"/>
    <col min="12031" max="12031" width="54.28515625" style="27" customWidth="1"/>
    <col min="12032" max="12032" width="15.140625" style="27" customWidth="1"/>
    <col min="12033" max="12033" width="10.85546875" style="27" customWidth="1"/>
    <col min="12034" max="12034" width="11.140625" style="27" customWidth="1"/>
    <col min="12035" max="12285" width="10.140625" style="27"/>
    <col min="12286" max="12286" width="6" style="27" customWidth="1"/>
    <col min="12287" max="12287" width="54.28515625" style="27" customWidth="1"/>
    <col min="12288" max="12288" width="15.140625" style="27" customWidth="1"/>
    <col min="12289" max="12289" width="10.85546875" style="27" customWidth="1"/>
    <col min="12290" max="12290" width="11.140625" style="27" customWidth="1"/>
    <col min="12291" max="12541" width="10.140625" style="27"/>
    <col min="12542" max="12542" width="6" style="27" customWidth="1"/>
    <col min="12543" max="12543" width="54.28515625" style="27" customWidth="1"/>
    <col min="12544" max="12544" width="15.140625" style="27" customWidth="1"/>
    <col min="12545" max="12545" width="10.85546875" style="27" customWidth="1"/>
    <col min="12546" max="12546" width="11.140625" style="27" customWidth="1"/>
    <col min="12547" max="12797" width="10.140625" style="27"/>
    <col min="12798" max="12798" width="6" style="27" customWidth="1"/>
    <col min="12799" max="12799" width="54.28515625" style="27" customWidth="1"/>
    <col min="12800" max="12800" width="15.140625" style="27" customWidth="1"/>
    <col min="12801" max="12801" width="10.85546875" style="27" customWidth="1"/>
    <col min="12802" max="12802" width="11.140625" style="27" customWidth="1"/>
    <col min="12803" max="13053" width="10.140625" style="27"/>
    <col min="13054" max="13054" width="6" style="27" customWidth="1"/>
    <col min="13055" max="13055" width="54.28515625" style="27" customWidth="1"/>
    <col min="13056" max="13056" width="15.140625" style="27" customWidth="1"/>
    <col min="13057" max="13057" width="10.85546875" style="27" customWidth="1"/>
    <col min="13058" max="13058" width="11.140625" style="27" customWidth="1"/>
    <col min="13059" max="13309" width="10.140625" style="27"/>
    <col min="13310" max="13310" width="6" style="27" customWidth="1"/>
    <col min="13311" max="13311" width="54.28515625" style="27" customWidth="1"/>
    <col min="13312" max="13312" width="15.140625" style="27" customWidth="1"/>
    <col min="13313" max="13313" width="10.85546875" style="27" customWidth="1"/>
    <col min="13314" max="13314" width="11.140625" style="27" customWidth="1"/>
    <col min="13315" max="13565" width="10.140625" style="27"/>
    <col min="13566" max="13566" width="6" style="27" customWidth="1"/>
    <col min="13567" max="13567" width="54.28515625" style="27" customWidth="1"/>
    <col min="13568" max="13568" width="15.140625" style="27" customWidth="1"/>
    <col min="13569" max="13569" width="10.85546875" style="27" customWidth="1"/>
    <col min="13570" max="13570" width="11.140625" style="27" customWidth="1"/>
    <col min="13571" max="13821" width="10.140625" style="27"/>
    <col min="13822" max="13822" width="6" style="27" customWidth="1"/>
    <col min="13823" max="13823" width="54.28515625" style="27" customWidth="1"/>
    <col min="13824" max="13824" width="15.140625" style="27" customWidth="1"/>
    <col min="13825" max="13825" width="10.85546875" style="27" customWidth="1"/>
    <col min="13826" max="13826" width="11.140625" style="27" customWidth="1"/>
    <col min="13827" max="14077" width="10.140625" style="27"/>
    <col min="14078" max="14078" width="6" style="27" customWidth="1"/>
    <col min="14079" max="14079" width="54.28515625" style="27" customWidth="1"/>
    <col min="14080" max="14080" width="15.140625" style="27" customWidth="1"/>
    <col min="14081" max="14081" width="10.85546875" style="27" customWidth="1"/>
    <col min="14082" max="14082" width="11.140625" style="27" customWidth="1"/>
    <col min="14083" max="14333" width="10.140625" style="27"/>
    <col min="14334" max="14334" width="6" style="27" customWidth="1"/>
    <col min="14335" max="14335" width="54.28515625" style="27" customWidth="1"/>
    <col min="14336" max="14336" width="15.140625" style="27" customWidth="1"/>
    <col min="14337" max="14337" width="10.85546875" style="27" customWidth="1"/>
    <col min="14338" max="14338" width="11.140625" style="27" customWidth="1"/>
    <col min="14339" max="14589" width="10.140625" style="27"/>
    <col min="14590" max="14590" width="6" style="27" customWidth="1"/>
    <col min="14591" max="14591" width="54.28515625" style="27" customWidth="1"/>
    <col min="14592" max="14592" width="15.140625" style="27" customWidth="1"/>
    <col min="14593" max="14593" width="10.85546875" style="27" customWidth="1"/>
    <col min="14594" max="14594" width="11.140625" style="27" customWidth="1"/>
    <col min="14595" max="14845" width="10.140625" style="27"/>
    <col min="14846" max="14846" width="6" style="27" customWidth="1"/>
    <col min="14847" max="14847" width="54.28515625" style="27" customWidth="1"/>
    <col min="14848" max="14848" width="15.140625" style="27" customWidth="1"/>
    <col min="14849" max="14849" width="10.85546875" style="27" customWidth="1"/>
    <col min="14850" max="14850" width="11.140625" style="27" customWidth="1"/>
    <col min="14851" max="15101" width="10.140625" style="27"/>
    <col min="15102" max="15102" width="6" style="27" customWidth="1"/>
    <col min="15103" max="15103" width="54.28515625" style="27" customWidth="1"/>
    <col min="15104" max="15104" width="15.140625" style="27" customWidth="1"/>
    <col min="15105" max="15105" width="10.85546875" style="27" customWidth="1"/>
    <col min="15106" max="15106" width="11.140625" style="27" customWidth="1"/>
    <col min="15107" max="15357" width="10.140625" style="27"/>
    <col min="15358" max="15358" width="6" style="27" customWidth="1"/>
    <col min="15359" max="15359" width="54.28515625" style="27" customWidth="1"/>
    <col min="15360" max="15360" width="15.140625" style="27" customWidth="1"/>
    <col min="15361" max="15361" width="10.85546875" style="27" customWidth="1"/>
    <col min="15362" max="15362" width="11.140625" style="27" customWidth="1"/>
    <col min="15363" max="15613" width="10.140625" style="27"/>
    <col min="15614" max="15614" width="6" style="27" customWidth="1"/>
    <col min="15615" max="15615" width="54.28515625" style="27" customWidth="1"/>
    <col min="15616" max="15616" width="15.140625" style="27" customWidth="1"/>
    <col min="15617" max="15617" width="10.85546875" style="27" customWidth="1"/>
    <col min="15618" max="15618" width="11.140625" style="27" customWidth="1"/>
    <col min="15619" max="15869" width="10.140625" style="27"/>
    <col min="15870" max="15870" width="6" style="27" customWidth="1"/>
    <col min="15871" max="15871" width="54.28515625" style="27" customWidth="1"/>
    <col min="15872" max="15872" width="15.140625" style="27" customWidth="1"/>
    <col min="15873" max="15873" width="10.85546875" style="27" customWidth="1"/>
    <col min="15874" max="15874" width="11.140625" style="27" customWidth="1"/>
    <col min="15875" max="16125" width="10.140625" style="27"/>
    <col min="16126" max="16126" width="6" style="27" customWidth="1"/>
    <col min="16127" max="16127" width="54.28515625" style="27" customWidth="1"/>
    <col min="16128" max="16128" width="15.140625" style="27" customWidth="1"/>
    <col min="16129" max="16129" width="10.85546875" style="27" customWidth="1"/>
    <col min="16130" max="16130" width="11.140625" style="27" customWidth="1"/>
    <col min="16131" max="16384" width="10.140625" style="27"/>
  </cols>
  <sheetData>
    <row r="1" spans="1:5" x14ac:dyDescent="0.25">
      <c r="A1" s="58"/>
      <c r="B1" s="59"/>
      <c r="C1" s="24" t="s">
        <v>175</v>
      </c>
    </row>
    <row r="2" spans="1:5" x14ac:dyDescent="0.25">
      <c r="A2" s="58"/>
      <c r="B2" s="59"/>
      <c r="C2" s="58"/>
    </row>
    <row r="3" spans="1:5" x14ac:dyDescent="0.25">
      <c r="A3" s="58"/>
      <c r="B3" s="98" t="s">
        <v>72</v>
      </c>
      <c r="C3" s="98"/>
    </row>
    <row r="4" spans="1:5" x14ac:dyDescent="0.25">
      <c r="A4" s="58"/>
      <c r="B4" s="98" t="s">
        <v>176</v>
      </c>
      <c r="C4" s="98"/>
    </row>
    <row r="5" spans="1:5" x14ac:dyDescent="0.25">
      <c r="A5" s="58"/>
      <c r="B5" s="98" t="s">
        <v>218</v>
      </c>
      <c r="C5" s="98"/>
    </row>
    <row r="6" spans="1:5" x14ac:dyDescent="0.25">
      <c r="A6" s="58"/>
      <c r="B6" s="47" t="s">
        <v>180</v>
      </c>
      <c r="C6" s="83"/>
    </row>
    <row r="7" spans="1:5" x14ac:dyDescent="0.25">
      <c r="A7" s="58"/>
      <c r="B7" s="48" t="s">
        <v>182</v>
      </c>
      <c r="C7" s="83"/>
    </row>
    <row r="8" spans="1:5" x14ac:dyDescent="0.25">
      <c r="A8" s="58"/>
      <c r="B8" s="49" t="s">
        <v>181</v>
      </c>
      <c r="C8" s="83"/>
    </row>
    <row r="9" spans="1:5" x14ac:dyDescent="0.25">
      <c r="A9" s="58"/>
      <c r="B9" s="49"/>
      <c r="C9" s="83"/>
    </row>
    <row r="10" spans="1:5" ht="33.75" customHeight="1" x14ac:dyDescent="0.25">
      <c r="A10" s="102" t="s">
        <v>219</v>
      </c>
      <c r="B10" s="102"/>
      <c r="C10" s="102"/>
    </row>
    <row r="11" spans="1:5" x14ac:dyDescent="0.25">
      <c r="A11" s="58"/>
      <c r="B11" s="58"/>
      <c r="C11" s="58"/>
    </row>
    <row r="12" spans="1:5" x14ac:dyDescent="0.25">
      <c r="A12" s="60"/>
      <c r="B12" s="59"/>
      <c r="C12" s="61" t="s">
        <v>82</v>
      </c>
    </row>
    <row r="13" spans="1:5" ht="31.5" x14ac:dyDescent="0.25">
      <c r="A13" s="62" t="s">
        <v>0</v>
      </c>
      <c r="B13" s="63" t="s">
        <v>28</v>
      </c>
      <c r="C13" s="64" t="s">
        <v>220</v>
      </c>
      <c r="D13" s="56" t="s">
        <v>178</v>
      </c>
      <c r="E13" s="56" t="s">
        <v>184</v>
      </c>
    </row>
    <row r="14" spans="1:5" x14ac:dyDescent="0.25">
      <c r="A14" s="65">
        <v>1</v>
      </c>
      <c r="B14" s="66">
        <v>2</v>
      </c>
      <c r="C14" s="67">
        <v>3</v>
      </c>
      <c r="D14" s="88">
        <v>4</v>
      </c>
      <c r="E14" s="88">
        <v>5</v>
      </c>
    </row>
    <row r="15" spans="1:5" x14ac:dyDescent="0.25">
      <c r="A15" s="68">
        <v>1</v>
      </c>
      <c r="B15" s="6" t="s">
        <v>3</v>
      </c>
      <c r="C15" s="69">
        <f>SUM(C16:C19)</f>
        <v>5338</v>
      </c>
      <c r="D15" s="89"/>
      <c r="E15" s="90">
        <f>+SUM(E16:E19)</f>
        <v>5338</v>
      </c>
    </row>
    <row r="16" spans="1:5" x14ac:dyDescent="0.25">
      <c r="A16" s="68">
        <v>2</v>
      </c>
      <c r="B16" s="5" t="s">
        <v>221</v>
      </c>
      <c r="C16" s="70">
        <v>358</v>
      </c>
      <c r="D16" s="89">
        <v>64.400000000000006</v>
      </c>
      <c r="E16" s="91">
        <f>+C16+D16</f>
        <v>422.4</v>
      </c>
    </row>
    <row r="17" spans="1:5" ht="31.5" x14ac:dyDescent="0.25">
      <c r="A17" s="68">
        <v>3</v>
      </c>
      <c r="B17" s="5" t="s">
        <v>222</v>
      </c>
      <c r="C17" s="70">
        <v>1995</v>
      </c>
      <c r="D17" s="89">
        <v>-64.400000000000006</v>
      </c>
      <c r="E17" s="91">
        <f t="shared" ref="E17:E19" si="0">+C17+D17</f>
        <v>1930.6</v>
      </c>
    </row>
    <row r="18" spans="1:5" x14ac:dyDescent="0.25">
      <c r="A18" s="68">
        <v>4</v>
      </c>
      <c r="B18" s="5" t="s">
        <v>223</v>
      </c>
      <c r="C18" s="70">
        <v>1778.7</v>
      </c>
      <c r="D18" s="89"/>
      <c r="E18" s="91">
        <f t="shared" si="0"/>
        <v>1778.7</v>
      </c>
    </row>
    <row r="19" spans="1:5" x14ac:dyDescent="0.25">
      <c r="A19" s="68">
        <v>5</v>
      </c>
      <c r="B19" s="9" t="s">
        <v>59</v>
      </c>
      <c r="C19" s="70">
        <v>1206.3</v>
      </c>
      <c r="D19" s="89"/>
      <c r="E19" s="91">
        <f t="shared" si="0"/>
        <v>1206.3</v>
      </c>
    </row>
    <row r="20" spans="1:5" x14ac:dyDescent="0.25">
      <c r="A20" s="68">
        <v>6</v>
      </c>
      <c r="B20" s="71" t="s">
        <v>224</v>
      </c>
      <c r="C20" s="69">
        <f>+C15</f>
        <v>5338</v>
      </c>
      <c r="D20" s="91"/>
      <c r="E20" s="90">
        <f>+SUM(E16:E19)</f>
        <v>5338</v>
      </c>
    </row>
    <row r="21" spans="1:5" x14ac:dyDescent="0.25">
      <c r="C21" s="73"/>
      <c r="D21" s="74"/>
      <c r="E21" s="74"/>
    </row>
    <row r="22" spans="1:5" x14ac:dyDescent="0.25">
      <c r="B22" s="37"/>
      <c r="C22" s="73"/>
    </row>
    <row r="23" spans="1:5" x14ac:dyDescent="0.25">
      <c r="B23" s="74"/>
    </row>
    <row r="24" spans="1:5" x14ac:dyDescent="0.25">
      <c r="C24" s="59"/>
    </row>
  </sheetData>
  <mergeCells count="4">
    <mergeCell ref="A10:C10"/>
    <mergeCell ref="B5:C5"/>
    <mergeCell ref="B3:C3"/>
    <mergeCell ref="B4:C4"/>
  </mergeCells>
  <pageMargins left="0.7" right="0.7" top="0.75" bottom="0.75" header="0.3" footer="0.3"/>
  <pageSetup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showZeros="0" tabSelected="1" zoomScale="89" zoomScaleNormal="89" workbookViewId="0">
      <pane xSplit="2" ySplit="17" topLeftCell="C18" activePane="bottomRight" state="frozen"/>
      <selection pane="topRight" activeCell="C1" sqref="C1"/>
      <selection pane="bottomLeft" activeCell="A18" sqref="A18"/>
      <selection pane="bottomRight" activeCell="G9" sqref="G9"/>
    </sheetView>
  </sheetViews>
  <sheetFormatPr defaultRowHeight="15.75" x14ac:dyDescent="0.25"/>
  <cols>
    <col min="1" max="1" width="7" style="27" customWidth="1"/>
    <col min="2" max="2" width="44" style="27" customWidth="1"/>
    <col min="3" max="3" width="10.42578125" style="27" customWidth="1"/>
    <col min="4" max="4" width="10.140625" style="27" customWidth="1"/>
    <col min="5" max="5" width="10.42578125" style="27" customWidth="1"/>
    <col min="6" max="6" width="12.5703125" style="27" customWidth="1"/>
    <col min="7" max="10" width="9.28515625" style="27" bestFit="1" customWidth="1"/>
    <col min="11" max="11" width="10.28515625" style="27" bestFit="1" customWidth="1"/>
    <col min="12" max="14" width="9.28515625" style="27" bestFit="1" customWidth="1"/>
    <col min="15" max="16384" width="9.140625" style="27"/>
  </cols>
  <sheetData>
    <row r="1" spans="1:14" x14ac:dyDescent="0.25">
      <c r="K1" s="51" t="s">
        <v>175</v>
      </c>
    </row>
    <row r="3" spans="1:14" x14ac:dyDescent="0.25">
      <c r="A3" s="38"/>
      <c r="B3" s="38"/>
      <c r="C3" s="39" t="s">
        <v>74</v>
      </c>
      <c r="D3" s="38"/>
      <c r="E3" s="38"/>
      <c r="F3" s="38"/>
    </row>
    <row r="4" spans="1:14" x14ac:dyDescent="0.25">
      <c r="A4" s="38"/>
      <c r="B4" s="38"/>
      <c r="C4" s="40" t="s">
        <v>204</v>
      </c>
      <c r="D4" s="38"/>
      <c r="E4" s="38"/>
      <c r="F4" s="38"/>
    </row>
    <row r="5" spans="1:14" x14ac:dyDescent="0.25">
      <c r="A5" s="38"/>
      <c r="B5" s="38"/>
      <c r="C5" s="40" t="s">
        <v>137</v>
      </c>
      <c r="D5" s="38"/>
      <c r="E5" s="38"/>
      <c r="F5" s="38"/>
    </row>
    <row r="6" spans="1:14" x14ac:dyDescent="0.25">
      <c r="A6" s="38"/>
      <c r="B6" s="38"/>
      <c r="C6" s="47" t="s">
        <v>205</v>
      </c>
      <c r="D6" s="38"/>
      <c r="E6" s="38"/>
      <c r="F6" s="38"/>
    </row>
    <row r="7" spans="1:14" x14ac:dyDescent="0.25">
      <c r="A7" s="38"/>
      <c r="B7" s="38"/>
      <c r="C7" s="48" t="s">
        <v>206</v>
      </c>
      <c r="D7" s="38"/>
      <c r="E7" s="38"/>
      <c r="F7" s="38"/>
    </row>
    <row r="8" spans="1:14" x14ac:dyDescent="0.25">
      <c r="A8" s="38"/>
      <c r="B8" s="38"/>
      <c r="C8" s="49" t="s">
        <v>207</v>
      </c>
      <c r="D8" s="38"/>
      <c r="E8" s="38"/>
      <c r="F8" s="38"/>
    </row>
    <row r="9" spans="1:14" x14ac:dyDescent="0.25">
      <c r="A9" s="38"/>
      <c r="B9" s="38"/>
      <c r="C9" s="38"/>
      <c r="D9" s="38"/>
      <c r="E9" s="38"/>
      <c r="F9" s="38"/>
    </row>
    <row r="10" spans="1:14" s="1" customFormat="1" x14ac:dyDescent="0.25">
      <c r="A10" s="104" t="s">
        <v>144</v>
      </c>
      <c r="B10" s="104"/>
      <c r="C10" s="104"/>
      <c r="D10" s="104"/>
      <c r="E10" s="104"/>
      <c r="F10" s="104"/>
    </row>
    <row r="11" spans="1:14" s="1" customFormat="1" x14ac:dyDescent="0.25">
      <c r="A11" s="78"/>
      <c r="B11" s="78"/>
      <c r="C11" s="78"/>
      <c r="D11" s="78"/>
      <c r="E11" s="78"/>
      <c r="F11" s="78"/>
    </row>
    <row r="12" spans="1:14" s="79" customFormat="1" x14ac:dyDescent="0.25">
      <c r="A12" s="31"/>
      <c r="B12" s="32"/>
      <c r="C12" s="33"/>
      <c r="D12" s="33"/>
      <c r="E12" s="33"/>
      <c r="F12" s="41" t="s">
        <v>82</v>
      </c>
    </row>
    <row r="13" spans="1:14" s="79" customFormat="1" x14ac:dyDescent="0.25">
      <c r="A13" s="92"/>
      <c r="B13" s="97"/>
      <c r="C13" s="103" t="s">
        <v>177</v>
      </c>
      <c r="D13" s="103"/>
      <c r="E13" s="103"/>
      <c r="F13" s="103"/>
      <c r="G13" s="103" t="s">
        <v>178</v>
      </c>
      <c r="H13" s="103"/>
      <c r="I13" s="103"/>
      <c r="J13" s="103"/>
      <c r="K13" s="103" t="s">
        <v>179</v>
      </c>
      <c r="L13" s="103"/>
      <c r="M13" s="103"/>
      <c r="N13" s="103"/>
    </row>
    <row r="14" spans="1:14" s="1" customFormat="1" x14ac:dyDescent="0.25">
      <c r="A14" s="99" t="s">
        <v>0</v>
      </c>
      <c r="B14" s="99" t="s">
        <v>93</v>
      </c>
      <c r="C14" s="99" t="s">
        <v>1</v>
      </c>
      <c r="D14" s="100" t="s">
        <v>2</v>
      </c>
      <c r="E14" s="100"/>
      <c r="F14" s="100"/>
      <c r="G14" s="99" t="s">
        <v>1</v>
      </c>
      <c r="H14" s="100" t="s">
        <v>2</v>
      </c>
      <c r="I14" s="100"/>
      <c r="J14" s="100"/>
      <c r="K14" s="99" t="s">
        <v>1</v>
      </c>
      <c r="L14" s="100" t="s">
        <v>2</v>
      </c>
      <c r="M14" s="100"/>
      <c r="N14" s="100"/>
    </row>
    <row r="15" spans="1:14" s="1" customFormat="1" x14ac:dyDescent="0.25">
      <c r="A15" s="99"/>
      <c r="B15" s="99"/>
      <c r="C15" s="99"/>
      <c r="D15" s="99" t="s">
        <v>29</v>
      </c>
      <c r="E15" s="99"/>
      <c r="F15" s="99" t="s">
        <v>30</v>
      </c>
      <c r="G15" s="99"/>
      <c r="H15" s="99" t="s">
        <v>29</v>
      </c>
      <c r="I15" s="99"/>
      <c r="J15" s="99" t="s">
        <v>30</v>
      </c>
      <c r="K15" s="99"/>
      <c r="L15" s="99" t="s">
        <v>29</v>
      </c>
      <c r="M15" s="99"/>
      <c r="N15" s="99" t="s">
        <v>30</v>
      </c>
    </row>
    <row r="16" spans="1:14" s="1" customFormat="1" ht="63" x14ac:dyDescent="0.25">
      <c r="A16" s="99"/>
      <c r="B16" s="99"/>
      <c r="C16" s="99"/>
      <c r="D16" s="9" t="s">
        <v>31</v>
      </c>
      <c r="E16" s="9" t="s">
        <v>32</v>
      </c>
      <c r="F16" s="99"/>
      <c r="G16" s="99"/>
      <c r="H16" s="9" t="s">
        <v>31</v>
      </c>
      <c r="I16" s="9" t="s">
        <v>32</v>
      </c>
      <c r="J16" s="99"/>
      <c r="K16" s="99"/>
      <c r="L16" s="9" t="s">
        <v>31</v>
      </c>
      <c r="M16" s="9" t="s">
        <v>32</v>
      </c>
      <c r="N16" s="99"/>
    </row>
    <row r="17" spans="1:14" s="1" customFormat="1" x14ac:dyDescent="0.25">
      <c r="A17" s="77">
        <v>1</v>
      </c>
      <c r="B17" s="77">
        <v>2</v>
      </c>
      <c r="C17" s="77">
        <v>3</v>
      </c>
      <c r="D17" s="77">
        <v>4</v>
      </c>
      <c r="E17" s="77">
        <v>5</v>
      </c>
      <c r="F17" s="77">
        <v>6</v>
      </c>
      <c r="G17" s="77">
        <v>3</v>
      </c>
      <c r="H17" s="77">
        <v>4</v>
      </c>
      <c r="I17" s="77">
        <v>5</v>
      </c>
      <c r="J17" s="77">
        <v>6</v>
      </c>
      <c r="K17" s="77">
        <v>3</v>
      </c>
      <c r="L17" s="77">
        <v>4</v>
      </c>
      <c r="M17" s="77">
        <v>5</v>
      </c>
      <c r="N17" s="77">
        <v>6</v>
      </c>
    </row>
    <row r="18" spans="1:14" s="1" customFormat="1" x14ac:dyDescent="0.25">
      <c r="A18" s="10">
        <v>1</v>
      </c>
      <c r="B18" s="6" t="s">
        <v>3</v>
      </c>
      <c r="C18" s="81">
        <f>+C19+C29+C57</f>
        <v>15788.6</v>
      </c>
      <c r="D18" s="81">
        <f t="shared" ref="D18:F18" si="0">+D19+D29+D57</f>
        <v>6077.8</v>
      </c>
      <c r="E18" s="81">
        <f t="shared" si="0"/>
        <v>254.1</v>
      </c>
      <c r="F18" s="81">
        <f t="shared" si="0"/>
        <v>9710.7999999999993</v>
      </c>
      <c r="G18" s="81">
        <f t="shared" ref="G18:N18" si="1">+G19+G29+G57</f>
        <v>390.6</v>
      </c>
      <c r="H18" s="81">
        <f t="shared" si="1"/>
        <v>754.9</v>
      </c>
      <c r="I18" s="81">
        <f t="shared" si="1"/>
        <v>0.3</v>
      </c>
      <c r="J18" s="81">
        <f t="shared" si="1"/>
        <v>-364.3</v>
      </c>
      <c r="K18" s="81">
        <f t="shared" si="1"/>
        <v>16179.2</v>
      </c>
      <c r="L18" s="81">
        <f t="shared" si="1"/>
        <v>6832.7</v>
      </c>
      <c r="M18" s="81">
        <f t="shared" si="1"/>
        <v>254.4</v>
      </c>
      <c r="N18" s="81">
        <f t="shared" si="1"/>
        <v>9346.5</v>
      </c>
    </row>
    <row r="19" spans="1:14" s="1" customFormat="1" ht="31.5" x14ac:dyDescent="0.25">
      <c r="A19" s="10">
        <f>+A18+1</f>
        <v>2</v>
      </c>
      <c r="B19" s="8" t="s">
        <v>85</v>
      </c>
      <c r="C19" s="81">
        <f>SUM(C21:C27)</f>
        <v>1087.5</v>
      </c>
      <c r="D19" s="81">
        <f t="shared" ref="D19:F19" si="2">SUM(D21:D27)</f>
        <v>943.6</v>
      </c>
      <c r="E19" s="81">
        <f t="shared" si="2"/>
        <v>150.9</v>
      </c>
      <c r="F19" s="81">
        <f t="shared" si="2"/>
        <v>143.9</v>
      </c>
      <c r="G19" s="81">
        <f t="shared" ref="G19:N19" si="3">SUM(G21:G27)</f>
        <v>0</v>
      </c>
      <c r="H19" s="81">
        <f t="shared" si="3"/>
        <v>0</v>
      </c>
      <c r="I19" s="81">
        <f t="shared" si="3"/>
        <v>0.3</v>
      </c>
      <c r="J19" s="81">
        <f t="shared" si="3"/>
        <v>0</v>
      </c>
      <c r="K19" s="81">
        <f t="shared" si="3"/>
        <v>1087.5</v>
      </c>
      <c r="L19" s="81">
        <f t="shared" si="3"/>
        <v>943.6</v>
      </c>
      <c r="M19" s="81">
        <f t="shared" si="3"/>
        <v>151.19999999999999</v>
      </c>
      <c r="N19" s="81">
        <f t="shared" si="3"/>
        <v>143.9</v>
      </c>
    </row>
    <row r="20" spans="1:14" s="1" customFormat="1" x14ac:dyDescent="0.25">
      <c r="A20" s="10">
        <f t="shared" ref="A20:A77" si="4">+A19+1</f>
        <v>3</v>
      </c>
      <c r="B20" s="77" t="s">
        <v>2</v>
      </c>
      <c r="C20" s="82"/>
      <c r="D20" s="82"/>
      <c r="E20" s="82"/>
      <c r="F20" s="82"/>
      <c r="G20" s="80"/>
      <c r="H20" s="80"/>
      <c r="I20" s="80"/>
      <c r="J20" s="80"/>
      <c r="K20" s="80">
        <f t="shared" ref="K20:K75" si="5">+C20+G20</f>
        <v>0</v>
      </c>
      <c r="L20" s="80">
        <f t="shared" ref="L20:L76" si="6">+D20+H20</f>
        <v>0</v>
      </c>
      <c r="M20" s="80">
        <f t="shared" ref="M20:M76" si="7">+E20+I20</f>
        <v>0</v>
      </c>
      <c r="N20" s="80">
        <f t="shared" ref="N20:N76" si="8">+F20+J20</f>
        <v>0</v>
      </c>
    </row>
    <row r="21" spans="1:14" s="1" customFormat="1" x14ac:dyDescent="0.25">
      <c r="A21" s="10">
        <f t="shared" si="4"/>
        <v>4</v>
      </c>
      <c r="B21" s="5" t="s">
        <v>34</v>
      </c>
      <c r="C21" s="82">
        <f>+D21+F21</f>
        <v>160</v>
      </c>
      <c r="D21" s="82">
        <v>90</v>
      </c>
      <c r="E21" s="82"/>
      <c r="F21" s="82">
        <v>70</v>
      </c>
      <c r="G21" s="80"/>
      <c r="H21" s="80"/>
      <c r="I21" s="80"/>
      <c r="J21" s="80"/>
      <c r="K21" s="80">
        <f t="shared" si="5"/>
        <v>160</v>
      </c>
      <c r="L21" s="80">
        <f t="shared" si="6"/>
        <v>90</v>
      </c>
      <c r="M21" s="80">
        <f t="shared" si="7"/>
        <v>0</v>
      </c>
      <c r="N21" s="80">
        <f t="shared" si="8"/>
        <v>70</v>
      </c>
    </row>
    <row r="22" spans="1:14" s="1" customFormat="1" x14ac:dyDescent="0.25">
      <c r="A22" s="10">
        <f t="shared" si="4"/>
        <v>5</v>
      </c>
      <c r="B22" s="4" t="s">
        <v>67</v>
      </c>
      <c r="C22" s="82">
        <f>+D22+F22</f>
        <v>7.5</v>
      </c>
      <c r="D22" s="82">
        <v>7.5</v>
      </c>
      <c r="E22" s="82"/>
      <c r="F22" s="82"/>
      <c r="G22" s="80"/>
      <c r="H22" s="80"/>
      <c r="I22" s="80"/>
      <c r="J22" s="80"/>
      <c r="K22" s="80">
        <f t="shared" si="5"/>
        <v>7.5</v>
      </c>
      <c r="L22" s="80">
        <f t="shared" si="6"/>
        <v>7.5</v>
      </c>
      <c r="M22" s="80">
        <f t="shared" si="7"/>
        <v>0</v>
      </c>
      <c r="N22" s="80">
        <f t="shared" si="8"/>
        <v>0</v>
      </c>
    </row>
    <row r="23" spans="1:14" s="1" customFormat="1" ht="31.5" x14ac:dyDescent="0.25">
      <c r="A23" s="10">
        <f t="shared" si="4"/>
        <v>6</v>
      </c>
      <c r="B23" s="5" t="s">
        <v>53</v>
      </c>
      <c r="C23" s="82">
        <f>+D23+F23</f>
        <v>2.7</v>
      </c>
      <c r="D23" s="82">
        <v>2.7</v>
      </c>
      <c r="E23" s="82"/>
      <c r="F23" s="82"/>
      <c r="G23" s="80"/>
      <c r="H23" s="80"/>
      <c r="I23" s="80"/>
      <c r="J23" s="80"/>
      <c r="K23" s="80">
        <f t="shared" si="5"/>
        <v>2.7</v>
      </c>
      <c r="L23" s="80">
        <f t="shared" si="6"/>
        <v>2.7</v>
      </c>
      <c r="M23" s="80">
        <f t="shared" si="7"/>
        <v>0</v>
      </c>
      <c r="N23" s="80">
        <f t="shared" si="8"/>
        <v>0</v>
      </c>
    </row>
    <row r="24" spans="1:14" s="1" customFormat="1" x14ac:dyDescent="0.25">
      <c r="A24" s="10">
        <f t="shared" si="4"/>
        <v>7</v>
      </c>
      <c r="B24" s="5" t="s">
        <v>96</v>
      </c>
      <c r="C24" s="82">
        <f t="shared" ref="C24:C28" si="9">+D24+F24</f>
        <v>57.9</v>
      </c>
      <c r="D24" s="82">
        <v>55.7</v>
      </c>
      <c r="E24" s="82"/>
      <c r="F24" s="82">
        <v>2.2000000000000002</v>
      </c>
      <c r="G24" s="80"/>
      <c r="H24" s="80"/>
      <c r="I24" s="80"/>
      <c r="J24" s="80"/>
      <c r="K24" s="80">
        <f t="shared" si="5"/>
        <v>57.9</v>
      </c>
      <c r="L24" s="80">
        <f t="shared" si="6"/>
        <v>55.7</v>
      </c>
      <c r="M24" s="80">
        <f t="shared" si="7"/>
        <v>0</v>
      </c>
      <c r="N24" s="80">
        <f t="shared" si="8"/>
        <v>2.2000000000000002</v>
      </c>
    </row>
    <row r="25" spans="1:14" s="1" customFormat="1" x14ac:dyDescent="0.25">
      <c r="A25" s="10">
        <f t="shared" si="4"/>
        <v>8</v>
      </c>
      <c r="B25" s="4" t="s">
        <v>47</v>
      </c>
      <c r="C25" s="82">
        <f t="shared" si="9"/>
        <v>388.8</v>
      </c>
      <c r="D25" s="82">
        <v>346.2</v>
      </c>
      <c r="E25" s="82">
        <v>146</v>
      </c>
      <c r="F25" s="82">
        <v>42.6</v>
      </c>
      <c r="G25" s="80"/>
      <c r="H25" s="80"/>
      <c r="I25" s="80">
        <v>0.3</v>
      </c>
      <c r="J25" s="80"/>
      <c r="K25" s="80">
        <f t="shared" si="5"/>
        <v>388.8</v>
      </c>
      <c r="L25" s="80">
        <f t="shared" si="6"/>
        <v>346.2</v>
      </c>
      <c r="M25" s="80">
        <f t="shared" si="7"/>
        <v>146.30000000000001</v>
      </c>
      <c r="N25" s="80">
        <f t="shared" si="8"/>
        <v>42.6</v>
      </c>
    </row>
    <row r="26" spans="1:14" s="1" customFormat="1" x14ac:dyDescent="0.25">
      <c r="A26" s="10">
        <f t="shared" si="4"/>
        <v>9</v>
      </c>
      <c r="B26" s="4" t="s">
        <v>59</v>
      </c>
      <c r="C26" s="82">
        <f t="shared" si="9"/>
        <v>81.8</v>
      </c>
      <c r="D26" s="82">
        <v>67.3</v>
      </c>
      <c r="E26" s="82"/>
      <c r="F26" s="82">
        <v>14.5</v>
      </c>
      <c r="G26" s="80"/>
      <c r="H26" s="80"/>
      <c r="I26" s="80"/>
      <c r="J26" s="80"/>
      <c r="K26" s="80">
        <f t="shared" si="5"/>
        <v>81.8</v>
      </c>
      <c r="L26" s="80">
        <f t="shared" si="6"/>
        <v>67.3</v>
      </c>
      <c r="M26" s="80">
        <f t="shared" si="7"/>
        <v>0</v>
      </c>
      <c r="N26" s="80">
        <f t="shared" si="8"/>
        <v>14.5</v>
      </c>
    </row>
    <row r="27" spans="1:14" s="1" customFormat="1" x14ac:dyDescent="0.25">
      <c r="A27" s="10">
        <f t="shared" si="4"/>
        <v>10</v>
      </c>
      <c r="B27" s="4" t="s">
        <v>61</v>
      </c>
      <c r="C27" s="82">
        <f t="shared" si="9"/>
        <v>388.8</v>
      </c>
      <c r="D27" s="82">
        <v>374.2</v>
      </c>
      <c r="E27" s="82">
        <v>4.9000000000000004</v>
      </c>
      <c r="F27" s="82">
        <v>14.6</v>
      </c>
      <c r="G27" s="80"/>
      <c r="H27" s="80"/>
      <c r="I27" s="80"/>
      <c r="J27" s="80"/>
      <c r="K27" s="80">
        <f t="shared" si="5"/>
        <v>388.8</v>
      </c>
      <c r="L27" s="80">
        <f t="shared" si="6"/>
        <v>374.2</v>
      </c>
      <c r="M27" s="80">
        <f t="shared" si="7"/>
        <v>4.9000000000000004</v>
      </c>
      <c r="N27" s="80">
        <f t="shared" si="8"/>
        <v>14.6</v>
      </c>
    </row>
    <row r="28" spans="1:14" s="1" customFormat="1" x14ac:dyDescent="0.25">
      <c r="A28" s="10">
        <f t="shared" si="4"/>
        <v>11</v>
      </c>
      <c r="B28" s="28" t="s">
        <v>99</v>
      </c>
      <c r="C28" s="82">
        <f t="shared" si="9"/>
        <v>37.6</v>
      </c>
      <c r="D28" s="82">
        <v>32.299999999999997</v>
      </c>
      <c r="E28" s="82">
        <v>4.9000000000000004</v>
      </c>
      <c r="F28" s="82">
        <v>5.3</v>
      </c>
      <c r="G28" s="80"/>
      <c r="H28" s="80"/>
      <c r="I28" s="80"/>
      <c r="J28" s="80"/>
      <c r="K28" s="80">
        <f t="shared" si="5"/>
        <v>37.6</v>
      </c>
      <c r="L28" s="80">
        <f t="shared" si="6"/>
        <v>32.299999999999997</v>
      </c>
      <c r="M28" s="80">
        <f t="shared" si="7"/>
        <v>4.9000000000000004</v>
      </c>
      <c r="N28" s="80">
        <f t="shared" si="8"/>
        <v>5.3</v>
      </c>
    </row>
    <row r="29" spans="1:14" s="1" customFormat="1" ht="31.5" x14ac:dyDescent="0.25">
      <c r="A29" s="10">
        <f t="shared" si="4"/>
        <v>12</v>
      </c>
      <c r="B29" s="8" t="s">
        <v>86</v>
      </c>
      <c r="C29" s="81">
        <f>+C31+C33+C35+C37+C40+C42+C45+C47</f>
        <v>4471.8999999999996</v>
      </c>
      <c r="D29" s="81">
        <f t="shared" ref="D29:N29" si="10">+D31+D33+D35+D37+D40+D42+D45+D47</f>
        <v>1393.5</v>
      </c>
      <c r="E29" s="81">
        <f t="shared" si="10"/>
        <v>89.9</v>
      </c>
      <c r="F29" s="81">
        <f t="shared" si="10"/>
        <v>3078.4</v>
      </c>
      <c r="G29" s="81">
        <f t="shared" si="10"/>
        <v>390.6</v>
      </c>
      <c r="H29" s="81">
        <f t="shared" si="10"/>
        <v>386.4</v>
      </c>
      <c r="I29" s="81">
        <f t="shared" si="10"/>
        <v>0</v>
      </c>
      <c r="J29" s="81">
        <f t="shared" si="10"/>
        <v>4.2</v>
      </c>
      <c r="K29" s="81">
        <f t="shared" si="10"/>
        <v>4862.5</v>
      </c>
      <c r="L29" s="81">
        <f t="shared" si="10"/>
        <v>1779.9</v>
      </c>
      <c r="M29" s="81">
        <f t="shared" si="10"/>
        <v>89.9</v>
      </c>
      <c r="N29" s="81">
        <f t="shared" si="10"/>
        <v>3082.6</v>
      </c>
    </row>
    <row r="30" spans="1:14" s="1" customFormat="1" x14ac:dyDescent="0.25">
      <c r="A30" s="10">
        <f t="shared" si="4"/>
        <v>13</v>
      </c>
      <c r="B30" s="77" t="s">
        <v>2</v>
      </c>
      <c r="C30" s="82"/>
      <c r="D30" s="82"/>
      <c r="E30" s="82"/>
      <c r="F30" s="82"/>
      <c r="G30" s="80"/>
      <c r="H30" s="80"/>
      <c r="I30" s="80"/>
      <c r="J30" s="80"/>
      <c r="K30" s="80">
        <f t="shared" si="5"/>
        <v>0</v>
      </c>
      <c r="L30" s="80">
        <f t="shared" si="6"/>
        <v>0</v>
      </c>
      <c r="M30" s="80">
        <f t="shared" si="7"/>
        <v>0</v>
      </c>
      <c r="N30" s="80">
        <f t="shared" si="8"/>
        <v>0</v>
      </c>
    </row>
    <row r="31" spans="1:14" s="1" customFormat="1" ht="47.25" x14ac:dyDescent="0.25">
      <c r="A31" s="10">
        <f t="shared" si="4"/>
        <v>14</v>
      </c>
      <c r="B31" s="8" t="s">
        <v>87</v>
      </c>
      <c r="C31" s="81">
        <f>+C32</f>
        <v>230.5</v>
      </c>
      <c r="D31" s="81">
        <f>+D32</f>
        <v>100.2</v>
      </c>
      <c r="E31" s="81">
        <f>+E32</f>
        <v>0</v>
      </c>
      <c r="F31" s="81">
        <f>+F32</f>
        <v>130.30000000000001</v>
      </c>
      <c r="G31" s="81">
        <f t="shared" ref="G31:N31" si="11">+G32</f>
        <v>0</v>
      </c>
      <c r="H31" s="81">
        <f t="shared" si="11"/>
        <v>0</v>
      </c>
      <c r="I31" s="81">
        <f t="shared" si="11"/>
        <v>0</v>
      </c>
      <c r="J31" s="81">
        <f t="shared" si="11"/>
        <v>0</v>
      </c>
      <c r="K31" s="81">
        <f t="shared" si="11"/>
        <v>230.5</v>
      </c>
      <c r="L31" s="81">
        <f t="shared" si="11"/>
        <v>100.2</v>
      </c>
      <c r="M31" s="81">
        <f t="shared" si="11"/>
        <v>0</v>
      </c>
      <c r="N31" s="81">
        <f t="shared" si="11"/>
        <v>130.30000000000001</v>
      </c>
    </row>
    <row r="32" spans="1:14" s="1" customFormat="1" x14ac:dyDescent="0.25">
      <c r="A32" s="10">
        <f t="shared" si="4"/>
        <v>15</v>
      </c>
      <c r="B32" s="4" t="s">
        <v>52</v>
      </c>
      <c r="C32" s="82">
        <f>+D32+F32</f>
        <v>230.5</v>
      </c>
      <c r="D32" s="82">
        <v>100.2</v>
      </c>
      <c r="E32" s="82"/>
      <c r="F32" s="82">
        <v>130.30000000000001</v>
      </c>
      <c r="G32" s="80"/>
      <c r="H32" s="80"/>
      <c r="I32" s="80"/>
      <c r="J32" s="80"/>
      <c r="K32" s="80">
        <f t="shared" si="5"/>
        <v>230.5</v>
      </c>
      <c r="L32" s="80">
        <f t="shared" si="6"/>
        <v>100.2</v>
      </c>
      <c r="M32" s="80">
        <f t="shared" si="7"/>
        <v>0</v>
      </c>
      <c r="N32" s="80">
        <f t="shared" si="8"/>
        <v>130.30000000000001</v>
      </c>
    </row>
    <row r="33" spans="1:14" s="1" customFormat="1" ht="47.25" x14ac:dyDescent="0.25">
      <c r="A33" s="10">
        <f t="shared" si="4"/>
        <v>16</v>
      </c>
      <c r="B33" s="6" t="s">
        <v>90</v>
      </c>
      <c r="C33" s="81">
        <f>+C34</f>
        <v>44.4</v>
      </c>
      <c r="D33" s="81">
        <f>+D34</f>
        <v>44.4</v>
      </c>
      <c r="E33" s="81">
        <f t="shared" ref="E33:N33" si="12">+E34</f>
        <v>0</v>
      </c>
      <c r="F33" s="81">
        <f t="shared" si="12"/>
        <v>0</v>
      </c>
      <c r="G33" s="81">
        <f t="shared" si="12"/>
        <v>0</v>
      </c>
      <c r="H33" s="81">
        <f t="shared" si="12"/>
        <v>0</v>
      </c>
      <c r="I33" s="81">
        <f t="shared" si="12"/>
        <v>0</v>
      </c>
      <c r="J33" s="81">
        <f t="shared" si="12"/>
        <v>0</v>
      </c>
      <c r="K33" s="81">
        <f t="shared" si="12"/>
        <v>44.4</v>
      </c>
      <c r="L33" s="81">
        <f t="shared" si="12"/>
        <v>44.4</v>
      </c>
      <c r="M33" s="81">
        <f t="shared" si="12"/>
        <v>0</v>
      </c>
      <c r="N33" s="81">
        <f t="shared" si="12"/>
        <v>0</v>
      </c>
    </row>
    <row r="34" spans="1:14" s="1" customFormat="1" x14ac:dyDescent="0.25">
      <c r="A34" s="10">
        <f t="shared" si="4"/>
        <v>17</v>
      </c>
      <c r="B34" s="5" t="s">
        <v>67</v>
      </c>
      <c r="C34" s="82">
        <f>+D34+F34</f>
        <v>44.4</v>
      </c>
      <c r="D34" s="82">
        <v>44.4</v>
      </c>
      <c r="E34" s="82"/>
      <c r="F34" s="82"/>
      <c r="G34" s="80"/>
      <c r="H34" s="80"/>
      <c r="I34" s="80"/>
      <c r="J34" s="80"/>
      <c r="K34" s="80">
        <f t="shared" si="5"/>
        <v>44.4</v>
      </c>
      <c r="L34" s="80">
        <f t="shared" si="6"/>
        <v>44.4</v>
      </c>
      <c r="M34" s="80">
        <f t="shared" si="7"/>
        <v>0</v>
      </c>
      <c r="N34" s="80">
        <f t="shared" si="8"/>
        <v>0</v>
      </c>
    </row>
    <row r="35" spans="1:14" s="1" customFormat="1" ht="63" x14ac:dyDescent="0.25">
      <c r="A35" s="10">
        <f t="shared" si="4"/>
        <v>18</v>
      </c>
      <c r="B35" s="8" t="s">
        <v>88</v>
      </c>
      <c r="C35" s="81">
        <f>+C36</f>
        <v>384.5</v>
      </c>
      <c r="D35" s="81">
        <f>+D36</f>
        <v>384.5</v>
      </c>
      <c r="E35" s="81">
        <f t="shared" ref="E35:N35" si="13">+E36</f>
        <v>0</v>
      </c>
      <c r="F35" s="81">
        <f t="shared" si="13"/>
        <v>0</v>
      </c>
      <c r="G35" s="81">
        <f t="shared" si="13"/>
        <v>390.6</v>
      </c>
      <c r="H35" s="81">
        <f t="shared" si="13"/>
        <v>390.6</v>
      </c>
      <c r="I35" s="81">
        <f t="shared" si="13"/>
        <v>0</v>
      </c>
      <c r="J35" s="81">
        <f t="shared" si="13"/>
        <v>0</v>
      </c>
      <c r="K35" s="81">
        <f t="shared" si="13"/>
        <v>775.1</v>
      </c>
      <c r="L35" s="81">
        <f t="shared" si="13"/>
        <v>775.1</v>
      </c>
      <c r="M35" s="81">
        <f t="shared" si="13"/>
        <v>0</v>
      </c>
      <c r="N35" s="81">
        <f t="shared" si="13"/>
        <v>0</v>
      </c>
    </row>
    <row r="36" spans="1:14" s="1" customFormat="1" x14ac:dyDescent="0.25">
      <c r="A36" s="10">
        <f t="shared" si="4"/>
        <v>19</v>
      </c>
      <c r="B36" s="9" t="s">
        <v>52</v>
      </c>
      <c r="C36" s="82">
        <f>+D36+F36</f>
        <v>384.5</v>
      </c>
      <c r="D36" s="82">
        <v>384.5</v>
      </c>
      <c r="E36" s="82"/>
      <c r="F36" s="82"/>
      <c r="G36" s="80">
        <f>+H36+J36</f>
        <v>390.6</v>
      </c>
      <c r="H36" s="80">
        <v>390.6</v>
      </c>
      <c r="I36" s="80"/>
      <c r="J36" s="80"/>
      <c r="K36" s="80">
        <f t="shared" si="5"/>
        <v>775.1</v>
      </c>
      <c r="L36" s="80">
        <f t="shared" si="6"/>
        <v>775.1</v>
      </c>
      <c r="M36" s="80">
        <f t="shared" si="7"/>
        <v>0</v>
      </c>
      <c r="N36" s="80">
        <f t="shared" si="8"/>
        <v>0</v>
      </c>
    </row>
    <row r="37" spans="1:14" s="1" customFormat="1" ht="63" x14ac:dyDescent="0.25">
      <c r="A37" s="10">
        <f t="shared" si="4"/>
        <v>20</v>
      </c>
      <c r="B37" s="8" t="s">
        <v>127</v>
      </c>
      <c r="C37" s="81">
        <f>+C38</f>
        <v>427.7</v>
      </c>
      <c r="D37" s="81">
        <f>+D38</f>
        <v>15.7</v>
      </c>
      <c r="E37" s="81">
        <f>+E38</f>
        <v>0</v>
      </c>
      <c r="F37" s="81">
        <f>+F38</f>
        <v>412</v>
      </c>
      <c r="G37" s="81">
        <f t="shared" ref="G37:N37" si="14">+G38</f>
        <v>0</v>
      </c>
      <c r="H37" s="81">
        <f t="shared" si="14"/>
        <v>0</v>
      </c>
      <c r="I37" s="81">
        <f t="shared" si="14"/>
        <v>0</v>
      </c>
      <c r="J37" s="81">
        <f t="shared" si="14"/>
        <v>0</v>
      </c>
      <c r="K37" s="81">
        <f t="shared" si="14"/>
        <v>427.7</v>
      </c>
      <c r="L37" s="81">
        <f t="shared" si="14"/>
        <v>15.7</v>
      </c>
      <c r="M37" s="81">
        <f t="shared" si="14"/>
        <v>0</v>
      </c>
      <c r="N37" s="81">
        <f t="shared" si="14"/>
        <v>412</v>
      </c>
    </row>
    <row r="38" spans="1:14" s="1" customFormat="1" ht="31.5" x14ac:dyDescent="0.25">
      <c r="A38" s="10">
        <f t="shared" si="4"/>
        <v>21</v>
      </c>
      <c r="B38" s="9" t="s">
        <v>71</v>
      </c>
      <c r="C38" s="82">
        <f>+D38+F38</f>
        <v>427.7</v>
      </c>
      <c r="D38" s="82">
        <v>15.7</v>
      </c>
      <c r="E38" s="82"/>
      <c r="F38" s="82">
        <v>412</v>
      </c>
      <c r="G38" s="80"/>
      <c r="H38" s="80"/>
      <c r="I38" s="80"/>
      <c r="J38" s="80"/>
      <c r="K38" s="80">
        <f t="shared" si="5"/>
        <v>427.7</v>
      </c>
      <c r="L38" s="80">
        <f t="shared" si="6"/>
        <v>15.7</v>
      </c>
      <c r="M38" s="80">
        <f t="shared" si="7"/>
        <v>0</v>
      </c>
      <c r="N38" s="80">
        <f t="shared" si="8"/>
        <v>412</v>
      </c>
    </row>
    <row r="39" spans="1:14" s="1" customFormat="1" x14ac:dyDescent="0.25">
      <c r="A39" s="10">
        <f t="shared" si="4"/>
        <v>22</v>
      </c>
      <c r="B39" s="28" t="s">
        <v>99</v>
      </c>
      <c r="C39" s="82">
        <f>+D39+F39</f>
        <v>374.1</v>
      </c>
      <c r="D39" s="82">
        <v>10.5</v>
      </c>
      <c r="E39" s="82"/>
      <c r="F39" s="82">
        <v>363.6</v>
      </c>
      <c r="G39" s="80"/>
      <c r="H39" s="80"/>
      <c r="I39" s="80"/>
      <c r="J39" s="80"/>
      <c r="K39" s="80">
        <f t="shared" si="5"/>
        <v>374.1</v>
      </c>
      <c r="L39" s="80">
        <f t="shared" si="6"/>
        <v>10.5</v>
      </c>
      <c r="M39" s="80">
        <f t="shared" si="7"/>
        <v>0</v>
      </c>
      <c r="N39" s="80">
        <f t="shared" si="8"/>
        <v>363.6</v>
      </c>
    </row>
    <row r="40" spans="1:14" s="1" customFormat="1" ht="63" x14ac:dyDescent="0.25">
      <c r="A40" s="10">
        <f t="shared" si="4"/>
        <v>23</v>
      </c>
      <c r="B40" s="6" t="s">
        <v>128</v>
      </c>
      <c r="C40" s="81">
        <f>+C41</f>
        <v>19</v>
      </c>
      <c r="D40" s="81">
        <f>+D41</f>
        <v>19</v>
      </c>
      <c r="E40" s="81">
        <f>+E41</f>
        <v>18.7</v>
      </c>
      <c r="F40" s="81">
        <f t="shared" ref="F40:N40" si="15">+F41</f>
        <v>0</v>
      </c>
      <c r="G40" s="81">
        <f t="shared" si="15"/>
        <v>0</v>
      </c>
      <c r="H40" s="81">
        <f t="shared" si="15"/>
        <v>0</v>
      </c>
      <c r="I40" s="81">
        <f t="shared" si="15"/>
        <v>0</v>
      </c>
      <c r="J40" s="81">
        <f t="shared" si="15"/>
        <v>0</v>
      </c>
      <c r="K40" s="81">
        <f t="shared" si="15"/>
        <v>19</v>
      </c>
      <c r="L40" s="81">
        <f t="shared" si="15"/>
        <v>19</v>
      </c>
      <c r="M40" s="81">
        <f t="shared" si="15"/>
        <v>18.7</v>
      </c>
      <c r="N40" s="81">
        <f t="shared" si="15"/>
        <v>0</v>
      </c>
    </row>
    <row r="41" spans="1:14" s="1" customFormat="1" x14ac:dyDescent="0.25">
      <c r="A41" s="10">
        <f t="shared" si="4"/>
        <v>24</v>
      </c>
      <c r="B41" s="5" t="s">
        <v>34</v>
      </c>
      <c r="C41" s="82">
        <f>+D41+F41</f>
        <v>19</v>
      </c>
      <c r="D41" s="82">
        <v>19</v>
      </c>
      <c r="E41" s="82">
        <v>18.7</v>
      </c>
      <c r="F41" s="82"/>
      <c r="G41" s="80"/>
      <c r="H41" s="80"/>
      <c r="I41" s="80"/>
      <c r="J41" s="80"/>
      <c r="K41" s="80">
        <f t="shared" si="5"/>
        <v>19</v>
      </c>
      <c r="L41" s="80">
        <f t="shared" si="6"/>
        <v>19</v>
      </c>
      <c r="M41" s="80">
        <f t="shared" si="7"/>
        <v>18.7</v>
      </c>
      <c r="N41" s="80">
        <f t="shared" si="8"/>
        <v>0</v>
      </c>
    </row>
    <row r="42" spans="1:14" s="1" customFormat="1" ht="31.5" x14ac:dyDescent="0.25">
      <c r="A42" s="10">
        <f t="shared" si="4"/>
        <v>25</v>
      </c>
      <c r="B42" s="8" t="s">
        <v>165</v>
      </c>
      <c r="C42" s="81">
        <f>+C43</f>
        <v>306.7</v>
      </c>
      <c r="D42" s="81">
        <f t="shared" ref="D42:M42" si="16">+D43</f>
        <v>10</v>
      </c>
      <c r="E42" s="81">
        <f t="shared" si="16"/>
        <v>0</v>
      </c>
      <c r="F42" s="81">
        <f t="shared" si="16"/>
        <v>296.7</v>
      </c>
      <c r="G42" s="81">
        <f>+G43+G44</f>
        <v>0</v>
      </c>
      <c r="H42" s="81">
        <f t="shared" si="16"/>
        <v>0</v>
      </c>
      <c r="I42" s="81">
        <f t="shared" si="16"/>
        <v>0</v>
      </c>
      <c r="J42" s="81">
        <f>+J43+J44</f>
        <v>0</v>
      </c>
      <c r="K42" s="81">
        <f>+K43+K44</f>
        <v>306.7</v>
      </c>
      <c r="L42" s="81">
        <f t="shared" si="16"/>
        <v>10</v>
      </c>
      <c r="M42" s="81">
        <f t="shared" si="16"/>
        <v>0</v>
      </c>
      <c r="N42" s="81">
        <f>+N43+N44</f>
        <v>296.7</v>
      </c>
    </row>
    <row r="43" spans="1:14" s="1" customFormat="1" x14ac:dyDescent="0.25">
      <c r="A43" s="10">
        <f t="shared" si="4"/>
        <v>26</v>
      </c>
      <c r="B43" s="5" t="s">
        <v>89</v>
      </c>
      <c r="C43" s="82">
        <f>+D43+F43</f>
        <v>306.7</v>
      </c>
      <c r="D43" s="82">
        <v>10</v>
      </c>
      <c r="E43" s="82"/>
      <c r="F43" s="82">
        <v>296.7</v>
      </c>
      <c r="G43" s="80">
        <f>+H43+J43</f>
        <v>-5.7</v>
      </c>
      <c r="H43" s="80"/>
      <c r="I43" s="80"/>
      <c r="J43" s="80">
        <v>-5.7</v>
      </c>
      <c r="K43" s="80">
        <f t="shared" si="5"/>
        <v>301</v>
      </c>
      <c r="L43" s="80">
        <f t="shared" si="6"/>
        <v>10</v>
      </c>
      <c r="M43" s="80">
        <f t="shared" si="7"/>
        <v>0</v>
      </c>
      <c r="N43" s="80">
        <f t="shared" si="8"/>
        <v>291</v>
      </c>
    </row>
    <row r="44" spans="1:14" s="1" customFormat="1" ht="31.5" x14ac:dyDescent="0.25">
      <c r="A44" s="10">
        <f t="shared" si="4"/>
        <v>27</v>
      </c>
      <c r="B44" s="9" t="s">
        <v>71</v>
      </c>
      <c r="C44" s="82"/>
      <c r="D44" s="82"/>
      <c r="E44" s="82"/>
      <c r="F44" s="82"/>
      <c r="G44" s="80">
        <f>+H44+J44</f>
        <v>5.7</v>
      </c>
      <c r="H44" s="80"/>
      <c r="I44" s="80"/>
      <c r="J44" s="80">
        <v>5.7</v>
      </c>
      <c r="K44" s="80">
        <f t="shared" si="5"/>
        <v>5.7</v>
      </c>
      <c r="L44" s="80"/>
      <c r="M44" s="80"/>
      <c r="N44" s="80">
        <f t="shared" si="8"/>
        <v>5.7</v>
      </c>
    </row>
    <row r="45" spans="1:14" s="1" customFormat="1" ht="31.5" x14ac:dyDescent="0.25">
      <c r="A45" s="10">
        <f t="shared" si="4"/>
        <v>28</v>
      </c>
      <c r="B45" s="6" t="s">
        <v>166</v>
      </c>
      <c r="C45" s="81">
        <f>+C46</f>
        <v>27</v>
      </c>
      <c r="D45" s="81">
        <f>+D46</f>
        <v>0</v>
      </c>
      <c r="E45" s="81">
        <f>+E46</f>
        <v>0</v>
      </c>
      <c r="F45" s="81">
        <f>+F46</f>
        <v>27</v>
      </c>
      <c r="G45" s="81">
        <f t="shared" ref="G45:N45" si="17">+G46</f>
        <v>0</v>
      </c>
      <c r="H45" s="81">
        <f t="shared" si="17"/>
        <v>0</v>
      </c>
      <c r="I45" s="81">
        <f t="shared" si="17"/>
        <v>0</v>
      </c>
      <c r="J45" s="81">
        <f t="shared" si="17"/>
        <v>0</v>
      </c>
      <c r="K45" s="81">
        <f t="shared" si="17"/>
        <v>27</v>
      </c>
      <c r="L45" s="81">
        <f t="shared" si="17"/>
        <v>0</v>
      </c>
      <c r="M45" s="81">
        <f t="shared" si="17"/>
        <v>0</v>
      </c>
      <c r="N45" s="81">
        <f t="shared" si="17"/>
        <v>27</v>
      </c>
    </row>
    <row r="46" spans="1:14" s="1" customFormat="1" x14ac:dyDescent="0.25">
      <c r="A46" s="10">
        <f t="shared" si="4"/>
        <v>29</v>
      </c>
      <c r="B46" s="5" t="s">
        <v>61</v>
      </c>
      <c r="C46" s="82">
        <f>+D46+F46</f>
        <v>27</v>
      </c>
      <c r="D46" s="82"/>
      <c r="E46" s="82"/>
      <c r="F46" s="82">
        <v>27</v>
      </c>
      <c r="G46" s="80"/>
      <c r="H46" s="80"/>
      <c r="I46" s="80"/>
      <c r="J46" s="80"/>
      <c r="K46" s="80">
        <f t="shared" si="5"/>
        <v>27</v>
      </c>
      <c r="L46" s="80">
        <f t="shared" si="6"/>
        <v>0</v>
      </c>
      <c r="M46" s="80">
        <f t="shared" si="7"/>
        <v>0</v>
      </c>
      <c r="N46" s="80">
        <f t="shared" si="8"/>
        <v>27</v>
      </c>
    </row>
    <row r="47" spans="1:14" s="1" customFormat="1" ht="47.25" x14ac:dyDescent="0.25">
      <c r="A47" s="10">
        <f t="shared" si="4"/>
        <v>30</v>
      </c>
      <c r="B47" s="3" t="s">
        <v>167</v>
      </c>
      <c r="C47" s="81">
        <f>+C48+C49+C50+C51+C52+C53+C54+C55</f>
        <v>3032.1</v>
      </c>
      <c r="D47" s="81">
        <f>+D48+D49+D50+D51+D52+D53+D54+D55</f>
        <v>819.7</v>
      </c>
      <c r="E47" s="81">
        <f>+E48+E49+E50+E51+E52+E53+E54+E55</f>
        <v>71.2</v>
      </c>
      <c r="F47" s="81">
        <f>+F48+F49+F50+F51+F52+F53+F54+F55</f>
        <v>2212.4</v>
      </c>
      <c r="G47" s="81">
        <f t="shared" ref="G47:N47" si="18">+G48+G49+G50+G51+G52+G53+G54+G55</f>
        <v>0</v>
      </c>
      <c r="H47" s="81">
        <f t="shared" si="18"/>
        <v>-4.2</v>
      </c>
      <c r="I47" s="81">
        <f t="shared" si="18"/>
        <v>0</v>
      </c>
      <c r="J47" s="81">
        <f t="shared" si="18"/>
        <v>4.2</v>
      </c>
      <c r="K47" s="81">
        <f t="shared" si="18"/>
        <v>3032.1</v>
      </c>
      <c r="L47" s="81">
        <f t="shared" si="18"/>
        <v>815.5</v>
      </c>
      <c r="M47" s="81">
        <f t="shared" si="18"/>
        <v>71.2</v>
      </c>
      <c r="N47" s="81">
        <f t="shared" si="18"/>
        <v>2216.6</v>
      </c>
    </row>
    <row r="48" spans="1:14" s="1" customFormat="1" x14ac:dyDescent="0.25">
      <c r="A48" s="10">
        <f t="shared" si="4"/>
        <v>31</v>
      </c>
      <c r="B48" s="9" t="s">
        <v>136</v>
      </c>
      <c r="C48" s="82">
        <f>+D48+F48</f>
        <v>3.6</v>
      </c>
      <c r="D48" s="82"/>
      <c r="E48" s="82"/>
      <c r="F48" s="82">
        <v>3.6</v>
      </c>
      <c r="G48" s="80"/>
      <c r="H48" s="80"/>
      <c r="I48" s="80"/>
      <c r="J48" s="80"/>
      <c r="K48" s="80">
        <f t="shared" si="5"/>
        <v>3.6</v>
      </c>
      <c r="L48" s="80">
        <f t="shared" si="6"/>
        <v>0</v>
      </c>
      <c r="M48" s="80">
        <f t="shared" si="7"/>
        <v>0</v>
      </c>
      <c r="N48" s="80">
        <f t="shared" si="8"/>
        <v>3.6</v>
      </c>
    </row>
    <row r="49" spans="1:14" s="1" customFormat="1" x14ac:dyDescent="0.25">
      <c r="A49" s="10">
        <f t="shared" si="4"/>
        <v>32</v>
      </c>
      <c r="B49" s="4" t="s">
        <v>52</v>
      </c>
      <c r="C49" s="82">
        <f>+D49+F49</f>
        <v>18.5</v>
      </c>
      <c r="D49" s="82">
        <v>18.5</v>
      </c>
      <c r="E49" s="82"/>
      <c r="F49" s="82"/>
      <c r="G49" s="80"/>
      <c r="H49" s="80"/>
      <c r="I49" s="80"/>
      <c r="J49" s="80"/>
      <c r="K49" s="80">
        <f t="shared" si="5"/>
        <v>18.5</v>
      </c>
      <c r="L49" s="80">
        <f t="shared" si="6"/>
        <v>18.5</v>
      </c>
      <c r="M49" s="80">
        <f t="shared" si="7"/>
        <v>0</v>
      </c>
      <c r="N49" s="80">
        <f t="shared" si="8"/>
        <v>0</v>
      </c>
    </row>
    <row r="50" spans="1:14" s="1" customFormat="1" ht="31.5" x14ac:dyDescent="0.25">
      <c r="A50" s="10">
        <f t="shared" si="4"/>
        <v>33</v>
      </c>
      <c r="B50" s="9" t="s">
        <v>71</v>
      </c>
      <c r="C50" s="82">
        <f>+D50+F50</f>
        <v>59.5</v>
      </c>
      <c r="D50" s="82"/>
      <c r="E50" s="82"/>
      <c r="F50" s="82">
        <v>59.5</v>
      </c>
      <c r="G50" s="80">
        <f>+H50+J50</f>
        <v>0</v>
      </c>
      <c r="H50" s="80"/>
      <c r="I50" s="80"/>
      <c r="J50" s="80"/>
      <c r="K50" s="80">
        <f t="shared" si="5"/>
        <v>59.5</v>
      </c>
      <c r="L50" s="80">
        <f t="shared" si="6"/>
        <v>0</v>
      </c>
      <c r="M50" s="80">
        <f t="shared" si="7"/>
        <v>0</v>
      </c>
      <c r="N50" s="80">
        <f t="shared" si="8"/>
        <v>59.5</v>
      </c>
    </row>
    <row r="51" spans="1:14" s="1" customFormat="1" ht="31.5" x14ac:dyDescent="0.25">
      <c r="A51" s="10">
        <f t="shared" si="4"/>
        <v>34</v>
      </c>
      <c r="B51" s="5" t="s">
        <v>53</v>
      </c>
      <c r="C51" s="82">
        <f>+D51+F51</f>
        <v>1587.9</v>
      </c>
      <c r="D51" s="82">
        <v>0.1</v>
      </c>
      <c r="E51" s="82"/>
      <c r="F51" s="82">
        <v>1587.8</v>
      </c>
      <c r="G51" s="80"/>
      <c r="H51" s="80"/>
      <c r="I51" s="80"/>
      <c r="J51" s="80"/>
      <c r="K51" s="80">
        <f t="shared" si="5"/>
        <v>1587.9</v>
      </c>
      <c r="L51" s="80">
        <f t="shared" si="6"/>
        <v>0.1</v>
      </c>
      <c r="M51" s="80">
        <f t="shared" si="7"/>
        <v>0</v>
      </c>
      <c r="N51" s="80">
        <f t="shared" si="8"/>
        <v>1587.8</v>
      </c>
    </row>
    <row r="52" spans="1:14" s="1" customFormat="1" x14ac:dyDescent="0.25">
      <c r="A52" s="10">
        <f t="shared" si="4"/>
        <v>35</v>
      </c>
      <c r="B52" s="5" t="s">
        <v>129</v>
      </c>
      <c r="C52" s="82">
        <f t="shared" ref="C52:C56" si="19">+D52+F52</f>
        <v>48.1</v>
      </c>
      <c r="D52" s="82">
        <v>8.5</v>
      </c>
      <c r="E52" s="82">
        <v>1.6</v>
      </c>
      <c r="F52" s="82">
        <v>39.6</v>
      </c>
      <c r="G52" s="80"/>
      <c r="H52" s="80"/>
      <c r="I52" s="80"/>
      <c r="J52" s="80"/>
      <c r="K52" s="80">
        <f t="shared" si="5"/>
        <v>48.1</v>
      </c>
      <c r="L52" s="80">
        <f t="shared" si="6"/>
        <v>8.5</v>
      </c>
      <c r="M52" s="80">
        <f t="shared" si="7"/>
        <v>1.6</v>
      </c>
      <c r="N52" s="80">
        <f t="shared" si="8"/>
        <v>39.6</v>
      </c>
    </row>
    <row r="53" spans="1:14" s="1" customFormat="1" x14ac:dyDescent="0.25">
      <c r="A53" s="10">
        <f t="shared" si="4"/>
        <v>36</v>
      </c>
      <c r="B53" s="5" t="s">
        <v>56</v>
      </c>
      <c r="C53" s="82">
        <f t="shared" si="19"/>
        <v>646</v>
      </c>
      <c r="D53" s="82">
        <v>646</v>
      </c>
      <c r="E53" s="82">
        <v>1.6</v>
      </c>
      <c r="F53" s="82"/>
      <c r="G53" s="80"/>
      <c r="H53" s="80"/>
      <c r="I53" s="80"/>
      <c r="J53" s="80"/>
      <c r="K53" s="80">
        <f t="shared" si="5"/>
        <v>646</v>
      </c>
      <c r="L53" s="80">
        <f t="shared" si="6"/>
        <v>646</v>
      </c>
      <c r="M53" s="80">
        <f t="shared" si="7"/>
        <v>1.6</v>
      </c>
      <c r="N53" s="80">
        <f t="shared" si="8"/>
        <v>0</v>
      </c>
    </row>
    <row r="54" spans="1:14" s="1" customFormat="1" x14ac:dyDescent="0.25">
      <c r="A54" s="10">
        <f t="shared" si="4"/>
        <v>37</v>
      </c>
      <c r="B54" s="9" t="s">
        <v>59</v>
      </c>
      <c r="C54" s="82">
        <f>+D54+F54</f>
        <v>208.8</v>
      </c>
      <c r="D54" s="82">
        <v>33.299999999999997</v>
      </c>
      <c r="E54" s="82"/>
      <c r="F54" s="82">
        <v>175.5</v>
      </c>
      <c r="G54" s="80">
        <f>+H54+J54</f>
        <v>0</v>
      </c>
      <c r="H54" s="80">
        <v>-4.2</v>
      </c>
      <c r="I54" s="80"/>
      <c r="J54" s="80">
        <v>4.2</v>
      </c>
      <c r="K54" s="80">
        <f t="shared" si="5"/>
        <v>208.8</v>
      </c>
      <c r="L54" s="80">
        <f t="shared" si="6"/>
        <v>29.1</v>
      </c>
      <c r="M54" s="80">
        <f t="shared" si="7"/>
        <v>0</v>
      </c>
      <c r="N54" s="80">
        <f t="shared" si="8"/>
        <v>179.7</v>
      </c>
    </row>
    <row r="55" spans="1:14" s="1" customFormat="1" x14ac:dyDescent="0.25">
      <c r="A55" s="10">
        <f t="shared" si="4"/>
        <v>38</v>
      </c>
      <c r="B55" s="4" t="s">
        <v>61</v>
      </c>
      <c r="C55" s="82">
        <f t="shared" si="19"/>
        <v>459.7</v>
      </c>
      <c r="D55" s="82">
        <v>113.3</v>
      </c>
      <c r="E55" s="82">
        <v>68</v>
      </c>
      <c r="F55" s="82">
        <v>346.4</v>
      </c>
      <c r="G55" s="80"/>
      <c r="H55" s="80"/>
      <c r="I55" s="80"/>
      <c r="J55" s="80"/>
      <c r="K55" s="80">
        <f t="shared" si="5"/>
        <v>459.7</v>
      </c>
      <c r="L55" s="80">
        <f t="shared" si="6"/>
        <v>113.3</v>
      </c>
      <c r="M55" s="80">
        <f t="shared" si="7"/>
        <v>68</v>
      </c>
      <c r="N55" s="80">
        <f t="shared" si="8"/>
        <v>346.4</v>
      </c>
    </row>
    <row r="56" spans="1:14" s="1" customFormat="1" x14ac:dyDescent="0.25">
      <c r="A56" s="10">
        <f t="shared" si="4"/>
        <v>39</v>
      </c>
      <c r="B56" s="28" t="s">
        <v>99</v>
      </c>
      <c r="C56" s="82">
        <f t="shared" si="19"/>
        <v>0.3</v>
      </c>
      <c r="D56" s="82">
        <v>0.3</v>
      </c>
      <c r="E56" s="82">
        <v>0.3</v>
      </c>
      <c r="F56" s="82"/>
      <c r="G56" s="80"/>
      <c r="H56" s="80"/>
      <c r="I56" s="80"/>
      <c r="J56" s="80"/>
      <c r="K56" s="80">
        <f t="shared" si="5"/>
        <v>0.3</v>
      </c>
      <c r="L56" s="80">
        <f t="shared" si="6"/>
        <v>0.3</v>
      </c>
      <c r="M56" s="80">
        <f t="shared" si="7"/>
        <v>0.3</v>
      </c>
      <c r="N56" s="80">
        <f t="shared" si="8"/>
        <v>0</v>
      </c>
    </row>
    <row r="57" spans="1:14" s="1" customFormat="1" ht="31.5" x14ac:dyDescent="0.25">
      <c r="A57" s="10">
        <f t="shared" si="4"/>
        <v>40</v>
      </c>
      <c r="B57" s="6" t="s">
        <v>91</v>
      </c>
      <c r="C57" s="81">
        <f>+C58+C59+C61+C63+C64+C65+C67+C69+C71+C73+C75</f>
        <v>10229.200000000001</v>
      </c>
      <c r="D57" s="81">
        <f t="shared" ref="D57:N57" si="20">+D58+D59+D61+D63+D64+D65+D67+D69+D71+D73+D75</f>
        <v>3740.7</v>
      </c>
      <c r="E57" s="81">
        <f t="shared" si="20"/>
        <v>13.3</v>
      </c>
      <c r="F57" s="81">
        <f t="shared" si="20"/>
        <v>6488.5</v>
      </c>
      <c r="G57" s="81">
        <f t="shared" si="20"/>
        <v>0</v>
      </c>
      <c r="H57" s="81">
        <f t="shared" si="20"/>
        <v>368.5</v>
      </c>
      <c r="I57" s="81">
        <f t="shared" si="20"/>
        <v>0</v>
      </c>
      <c r="J57" s="81">
        <f t="shared" si="20"/>
        <v>-368.5</v>
      </c>
      <c r="K57" s="81">
        <f t="shared" si="20"/>
        <v>10229.200000000001</v>
      </c>
      <c r="L57" s="81">
        <f t="shared" si="20"/>
        <v>4109.2</v>
      </c>
      <c r="M57" s="81">
        <f t="shared" si="20"/>
        <v>13.3</v>
      </c>
      <c r="N57" s="81">
        <f t="shared" si="20"/>
        <v>6120</v>
      </c>
    </row>
    <row r="58" spans="1:14" s="1" customFormat="1" x14ac:dyDescent="0.25">
      <c r="A58" s="10">
        <f t="shared" si="4"/>
        <v>41</v>
      </c>
      <c r="B58" s="5" t="s">
        <v>89</v>
      </c>
      <c r="C58" s="82">
        <f t="shared" ref="C58:C76" si="21">+D58+F58</f>
        <v>51.4</v>
      </c>
      <c r="D58" s="82">
        <v>7.3</v>
      </c>
      <c r="E58" s="82"/>
      <c r="F58" s="82">
        <v>44.1</v>
      </c>
      <c r="G58" s="80">
        <f>+H58+J58</f>
        <v>-7.3</v>
      </c>
      <c r="H58" s="80">
        <v>-7.3</v>
      </c>
      <c r="I58" s="80"/>
      <c r="J58" s="80"/>
      <c r="K58" s="80">
        <f t="shared" si="5"/>
        <v>44.1</v>
      </c>
      <c r="L58" s="80">
        <f t="shared" si="6"/>
        <v>0</v>
      </c>
      <c r="M58" s="80">
        <f t="shared" si="7"/>
        <v>0</v>
      </c>
      <c r="N58" s="80">
        <f t="shared" si="8"/>
        <v>44.1</v>
      </c>
    </row>
    <row r="59" spans="1:14" s="1" customFormat="1" x14ac:dyDescent="0.25">
      <c r="A59" s="10">
        <f t="shared" si="4"/>
        <v>42</v>
      </c>
      <c r="B59" s="9" t="s">
        <v>136</v>
      </c>
      <c r="C59" s="82">
        <f t="shared" si="21"/>
        <v>153.69999999999999</v>
      </c>
      <c r="D59" s="82">
        <v>73.3</v>
      </c>
      <c r="E59" s="82"/>
      <c r="F59" s="82">
        <v>80.400000000000006</v>
      </c>
      <c r="G59" s="80"/>
      <c r="H59" s="80"/>
      <c r="I59" s="80"/>
      <c r="J59" s="80"/>
      <c r="K59" s="80">
        <f t="shared" si="5"/>
        <v>153.69999999999999</v>
      </c>
      <c r="L59" s="80">
        <f t="shared" si="6"/>
        <v>73.3</v>
      </c>
      <c r="M59" s="80">
        <f t="shared" si="7"/>
        <v>0</v>
      </c>
      <c r="N59" s="80">
        <f t="shared" si="8"/>
        <v>80.400000000000006</v>
      </c>
    </row>
    <row r="60" spans="1:14" s="1" customFormat="1" x14ac:dyDescent="0.25">
      <c r="A60" s="10">
        <f t="shared" si="4"/>
        <v>43</v>
      </c>
      <c r="B60" s="28" t="s">
        <v>99</v>
      </c>
      <c r="C60" s="82">
        <f t="shared" si="21"/>
        <v>0.1</v>
      </c>
      <c r="D60" s="82">
        <v>0.1</v>
      </c>
      <c r="E60" s="82"/>
      <c r="F60" s="82"/>
      <c r="G60" s="80"/>
      <c r="H60" s="80"/>
      <c r="I60" s="80"/>
      <c r="J60" s="80"/>
      <c r="K60" s="80">
        <f t="shared" si="5"/>
        <v>0.1</v>
      </c>
      <c r="L60" s="80">
        <f t="shared" si="6"/>
        <v>0.1</v>
      </c>
      <c r="M60" s="80">
        <f t="shared" si="7"/>
        <v>0</v>
      </c>
      <c r="N60" s="80">
        <f t="shared" si="8"/>
        <v>0</v>
      </c>
    </row>
    <row r="61" spans="1:14" s="1" customFormat="1" x14ac:dyDescent="0.25">
      <c r="A61" s="10">
        <f t="shared" si="4"/>
        <v>44</v>
      </c>
      <c r="B61" s="5" t="s">
        <v>34</v>
      </c>
      <c r="C61" s="82">
        <f t="shared" si="21"/>
        <v>765.7</v>
      </c>
      <c r="D61" s="82">
        <v>765.7</v>
      </c>
      <c r="E61" s="82">
        <v>5.3</v>
      </c>
      <c r="F61" s="82"/>
      <c r="G61" s="80">
        <f>+H61+J61</f>
        <v>32.6</v>
      </c>
      <c r="H61" s="80">
        <v>32.6</v>
      </c>
      <c r="I61" s="80"/>
      <c r="J61" s="80"/>
      <c r="K61" s="80">
        <f t="shared" si="5"/>
        <v>798.3</v>
      </c>
      <c r="L61" s="80">
        <f t="shared" si="6"/>
        <v>798.3</v>
      </c>
      <c r="M61" s="80">
        <f t="shared" si="7"/>
        <v>5.3</v>
      </c>
      <c r="N61" s="80">
        <f t="shared" si="8"/>
        <v>0</v>
      </c>
    </row>
    <row r="62" spans="1:14" s="1" customFormat="1" x14ac:dyDescent="0.25">
      <c r="A62" s="10">
        <f t="shared" si="4"/>
        <v>45</v>
      </c>
      <c r="B62" s="28" t="s">
        <v>99</v>
      </c>
      <c r="C62" s="82">
        <f t="shared" si="21"/>
        <v>9.6</v>
      </c>
      <c r="D62" s="82">
        <v>9.6</v>
      </c>
      <c r="E62" s="82"/>
      <c r="F62" s="82"/>
      <c r="G62" s="80"/>
      <c r="H62" s="80"/>
      <c r="I62" s="80"/>
      <c r="J62" s="80"/>
      <c r="K62" s="80">
        <f t="shared" si="5"/>
        <v>9.6</v>
      </c>
      <c r="L62" s="80">
        <f t="shared" si="6"/>
        <v>9.6</v>
      </c>
      <c r="M62" s="80">
        <f t="shared" si="7"/>
        <v>0</v>
      </c>
      <c r="N62" s="80">
        <f t="shared" si="8"/>
        <v>0</v>
      </c>
    </row>
    <row r="63" spans="1:14" s="1" customFormat="1" x14ac:dyDescent="0.25">
      <c r="A63" s="10">
        <f t="shared" si="4"/>
        <v>46</v>
      </c>
      <c r="B63" s="5" t="s">
        <v>67</v>
      </c>
      <c r="C63" s="82">
        <f>+D63+F63</f>
        <v>630.9</v>
      </c>
      <c r="D63" s="82">
        <v>64.2</v>
      </c>
      <c r="E63" s="82"/>
      <c r="F63" s="82">
        <v>566.70000000000005</v>
      </c>
      <c r="G63" s="80">
        <f>+H63+J63</f>
        <v>44.6</v>
      </c>
      <c r="H63" s="80">
        <v>-15.4</v>
      </c>
      <c r="I63" s="80"/>
      <c r="J63" s="80">
        <v>60</v>
      </c>
      <c r="K63" s="80">
        <f t="shared" si="5"/>
        <v>675.5</v>
      </c>
      <c r="L63" s="80">
        <f t="shared" si="6"/>
        <v>48.8</v>
      </c>
      <c r="M63" s="80">
        <f t="shared" si="7"/>
        <v>0</v>
      </c>
      <c r="N63" s="80">
        <f t="shared" si="8"/>
        <v>626.70000000000005</v>
      </c>
    </row>
    <row r="64" spans="1:14" s="1" customFormat="1" x14ac:dyDescent="0.25">
      <c r="A64" s="10">
        <f t="shared" si="4"/>
        <v>47</v>
      </c>
      <c r="B64" s="9" t="s">
        <v>44</v>
      </c>
      <c r="C64" s="82">
        <f t="shared" si="21"/>
        <v>186</v>
      </c>
      <c r="D64" s="82">
        <v>11.4</v>
      </c>
      <c r="E64" s="82"/>
      <c r="F64" s="82">
        <v>174.6</v>
      </c>
      <c r="G64" s="80"/>
      <c r="H64" s="80"/>
      <c r="I64" s="80"/>
      <c r="J64" s="80"/>
      <c r="K64" s="80">
        <f t="shared" si="5"/>
        <v>186</v>
      </c>
      <c r="L64" s="80">
        <f t="shared" si="6"/>
        <v>11.4</v>
      </c>
      <c r="M64" s="80">
        <f t="shared" si="7"/>
        <v>0</v>
      </c>
      <c r="N64" s="80">
        <f t="shared" si="8"/>
        <v>174.6</v>
      </c>
    </row>
    <row r="65" spans="1:14" s="1" customFormat="1" ht="31.5" x14ac:dyDescent="0.25">
      <c r="A65" s="10">
        <f t="shared" si="4"/>
        <v>48</v>
      </c>
      <c r="B65" s="9" t="s">
        <v>71</v>
      </c>
      <c r="C65" s="82">
        <f t="shared" si="21"/>
        <v>1076.3</v>
      </c>
      <c r="D65" s="82">
        <v>439.7</v>
      </c>
      <c r="E65" s="82">
        <v>6.6</v>
      </c>
      <c r="F65" s="82">
        <v>636.6</v>
      </c>
      <c r="G65" s="80">
        <f>+H65+J65</f>
        <v>350.2</v>
      </c>
      <c r="H65" s="80">
        <v>316.60000000000002</v>
      </c>
      <c r="I65" s="80"/>
      <c r="J65" s="80">
        <v>33.6</v>
      </c>
      <c r="K65" s="80">
        <f t="shared" si="5"/>
        <v>1426.5</v>
      </c>
      <c r="L65" s="80">
        <f t="shared" si="6"/>
        <v>756.3</v>
      </c>
      <c r="M65" s="80">
        <f t="shared" si="7"/>
        <v>6.6</v>
      </c>
      <c r="N65" s="80">
        <f t="shared" si="8"/>
        <v>670.2</v>
      </c>
    </row>
    <row r="66" spans="1:14" s="1" customFormat="1" x14ac:dyDescent="0.25">
      <c r="A66" s="10">
        <f t="shared" si="4"/>
        <v>49</v>
      </c>
      <c r="B66" s="28" t="s">
        <v>99</v>
      </c>
      <c r="C66" s="82">
        <f t="shared" si="21"/>
        <v>494.4</v>
      </c>
      <c r="D66" s="82">
        <v>17.899999999999999</v>
      </c>
      <c r="E66" s="82"/>
      <c r="F66" s="82">
        <v>476.5</v>
      </c>
      <c r="G66" s="80"/>
      <c r="H66" s="80"/>
      <c r="I66" s="80"/>
      <c r="J66" s="80"/>
      <c r="K66" s="80">
        <f t="shared" si="5"/>
        <v>494.4</v>
      </c>
      <c r="L66" s="80">
        <f t="shared" si="6"/>
        <v>17.899999999999999</v>
      </c>
      <c r="M66" s="80">
        <f t="shared" si="7"/>
        <v>0</v>
      </c>
      <c r="N66" s="80">
        <f t="shared" si="8"/>
        <v>476.5</v>
      </c>
    </row>
    <row r="67" spans="1:14" s="1" customFormat="1" ht="31.5" x14ac:dyDescent="0.25">
      <c r="A67" s="10">
        <f t="shared" si="4"/>
        <v>50</v>
      </c>
      <c r="B67" s="5" t="s">
        <v>53</v>
      </c>
      <c r="C67" s="82">
        <f t="shared" si="21"/>
        <v>1301.3</v>
      </c>
      <c r="D67" s="82">
        <v>572.70000000000005</v>
      </c>
      <c r="E67" s="82"/>
      <c r="F67" s="82">
        <v>728.6</v>
      </c>
      <c r="G67" s="80">
        <f>+H67+J67</f>
        <v>-83.1</v>
      </c>
      <c r="H67" s="80">
        <v>2.6</v>
      </c>
      <c r="I67" s="80"/>
      <c r="J67" s="80">
        <v>-85.7</v>
      </c>
      <c r="K67" s="80">
        <f t="shared" si="5"/>
        <v>1218.2</v>
      </c>
      <c r="L67" s="80">
        <f t="shared" si="6"/>
        <v>575.29999999999995</v>
      </c>
      <c r="M67" s="80">
        <f t="shared" si="7"/>
        <v>0</v>
      </c>
      <c r="N67" s="80">
        <f t="shared" si="8"/>
        <v>642.9</v>
      </c>
    </row>
    <row r="68" spans="1:14" s="1" customFormat="1" x14ac:dyDescent="0.25">
      <c r="A68" s="10">
        <f t="shared" si="4"/>
        <v>51</v>
      </c>
      <c r="B68" s="28" t="s">
        <v>99</v>
      </c>
      <c r="C68" s="82">
        <f t="shared" si="21"/>
        <v>414.8</v>
      </c>
      <c r="D68" s="82">
        <v>414.8</v>
      </c>
      <c r="E68" s="82"/>
      <c r="F68" s="82"/>
      <c r="G68" s="80"/>
      <c r="H68" s="80"/>
      <c r="I68" s="80"/>
      <c r="J68" s="80"/>
      <c r="K68" s="80">
        <f t="shared" si="5"/>
        <v>414.8</v>
      </c>
      <c r="L68" s="80">
        <f t="shared" si="6"/>
        <v>414.8</v>
      </c>
      <c r="M68" s="80">
        <f t="shared" si="7"/>
        <v>0</v>
      </c>
      <c r="N68" s="80">
        <f t="shared" si="8"/>
        <v>0</v>
      </c>
    </row>
    <row r="69" spans="1:14" s="1" customFormat="1" x14ac:dyDescent="0.25">
      <c r="A69" s="10">
        <f t="shared" si="4"/>
        <v>52</v>
      </c>
      <c r="B69" s="5" t="s">
        <v>129</v>
      </c>
      <c r="C69" s="82">
        <f t="shared" si="21"/>
        <v>247.3</v>
      </c>
      <c r="D69" s="82">
        <v>193.6</v>
      </c>
      <c r="E69" s="82">
        <v>0.9</v>
      </c>
      <c r="F69" s="82">
        <v>53.7</v>
      </c>
      <c r="G69" s="80"/>
      <c r="H69" s="80"/>
      <c r="I69" s="80"/>
      <c r="J69" s="80"/>
      <c r="K69" s="80">
        <f t="shared" si="5"/>
        <v>247.3</v>
      </c>
      <c r="L69" s="80">
        <f t="shared" si="6"/>
        <v>193.6</v>
      </c>
      <c r="M69" s="80">
        <f t="shared" si="7"/>
        <v>0.9</v>
      </c>
      <c r="N69" s="80">
        <f t="shared" si="8"/>
        <v>53.7</v>
      </c>
    </row>
    <row r="70" spans="1:14" s="1" customFormat="1" x14ac:dyDescent="0.25">
      <c r="A70" s="10">
        <f t="shared" si="4"/>
        <v>53</v>
      </c>
      <c r="B70" s="28" t="s">
        <v>99</v>
      </c>
      <c r="C70" s="82">
        <f t="shared" si="21"/>
        <v>19.899999999999999</v>
      </c>
      <c r="D70" s="82">
        <v>19.899999999999999</v>
      </c>
      <c r="E70" s="82"/>
      <c r="F70" s="82"/>
      <c r="G70" s="80"/>
      <c r="H70" s="80"/>
      <c r="I70" s="80"/>
      <c r="J70" s="80"/>
      <c r="K70" s="80">
        <f t="shared" si="5"/>
        <v>19.899999999999999</v>
      </c>
      <c r="L70" s="80">
        <f t="shared" si="6"/>
        <v>19.899999999999999</v>
      </c>
      <c r="M70" s="80">
        <f t="shared" si="7"/>
        <v>0</v>
      </c>
      <c r="N70" s="80">
        <f t="shared" si="8"/>
        <v>0</v>
      </c>
    </row>
    <row r="71" spans="1:14" s="1" customFormat="1" x14ac:dyDescent="0.25">
      <c r="A71" s="10">
        <f t="shared" si="4"/>
        <v>54</v>
      </c>
      <c r="B71" s="5" t="s">
        <v>56</v>
      </c>
      <c r="C71" s="82">
        <f t="shared" si="21"/>
        <v>4451.8999999999996</v>
      </c>
      <c r="D71" s="82">
        <v>756.5</v>
      </c>
      <c r="E71" s="82">
        <v>0.5</v>
      </c>
      <c r="F71" s="82">
        <v>3695.4</v>
      </c>
      <c r="G71" s="80">
        <f>+H71+J71</f>
        <v>-319.5</v>
      </c>
      <c r="H71" s="80">
        <v>-10.1</v>
      </c>
      <c r="I71" s="80"/>
      <c r="J71" s="80">
        <v>-309.39999999999998</v>
      </c>
      <c r="K71" s="80">
        <f t="shared" si="5"/>
        <v>4132.3999999999996</v>
      </c>
      <c r="L71" s="80">
        <f t="shared" si="6"/>
        <v>746.4</v>
      </c>
      <c r="M71" s="80">
        <f t="shared" si="7"/>
        <v>0.5</v>
      </c>
      <c r="N71" s="80">
        <f t="shared" si="8"/>
        <v>3386</v>
      </c>
    </row>
    <row r="72" spans="1:14" s="1" customFormat="1" x14ac:dyDescent="0.25">
      <c r="A72" s="10">
        <f t="shared" si="4"/>
        <v>55</v>
      </c>
      <c r="B72" s="28" t="s">
        <v>99</v>
      </c>
      <c r="C72" s="82">
        <f t="shared" si="21"/>
        <v>315.10000000000002</v>
      </c>
      <c r="D72" s="82">
        <v>315.10000000000002</v>
      </c>
      <c r="E72" s="82"/>
      <c r="F72" s="82"/>
      <c r="G72" s="80">
        <f t="shared" ref="G72:G75" si="22">+H72+J72</f>
        <v>0</v>
      </c>
      <c r="H72" s="80"/>
      <c r="I72" s="80"/>
      <c r="J72" s="80"/>
      <c r="K72" s="80">
        <f t="shared" si="5"/>
        <v>315.10000000000002</v>
      </c>
      <c r="L72" s="80">
        <f t="shared" si="6"/>
        <v>315.10000000000002</v>
      </c>
      <c r="M72" s="80">
        <f t="shared" si="7"/>
        <v>0</v>
      </c>
      <c r="N72" s="80">
        <f t="shared" si="8"/>
        <v>0</v>
      </c>
    </row>
    <row r="73" spans="1:14" s="1" customFormat="1" x14ac:dyDescent="0.25">
      <c r="A73" s="10">
        <f t="shared" si="4"/>
        <v>56</v>
      </c>
      <c r="B73" s="9" t="s">
        <v>59</v>
      </c>
      <c r="C73" s="82">
        <f t="shared" si="21"/>
        <v>507.2</v>
      </c>
      <c r="D73" s="82">
        <v>38.700000000000003</v>
      </c>
      <c r="E73" s="82"/>
      <c r="F73" s="82">
        <v>468.5</v>
      </c>
      <c r="G73" s="80">
        <f t="shared" si="22"/>
        <v>-100.8</v>
      </c>
      <c r="H73" s="80">
        <v>21.2</v>
      </c>
      <c r="I73" s="80"/>
      <c r="J73" s="80">
        <v>-122</v>
      </c>
      <c r="K73" s="80">
        <f t="shared" si="5"/>
        <v>406.4</v>
      </c>
      <c r="L73" s="80">
        <f t="shared" si="6"/>
        <v>59.9</v>
      </c>
      <c r="M73" s="80">
        <f t="shared" si="7"/>
        <v>0</v>
      </c>
      <c r="N73" s="80">
        <f t="shared" si="8"/>
        <v>346.5</v>
      </c>
    </row>
    <row r="74" spans="1:14" s="1" customFormat="1" x14ac:dyDescent="0.25">
      <c r="A74" s="10">
        <f t="shared" si="4"/>
        <v>57</v>
      </c>
      <c r="B74" s="28" t="s">
        <v>99</v>
      </c>
      <c r="C74" s="82">
        <f t="shared" si="21"/>
        <v>21.3</v>
      </c>
      <c r="D74" s="82">
        <v>21.3</v>
      </c>
      <c r="E74" s="82"/>
      <c r="F74" s="82"/>
      <c r="G74" s="80">
        <f t="shared" si="22"/>
        <v>0</v>
      </c>
      <c r="H74" s="80"/>
      <c r="I74" s="80"/>
      <c r="J74" s="80"/>
      <c r="K74" s="80">
        <f t="shared" si="5"/>
        <v>21.3</v>
      </c>
      <c r="L74" s="80">
        <f t="shared" si="6"/>
        <v>21.3</v>
      </c>
      <c r="M74" s="80">
        <f t="shared" si="7"/>
        <v>0</v>
      </c>
      <c r="N74" s="80">
        <f t="shared" si="8"/>
        <v>0</v>
      </c>
    </row>
    <row r="75" spans="1:14" s="1" customFormat="1" x14ac:dyDescent="0.25">
      <c r="A75" s="10">
        <f t="shared" si="4"/>
        <v>58</v>
      </c>
      <c r="B75" s="5" t="s">
        <v>61</v>
      </c>
      <c r="C75" s="82">
        <f>+D75+F75</f>
        <v>857.5</v>
      </c>
      <c r="D75" s="82">
        <f>17.6+800</f>
        <v>817.6</v>
      </c>
      <c r="E75" s="82"/>
      <c r="F75" s="82">
        <f>29.4+10.5</f>
        <v>39.9</v>
      </c>
      <c r="G75" s="80">
        <f t="shared" si="22"/>
        <v>83.3</v>
      </c>
      <c r="H75" s="80">
        <v>28.3</v>
      </c>
      <c r="I75" s="80"/>
      <c r="J75" s="80">
        <v>55</v>
      </c>
      <c r="K75" s="80">
        <f t="shared" si="5"/>
        <v>940.8</v>
      </c>
      <c r="L75" s="80">
        <f t="shared" si="6"/>
        <v>845.9</v>
      </c>
      <c r="M75" s="80">
        <f t="shared" si="7"/>
        <v>0</v>
      </c>
      <c r="N75" s="80">
        <f t="shared" si="8"/>
        <v>94.9</v>
      </c>
    </row>
    <row r="76" spans="1:14" s="1" customFormat="1" x14ac:dyDescent="0.25">
      <c r="A76" s="10">
        <f t="shared" si="4"/>
        <v>59</v>
      </c>
      <c r="B76" s="28" t="s">
        <v>99</v>
      </c>
      <c r="C76" s="82">
        <f t="shared" si="21"/>
        <v>51.5</v>
      </c>
      <c r="D76" s="82">
        <f>16.3+35.2</f>
        <v>51.5</v>
      </c>
      <c r="E76" s="82"/>
      <c r="F76" s="82"/>
      <c r="G76" s="80"/>
      <c r="H76" s="80"/>
      <c r="I76" s="80"/>
      <c r="J76" s="80"/>
      <c r="K76" s="80">
        <f>+C76+G76</f>
        <v>51.5</v>
      </c>
      <c r="L76" s="80">
        <f t="shared" si="6"/>
        <v>51.5</v>
      </c>
      <c r="M76" s="80">
        <f t="shared" si="7"/>
        <v>0</v>
      </c>
      <c r="N76" s="80">
        <f t="shared" si="8"/>
        <v>0</v>
      </c>
    </row>
    <row r="77" spans="1:14" s="1" customFormat="1" x14ac:dyDescent="0.25">
      <c r="A77" s="10">
        <f t="shared" si="4"/>
        <v>60</v>
      </c>
      <c r="B77" s="6" t="s">
        <v>83</v>
      </c>
      <c r="C77" s="81">
        <f>+C19+C29+C57</f>
        <v>15788.6</v>
      </c>
      <c r="D77" s="81">
        <f>+D19+D29+D57</f>
        <v>6077.8</v>
      </c>
      <c r="E77" s="81">
        <f>+E19+E29+E57</f>
        <v>254.1</v>
      </c>
      <c r="F77" s="81">
        <f>+F19+F29+F57</f>
        <v>9710.7999999999993</v>
      </c>
      <c r="G77" s="81">
        <f t="shared" ref="G77:N77" si="23">+G19+G29+G57</f>
        <v>390.6</v>
      </c>
      <c r="H77" s="81">
        <f t="shared" si="23"/>
        <v>754.9</v>
      </c>
      <c r="I77" s="81">
        <f t="shared" si="23"/>
        <v>0.3</v>
      </c>
      <c r="J77" s="81">
        <f t="shared" si="23"/>
        <v>-364.3</v>
      </c>
      <c r="K77" s="81">
        <f t="shared" si="23"/>
        <v>16179.2</v>
      </c>
      <c r="L77" s="81">
        <f t="shared" si="23"/>
        <v>6832.7</v>
      </c>
      <c r="M77" s="81">
        <f t="shared" si="23"/>
        <v>254.4</v>
      </c>
      <c r="N77" s="81">
        <f t="shared" si="23"/>
        <v>9346.5</v>
      </c>
    </row>
    <row r="78" spans="1:14" x14ac:dyDescent="0.25">
      <c r="C78" s="42"/>
      <c r="D78" s="42"/>
      <c r="E78" s="42"/>
      <c r="F78" s="42"/>
    </row>
    <row r="79" spans="1:14" x14ac:dyDescent="0.25">
      <c r="B79" s="37"/>
      <c r="C79" s="42"/>
      <c r="D79" s="42"/>
      <c r="E79" s="42"/>
      <c r="F79" s="42"/>
    </row>
    <row r="80" spans="1:14" x14ac:dyDescent="0.25">
      <c r="C80" s="42"/>
      <c r="D80" s="42"/>
      <c r="E80" s="42"/>
      <c r="F80" s="42"/>
    </row>
    <row r="81" spans="3:6" x14ac:dyDescent="0.25">
      <c r="C81" s="42"/>
      <c r="D81" s="42"/>
      <c r="E81" s="42"/>
      <c r="F81" s="42"/>
    </row>
    <row r="82" spans="3:6" x14ac:dyDescent="0.25">
      <c r="C82" s="42"/>
      <c r="D82" s="42"/>
      <c r="E82" s="42"/>
      <c r="F82" s="42"/>
    </row>
  </sheetData>
  <mergeCells count="18">
    <mergeCell ref="A10:F10"/>
    <mergeCell ref="A14:A16"/>
    <mergeCell ref="B14:B16"/>
    <mergeCell ref="C14:C16"/>
    <mergeCell ref="D14:F14"/>
    <mergeCell ref="D15:E15"/>
    <mergeCell ref="F15:F16"/>
    <mergeCell ref="C13:F13"/>
    <mergeCell ref="G13:J13"/>
    <mergeCell ref="G14:G16"/>
    <mergeCell ref="H14:J14"/>
    <mergeCell ref="H15:I15"/>
    <mergeCell ref="J15:J16"/>
    <mergeCell ref="K13:N13"/>
    <mergeCell ref="K14:K16"/>
    <mergeCell ref="L14:N14"/>
    <mergeCell ref="L15:M15"/>
    <mergeCell ref="N15:N16"/>
  </mergeCells>
  <pageMargins left="0.74803149606299213" right="0.15748031496062992" top="0.74803149606299213" bottom="0.1968503937007874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3</vt:i4>
      </vt:variant>
    </vt:vector>
  </HeadingPairs>
  <TitlesOfParts>
    <vt:vector size="7" baseType="lpstr">
      <vt:lpstr>1 pr. pajamos </vt:lpstr>
      <vt:lpstr>1 pr. asignavimai</vt:lpstr>
      <vt:lpstr>2 pr.</vt:lpstr>
      <vt:lpstr>3 pr.</vt:lpstr>
      <vt:lpstr>'1 pr. asignavimai'!Print_Titles</vt:lpstr>
      <vt:lpstr>'1 pr. pajamos '!Print_Titles</vt:lpstr>
      <vt:lpstr>'3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2021-05-31T05:01:45Z</cp:lastPrinted>
  <dcterms:created xsi:type="dcterms:W3CDTF">2013-11-22T06:09:34Z</dcterms:created>
  <dcterms:modified xsi:type="dcterms:W3CDTF">2021-06-03T10:14:43Z</dcterms:modified>
</cp:coreProperties>
</file>