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1 MVP\VII keitimas (lapkritis po tarybos)\"/>
    </mc:Choice>
  </mc:AlternateContent>
  <bookViews>
    <workbookView xWindow="-120" yWindow="-120" windowWidth="20610" windowHeight="7740"/>
  </bookViews>
  <sheets>
    <sheet name="11 programa MVP" sheetId="13" r:id="rId1"/>
    <sheet name="11 programa" sheetId="18" state="hidden" r:id="rId2"/>
  </sheets>
  <definedNames>
    <definedName name="_xlnm.Print_Area" localSheetId="1">'11 programa'!$A$1:$O$150</definedName>
    <definedName name="_xlnm.Print_Area" localSheetId="0">'11 programa MVP'!$A$1:$M$144</definedName>
    <definedName name="_xlnm.Print_Titles" localSheetId="1">'11 programa'!$7:$9</definedName>
    <definedName name="_xlnm.Print_Titles" localSheetId="0">'11 programa MVP'!$8:$10</definedName>
  </definedNames>
  <calcPr calcId="162913"/>
</workbook>
</file>

<file path=xl/calcChain.xml><?xml version="1.0" encoding="utf-8"?>
<calcChain xmlns="http://schemas.openxmlformats.org/spreadsheetml/2006/main">
  <c r="K105" i="13" l="1"/>
  <c r="K91" i="13"/>
  <c r="K90" i="13"/>
  <c r="K48" i="13"/>
  <c r="K20" i="13"/>
  <c r="K118" i="13" l="1"/>
  <c r="K109" i="13"/>
  <c r="K72" i="13"/>
  <c r="K67" i="13"/>
  <c r="K45" i="13"/>
  <c r="K38" i="13"/>
  <c r="K35" i="13"/>
  <c r="K30" i="13"/>
  <c r="K138" i="13" l="1"/>
  <c r="K122" i="13"/>
  <c r="K70" i="13"/>
  <c r="K61" i="13"/>
  <c r="K59" i="13"/>
  <c r="I118" i="18" l="1"/>
  <c r="I80" i="18" l="1"/>
  <c r="I47" i="18"/>
  <c r="J118" i="18" l="1"/>
  <c r="K118" i="18"/>
  <c r="I85" i="18"/>
  <c r="J85" i="18"/>
  <c r="K84" i="18"/>
  <c r="J84" i="18"/>
  <c r="K83" i="18"/>
  <c r="J83" i="18"/>
  <c r="K82" i="18"/>
  <c r="J82" i="18"/>
  <c r="K80" i="18"/>
  <c r="J80" i="18"/>
  <c r="K79" i="18"/>
  <c r="J79" i="18"/>
  <c r="J78" i="18"/>
  <c r="I78" i="18"/>
  <c r="I63" i="18"/>
  <c r="J60" i="18"/>
  <c r="K60" i="18"/>
  <c r="I60" i="18"/>
  <c r="J47" i="18"/>
  <c r="K47" i="18"/>
  <c r="I97" i="18" l="1"/>
  <c r="I119" i="18" s="1"/>
  <c r="K97" i="18"/>
  <c r="K119" i="18" s="1"/>
  <c r="J97" i="18"/>
  <c r="K93" i="18"/>
  <c r="J142" i="18" l="1"/>
  <c r="J141" i="18" s="1"/>
  <c r="I142" i="18"/>
  <c r="K140" i="18"/>
  <c r="J140" i="18"/>
  <c r="I140" i="18"/>
  <c r="K139" i="18"/>
  <c r="J139" i="18"/>
  <c r="K138" i="18"/>
  <c r="J138" i="18"/>
  <c r="K137" i="18"/>
  <c r="J137" i="18"/>
  <c r="I137" i="18"/>
  <c r="K136" i="18"/>
  <c r="J136" i="18"/>
  <c r="I136" i="18"/>
  <c r="K135" i="18"/>
  <c r="J135" i="18"/>
  <c r="I135" i="18"/>
  <c r="K134" i="18"/>
  <c r="J134" i="18"/>
  <c r="I134" i="18"/>
  <c r="K133" i="18"/>
  <c r="J133" i="18"/>
  <c r="K124" i="18"/>
  <c r="J124" i="18"/>
  <c r="I124" i="18"/>
  <c r="K122" i="18"/>
  <c r="J122" i="18"/>
  <c r="I122" i="18"/>
  <c r="I101" i="18"/>
  <c r="I133" i="18"/>
  <c r="I138" i="18"/>
  <c r="I87" i="18"/>
  <c r="J75" i="18"/>
  <c r="J77" i="18" s="1"/>
  <c r="J119" i="18" s="1"/>
  <c r="I72" i="18"/>
  <c r="K70" i="18"/>
  <c r="J70" i="18"/>
  <c r="I70" i="18"/>
  <c r="K68" i="18"/>
  <c r="J68" i="18"/>
  <c r="I68" i="18"/>
  <c r="K65" i="18"/>
  <c r="J65" i="18"/>
  <c r="I65" i="18"/>
  <c r="K63" i="18"/>
  <c r="J63" i="18"/>
  <c r="J55" i="18"/>
  <c r="O46" i="18"/>
  <c r="N46" i="18"/>
  <c r="M46" i="18"/>
  <c r="K45" i="18"/>
  <c r="K132" i="18" s="1"/>
  <c r="J45" i="18"/>
  <c r="I45" i="18"/>
  <c r="J33" i="18"/>
  <c r="K25" i="18"/>
  <c r="J25" i="18"/>
  <c r="I25" i="18"/>
  <c r="K22" i="18"/>
  <c r="J22" i="18"/>
  <c r="I22" i="18"/>
  <c r="K19" i="18"/>
  <c r="J19" i="18"/>
  <c r="I19" i="18"/>
  <c r="K16" i="18"/>
  <c r="J16" i="18"/>
  <c r="I14" i="18"/>
  <c r="I132" i="18" s="1"/>
  <c r="I141" i="18" l="1"/>
  <c r="K131" i="18"/>
  <c r="K130" i="18" s="1"/>
  <c r="I139" i="18"/>
  <c r="K26" i="18"/>
  <c r="K73" i="18"/>
  <c r="I131" i="18"/>
  <c r="I125" i="18"/>
  <c r="J125" i="18"/>
  <c r="I16" i="18"/>
  <c r="I26" i="18" s="1"/>
  <c r="J26" i="18"/>
  <c r="J132" i="18"/>
  <c r="J131" i="18" s="1"/>
  <c r="J130" i="18" s="1"/>
  <c r="J143" i="18" s="1"/>
  <c r="K125" i="18"/>
  <c r="K142" i="18"/>
  <c r="K141" i="18" s="1"/>
  <c r="I73" i="18"/>
  <c r="J73" i="18"/>
  <c r="I126" i="18" l="1"/>
  <c r="I127" i="18" s="1"/>
  <c r="I130" i="18"/>
  <c r="I143" i="18" s="1"/>
  <c r="K143" i="18"/>
  <c r="K126" i="18"/>
  <c r="K127" i="18" s="1"/>
  <c r="J126" i="18"/>
  <c r="J127" i="18" s="1"/>
  <c r="J145" i="18" s="1"/>
  <c r="K87" i="13"/>
  <c r="K86" i="13"/>
  <c r="K99" i="13" l="1"/>
  <c r="K145" i="18"/>
  <c r="I145" i="18"/>
  <c r="K15" i="13" l="1"/>
  <c r="K53" i="13" l="1"/>
  <c r="K55" i="13" l="1"/>
  <c r="K78" i="13" l="1"/>
  <c r="M54" i="13"/>
  <c r="M44" i="13"/>
  <c r="K74" i="13" l="1"/>
  <c r="K76" i="13" l="1"/>
  <c r="K16" i="13" l="1"/>
  <c r="K103" i="13" l="1"/>
  <c r="K107" i="13" s="1"/>
  <c r="K131" i="13" l="1"/>
  <c r="K132" i="13" l="1"/>
  <c r="K25" i="13" l="1"/>
  <c r="K22" i="13" l="1"/>
  <c r="K19" i="13"/>
  <c r="K141" i="13"/>
  <c r="K139" i="13"/>
  <c r="K137" i="13"/>
  <c r="K136" i="13"/>
  <c r="K135" i="13"/>
  <c r="K134" i="13"/>
  <c r="K133" i="13"/>
  <c r="K119" i="13"/>
  <c r="K112" i="13"/>
  <c r="K114" i="13"/>
  <c r="K71" i="13"/>
  <c r="K69" i="13"/>
  <c r="K66" i="13"/>
  <c r="K115" i="13" l="1"/>
  <c r="K116" i="13" s="1"/>
  <c r="K79" i="13"/>
  <c r="K26" i="13"/>
  <c r="K123" i="13"/>
  <c r="K140" i="13"/>
  <c r="K130" i="13"/>
  <c r="K129" i="13" s="1"/>
  <c r="K124" i="13" l="1"/>
  <c r="K125" i="13" s="1"/>
  <c r="K142" i="13"/>
  <c r="K144" i="13" l="1"/>
</calcChain>
</file>

<file path=xl/comments1.xml><?xml version="1.0" encoding="utf-8"?>
<comments xmlns="http://schemas.openxmlformats.org/spreadsheetml/2006/main">
  <authors>
    <author>Snieguole Kacerauskaite</author>
    <author>Rima Alisauskaite</author>
    <author>Skaiste Kliaubiene</author>
    <author>Indrė Butenienė</author>
  </authors>
  <commentList>
    <comment ref="F7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  <charset val="186"/>
          </rPr>
          <t>7.2. Sporto paslaugų prieinamumo gerinimas visiems miesto gyventojams siekiant skatinti vaikų ir suaugusiųjų būti fiziškai aktyviais ir siekti rezultatų:</t>
        </r>
        <r>
          <rPr>
            <sz val="9"/>
            <color indexed="81"/>
            <rFont val="Tahoma"/>
            <family val="2"/>
            <charset val="186"/>
          </rPr>
          <t xml:space="preserve"> 
7.2.2.  Įgyvendintų investicijų projektų sporto srityje skaičius, vnt. </t>
        </r>
      </text>
    </comment>
    <comment ref="J96" authorId="1" shapeId="0">
      <text>
        <r>
          <rPr>
            <b/>
            <sz val="9"/>
            <color indexed="81"/>
            <rFont val="Tahoma"/>
            <family val="2"/>
            <charset val="186"/>
          </rPr>
          <t>Rima Alisauskaite:</t>
        </r>
        <r>
          <rPr>
            <sz val="9"/>
            <color indexed="81"/>
            <rFont val="Tahoma"/>
            <family val="2"/>
            <charset val="186"/>
          </rPr>
          <t xml:space="preserve">
Garantinių įsipareigojimų užtikrinimo Luminor banko garantija gauta 2019-07-03.
</t>
        </r>
      </text>
    </comment>
    <comment ref="L103" authorId="2" shapeId="0">
      <text>
        <r>
          <rPr>
            <b/>
            <sz val="9"/>
            <color indexed="81"/>
            <rFont val="Tahoma"/>
            <family val="2"/>
            <charset val="186"/>
          </rPr>
          <t>Skaiste Kliaubiene:</t>
        </r>
        <r>
          <rPr>
            <sz val="9"/>
            <color indexed="81"/>
            <rFont val="Tahoma"/>
            <family val="2"/>
            <charset val="186"/>
          </rPr>
          <t xml:space="preserve">
Pajūris, Mašiotas, Verdenė, Versmė, Centrinis stadionas.</t>
        </r>
      </text>
    </comment>
    <comment ref="L104" authorId="2" shapeId="0">
      <text>
        <r>
          <rPr>
            <b/>
            <sz val="9"/>
            <color indexed="81"/>
            <rFont val="Tahoma"/>
            <family val="2"/>
            <charset val="186"/>
          </rPr>
          <t>Skaiste Kliaubiene:</t>
        </r>
        <r>
          <rPr>
            <sz val="9"/>
            <color indexed="81"/>
            <rFont val="Tahoma"/>
            <family val="2"/>
            <charset val="186"/>
          </rPr>
          <t xml:space="preserve">
Verdenė, Versmė.</t>
        </r>
      </text>
    </comment>
    <comment ref="J113" authorId="3" shapeId="0">
      <text>
        <r>
          <rPr>
            <sz val="9"/>
            <color indexed="81"/>
            <rFont val="Tahoma"/>
            <family val="2"/>
            <charset val="186"/>
          </rPr>
          <t>AB "Klaipėdos nafta" lėšos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6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  <charset val="186"/>
          </rPr>
          <t>7.2. Sporto paslaugų prieinamumo gerinimas visiems miesto gyventojams siekiant skatinti vaikų ir suaugusiųjų būti fiziškai aktyviais ir siekti rezultatų:</t>
        </r>
        <r>
          <rPr>
            <sz val="9"/>
            <color indexed="81"/>
            <rFont val="Tahoma"/>
            <family val="2"/>
            <charset val="186"/>
          </rPr>
          <t xml:space="preserve"> 
7.2.2.  Įgyvendintų investicijų projektų sporto srityje skaičius, vnt. </t>
        </r>
      </text>
    </comment>
  </commentList>
</comments>
</file>

<file path=xl/sharedStrings.xml><?xml version="1.0" encoding="utf-8"?>
<sst xmlns="http://schemas.openxmlformats.org/spreadsheetml/2006/main" count="693" uniqueCount="228">
  <si>
    <t>KŪNO KULTŪROS IR SPORTO PLĖTROS PROGRAMOS NR. 11</t>
  </si>
  <si>
    <t xml:space="preserve"> TIKSLŲ, UŽDAVINIŲ, PRIEMONIŲ, PRIEMONIŲ IŠLAIDŲ IR PRODUKTO KRITERIJŲ SUVESTINĖ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</si>
  <si>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</si>
  <si>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</si>
  <si>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</si>
  <si>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</si>
  <si>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</si>
  <si>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</si>
  <si>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</si>
  <si>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vertinimo kriterijus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</si>
  <si>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</si>
  <si>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</si>
  <si>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</si>
  <si>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Sudaryti sąlygas ugdyti sveiką ir fiziškai aktyvią miesto bendruomenę, profesionaliai atrinkti ir ugdyti talentingus olimpinės pamainos sportininkus</t>
  </si>
  <si>
    <t>Pritraukti didesnį dalyvių skaičių, užtikrinant sporto renginių organizavimo kokybę</t>
  </si>
  <si>
    <t>2</t>
  </si>
  <si>
    <t>SB</t>
  </si>
  <si>
    <t>Iš viso:</t>
  </si>
  <si>
    <t>02</t>
  </si>
  <si>
    <t>Suorganizuota pagerbimo ir viešinimo renginių, skaičius</t>
  </si>
  <si>
    <t>03</t>
  </si>
  <si>
    <t>Iš viso uždaviniui:</t>
  </si>
  <si>
    <t>Sudaryti sąlygas sportuoti visų amžiaus grupių miestiečiams, įgyvendinant sveikos gyvensenos ir fizinio aktyvumo programas</t>
  </si>
  <si>
    <t>Sąlygų ugdytis biudžetinėse sporto įstaigose sudarymas:</t>
  </si>
  <si>
    <t>SB(SP)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</si>
  <si>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</si>
  <si>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</si>
  <si>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</si>
  <si>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</si>
  <si>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 xml:space="preserve">buriavimo, irklavimo, baidarių ir kanojų irklavimo sporto šakų </t>
  </si>
  <si>
    <t>04</t>
  </si>
  <si>
    <t>I</t>
  </si>
  <si>
    <t>SB(VB)</t>
  </si>
  <si>
    <t>Įgyvendintas projektas, proc.</t>
  </si>
  <si>
    <t>LRVB</t>
  </si>
  <si>
    <t>Iš viso priemonei:</t>
  </si>
  <si>
    <t>Tinkamai reprezentuoti miestą šalies ir tarptautiniuose sporto renginiuose</t>
  </si>
  <si>
    <t>Skirta stipendijų sportininkams, skaičius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</si>
  <si>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</si>
  <si>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</si>
  <si>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</si>
  <si>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</si>
  <si>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</si>
  <si>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</si>
  <si>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t>KITOS LĖŠOS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</si>
  <si>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</si>
  <si>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SB(SPL)</t>
  </si>
  <si>
    <t>05</t>
  </si>
  <si>
    <t>Miestą reprezentuojančių komandų, miestą garsinančių individualių sporto šakų sportininkų ir trenerių pagerbimas</t>
  </si>
  <si>
    <t>BĮ Klaipėdos miesto sporto bazių valdymo centre</t>
  </si>
  <si>
    <t>BĮ Klaipėdos miesto sporto bazių valdymo centro pastatų patalpų ir įrenginių atnaujinimo darbai</t>
  </si>
  <si>
    <t>BĮ Klaipėdos miesto lengvosios atletikos mokykloje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</si>
  <si>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</si>
  <si>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</si>
  <si>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</si>
  <si>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</si>
  <si>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t xml:space="preserve"> - I etapas</t>
  </si>
  <si>
    <t xml:space="preserve">Futbolo mokyklos ir baseino pastatų konversija: </t>
  </si>
  <si>
    <t>Neatlygintinai suteikta sporto bazių sporto renginiams, val.</t>
  </si>
  <si>
    <t>Klaipėdos miesto savivaldybės jachtos „Lietuva“ kapitalinis remontas</t>
  </si>
  <si>
    <t>Atlikta remonto darbų, proc.</t>
  </si>
  <si>
    <t>Suorganizuota renginių, skaičius</t>
  </si>
  <si>
    <t>Asmenų, lankančių sporto organizacijas, skaičius</t>
  </si>
  <si>
    <t>Komandų, dalyvaujančių aukščiausioje lygoje, skaičius</t>
  </si>
  <si>
    <t>Sporto bazių paslaugų teikimas sporto renginiams vykdyti</t>
  </si>
  <si>
    <t>Suteikta paslaugų, valandų skaičius</t>
  </si>
  <si>
    <t>Apskaitos kodas</t>
  </si>
  <si>
    <t>Paslaugų miesto bendruomenei teikimas Klaipėdos miesto daugiafunkciame sveikatingumo centre</t>
  </si>
  <si>
    <t>________________________________________</t>
  </si>
  <si>
    <t>06</t>
  </si>
  <si>
    <t>07</t>
  </si>
  <si>
    <t>Neatlygintinai suteiktų sporto bazių paslaugų kompensavimas</t>
  </si>
  <si>
    <t>Fizinių ir juridinių asmenų, neatlygintinai gaunančių sporto bazių paslaugas, skaičius</t>
  </si>
  <si>
    <t>Sporto salių bendrojo lavinimo mokyklose poreikis, val. sk.</t>
  </si>
  <si>
    <t>Klaipėdos miesto antrųjų klasių mokinių mokymas plaukti</t>
  </si>
  <si>
    <t>Apmokyta plaukti vaikų, skaičius</t>
  </si>
  <si>
    <t>Įvertinta paraiškų, skaičius</t>
  </si>
  <si>
    <t xml:space="preserve">Reprezentacinių Klaipėdos miesto sporto komandų dalinis finansavimas  </t>
  </si>
  <si>
    <t xml:space="preserve">Stipendijų mokėjimas perspektyviems Klaipėdos miesto sportininkams   </t>
  </si>
  <si>
    <t>Vidutinis sportininkų, dalyvavusių programose, skaičius, tūkst.</t>
  </si>
  <si>
    <t>SB(P)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</si>
  <si>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</si>
  <si>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t>Asmenų, lankančių įstaigą, skaičius</t>
  </si>
  <si>
    <t>Miesto bendruomenei aktualių sporto renginių, švenčių organizavimas</t>
  </si>
  <si>
    <t>Sportinės veiklos projektų dalinis finansavimas:</t>
  </si>
  <si>
    <t>Finansuota projektų, iš viso:</t>
  </si>
  <si>
    <t>Valdoma sporto bazių, skaičius</t>
  </si>
  <si>
    <t>Suteikta bazių paslauga, įstaigų skaičius</t>
  </si>
  <si>
    <t>Finansuota federacijų veikla, skaičius</t>
  </si>
  <si>
    <t>Įsigyta prekių ar reprezentacinių leidinių, vnt.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</si>
  <si>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</si>
  <si>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>Valstybės biudžeto specialiosios tikslinės dotacijos lėšos</t>
    </r>
    <r>
      <rPr>
        <b/>
        <sz val="10"/>
        <rFont val="Times New Roman"/>
        <family val="1"/>
        <charset val="186"/>
      </rPr>
      <t xml:space="preserve"> SB(VB)</t>
    </r>
  </si>
  <si>
    <t>Vidutinis sportuojančių neįgalių vaikų, skaičius</t>
  </si>
  <si>
    <t xml:space="preserve">Lankančiųjų neįgaliųjų sporto organizacijas, skaičius </t>
  </si>
  <si>
    <t>Vykdytų veiklų, pagal sporto šakas, skaičius</t>
  </si>
  <si>
    <t>Motyvuojančios sporto sistemos (fizinio aktyvumo ir aukšto sportinio meistriškumo) modelio įgyvendinimas</t>
  </si>
  <si>
    <t>Sporto bazių paslaugų sporto renginiams vykdyti, poreikis, val.</t>
  </si>
  <si>
    <t>Prestižinių, tarptautinių ir nacionalinių sporto renginių pritraukimas ir organizavimas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</si>
  <si>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</si>
  <si>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Pajamų įmokos už paslaugas </t>
    </r>
    <r>
      <rPr>
        <b/>
        <sz val="10"/>
        <rFont val="Times New Roman"/>
        <family val="1"/>
        <charset val="186"/>
      </rPr>
      <t>SB(SP)</t>
    </r>
  </si>
  <si>
    <t xml:space="preserve"> - II etapas</t>
  </si>
  <si>
    <t>P1</t>
  </si>
  <si>
    <t>Senjorų ir neįgaliųjų užsiėmimų Klaipėdos baseine sk.</t>
  </si>
  <si>
    <t>sporto projektų vertinimo paslaugų pirkimas</t>
  </si>
  <si>
    <t>Turto skyrius</t>
  </si>
  <si>
    <t>SB(VBL)</t>
  </si>
  <si>
    <t>SB(ESL)</t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</si>
  <si>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</si>
  <si>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r>
      <t xml:space="preserve">Valstybės biudžeto tikslinės dotacijos lėšų likutis </t>
    </r>
    <r>
      <rPr>
        <b/>
        <sz val="10"/>
        <rFont val="Times New Roman"/>
        <family val="1"/>
        <charset val="186"/>
      </rPr>
      <t>SB(VBL)</t>
    </r>
  </si>
  <si>
    <t>Savivaldybės biudžetas, iš jo:</t>
  </si>
  <si>
    <t>Įrengti naujas ir modernizuoti esamas sporto bazes, užtikrinti įstaigų ūkinį aptarnavimą</t>
  </si>
  <si>
    <t>Komunalinių paslaugų (šildymo, vandens, nuotekų) įsigijimas</t>
  </si>
  <si>
    <t>Kt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</si>
  <si>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</si>
  <si>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Centrinio stadiono infrastruktūros atnaujinimas</t>
  </si>
  <si>
    <t xml:space="preserve">Sporto infrastruktūros objektų modernizavimas ir plėtra:
</t>
  </si>
  <si>
    <t>Sporto skyrius</t>
  </si>
  <si>
    <t>Turto valdymo skyrius</t>
  </si>
  <si>
    <t>Statinių administravimo skyrius</t>
  </si>
  <si>
    <t>Projektų skyrius</t>
  </si>
  <si>
    <t xml:space="preserve">Sporto infrastruktūros objektų einamasis remontas, techninis ir ūkinis aptarnavimas:                                 </t>
  </si>
  <si>
    <t xml:space="preserve">Naujos sporto salės statyba </t>
  </si>
  <si>
    <t>Atsinaujinančių energijos išteklių  panaudojimas sporto įstaigų pastatuose (Lengvosios atletikos mokykloje)</t>
  </si>
  <si>
    <t>Įstaigų, kuriose įrengtos saulės (fotovoltinės) elektrinės, skaičius</t>
  </si>
  <si>
    <t>2021 m. asignavimų projektas</t>
  </si>
  <si>
    <t>2021-ieji metai</t>
  </si>
  <si>
    <t>2022 m. asignavimų projektas</t>
  </si>
  <si>
    <t>2023 m. asignavimų projektas</t>
  </si>
  <si>
    <t>Suorganizuotas pasaulio salės futbolo čempionatas, vnt.</t>
  </si>
  <si>
    <t>Įgyvendinta  krepšinio turnyro „Karaliaus Mindaugo taurė 2021“ programa, vnt.</t>
  </si>
  <si>
    <t>Įsigytas mikroautobusas (9 vietų), vnt.</t>
  </si>
  <si>
    <t>Įsigytas mikroautobusas (19 vietų), vnt.</t>
  </si>
  <si>
    <t>Įsigytas automobilis renginių aptarnavimui</t>
  </si>
  <si>
    <t>Įsigyta sportinės įrangos, vnt.</t>
  </si>
  <si>
    <t xml:space="preserve">Klaipėdos sunkiosios atletikos centro statyba </t>
  </si>
  <si>
    <t>Atlikta statybos darbų, proc.</t>
  </si>
  <si>
    <t>Atlikti langų remonto darbai (Dariaus ir Girėno g. 10), proc.</t>
  </si>
  <si>
    <t>BĮ Klaipėdos „Gintaro“ sporto centro pastato patalpų atnaujinimo darbai</t>
  </si>
  <si>
    <t>Atlikti akustinės sistemos remonto darbai (434 kv. m), proc.</t>
  </si>
  <si>
    <t>Atliktas baseino langų keitimas ir apdaila, proc.</t>
  </si>
  <si>
    <t>Įsigyta baldų (rūbinėms, sekretoriatui) vnt.</t>
  </si>
  <si>
    <t>Įsigytas traktoriukas, vnt.</t>
  </si>
  <si>
    <t>Įsigyta 10 m aukščio bokštelis, vnt.</t>
  </si>
  <si>
    <t>Futbolą lankančių asmenų skaičius</t>
  </si>
  <si>
    <t>Finansuota miesto futbolo komandų, dalyvaujančių Elitinėje jaunių lygoje, skaičius</t>
  </si>
  <si>
    <t xml:space="preserve">neįgaliųjų sporto </t>
  </si>
  <si>
    <t>Įdiegta informacinė sistema sportuojančių vaikų lankomumo apskaitai užtikrint, proc.</t>
  </si>
  <si>
    <t>Atliktas natūralios žolės stadiono minidrenažas (Sportininkų g. 46)</t>
  </si>
  <si>
    <t>Atlikti patalpų remonto darbai (Taikos pr. 61A), proc.</t>
  </si>
  <si>
    <t>Atlikti dirbtinės žolės dangos keitimo darbai (Sportininkų g. 46), proc.</t>
  </si>
  <si>
    <t>Atlikti vestibiulio, kabinetų remonto darbai (Dariaus ir Girėno g. 10), proc.</t>
  </si>
  <si>
    <t>Alikti lauko aikštyno remonto darbai (Dariaus ir Girėno g. 10), proc.</t>
  </si>
  <si>
    <t>Atliktas holo remontas (Sportininkų g. 46), proc.</t>
  </si>
  <si>
    <t xml:space="preserve">Įstaigų skaičius  </t>
  </si>
  <si>
    <t>Parengtas techninis projektas, vnt.</t>
  </si>
  <si>
    <t>Sporto ir laisvalaikio komplekso statyba (koncesijos procedūrų vykdymas)</t>
  </si>
  <si>
    <t>Pasirašyta koncesijos sutartis</t>
  </si>
  <si>
    <t>Atliktas dušinių remontas antrame aukšte (dvi patalpos), proc.</t>
  </si>
  <si>
    <t>BĮ Klaipėdos lengvosios atletikos mokyklos pastato (maniežo) renovacija</t>
  </si>
  <si>
    <t>Atliktas dviračių treko vidaus patalpų (dalinis) remontas (Kretingos g. 38), proc.</t>
  </si>
  <si>
    <t>Pastatyti biotuoaletai prie mokyklų stadionų, vnt.</t>
  </si>
  <si>
    <t>Įrengta praėjimo kontrolės sistema prie mokyklų stadionų, proc.</t>
  </si>
  <si>
    <t>Atliktas tualeto (viešojo) remontas (Sportininkų g. 46), proc.</t>
  </si>
  <si>
    <t>Atliktas dalinis vamzdynų remontas, proc.</t>
  </si>
  <si>
    <t>Atliktas dalinis sporto salės remontas antrame aukšte, proc.</t>
  </si>
  <si>
    <t>Atliekama stadionų ir aikščių dangos (dirbtinės ir žolės) priežiūra, proc.</t>
  </si>
  <si>
    <t xml:space="preserve">sportuojančio vaiko ugdymo </t>
  </si>
  <si>
    <t xml:space="preserve">futbolo sporto šakos su Elitine jaunių lyga </t>
  </si>
  <si>
    <t xml:space="preserve">tradicinių tarptautinių sporto renginių </t>
  </si>
  <si>
    <t xml:space="preserve">„Sportas visiems“ renginių </t>
  </si>
  <si>
    <t xml:space="preserve">miesto sporto šakų federacijų </t>
  </si>
  <si>
    <t>VšĮ Klaipėdos krašto buriavimo sporto mokyklos „Žiemys“ dalininko kapitalo didinimas</t>
  </si>
  <si>
    <t>Padidintas kapitalas, proc.</t>
  </si>
  <si>
    <t xml:space="preserve">Irklavimo bazės (Gluosnių skg. 8) sportinės įrangos ir inventoriaus įsigijimas </t>
  </si>
  <si>
    <t>Įsigyta krepšinio danga ir stovai, vnt.</t>
  </si>
  <si>
    <t>Įsigyta persirengimo konteinerių, vnt.</t>
  </si>
  <si>
    <t>VšĮ „Klaipėdos futbolo mokykla“ dalininkų kapitalo formavimas</t>
  </si>
  <si>
    <t>Suformuotas kapitalas, proc.</t>
  </si>
  <si>
    <t>Atlikta darbų, proc.</t>
  </si>
  <si>
    <t>Suorganizuotas turnyras  HOPTRANS 3x3</t>
  </si>
  <si>
    <t xml:space="preserve">2021–2023 M. KLAIPĖDOS MIESTO SAVIVALDYBĖS  </t>
  </si>
  <si>
    <t xml:space="preserve">Klaipėdos miesto savivaldybės kūno kultūros ir sporto plėtros programos (Nr. 11) aprašymo </t>
  </si>
  <si>
    <t>priedas</t>
  </si>
  <si>
    <t>tūkst. Eur</t>
  </si>
  <si>
    <t>SB'</t>
  </si>
  <si>
    <t>SB(L)'</t>
  </si>
  <si>
    <t>SB(P)'</t>
  </si>
  <si>
    <t>LRVB'</t>
  </si>
  <si>
    <t>2021 m.</t>
  </si>
  <si>
    <t>2023 m.</t>
  </si>
  <si>
    <t>Vidutinis sportuojančių neįgalių vaikų skaičius</t>
  </si>
  <si>
    <t>Sporto salių bendrojo ugdymo mokyklose poreikis, val. skaičius</t>
  </si>
  <si>
    <t>Įsigyta baldų (rūbinėms, sekretoriatui), vnt.</t>
  </si>
  <si>
    <t>Vykdytų veiklų pagal sporto šakas, skaičius</t>
  </si>
  <si>
    <t>Senjorų ir neįgaliųjų užsiėmimų Klaipėdos baseine skaičius</t>
  </si>
  <si>
    <t>VšĮ Klaipėdos futbolo mokyklos dalininkų kapitalo formavimas</t>
  </si>
  <si>
    <t>Atliktas natūralios žolės stadiono mini drenažas (Sportininkų g. 46)</t>
  </si>
  <si>
    <t>Komandų, dalyvaujančių aukščiausiojoje lygoje, skaičius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</si>
  <si>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</si>
  <si>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2022 m.</t>
  </si>
  <si>
    <t>2021 M. KLAIPĖDOS MIESTO SAVIVALDYBĖS ADMINISTRACIJOS</t>
  </si>
  <si>
    <t>Papriemonės kodas</t>
  </si>
  <si>
    <t>Sporto skyrius, Informacinių technologijų skyrius</t>
  </si>
  <si>
    <t xml:space="preserve">Sporto skyrius – priemonės vykdytojas, </t>
  </si>
  <si>
    <t>Planavimo ir analizės skyrius – programos sąmatų tvirtinimas</t>
  </si>
  <si>
    <t>Sveikatos apsaugos skyrius – priemonės vykdymas, Planavimo ir analizės skyrius – programos sąmatos tvirtintojas</t>
  </si>
  <si>
    <t>PATVIRTINTA
Klaipėdos miesto savivaldybės administracijos direktoriaus                                                                                          2021 m. kovo 10 d. įsakymu Nr. AD1-293</t>
  </si>
  <si>
    <t>Atliktų ekspertizių skaičius, vnt.</t>
  </si>
  <si>
    <t>Ledo generatoriaus įsigijimas, vnt.</t>
  </si>
  <si>
    <t>Klaipėdos daugiafunkcio sveikatingumo centro statyba</t>
  </si>
  <si>
    <r>
      <t xml:space="preserve">Koncesininko išlaidų kompensavimas baseino BMS (angl. </t>
    </r>
    <r>
      <rPr>
        <i/>
        <sz val="10"/>
        <rFont val="Times New Roman"/>
        <family val="1"/>
        <charset val="186"/>
      </rPr>
      <t>Building Management System</t>
    </r>
    <r>
      <rPr>
        <sz val="10"/>
        <rFont val="Times New Roman"/>
        <family val="1"/>
        <charset val="186"/>
      </rPr>
      <t>) sistemos programinės įrangos atnaujinimui, proc.</t>
    </r>
  </si>
  <si>
    <t>Savivaldybės administracijos direktorius – sąmatos pasirašymas</t>
  </si>
  <si>
    <t>Statybos ir infrastruktūros sk. – viešųjų pirkimų, susijusių su defektų pašalinimu, organizavimas</t>
  </si>
  <si>
    <t>Turto valdymo skyrius – koordinavimas</t>
  </si>
  <si>
    <t>Produkto vertinimo kriterijaus</t>
  </si>
  <si>
    <t>planas</t>
  </si>
  <si>
    <t>2021-ųjų metų asignavimų planas*</t>
  </si>
  <si>
    <t>Vykdytojas (skyrius/grupė)</t>
  </si>
  <si>
    <t>Sporto skyrius – priemonės vykdytojas, Planavimo ir analizės skyrius – programos sąmatų tvirtinimas</t>
  </si>
  <si>
    <t>Atlikti praėjimo kontrolės sistemos įrengimo darbai ("Verdenės" ir "Versmės" progimnazijų sporto aikštynai), proc.</t>
  </si>
  <si>
    <t>Įsigyta sportinio inventoriaus, vnt.</t>
  </si>
  <si>
    <t>Įsigytas gimnastikos skersinis su žiedais, vnt.</t>
  </si>
  <si>
    <t>Įsigyta sportinių dviračių, vnt.</t>
  </si>
  <si>
    <t>Įsigyta kamuolių padavinėjimo mašina, vnt.</t>
  </si>
  <si>
    <t>Atlikti dirbtinės žolės futbolo aikštės keitimo darbai (Sportininkų g. 46), proc.</t>
  </si>
  <si>
    <t>Įsigyta vejapjovė ir lapų pūstuvas, vnt.</t>
  </si>
  <si>
    <t>* Pagal Klaipėdos miesto savivaldybės tarybos sprendimus: 2021-02-25 Nr. T2-24, 2021-06-22 Nr. T2-157, 2021-09-30 Nr. T2-192, 2021-11-25 Nr. T2-247.</t>
  </si>
  <si>
    <t xml:space="preserve">(Klaipėdos miesto savivaldybės administracijos direktoriaus                          2021 m. lapkričio 30 d. įsakymo Nr. AD1-1382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</si>
</sst>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09]General"/>
  </numFmts>
  <fonts count="21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name val="Arial"/>
      <family val="2"/>
    </font>
    <font>
      <strike/>
      <sz val="1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i/>
      <strike/>
      <sz val="10"/>
      <color theme="0"/>
      <name val="Times New Roman"/>
      <family val="1"/>
      <charset val="186"/>
    </font>
    <font>
      <i/>
      <sz val="11"/>
      <color theme="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9" fillId="0" borderId="0" applyBorder="0" applyProtection="0"/>
    <xf numFmtId="0" fontId="14" fillId="0" borderId="0"/>
  </cellStyleXfs>
  <cellXfs count="1084">
    <xf numFmtId="0" fontId="0" fillId="0" borderId="0" xfId="0"/>
    <xf numFmtId="49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49" fontId="2" fillId="3" borderId="27" xfId="0" applyNumberFormat="1" applyFont="1" applyFill="1" applyBorder="1" applyAlignment="1">
      <alignment horizontal="center" vertical="top"/>
    </xf>
    <xf numFmtId="49" fontId="2" fillId="3" borderId="3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49" fontId="1" fillId="3" borderId="36" xfId="0" applyNumberFormat="1" applyFont="1" applyFill="1" applyBorder="1" applyAlignment="1">
      <alignment horizontal="center" vertical="top"/>
    </xf>
    <xf numFmtId="3" fontId="1" fillId="5" borderId="43" xfId="0" applyNumberFormat="1" applyFont="1" applyFill="1" applyBorder="1" applyAlignment="1">
      <alignment vertical="top" wrapText="1"/>
    </xf>
    <xf numFmtId="49" fontId="2" fillId="3" borderId="27" xfId="0" applyNumberFormat="1" applyFont="1" applyFill="1" applyBorder="1" applyAlignment="1">
      <alignment horizontal="center" vertical="top" wrapText="1"/>
    </xf>
    <xf numFmtId="49" fontId="2" fillId="2" borderId="5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vertical="top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/>
    <xf numFmtId="49" fontId="1" fillId="3" borderId="38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/>
    </xf>
    <xf numFmtId="3" fontId="2" fillId="0" borderId="44" xfId="0" applyNumberFormat="1" applyFont="1" applyBorder="1" applyAlignment="1">
      <alignment vertical="top"/>
    </xf>
    <xf numFmtId="3" fontId="1" fillId="5" borderId="26" xfId="0" applyNumberFormat="1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center" textRotation="90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2" fillId="9" borderId="19" xfId="0" applyNumberFormat="1" applyFont="1" applyFill="1" applyBorder="1" applyAlignment="1">
      <alignment horizontal="center" vertical="top"/>
    </xf>
    <xf numFmtId="49" fontId="2" fillId="9" borderId="30" xfId="0" applyNumberFormat="1" applyFont="1" applyFill="1" applyBorder="1" applyAlignment="1">
      <alignment vertical="top"/>
    </xf>
    <xf numFmtId="49" fontId="2" fillId="9" borderId="44" xfId="0" applyNumberFormat="1" applyFont="1" applyFill="1" applyBorder="1" applyAlignment="1">
      <alignment vertical="top"/>
    </xf>
    <xf numFmtId="49" fontId="1" fillId="9" borderId="44" xfId="0" applyNumberFormat="1" applyFont="1" applyFill="1" applyBorder="1" applyAlignment="1">
      <alignment vertical="top"/>
    </xf>
    <xf numFmtId="49" fontId="2" fillId="9" borderId="18" xfId="0" applyNumberFormat="1" applyFont="1" applyFill="1" applyBorder="1" applyAlignment="1">
      <alignment vertical="top"/>
    </xf>
    <xf numFmtId="49" fontId="2" fillId="9" borderId="28" xfId="0" applyNumberFormat="1" applyFont="1" applyFill="1" applyBorder="1" applyAlignment="1">
      <alignment vertical="top"/>
    </xf>
    <xf numFmtId="49" fontId="2" fillId="9" borderId="26" xfId="0" applyNumberFormat="1" applyFont="1" applyFill="1" applyBorder="1" applyAlignment="1">
      <alignment vertical="top"/>
    </xf>
    <xf numFmtId="49" fontId="2" fillId="9" borderId="32" xfId="0" applyNumberFormat="1" applyFont="1" applyFill="1" applyBorder="1" applyAlignment="1">
      <alignment vertical="top"/>
    </xf>
    <xf numFmtId="49" fontId="2" fillId="9" borderId="19" xfId="0" applyNumberFormat="1" applyFont="1" applyFill="1" applyBorder="1" applyAlignment="1">
      <alignment horizontal="center" vertical="top" wrapText="1"/>
    </xf>
    <xf numFmtId="49" fontId="2" fillId="9" borderId="28" xfId="0" applyNumberFormat="1" applyFont="1" applyFill="1" applyBorder="1" applyAlignment="1">
      <alignment vertical="top" wrapText="1"/>
    </xf>
    <xf numFmtId="49" fontId="2" fillId="9" borderId="26" xfId="0" applyNumberFormat="1" applyFont="1" applyFill="1" applyBorder="1" applyAlignment="1">
      <alignment vertical="top" wrapText="1"/>
    </xf>
    <xf numFmtId="49" fontId="1" fillId="9" borderId="32" xfId="0" applyNumberFormat="1" applyFont="1" applyFill="1" applyBorder="1" applyAlignment="1">
      <alignment vertical="top" wrapText="1"/>
    </xf>
    <xf numFmtId="49" fontId="2" fillId="9" borderId="25" xfId="0" applyNumberFormat="1" applyFont="1" applyFill="1" applyBorder="1" applyAlignment="1">
      <alignment horizontal="center" vertical="top"/>
    </xf>
    <xf numFmtId="3" fontId="2" fillId="9" borderId="19" xfId="0" applyNumberFormat="1" applyFont="1" applyFill="1" applyBorder="1" applyAlignment="1">
      <alignment horizontal="left" vertical="top"/>
    </xf>
    <xf numFmtId="3" fontId="2" fillId="7" borderId="32" xfId="0" applyNumberFormat="1" applyFont="1" applyFill="1" applyBorder="1" applyAlignment="1">
      <alignment horizontal="left" vertical="top"/>
    </xf>
    <xf numFmtId="3" fontId="2" fillId="3" borderId="0" xfId="0" applyNumberFormat="1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top"/>
    </xf>
    <xf numFmtId="3" fontId="1" fillId="0" borderId="37" xfId="0" applyNumberFormat="1" applyFont="1" applyBorder="1" applyAlignment="1">
      <alignment horizontal="center" vertical="top"/>
    </xf>
    <xf numFmtId="3" fontId="1" fillId="5" borderId="37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vertical="center" textRotation="90" wrapText="1"/>
    </xf>
    <xf numFmtId="3" fontId="5" fillId="0" borderId="0" xfId="0" applyNumberFormat="1" applyFont="1" applyAlignment="1">
      <alignment horizontal="center" vertical="top" textRotation="90"/>
    </xf>
    <xf numFmtId="3" fontId="5" fillId="0" borderId="4" xfId="0" applyNumberFormat="1" applyFont="1" applyFill="1" applyBorder="1" applyAlignment="1">
      <alignment vertical="top" textRotation="90" wrapText="1"/>
    </xf>
    <xf numFmtId="3" fontId="5" fillId="0" borderId="11" xfId="0" applyNumberFormat="1" applyFont="1" applyFill="1" applyBorder="1" applyAlignment="1">
      <alignment vertical="top" textRotation="90" wrapText="1"/>
    </xf>
    <xf numFmtId="3" fontId="5" fillId="0" borderId="10" xfId="0" applyNumberFormat="1" applyFont="1" applyFill="1" applyBorder="1" applyAlignment="1">
      <alignment vertical="top" textRotation="90" wrapText="1"/>
    </xf>
    <xf numFmtId="3" fontId="5" fillId="0" borderId="4" xfId="0" applyNumberFormat="1" applyFont="1" applyBorder="1" applyAlignment="1">
      <alignment vertical="top" textRotation="90"/>
    </xf>
    <xf numFmtId="3" fontId="5" fillId="0" borderId="11" xfId="0" applyNumberFormat="1" applyFont="1" applyBorder="1" applyAlignment="1">
      <alignment vertical="top" textRotation="90"/>
    </xf>
    <xf numFmtId="49" fontId="5" fillId="0" borderId="11" xfId="0" applyNumberFormat="1" applyFont="1" applyBorder="1" applyAlignment="1">
      <alignment vertical="top" textRotation="90"/>
    </xf>
    <xf numFmtId="164" fontId="1" fillId="5" borderId="28" xfId="0" applyNumberFormat="1" applyFont="1" applyFill="1" applyBorder="1" applyAlignment="1">
      <alignment horizontal="center" vertical="top"/>
    </xf>
    <xf numFmtId="164" fontId="2" fillId="4" borderId="35" xfId="0" applyNumberFormat="1" applyFont="1" applyFill="1" applyBorder="1" applyAlignment="1">
      <alignment horizontal="center" vertical="top" wrapText="1"/>
    </xf>
    <xf numFmtId="164" fontId="1" fillId="5" borderId="34" xfId="0" applyNumberFormat="1" applyFont="1" applyFill="1" applyBorder="1" applyAlignment="1">
      <alignment horizontal="center" vertical="top"/>
    </xf>
    <xf numFmtId="3" fontId="1" fillId="0" borderId="28" xfId="0" applyNumberFormat="1" applyFont="1" applyBorder="1"/>
    <xf numFmtId="3" fontId="1" fillId="0" borderId="26" xfId="0" applyNumberFormat="1" applyFont="1" applyBorder="1"/>
    <xf numFmtId="3" fontId="1" fillId="0" borderId="6" xfId="0" applyNumberFormat="1" applyFont="1" applyFill="1" applyBorder="1" applyAlignment="1">
      <alignment horizontal="left" vertical="top" wrapText="1"/>
    </xf>
    <xf numFmtId="164" fontId="1" fillId="5" borderId="0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vertical="top" textRotation="90"/>
    </xf>
    <xf numFmtId="49" fontId="5" fillId="0" borderId="55" xfId="0" applyNumberFormat="1" applyFont="1" applyBorder="1" applyAlignment="1">
      <alignment vertical="top" textRotation="90"/>
    </xf>
    <xf numFmtId="3" fontId="5" fillId="0" borderId="48" xfId="0" applyNumberFormat="1" applyFont="1" applyFill="1" applyBorder="1" applyAlignment="1">
      <alignment vertical="top" textRotation="90" wrapText="1"/>
    </xf>
    <xf numFmtId="49" fontId="1" fillId="3" borderId="31" xfId="0" applyNumberFormat="1" applyFont="1" applyFill="1" applyBorder="1" applyAlignment="1">
      <alignment horizontal="center" vertical="top" wrapText="1"/>
    </xf>
    <xf numFmtId="49" fontId="2" fillId="5" borderId="36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 wrapText="1"/>
    </xf>
    <xf numFmtId="3" fontId="2" fillId="5" borderId="63" xfId="0" applyNumberFormat="1" applyFont="1" applyFill="1" applyBorder="1" applyAlignment="1">
      <alignment horizontal="center" vertical="top" wrapText="1"/>
    </xf>
    <xf numFmtId="3" fontId="1" fillId="0" borderId="0" xfId="0" applyNumberFormat="1" applyFont="1"/>
    <xf numFmtId="3" fontId="1" fillId="0" borderId="6" xfId="0" applyNumberFormat="1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center" textRotation="90" wrapText="1"/>
    </xf>
    <xf numFmtId="3" fontId="1" fillId="0" borderId="16" xfId="0" applyNumberFormat="1" applyFont="1" applyFill="1" applyBorder="1" applyAlignment="1">
      <alignment vertical="top" textRotation="90" wrapText="1"/>
    </xf>
    <xf numFmtId="3" fontId="2" fillId="0" borderId="38" xfId="0" applyNumberFormat="1" applyFont="1" applyFill="1" applyBorder="1" applyAlignment="1">
      <alignment vertical="top" wrapText="1"/>
    </xf>
    <xf numFmtId="3" fontId="1" fillId="5" borderId="32" xfId="0" applyNumberFormat="1" applyFont="1" applyFill="1" applyBorder="1" applyAlignment="1">
      <alignment vertical="top" wrapText="1"/>
    </xf>
    <xf numFmtId="49" fontId="2" fillId="5" borderId="63" xfId="0" applyNumberFormat="1" applyFont="1" applyFill="1" applyBorder="1" applyAlignment="1">
      <alignment horizontal="center" vertical="top"/>
    </xf>
    <xf numFmtId="49" fontId="2" fillId="5" borderId="62" xfId="0" applyNumberFormat="1" applyFont="1" applyFill="1" applyBorder="1" applyAlignment="1">
      <alignment horizontal="center" vertical="top"/>
    </xf>
    <xf numFmtId="3" fontId="1" fillId="0" borderId="0" xfId="0" applyNumberFormat="1" applyFont="1" applyBorder="1"/>
    <xf numFmtId="3" fontId="1" fillId="0" borderId="53" xfId="0" applyNumberFormat="1" applyFont="1" applyBorder="1" applyAlignment="1">
      <alignment horizontal="center" vertical="top"/>
    </xf>
    <xf numFmtId="3" fontId="1" fillId="5" borderId="0" xfId="0" applyNumberFormat="1" applyFont="1" applyFill="1"/>
    <xf numFmtId="49" fontId="2" fillId="2" borderId="4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6" xfId="0" applyNumberFormat="1" applyFont="1" applyFill="1" applyBorder="1" applyAlignment="1">
      <alignment vertical="top"/>
    </xf>
    <xf numFmtId="49" fontId="2" fillId="3" borderId="29" xfId="0" applyNumberFormat="1" applyFont="1" applyFill="1" applyBorder="1" applyAlignment="1">
      <alignment vertical="top"/>
    </xf>
    <xf numFmtId="49" fontId="2" fillId="3" borderId="0" xfId="0" applyNumberFormat="1" applyFont="1" applyFill="1" applyBorder="1" applyAlignment="1">
      <alignment vertical="top"/>
    </xf>
    <xf numFmtId="49" fontId="2" fillId="3" borderId="1" xfId="0" applyNumberFormat="1" applyFont="1" applyFill="1" applyBorder="1" applyAlignment="1">
      <alignment vertical="top"/>
    </xf>
    <xf numFmtId="3" fontId="2" fillId="4" borderId="69" xfId="0" applyNumberFormat="1" applyFont="1" applyFill="1" applyBorder="1" applyAlignment="1">
      <alignment horizontal="right" vertical="top"/>
    </xf>
    <xf numFmtId="3" fontId="2" fillId="0" borderId="64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3" fontId="1" fillId="5" borderId="53" xfId="0" applyNumberFormat="1" applyFont="1" applyFill="1" applyBorder="1" applyAlignment="1">
      <alignment vertical="top" wrapText="1"/>
    </xf>
    <xf numFmtId="3" fontId="1" fillId="0" borderId="32" xfId="0" applyNumberFormat="1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vertical="top" wrapText="1"/>
    </xf>
    <xf numFmtId="49" fontId="2" fillId="9" borderId="9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textRotation="90"/>
    </xf>
    <xf numFmtId="3" fontId="2" fillId="0" borderId="26" xfId="0" applyNumberFormat="1" applyFont="1" applyFill="1" applyBorder="1" applyAlignment="1">
      <alignment vertical="top" textRotation="90" wrapText="1"/>
    </xf>
    <xf numFmtId="3" fontId="2" fillId="0" borderId="44" xfId="0" applyNumberFormat="1" applyFont="1" applyFill="1" applyBorder="1" applyAlignment="1">
      <alignment vertical="top" textRotation="90" wrapText="1"/>
    </xf>
    <xf numFmtId="3" fontId="2" fillId="0" borderId="32" xfId="0" applyNumberFormat="1" applyFont="1" applyFill="1" applyBorder="1" applyAlignment="1">
      <alignment vertical="top" textRotation="90" wrapText="1"/>
    </xf>
    <xf numFmtId="3" fontId="2" fillId="5" borderId="29" xfId="0" applyNumberFormat="1" applyFont="1" applyFill="1" applyBorder="1" applyAlignment="1">
      <alignment horizontal="center" vertical="top" textRotation="90"/>
    </xf>
    <xf numFmtId="3" fontId="2" fillId="5" borderId="23" xfId="0" applyNumberFormat="1" applyFont="1" applyFill="1" applyBorder="1" applyAlignment="1">
      <alignment horizontal="center" vertical="center" textRotation="90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5" borderId="36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 wrapText="1"/>
    </xf>
    <xf numFmtId="3" fontId="1" fillId="5" borderId="28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 wrapText="1"/>
    </xf>
    <xf numFmtId="164" fontId="2" fillId="4" borderId="69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5" borderId="43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center" vertical="top"/>
    </xf>
    <xf numFmtId="3" fontId="2" fillId="4" borderId="69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vertical="top" textRotation="90" wrapText="1"/>
    </xf>
    <xf numFmtId="3" fontId="2" fillId="0" borderId="17" xfId="0" applyNumberFormat="1" applyFont="1" applyFill="1" applyBorder="1" applyAlignment="1">
      <alignment horizontal="center" vertical="top"/>
    </xf>
    <xf numFmtId="164" fontId="1" fillId="0" borderId="50" xfId="0" applyNumberFormat="1" applyFont="1" applyBorder="1" applyAlignment="1">
      <alignment horizontal="center" vertical="top"/>
    </xf>
    <xf numFmtId="3" fontId="2" fillId="0" borderId="28" xfId="0" applyNumberFormat="1" applyFont="1" applyFill="1" applyBorder="1" applyAlignment="1">
      <alignment textRotation="90"/>
    </xf>
    <xf numFmtId="3" fontId="5" fillId="0" borderId="4" xfId="0" applyNumberFormat="1" applyFont="1" applyFill="1" applyBorder="1" applyAlignment="1">
      <alignment textRotation="90"/>
    </xf>
    <xf numFmtId="3" fontId="2" fillId="0" borderId="26" xfId="0" applyNumberFormat="1" applyFont="1" applyFill="1" applyBorder="1" applyAlignment="1">
      <alignment textRotation="90"/>
    </xf>
    <xf numFmtId="3" fontId="5" fillId="0" borderId="11" xfId="0" applyNumberFormat="1" applyFont="1" applyFill="1" applyBorder="1" applyAlignment="1">
      <alignment textRotation="90"/>
    </xf>
    <xf numFmtId="3" fontId="5" fillId="0" borderId="48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Fill="1" applyBorder="1" applyAlignment="1">
      <alignment textRotation="90"/>
    </xf>
    <xf numFmtId="3" fontId="5" fillId="0" borderId="48" xfId="0" applyNumberFormat="1" applyFont="1" applyFill="1" applyBorder="1" applyAlignment="1">
      <alignment textRotation="90"/>
    </xf>
    <xf numFmtId="3" fontId="2" fillId="0" borderId="26" xfId="0" applyNumberFormat="1" applyFont="1" applyFill="1" applyBorder="1" applyAlignment="1">
      <alignment horizontal="center" textRotation="90"/>
    </xf>
    <xf numFmtId="3" fontId="5" fillId="0" borderId="48" xfId="0" applyNumberFormat="1" applyFont="1" applyFill="1" applyBorder="1" applyAlignment="1">
      <alignment horizontal="center" textRotation="90"/>
    </xf>
    <xf numFmtId="3" fontId="5" fillId="0" borderId="11" xfId="0" applyNumberFormat="1" applyFont="1" applyFill="1" applyBorder="1" applyAlignment="1">
      <alignment horizontal="center" textRotation="90"/>
    </xf>
    <xf numFmtId="3" fontId="2" fillId="0" borderId="32" xfId="0" applyNumberFormat="1" applyFont="1" applyFill="1" applyBorder="1" applyAlignment="1">
      <alignment horizontal="center" vertical="center" textRotation="90"/>
    </xf>
    <xf numFmtId="3" fontId="5" fillId="0" borderId="29" xfId="0" applyNumberFormat="1" applyFont="1" applyFill="1" applyBorder="1" applyAlignment="1">
      <alignment horizontal="center" vertical="top" textRotation="90"/>
    </xf>
    <xf numFmtId="3" fontId="5" fillId="5" borderId="68" xfId="0" applyNumberFormat="1" applyFont="1" applyFill="1" applyBorder="1" applyAlignment="1">
      <alignment horizontal="center" vertical="center" textRotation="90" wrapText="1"/>
    </xf>
    <xf numFmtId="3" fontId="2" fillId="0" borderId="30" xfId="0" applyNumberFormat="1" applyFont="1" applyFill="1" applyBorder="1" applyAlignment="1">
      <alignment horizontal="center" vertical="top" textRotation="90"/>
    </xf>
    <xf numFmtId="3" fontId="2" fillId="0" borderId="40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textRotation="90"/>
    </xf>
    <xf numFmtId="164" fontId="2" fillId="7" borderId="43" xfId="0" applyNumberFormat="1" applyFont="1" applyFill="1" applyBorder="1" applyAlignment="1">
      <alignment horizontal="center" vertical="top" wrapText="1"/>
    </xf>
    <xf numFmtId="164" fontId="2" fillId="7" borderId="43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0" fontId="1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3" fontId="2" fillId="5" borderId="0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Border="1" applyAlignment="1">
      <alignment vertical="top"/>
    </xf>
    <xf numFmtId="3" fontId="2" fillId="0" borderId="5" xfId="0" applyNumberFormat="1" applyFont="1" applyFill="1" applyBorder="1" applyAlignment="1">
      <alignment horizontal="center" vertical="top" wrapText="1"/>
    </xf>
    <xf numFmtId="3" fontId="5" fillId="5" borderId="65" xfId="0" applyNumberFormat="1" applyFont="1" applyFill="1" applyBorder="1" applyAlignment="1">
      <alignment horizontal="center" vertical="center" textRotation="90" wrapText="1"/>
    </xf>
    <xf numFmtId="164" fontId="2" fillId="9" borderId="19" xfId="0" applyNumberFormat="1" applyFont="1" applyFill="1" applyBorder="1" applyAlignment="1">
      <alignment horizontal="center" vertical="top"/>
    </xf>
    <xf numFmtId="164" fontId="2" fillId="7" borderId="32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vertical="center" textRotation="90" wrapText="1"/>
    </xf>
    <xf numFmtId="3" fontId="5" fillId="0" borderId="16" xfId="0" applyNumberFormat="1" applyFont="1" applyFill="1" applyBorder="1" applyAlignment="1">
      <alignment vertical="top" textRotation="90" wrapText="1"/>
    </xf>
    <xf numFmtId="3" fontId="2" fillId="0" borderId="39" xfId="0" applyNumberFormat="1" applyFont="1" applyFill="1" applyBorder="1" applyAlignment="1">
      <alignment vertical="top" wrapText="1"/>
    </xf>
    <xf numFmtId="164" fontId="1" fillId="5" borderId="50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center" textRotation="90" wrapText="1"/>
    </xf>
    <xf numFmtId="49" fontId="2" fillId="0" borderId="62" xfId="0" applyNumberFormat="1" applyFont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center" textRotation="90"/>
    </xf>
    <xf numFmtId="3" fontId="1" fillId="0" borderId="26" xfId="0" applyNumberFormat="1" applyFont="1" applyBorder="1" applyAlignment="1">
      <alignment vertical="top" wrapText="1"/>
    </xf>
    <xf numFmtId="3" fontId="2" fillId="5" borderId="30" xfId="0" applyNumberFormat="1" applyFont="1" applyFill="1" applyBorder="1" applyAlignment="1">
      <alignment vertical="top"/>
    </xf>
    <xf numFmtId="3" fontId="2" fillId="0" borderId="39" xfId="0" applyNumberFormat="1" applyFont="1" applyFill="1" applyBorder="1" applyAlignment="1">
      <alignment vertical="top"/>
    </xf>
    <xf numFmtId="3" fontId="2" fillId="0" borderId="49" xfId="0" applyNumberFormat="1" applyFont="1" applyFill="1" applyBorder="1" applyAlignment="1">
      <alignment horizontal="center" vertical="top"/>
    </xf>
    <xf numFmtId="49" fontId="2" fillId="3" borderId="36" xfId="0" applyNumberFormat="1" applyFont="1" applyFill="1" applyBorder="1" applyAlignment="1">
      <alignment horizontal="center" vertical="top" wrapText="1"/>
    </xf>
    <xf numFmtId="49" fontId="2" fillId="0" borderId="44" xfId="0" applyNumberFormat="1" applyFont="1" applyBorder="1" applyAlignment="1">
      <alignment vertical="top" textRotation="90"/>
    </xf>
    <xf numFmtId="3" fontId="2" fillId="0" borderId="31" xfId="0" applyNumberFormat="1" applyFont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 textRotation="90"/>
    </xf>
    <xf numFmtId="3" fontId="2" fillId="0" borderId="37" xfId="0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3" fontId="2" fillId="5" borderId="17" xfId="0" applyNumberFormat="1" applyFont="1" applyFill="1" applyBorder="1" applyAlignment="1">
      <alignment horizontal="center" vertical="top"/>
    </xf>
    <xf numFmtId="3" fontId="2" fillId="0" borderId="17" xfId="0" applyNumberFormat="1" applyFont="1" applyBorder="1" applyAlignment="1">
      <alignment horizontal="center" vertical="top"/>
    </xf>
    <xf numFmtId="0" fontId="1" fillId="5" borderId="0" xfId="0" applyFont="1" applyFill="1" applyBorder="1"/>
    <xf numFmtId="0" fontId="2" fillId="5" borderId="0" xfId="0" applyFont="1" applyFill="1" applyBorder="1"/>
    <xf numFmtId="3" fontId="2" fillId="5" borderId="34" xfId="0" applyNumberFormat="1" applyFont="1" applyFill="1" applyBorder="1" applyAlignment="1">
      <alignment horizontal="center" vertical="top" wrapText="1"/>
    </xf>
    <xf numFmtId="164" fontId="1" fillId="5" borderId="22" xfId="0" applyNumberFormat="1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 textRotation="90" wrapText="1"/>
    </xf>
    <xf numFmtId="164" fontId="1" fillId="0" borderId="43" xfId="0" applyNumberFormat="1" applyFont="1" applyBorder="1" applyAlignment="1">
      <alignment horizontal="center" vertical="top"/>
    </xf>
    <xf numFmtId="164" fontId="2" fillId="4" borderId="52" xfId="0" applyNumberFormat="1" applyFont="1" applyFill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left"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34" xfId="0" applyNumberFormat="1" applyFont="1" applyBorder="1" applyAlignment="1">
      <alignment vertical="top" wrapText="1"/>
    </xf>
    <xf numFmtId="3" fontId="1" fillId="5" borderId="46" xfId="0" applyNumberFormat="1" applyFont="1" applyFill="1" applyBorder="1" applyAlignment="1">
      <alignment vertical="top" wrapText="1"/>
    </xf>
    <xf numFmtId="3" fontId="1" fillId="5" borderId="12" xfId="0" applyNumberFormat="1" applyFont="1" applyFill="1" applyBorder="1" applyAlignment="1">
      <alignment vertical="top" wrapText="1"/>
    </xf>
    <xf numFmtId="164" fontId="2" fillId="2" borderId="35" xfId="0" applyNumberFormat="1" applyFont="1" applyFill="1" applyBorder="1" applyAlignment="1">
      <alignment horizontal="center" vertical="top"/>
    </xf>
    <xf numFmtId="3" fontId="5" fillId="0" borderId="55" xfId="0" applyNumberFormat="1" applyFont="1" applyFill="1" applyBorder="1" applyAlignment="1">
      <alignment vertical="top" textRotation="90" wrapText="1"/>
    </xf>
    <xf numFmtId="3" fontId="5" fillId="0" borderId="4" xfId="0" applyNumberFormat="1" applyFont="1" applyFill="1" applyBorder="1" applyAlignment="1">
      <alignment horizontal="center" vertical="top" textRotation="90"/>
    </xf>
    <xf numFmtId="3" fontId="5" fillId="0" borderId="16" xfId="0" applyNumberFormat="1" applyFont="1" applyFill="1" applyBorder="1" applyAlignment="1">
      <alignment horizontal="center" vertical="top" textRotation="90"/>
    </xf>
    <xf numFmtId="3" fontId="2" fillId="5" borderId="44" xfId="0" applyNumberFormat="1" applyFont="1" applyFill="1" applyBorder="1" applyAlignment="1">
      <alignment vertical="top"/>
    </xf>
    <xf numFmtId="3" fontId="1" fillId="5" borderId="34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center" vertical="top" wrapText="1"/>
    </xf>
    <xf numFmtId="3" fontId="2" fillId="5" borderId="52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5" borderId="22" xfId="0" applyNumberFormat="1" applyFont="1" applyFill="1" applyBorder="1" applyAlignment="1">
      <alignment vertical="top" wrapText="1"/>
    </xf>
    <xf numFmtId="3" fontId="1" fillId="5" borderId="28" xfId="0" applyNumberFormat="1" applyFont="1" applyFill="1" applyBorder="1" applyAlignment="1">
      <alignment horizontal="center" vertical="top" wrapText="1"/>
    </xf>
    <xf numFmtId="3" fontId="1" fillId="5" borderId="22" xfId="0" applyNumberFormat="1" applyFont="1" applyFill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center" vertical="top"/>
    </xf>
    <xf numFmtId="3" fontId="1" fillId="0" borderId="12" xfId="0" applyNumberFormat="1" applyFont="1" applyBorder="1"/>
    <xf numFmtId="3" fontId="1" fillId="0" borderId="0" xfId="0" applyNumberFormat="1" applyFont="1" applyAlignment="1">
      <alignment horizontal="left"/>
    </xf>
    <xf numFmtId="49" fontId="2" fillId="9" borderId="35" xfId="0" applyNumberFormat="1" applyFont="1" applyFill="1" applyBorder="1" applyAlignment="1">
      <alignment horizontal="center" vertical="top"/>
    </xf>
    <xf numFmtId="49" fontId="2" fillId="2" borderId="61" xfId="0" applyNumberFormat="1" applyFont="1" applyFill="1" applyBorder="1" applyAlignment="1">
      <alignment horizontal="center" vertical="top"/>
    </xf>
    <xf numFmtId="164" fontId="11" fillId="0" borderId="70" xfId="0" applyNumberFormat="1" applyFont="1" applyBorder="1" applyAlignment="1">
      <alignment horizontal="center" vertical="center" textRotation="90" wrapText="1"/>
    </xf>
    <xf numFmtId="3" fontId="2" fillId="5" borderId="46" xfId="0" applyNumberFormat="1" applyFont="1" applyFill="1" applyBorder="1" applyAlignment="1">
      <alignment vertical="top" wrapText="1"/>
    </xf>
    <xf numFmtId="3" fontId="2" fillId="5" borderId="13" xfId="0" applyNumberFormat="1" applyFont="1" applyFill="1" applyBorder="1" applyAlignment="1">
      <alignment vertical="top"/>
    </xf>
    <xf numFmtId="3" fontId="2" fillId="5" borderId="44" xfId="0" applyNumberFormat="1" applyFont="1" applyFill="1" applyBorder="1" applyAlignment="1">
      <alignment vertical="center" textRotation="90"/>
    </xf>
    <xf numFmtId="3" fontId="5" fillId="5" borderId="66" xfId="0" applyNumberFormat="1" applyFont="1" applyFill="1" applyBorder="1" applyAlignment="1">
      <alignment vertical="center" textRotation="90"/>
    </xf>
    <xf numFmtId="164" fontId="1" fillId="5" borderId="52" xfId="0" applyNumberFormat="1" applyFont="1" applyFill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/>
    </xf>
    <xf numFmtId="164" fontId="1" fillId="5" borderId="34" xfId="0" applyNumberFormat="1" applyFont="1" applyFill="1" applyBorder="1" applyAlignment="1">
      <alignment horizontal="center" vertical="top" wrapText="1"/>
    </xf>
    <xf numFmtId="164" fontId="1" fillId="5" borderId="28" xfId="0" applyNumberFormat="1" applyFont="1" applyFill="1" applyBorder="1" applyAlignment="1">
      <alignment horizontal="center" vertical="top" wrapText="1"/>
    </xf>
    <xf numFmtId="164" fontId="2" fillId="4" borderId="26" xfId="0" applyNumberFormat="1" applyFont="1" applyFill="1" applyBorder="1" applyAlignment="1">
      <alignment horizontal="center" vertical="top"/>
    </xf>
    <xf numFmtId="164" fontId="2" fillId="2" borderId="19" xfId="0" applyNumberFormat="1" applyFont="1" applyFill="1" applyBorder="1" applyAlignment="1">
      <alignment horizontal="center" vertical="top"/>
    </xf>
    <xf numFmtId="3" fontId="1" fillId="5" borderId="36" xfId="0" applyNumberFormat="1" applyFont="1" applyFill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center" vertical="top"/>
    </xf>
    <xf numFmtId="164" fontId="2" fillId="4" borderId="35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1" fillId="5" borderId="6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4" borderId="10" xfId="0" applyNumberFormat="1" applyFont="1" applyFill="1" applyBorder="1" applyAlignment="1">
      <alignment horizontal="center" vertical="top"/>
    </xf>
    <xf numFmtId="164" fontId="1" fillId="5" borderId="23" xfId="0" applyNumberFormat="1" applyFont="1" applyFill="1" applyBorder="1" applyAlignment="1">
      <alignment horizontal="center" vertical="top" wrapText="1"/>
    </xf>
    <xf numFmtId="49" fontId="2" fillId="2" borderId="42" xfId="0" applyNumberFormat="1" applyFont="1" applyFill="1" applyBorder="1" applyAlignment="1">
      <alignment horizontal="center" vertical="top" wrapText="1"/>
    </xf>
    <xf numFmtId="3" fontId="2" fillId="5" borderId="26" xfId="0" applyNumberFormat="1" applyFont="1" applyFill="1" applyBorder="1" applyAlignment="1">
      <alignment horizontal="center" vertical="top" wrapText="1"/>
    </xf>
    <xf numFmtId="3" fontId="5" fillId="5" borderId="66" xfId="0" applyNumberFormat="1" applyFont="1" applyFill="1" applyBorder="1" applyAlignment="1">
      <alignment horizontal="center" vertical="center" textRotation="90" wrapText="1"/>
    </xf>
    <xf numFmtId="3" fontId="2" fillId="5" borderId="43" xfId="0" applyNumberFormat="1" applyFont="1" applyFill="1" applyBorder="1" applyAlignment="1">
      <alignment horizontal="left" vertical="top" wrapText="1"/>
    </xf>
    <xf numFmtId="3" fontId="2" fillId="5" borderId="5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3" fontId="1" fillId="5" borderId="53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/>
    </xf>
    <xf numFmtId="164" fontId="1" fillId="5" borderId="55" xfId="0" applyNumberFormat="1" applyFont="1" applyFill="1" applyBorder="1" applyAlignment="1">
      <alignment horizontal="center" vertical="top"/>
    </xf>
    <xf numFmtId="164" fontId="1" fillId="5" borderId="48" xfId="0" applyNumberFormat="1" applyFont="1" applyFill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 wrapText="1"/>
    </xf>
    <xf numFmtId="49" fontId="2" fillId="7" borderId="19" xfId="0" applyNumberFormat="1" applyFont="1" applyFill="1" applyBorder="1" applyAlignment="1">
      <alignment horizontal="left" vertical="top"/>
    </xf>
    <xf numFmtId="3" fontId="2" fillId="7" borderId="42" xfId="0" applyNumberFormat="1" applyFont="1" applyFill="1" applyBorder="1" applyAlignment="1">
      <alignment horizontal="left" vertical="top"/>
    </xf>
    <xf numFmtId="3" fontId="2" fillId="7" borderId="20" xfId="0" applyNumberFormat="1" applyFont="1" applyFill="1" applyBorder="1" applyAlignment="1">
      <alignment horizontal="left" vertical="top"/>
    </xf>
    <xf numFmtId="164" fontId="1" fillId="5" borderId="10" xfId="0" applyNumberFormat="1" applyFont="1" applyFill="1" applyBorder="1" applyAlignment="1">
      <alignment horizontal="center" vertical="top"/>
    </xf>
    <xf numFmtId="0" fontId="1" fillId="5" borderId="14" xfId="0" applyNumberFormat="1" applyFont="1" applyFill="1" applyBorder="1" applyAlignment="1">
      <alignment vertical="top" wrapText="1"/>
    </xf>
    <xf numFmtId="164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4" borderId="33" xfId="0" applyNumberFormat="1" applyFont="1" applyFill="1" applyBorder="1" applyAlignment="1">
      <alignment horizontal="center" vertical="top"/>
    </xf>
    <xf numFmtId="164" fontId="2" fillId="2" borderId="21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2" fillId="4" borderId="61" xfId="0" applyNumberFormat="1" applyFont="1" applyFill="1" applyBorder="1" applyAlignment="1">
      <alignment horizontal="center" vertical="top"/>
    </xf>
    <xf numFmtId="164" fontId="2" fillId="2" borderId="51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7" borderId="16" xfId="0" applyNumberFormat="1" applyFont="1" applyFill="1" applyBorder="1" applyAlignment="1">
      <alignment horizontal="center" vertical="top"/>
    </xf>
    <xf numFmtId="164" fontId="11" fillId="0" borderId="8" xfId="0" applyNumberFormat="1" applyFont="1" applyBorder="1" applyAlignment="1">
      <alignment horizontal="center" vertical="center" textRotation="90" wrapText="1"/>
    </xf>
    <xf numFmtId="164" fontId="2" fillId="7" borderId="15" xfId="0" applyNumberFormat="1" applyFont="1" applyFill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0" borderId="24" xfId="0" applyNumberFormat="1" applyFont="1" applyBorder="1" applyAlignment="1">
      <alignment horizontal="center" vertical="top"/>
    </xf>
    <xf numFmtId="164" fontId="1" fillId="4" borderId="24" xfId="0" applyNumberFormat="1" applyFont="1" applyFill="1" applyBorder="1" applyAlignment="1">
      <alignment horizontal="center" vertical="top"/>
    </xf>
    <xf numFmtId="164" fontId="2" fillId="7" borderId="15" xfId="0" applyNumberFormat="1" applyFont="1" applyFill="1" applyBorder="1" applyAlignment="1">
      <alignment horizontal="center" vertical="top"/>
    </xf>
    <xf numFmtId="164" fontId="1" fillId="0" borderId="45" xfId="0" applyNumberFormat="1" applyFont="1" applyBorder="1" applyAlignment="1">
      <alignment horizontal="center" vertical="top"/>
    </xf>
    <xf numFmtId="164" fontId="11" fillId="0" borderId="6" xfId="0" applyNumberFormat="1" applyFont="1" applyBorder="1" applyAlignment="1">
      <alignment horizontal="center" vertical="center" textRotation="90" wrapText="1"/>
    </xf>
    <xf numFmtId="164" fontId="2" fillId="7" borderId="53" xfId="0" applyNumberFormat="1" applyFont="1" applyFill="1" applyBorder="1" applyAlignment="1">
      <alignment horizontal="center" vertical="top" wrapText="1"/>
    </xf>
    <xf numFmtId="164" fontId="2" fillId="4" borderId="22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/>
    </xf>
    <xf numFmtId="164" fontId="1" fillId="4" borderId="22" xfId="0" applyNumberFormat="1" applyFont="1" applyFill="1" applyBorder="1" applyAlignment="1">
      <alignment horizontal="center" vertical="top"/>
    </xf>
    <xf numFmtId="164" fontId="2" fillId="7" borderId="53" xfId="0" applyNumberFormat="1" applyFont="1" applyFill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2" fillId="7" borderId="10" xfId="0" applyNumberFormat="1" applyFont="1" applyFill="1" applyBorder="1" applyAlignment="1">
      <alignment horizontal="center" vertical="top" wrapText="1"/>
    </xf>
    <xf numFmtId="164" fontId="2" fillId="4" borderId="55" xfId="0" applyNumberFormat="1" applyFont="1" applyFill="1" applyBorder="1" applyAlignment="1">
      <alignment horizontal="center" vertical="top" wrapText="1"/>
    </xf>
    <xf numFmtId="164" fontId="1" fillId="0" borderId="55" xfId="0" applyNumberFormat="1" applyFont="1" applyBorder="1" applyAlignment="1">
      <alignment horizontal="center" vertical="top"/>
    </xf>
    <xf numFmtId="164" fontId="1" fillId="4" borderId="55" xfId="0" applyNumberFormat="1" applyFont="1" applyFill="1" applyBorder="1" applyAlignment="1">
      <alignment horizontal="center" vertical="top"/>
    </xf>
    <xf numFmtId="164" fontId="2" fillId="7" borderId="10" xfId="0" applyNumberFormat="1" applyFont="1" applyFill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center" textRotation="90" wrapText="1"/>
    </xf>
    <xf numFmtId="164" fontId="1" fillId="5" borderId="22" xfId="0" applyNumberFormat="1" applyFont="1" applyFill="1" applyBorder="1" applyAlignment="1">
      <alignment horizontal="center" vertical="top" wrapText="1"/>
    </xf>
    <xf numFmtId="164" fontId="1" fillId="5" borderId="40" xfId="0" applyNumberFormat="1" applyFont="1" applyFill="1" applyBorder="1" applyAlignment="1">
      <alignment horizontal="center" vertical="top" wrapText="1"/>
    </xf>
    <xf numFmtId="164" fontId="1" fillId="5" borderId="24" xfId="0" applyNumberFormat="1" applyFont="1" applyFill="1" applyBorder="1" applyAlignment="1">
      <alignment horizontal="center" vertical="top" wrapText="1"/>
    </xf>
    <xf numFmtId="164" fontId="1" fillId="5" borderId="54" xfId="0" applyNumberFormat="1" applyFont="1" applyFill="1" applyBorder="1" applyAlignment="1">
      <alignment horizontal="center" vertical="top"/>
    </xf>
    <xf numFmtId="164" fontId="2" fillId="4" borderId="33" xfId="0" applyNumberFormat="1" applyFont="1" applyFill="1" applyBorder="1" applyAlignment="1">
      <alignment horizontal="center" vertical="top" wrapText="1"/>
    </xf>
    <xf numFmtId="164" fontId="2" fillId="4" borderId="53" xfId="0" applyNumberFormat="1" applyFont="1" applyFill="1" applyBorder="1" applyAlignment="1">
      <alignment horizontal="center" vertical="top"/>
    </xf>
    <xf numFmtId="164" fontId="2" fillId="4" borderId="15" xfId="0" applyNumberFormat="1" applyFont="1" applyFill="1" applyBorder="1" applyAlignment="1">
      <alignment horizontal="center" vertical="top"/>
    </xf>
    <xf numFmtId="164" fontId="2" fillId="4" borderId="34" xfId="0" applyNumberFormat="1" applyFont="1" applyFill="1" applyBorder="1" applyAlignment="1">
      <alignment horizontal="center" vertical="top"/>
    </xf>
    <xf numFmtId="164" fontId="1" fillId="5" borderId="4" xfId="0" applyNumberFormat="1" applyFont="1" applyFill="1" applyBorder="1" applyAlignment="1">
      <alignment horizontal="center" vertical="top" wrapText="1"/>
    </xf>
    <xf numFmtId="164" fontId="1" fillId="5" borderId="55" xfId="0" applyNumberFormat="1" applyFont="1" applyFill="1" applyBorder="1" applyAlignment="1">
      <alignment horizontal="center" vertical="top" wrapText="1"/>
    </xf>
    <xf numFmtId="164" fontId="2" fillId="4" borderId="61" xfId="0" applyNumberFormat="1" applyFont="1" applyFill="1" applyBorder="1" applyAlignment="1">
      <alignment horizontal="center" vertical="top" wrapText="1"/>
    </xf>
    <xf numFmtId="164" fontId="1" fillId="5" borderId="10" xfId="0" applyNumberFormat="1" applyFont="1" applyFill="1" applyBorder="1" applyAlignment="1">
      <alignment horizontal="center" vertical="top" wrapText="1"/>
    </xf>
    <xf numFmtId="164" fontId="1" fillId="5" borderId="6" xfId="0" applyNumberFormat="1" applyFont="1" applyFill="1" applyBorder="1" applyAlignment="1">
      <alignment horizontal="center" vertical="top" wrapText="1"/>
    </xf>
    <xf numFmtId="164" fontId="1" fillId="5" borderId="15" xfId="0" applyNumberFormat="1" applyFont="1" applyFill="1" applyBorder="1" applyAlignment="1">
      <alignment horizontal="center" vertical="top"/>
    </xf>
    <xf numFmtId="164" fontId="1" fillId="5" borderId="40" xfId="0" applyNumberFormat="1" applyFont="1" applyFill="1" applyBorder="1" applyAlignment="1">
      <alignment horizontal="center" vertical="top"/>
    </xf>
    <xf numFmtId="164" fontId="2" fillId="4" borderId="45" xfId="0" applyNumberFormat="1" applyFont="1" applyFill="1" applyBorder="1" applyAlignment="1">
      <alignment horizontal="center" vertical="top"/>
    </xf>
    <xf numFmtId="164" fontId="1" fillId="5" borderId="4" xfId="0" applyNumberFormat="1" applyFont="1" applyFill="1" applyBorder="1" applyAlignment="1">
      <alignment horizontal="center" vertical="top"/>
    </xf>
    <xf numFmtId="164" fontId="1" fillId="3" borderId="4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center" vertical="top"/>
    </xf>
    <xf numFmtId="164" fontId="1" fillId="0" borderId="40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0" fontId="8" fillId="0" borderId="41" xfId="0" applyFont="1" applyBorder="1" applyAlignment="1">
      <alignment horizontal="center" vertical="top" wrapText="1"/>
    </xf>
    <xf numFmtId="3" fontId="1" fillId="0" borderId="40" xfId="0" applyNumberFormat="1" applyFont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Fill="1" applyBorder="1" applyAlignment="1">
      <alignment horizontal="center" vertical="top" wrapText="1"/>
    </xf>
    <xf numFmtId="3" fontId="1" fillId="0" borderId="54" xfId="0" applyNumberFormat="1" applyFont="1" applyFill="1" applyBorder="1" applyAlignment="1">
      <alignment horizontal="center" vertical="top" wrapText="1"/>
    </xf>
    <xf numFmtId="3" fontId="1" fillId="0" borderId="45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1" fontId="1" fillId="0" borderId="48" xfId="0" applyNumberFormat="1" applyFont="1" applyFill="1" applyBorder="1" applyAlignment="1">
      <alignment horizontal="center" vertical="top" wrapText="1"/>
    </xf>
    <xf numFmtId="1" fontId="1" fillId="5" borderId="10" xfId="0" applyNumberFormat="1" applyFont="1" applyFill="1" applyBorder="1" applyAlignment="1">
      <alignment horizontal="center" vertical="top" wrapText="1"/>
    </xf>
    <xf numFmtId="1" fontId="1" fillId="5" borderId="15" xfId="0" applyNumberFormat="1" applyFont="1" applyFill="1" applyBorder="1" applyAlignment="1">
      <alignment horizontal="center" vertical="top" wrapText="1"/>
    </xf>
    <xf numFmtId="3" fontId="1" fillId="5" borderId="24" xfId="0" applyNumberFormat="1" applyFont="1" applyFill="1" applyBorder="1" applyAlignment="1">
      <alignment vertical="top" wrapText="1"/>
    </xf>
    <xf numFmtId="3" fontId="1" fillId="5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" fontId="1" fillId="5" borderId="40" xfId="0" applyNumberFormat="1" applyFont="1" applyFill="1" applyBorder="1" applyAlignment="1">
      <alignment horizontal="center" vertical="top" wrapText="1"/>
    </xf>
    <xf numFmtId="1" fontId="1" fillId="5" borderId="4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5" borderId="41" xfId="0" applyNumberFormat="1" applyFont="1" applyFill="1" applyBorder="1" applyAlignment="1">
      <alignment horizontal="center" vertical="top" wrapText="1"/>
    </xf>
    <xf numFmtId="1" fontId="1" fillId="5" borderId="4" xfId="0" applyNumberFormat="1" applyFont="1" applyFill="1" applyBorder="1" applyAlignment="1">
      <alignment horizontal="center" vertical="top" wrapText="1"/>
    </xf>
    <xf numFmtId="1" fontId="1" fillId="5" borderId="11" xfId="0" applyNumberFormat="1" applyFont="1" applyFill="1" applyBorder="1" applyAlignment="1">
      <alignment horizontal="center" vertical="top" wrapText="1"/>
    </xf>
    <xf numFmtId="3" fontId="1" fillId="5" borderId="16" xfId="0" applyNumberFormat="1" applyFont="1" applyFill="1" applyBorder="1" applyAlignment="1">
      <alignment horizontal="center" vertical="top" wrapText="1"/>
    </xf>
    <xf numFmtId="3" fontId="1" fillId="5" borderId="45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Border="1"/>
    <xf numFmtId="3" fontId="1" fillId="5" borderId="54" xfId="0" applyNumberFormat="1" applyFont="1" applyFill="1" applyBorder="1" applyAlignment="1">
      <alignment horizontal="center" vertical="top" wrapText="1"/>
    </xf>
    <xf numFmtId="3" fontId="1" fillId="5" borderId="15" xfId="0" applyNumberFormat="1" applyFont="1" applyFill="1" applyBorder="1" applyAlignment="1">
      <alignment horizontal="center" vertical="top" wrapText="1"/>
    </xf>
    <xf numFmtId="164" fontId="1" fillId="0" borderId="41" xfId="0" applyNumberFormat="1" applyFont="1" applyBorder="1"/>
    <xf numFmtId="3" fontId="1" fillId="0" borderId="54" xfId="0" applyNumberFormat="1" applyFont="1" applyBorder="1" applyAlignment="1">
      <alignment horizontal="center" vertical="top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11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/>
    <xf numFmtId="3" fontId="1" fillId="5" borderId="48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Border="1"/>
    <xf numFmtId="3" fontId="1" fillId="0" borderId="48" xfId="0" applyNumberFormat="1" applyFont="1" applyBorder="1" applyAlignment="1">
      <alignment horizontal="center" vertical="top"/>
    </xf>
    <xf numFmtId="3" fontId="1" fillId="5" borderId="55" xfId="0" applyNumberFormat="1" applyFont="1" applyFill="1" applyBorder="1" applyAlignment="1">
      <alignment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/>
    <xf numFmtId="3" fontId="1" fillId="5" borderId="50" xfId="0" applyNumberFormat="1" applyFont="1" applyFill="1" applyBorder="1" applyAlignment="1">
      <alignment vertical="top" wrapText="1"/>
    </xf>
    <xf numFmtId="3" fontId="1" fillId="5" borderId="40" xfId="0" applyNumberFormat="1" applyFont="1" applyFill="1" applyBorder="1" applyAlignment="1">
      <alignment horizontal="center" vertical="top" wrapText="1"/>
    </xf>
    <xf numFmtId="3" fontId="1" fillId="5" borderId="24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center" textRotation="90"/>
    </xf>
    <xf numFmtId="3" fontId="1" fillId="0" borderId="61" xfId="0" applyNumberFormat="1" applyFont="1" applyBorder="1" applyAlignment="1">
      <alignment horizontal="center" vertical="center" textRotation="90"/>
    </xf>
    <xf numFmtId="3" fontId="1" fillId="0" borderId="22" xfId="0" applyNumberFormat="1" applyFont="1" applyBorder="1" applyAlignment="1">
      <alignment horizontal="center" vertical="top"/>
    </xf>
    <xf numFmtId="3" fontId="1" fillId="5" borderId="43" xfId="0" applyNumberFormat="1" applyFont="1" applyFill="1" applyBorder="1" applyAlignment="1">
      <alignment horizontal="left" vertical="top" wrapText="1"/>
    </xf>
    <xf numFmtId="3" fontId="1" fillId="0" borderId="34" xfId="0" applyNumberFormat="1" applyFont="1" applyFill="1" applyBorder="1" applyAlignment="1">
      <alignment horizontal="center" vertical="top" wrapText="1"/>
    </xf>
    <xf numFmtId="1" fontId="1" fillId="5" borderId="53" xfId="0" applyNumberFormat="1" applyFont="1" applyFill="1" applyBorder="1" applyAlignment="1">
      <alignment horizontal="center" vertical="top" wrapText="1"/>
    </xf>
    <xf numFmtId="1" fontId="1" fillId="5" borderId="28" xfId="0" applyNumberFormat="1" applyFont="1" applyFill="1" applyBorder="1" applyAlignment="1">
      <alignment horizontal="center" vertical="top" wrapText="1"/>
    </xf>
    <xf numFmtId="1" fontId="1" fillId="5" borderId="26" xfId="0" applyNumberFormat="1" applyFont="1" applyFill="1" applyBorder="1" applyAlignment="1">
      <alignment horizontal="center" vertical="top" wrapText="1"/>
    </xf>
    <xf numFmtId="1" fontId="1" fillId="5" borderId="34" xfId="0" applyNumberFormat="1" applyFont="1" applyFill="1" applyBorder="1" applyAlignment="1">
      <alignment horizontal="center" vertical="top" wrapText="1"/>
    </xf>
    <xf numFmtId="1" fontId="1" fillId="5" borderId="22" xfId="0" applyNumberFormat="1" applyFont="1" applyFill="1" applyBorder="1" applyAlignment="1">
      <alignment horizontal="center" vertical="top" wrapText="1"/>
    </xf>
    <xf numFmtId="1" fontId="1" fillId="0" borderId="34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3" fontId="1" fillId="5" borderId="32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164" fontId="1" fillId="5" borderId="14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vertical="top"/>
    </xf>
    <xf numFmtId="49" fontId="1" fillId="3" borderId="31" xfId="0" applyNumberFormat="1" applyFont="1" applyFill="1" applyBorder="1" applyAlignment="1">
      <alignment vertical="top"/>
    </xf>
    <xf numFmtId="3" fontId="2" fillId="5" borderId="28" xfId="0" applyNumberFormat="1" applyFont="1" applyFill="1" applyBorder="1" applyAlignment="1">
      <alignment vertical="top"/>
    </xf>
    <xf numFmtId="49" fontId="2" fillId="3" borderId="11" xfId="0" applyNumberFormat="1" applyFont="1" applyFill="1" applyBorder="1" applyAlignment="1">
      <alignment vertical="top"/>
    </xf>
    <xf numFmtId="49" fontId="1" fillId="3" borderId="37" xfId="0" applyNumberFormat="1" applyFont="1" applyFill="1" applyBorder="1" applyAlignment="1">
      <alignment vertical="top"/>
    </xf>
    <xf numFmtId="3" fontId="2" fillId="5" borderId="26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center" textRotation="90" wrapText="1"/>
    </xf>
    <xf numFmtId="164" fontId="1" fillId="3" borderId="28" xfId="0" applyNumberFormat="1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164" fontId="1" fillId="3" borderId="40" xfId="0" applyNumberFormat="1" applyFont="1" applyFill="1" applyBorder="1" applyAlignment="1">
      <alignment horizontal="center" vertical="top" wrapText="1"/>
    </xf>
    <xf numFmtId="3" fontId="1" fillId="0" borderId="57" xfId="0" applyNumberFormat="1" applyFont="1" applyBorder="1" applyAlignment="1">
      <alignment horizontal="center" vertical="top" wrapText="1"/>
    </xf>
    <xf numFmtId="164" fontId="1" fillId="5" borderId="2" xfId="0" applyNumberFormat="1" applyFont="1" applyFill="1" applyBorder="1" applyAlignment="1">
      <alignment horizontal="center" vertical="top"/>
    </xf>
    <xf numFmtId="3" fontId="2" fillId="5" borderId="62" xfId="0" applyNumberFormat="1" applyFont="1" applyFill="1" applyBorder="1" applyAlignment="1">
      <alignment horizontal="center" vertical="top" wrapText="1"/>
    </xf>
    <xf numFmtId="164" fontId="1" fillId="0" borderId="32" xfId="0" applyNumberFormat="1" applyFont="1" applyBorder="1"/>
    <xf numFmtId="49" fontId="1" fillId="3" borderId="36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left" vertical="top" wrapText="1"/>
    </xf>
    <xf numFmtId="1" fontId="1" fillId="5" borderId="54" xfId="0" applyNumberFormat="1" applyFont="1" applyFill="1" applyBorder="1" applyAlignment="1">
      <alignment horizontal="center" vertical="top" wrapText="1"/>
    </xf>
    <xf numFmtId="1" fontId="1" fillId="5" borderId="55" xfId="0" applyNumberFormat="1" applyFont="1" applyFill="1" applyBorder="1" applyAlignment="1">
      <alignment horizontal="center" vertical="top" wrapText="1"/>
    </xf>
    <xf numFmtId="1" fontId="1" fillId="5" borderId="24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/>
    </xf>
    <xf numFmtId="0" fontId="1" fillId="5" borderId="43" xfId="0" applyNumberFormat="1" applyFont="1" applyFill="1" applyBorder="1" applyAlignment="1">
      <alignment vertical="top" wrapText="1"/>
    </xf>
    <xf numFmtId="0" fontId="1" fillId="5" borderId="43" xfId="0" applyNumberFormat="1" applyFont="1" applyFill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54" xfId="0" applyNumberFormat="1" applyFont="1" applyFill="1" applyBorder="1" applyAlignment="1">
      <alignment horizontal="center" vertical="top" wrapText="1"/>
    </xf>
    <xf numFmtId="164" fontId="1" fillId="5" borderId="29" xfId="0" applyNumberFormat="1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3" fontId="1" fillId="0" borderId="40" xfId="0" applyNumberFormat="1" applyFont="1" applyBorder="1" applyAlignment="1">
      <alignment horizontal="center" vertical="top"/>
    </xf>
    <xf numFmtId="0" fontId="1" fillId="5" borderId="13" xfId="0" applyFont="1" applyFill="1" applyBorder="1" applyAlignment="1">
      <alignment horizontal="center" vertical="top" wrapText="1"/>
    </xf>
    <xf numFmtId="0" fontId="1" fillId="5" borderId="48" xfId="0" applyFont="1" applyFill="1" applyBorder="1" applyAlignment="1">
      <alignment horizontal="center" vertical="top" wrapText="1"/>
    </xf>
    <xf numFmtId="0" fontId="1" fillId="5" borderId="54" xfId="0" applyFont="1" applyFill="1" applyBorder="1" applyAlignment="1">
      <alignment horizontal="center" vertical="top" wrapText="1"/>
    </xf>
    <xf numFmtId="164" fontId="2" fillId="4" borderId="48" xfId="0" applyNumberFormat="1" applyFont="1" applyFill="1" applyBorder="1" applyAlignment="1">
      <alignment horizontal="center" vertical="top"/>
    </xf>
    <xf numFmtId="3" fontId="1" fillId="5" borderId="10" xfId="0" applyNumberFormat="1" applyFont="1" applyFill="1" applyBorder="1" applyAlignment="1">
      <alignment horizontal="center" vertical="top"/>
    </xf>
    <xf numFmtId="3" fontId="1" fillId="5" borderId="13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1" fillId="0" borderId="57" xfId="0" applyNumberFormat="1" applyFont="1" applyBorder="1" applyAlignment="1">
      <alignment horizontal="center"/>
    </xf>
    <xf numFmtId="3" fontId="1" fillId="5" borderId="9" xfId="0" applyNumberFormat="1" applyFont="1" applyFill="1" applyBorder="1" applyAlignment="1">
      <alignment horizontal="center" vertical="top" wrapText="1"/>
    </xf>
    <xf numFmtId="3" fontId="1" fillId="5" borderId="57" xfId="0" applyNumberFormat="1" applyFont="1" applyFill="1" applyBorder="1" applyAlignment="1">
      <alignment horizontal="center" vertical="top" wrapText="1"/>
    </xf>
    <xf numFmtId="1" fontId="1" fillId="5" borderId="47" xfId="0" applyNumberFormat="1" applyFont="1" applyFill="1" applyBorder="1" applyAlignment="1">
      <alignment horizontal="center" vertical="top"/>
    </xf>
    <xf numFmtId="3" fontId="1" fillId="5" borderId="49" xfId="0" applyNumberFormat="1" applyFont="1" applyFill="1" applyBorder="1" applyAlignment="1">
      <alignment horizontal="center" vertical="top" wrapText="1"/>
    </xf>
    <xf numFmtId="164" fontId="2" fillId="4" borderId="58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center" vertical="top" wrapText="1"/>
    </xf>
    <xf numFmtId="3" fontId="15" fillId="5" borderId="53" xfId="0" applyNumberFormat="1" applyFont="1" applyFill="1" applyBorder="1" applyAlignment="1">
      <alignment horizontal="center" vertical="top"/>
    </xf>
    <xf numFmtId="3" fontId="15" fillId="5" borderId="10" xfId="0" applyNumberFormat="1" applyFont="1" applyFill="1" applyBorder="1" applyAlignment="1">
      <alignment horizontal="center" vertical="top"/>
    </xf>
    <xf numFmtId="3" fontId="2" fillId="5" borderId="32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 textRotation="90"/>
    </xf>
    <xf numFmtId="49" fontId="1" fillId="3" borderId="57" xfId="0" applyNumberFormat="1" applyFont="1" applyFill="1" applyBorder="1" applyAlignment="1">
      <alignment horizontal="center" vertical="top"/>
    </xf>
    <xf numFmtId="49" fontId="1" fillId="3" borderId="39" xfId="0" applyNumberFormat="1" applyFont="1" applyFill="1" applyBorder="1" applyAlignment="1">
      <alignment horizontal="center" vertical="top"/>
    </xf>
    <xf numFmtId="1" fontId="1" fillId="5" borderId="22" xfId="0" applyNumberFormat="1" applyFont="1" applyFill="1" applyBorder="1" applyAlignment="1">
      <alignment horizontal="center" vertical="top"/>
    </xf>
    <xf numFmtId="3" fontId="15" fillId="0" borderId="53" xfId="0" applyNumberFormat="1" applyFont="1" applyFill="1" applyBorder="1" applyAlignment="1">
      <alignment horizontal="center" vertical="top" wrapText="1"/>
    </xf>
    <xf numFmtId="3" fontId="1" fillId="5" borderId="8" xfId="0" applyNumberFormat="1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2" fillId="3" borderId="11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/>
    </xf>
    <xf numFmtId="1" fontId="15" fillId="5" borderId="55" xfId="0" applyNumberFormat="1" applyFont="1" applyFill="1" applyBorder="1" applyAlignment="1">
      <alignment horizontal="center" vertical="top"/>
    </xf>
    <xf numFmtId="1" fontId="15" fillId="5" borderId="24" xfId="0" applyNumberFormat="1" applyFont="1" applyFill="1" applyBorder="1" applyAlignment="1">
      <alignment horizontal="center" vertical="top"/>
    </xf>
    <xf numFmtId="3" fontId="1" fillId="5" borderId="6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8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 wrapText="1"/>
    </xf>
    <xf numFmtId="164" fontId="2" fillId="4" borderId="16" xfId="0" applyNumberFormat="1" applyFont="1" applyFill="1" applyBorder="1" applyAlignment="1">
      <alignment horizontal="center" vertical="top"/>
    </xf>
    <xf numFmtId="164" fontId="2" fillId="4" borderId="4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center" vertical="top" textRotation="90"/>
    </xf>
    <xf numFmtId="3" fontId="1" fillId="0" borderId="1" xfId="0" applyNumberFormat="1" applyFont="1" applyFill="1" applyBorder="1" applyAlignment="1">
      <alignment horizontal="center" vertical="top" textRotation="90"/>
    </xf>
    <xf numFmtId="3" fontId="1" fillId="5" borderId="3" xfId="0" applyNumberFormat="1" applyFont="1" applyFill="1" applyBorder="1" applyAlignment="1">
      <alignment horizontal="center" vertical="top" wrapText="1"/>
    </xf>
    <xf numFmtId="49" fontId="1" fillId="0" borderId="49" xfId="0" applyNumberFormat="1" applyFont="1" applyBorder="1" applyAlignment="1">
      <alignment vertical="top"/>
    </xf>
    <xf numFmtId="49" fontId="1" fillId="0" borderId="56" xfId="0" applyNumberFormat="1" applyFont="1" applyBorder="1" applyAlignment="1">
      <alignment vertical="top"/>
    </xf>
    <xf numFmtId="3" fontId="1" fillId="0" borderId="46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 wrapText="1"/>
    </xf>
    <xf numFmtId="164" fontId="2" fillId="2" borderId="61" xfId="0" applyNumberFormat="1" applyFont="1" applyFill="1" applyBorder="1" applyAlignment="1">
      <alignment horizontal="center" vertical="top"/>
    </xf>
    <xf numFmtId="164" fontId="2" fillId="4" borderId="58" xfId="0" applyNumberFormat="1" applyFont="1" applyFill="1" applyBorder="1" applyAlignment="1">
      <alignment horizontal="center" vertical="top" wrapText="1"/>
    </xf>
    <xf numFmtId="3" fontId="2" fillId="5" borderId="37" xfId="0" applyNumberFormat="1" applyFont="1" applyFill="1" applyBorder="1" applyAlignment="1">
      <alignment horizontal="center" vertical="top" wrapText="1"/>
    </xf>
    <xf numFmtId="164" fontId="1" fillId="5" borderId="8" xfId="0" applyNumberFormat="1" applyFont="1" applyFill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3" fontId="2" fillId="5" borderId="49" xfId="0" applyNumberFormat="1" applyFont="1" applyFill="1" applyBorder="1" applyAlignment="1">
      <alignment horizontal="center" vertical="top" wrapText="1"/>
    </xf>
    <xf numFmtId="49" fontId="1" fillId="3" borderId="49" xfId="0" applyNumberFormat="1" applyFont="1" applyFill="1" applyBorder="1" applyAlignment="1">
      <alignment horizontal="center" vertical="top" wrapText="1"/>
    </xf>
    <xf numFmtId="164" fontId="1" fillId="5" borderId="48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Alignment="1">
      <alignment horizontal="center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3" fontId="1" fillId="5" borderId="56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horizontal="center" vertical="top" textRotation="90" wrapText="1"/>
    </xf>
    <xf numFmtId="3" fontId="5" fillId="0" borderId="11" xfId="0" applyNumberFormat="1" applyFont="1" applyFill="1" applyBorder="1" applyAlignment="1">
      <alignment horizontal="center" vertical="top" textRotation="90" wrapText="1"/>
    </xf>
    <xf numFmtId="3" fontId="1" fillId="3" borderId="12" xfId="0" applyNumberFormat="1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Fill="1" applyBorder="1" applyAlignment="1">
      <alignment horizontal="center" vertical="center" textRotation="90" wrapText="1"/>
    </xf>
    <xf numFmtId="49" fontId="2" fillId="3" borderId="0" xfId="0" applyNumberFormat="1" applyFont="1" applyFill="1" applyBorder="1" applyAlignment="1">
      <alignment horizontal="center" vertical="top"/>
    </xf>
    <xf numFmtId="3" fontId="1" fillId="0" borderId="47" xfId="0" applyNumberFormat="1" applyFont="1" applyFill="1" applyBorder="1" applyAlignment="1">
      <alignment horizontal="center" vertical="top" wrapText="1"/>
    </xf>
    <xf numFmtId="49" fontId="2" fillId="9" borderId="26" xfId="0" applyNumberFormat="1" applyFont="1" applyFill="1" applyBorder="1" applyAlignment="1">
      <alignment horizontal="center" vertical="top"/>
    </xf>
    <xf numFmtId="3" fontId="2" fillId="4" borderId="34" xfId="0" applyNumberFormat="1" applyFont="1" applyFill="1" applyBorder="1" applyAlignment="1">
      <alignment horizontal="right" vertical="top"/>
    </xf>
    <xf numFmtId="3" fontId="2" fillId="4" borderId="32" xfId="0" applyNumberFormat="1" applyFont="1" applyFill="1" applyBorder="1" applyAlignment="1">
      <alignment horizontal="right" vertical="top"/>
    </xf>
    <xf numFmtId="49" fontId="2" fillId="2" borderId="16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horizontal="left" vertical="top" wrapText="1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right" vertical="top"/>
    </xf>
    <xf numFmtId="49" fontId="2" fillId="2" borderId="36" xfId="0" applyNumberFormat="1" applyFont="1" applyFill="1" applyBorder="1" applyAlignment="1">
      <alignment horizontal="center" vertical="top"/>
    </xf>
    <xf numFmtId="3" fontId="2" fillId="5" borderId="13" xfId="0" applyNumberFormat="1" applyFont="1" applyFill="1" applyBorder="1" applyAlignment="1">
      <alignment horizontal="center" vertical="top" wrapText="1"/>
    </xf>
    <xf numFmtId="3" fontId="2" fillId="5" borderId="46" xfId="0" applyNumberFormat="1" applyFont="1" applyFill="1" applyBorder="1" applyAlignment="1">
      <alignment horizontal="left" vertical="top" wrapText="1"/>
    </xf>
    <xf numFmtId="49" fontId="2" fillId="9" borderId="44" xfId="0" applyNumberFormat="1" applyFont="1" applyFill="1" applyBorder="1" applyAlignment="1">
      <alignment horizontal="center" vertical="top"/>
    </xf>
    <xf numFmtId="3" fontId="2" fillId="5" borderId="28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1" fontId="1" fillId="5" borderId="48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center" vertical="top"/>
    </xf>
    <xf numFmtId="3" fontId="1" fillId="3" borderId="1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left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3" borderId="46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2" fillId="5" borderId="12" xfId="0" applyNumberFormat="1" applyFont="1" applyFill="1" applyBorder="1" applyAlignment="1">
      <alignment horizontal="left" vertical="top" wrapText="1"/>
    </xf>
    <xf numFmtId="3" fontId="2" fillId="5" borderId="13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left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49" fontId="2" fillId="9" borderId="44" xfId="0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vertical="top" wrapText="1"/>
    </xf>
    <xf numFmtId="3" fontId="1" fillId="0" borderId="32" xfId="0" applyNumberFormat="1" applyFont="1" applyBorder="1" applyAlignment="1">
      <alignment horizontal="center" vertical="center" textRotation="90"/>
    </xf>
    <xf numFmtId="3" fontId="1" fillId="5" borderId="13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72" xfId="0" applyNumberFormat="1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1" fillId="5" borderId="32" xfId="0" applyFont="1" applyFill="1" applyBorder="1" applyAlignment="1">
      <alignment horizontal="center" vertical="top" wrapText="1"/>
    </xf>
    <xf numFmtId="3" fontId="16" fillId="5" borderId="12" xfId="0" applyNumberFormat="1" applyFont="1" applyFill="1" applyBorder="1" applyAlignment="1">
      <alignment horizontal="center" vertical="top"/>
    </xf>
    <xf numFmtId="164" fontId="16" fillId="5" borderId="26" xfId="0" applyNumberFormat="1" applyFont="1" applyFill="1" applyBorder="1" applyAlignment="1">
      <alignment horizontal="center" vertical="top"/>
    </xf>
    <xf numFmtId="164" fontId="16" fillId="5" borderId="11" xfId="0" applyNumberFormat="1" applyFont="1" applyFill="1" applyBorder="1" applyAlignment="1">
      <alignment horizontal="center" vertical="top"/>
    </xf>
    <xf numFmtId="164" fontId="16" fillId="5" borderId="45" xfId="0" applyNumberFormat="1" applyFont="1" applyFill="1" applyBorder="1" applyAlignment="1">
      <alignment horizontal="center" vertical="top"/>
    </xf>
    <xf numFmtId="164" fontId="17" fillId="5" borderId="11" xfId="0" applyNumberFormat="1" applyFont="1" applyFill="1" applyBorder="1" applyAlignment="1">
      <alignment horizontal="center" vertical="top"/>
    </xf>
    <xf numFmtId="3" fontId="2" fillId="0" borderId="36" xfId="0" applyNumberFormat="1" applyFont="1" applyBorder="1" applyAlignment="1">
      <alignment horizontal="center" vertical="top"/>
    </xf>
    <xf numFmtId="3" fontId="1" fillId="5" borderId="14" xfId="0" applyNumberFormat="1" applyFont="1" applyFill="1" applyBorder="1" applyAlignment="1">
      <alignment vertical="top" wrapText="1"/>
    </xf>
    <xf numFmtId="0" fontId="1" fillId="5" borderId="15" xfId="0" applyNumberFormat="1" applyFont="1" applyFill="1" applyBorder="1" applyAlignment="1">
      <alignment vertical="top" wrapText="1"/>
    </xf>
    <xf numFmtId="164" fontId="16" fillId="5" borderId="0" xfId="0" applyNumberFormat="1" applyFont="1" applyFill="1" applyBorder="1" applyAlignment="1">
      <alignment horizontal="center" vertical="top"/>
    </xf>
    <xf numFmtId="164" fontId="17" fillId="5" borderId="0" xfId="0" applyNumberFormat="1" applyFont="1" applyFill="1" applyBorder="1" applyAlignment="1">
      <alignment horizontal="center" vertical="top"/>
    </xf>
    <xf numFmtId="3" fontId="2" fillId="0" borderId="27" xfId="0" applyNumberFormat="1" applyFont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top"/>
    </xf>
    <xf numFmtId="3" fontId="1" fillId="3" borderId="5" xfId="0" applyNumberFormat="1" applyFont="1" applyFill="1" applyBorder="1" applyAlignment="1">
      <alignment horizontal="center" vertical="top" wrapText="1"/>
    </xf>
    <xf numFmtId="1" fontId="1" fillId="0" borderId="53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3" fontId="1" fillId="5" borderId="15" xfId="0" applyNumberFormat="1" applyFont="1" applyFill="1" applyBorder="1" applyAlignment="1">
      <alignment vertical="top" wrapText="1"/>
    </xf>
    <xf numFmtId="164" fontId="16" fillId="5" borderId="0" xfId="0" applyNumberFormat="1" applyFont="1" applyFill="1" applyBorder="1" applyAlignment="1">
      <alignment horizontal="center" vertical="top" wrapText="1"/>
    </xf>
    <xf numFmtId="164" fontId="1" fillId="3" borderId="29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6" fillId="0" borderId="12" xfId="0" applyNumberFormat="1" applyFont="1" applyBorder="1" applyAlignment="1">
      <alignment horizontal="center" vertical="top"/>
    </xf>
    <xf numFmtId="164" fontId="16" fillId="5" borderId="11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Border="1" applyAlignment="1">
      <alignment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5" borderId="55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/>
    <xf numFmtId="3" fontId="1" fillId="0" borderId="45" xfId="0" applyNumberFormat="1" applyFont="1" applyBorder="1"/>
    <xf numFmtId="3" fontId="2" fillId="5" borderId="71" xfId="0" applyNumberFormat="1" applyFont="1" applyFill="1" applyBorder="1" applyAlignment="1">
      <alignment horizontal="center" vertical="top" wrapText="1"/>
    </xf>
    <xf numFmtId="164" fontId="1" fillId="5" borderId="54" xfId="0" applyNumberFormat="1" applyFont="1" applyFill="1" applyBorder="1" applyAlignment="1">
      <alignment horizontal="center" vertical="top" wrapText="1"/>
    </xf>
    <xf numFmtId="165" fontId="16" fillId="5" borderId="0" xfId="0" applyNumberFormat="1" applyFont="1" applyFill="1" applyBorder="1" applyAlignment="1">
      <alignment horizontal="center" vertical="top"/>
    </xf>
    <xf numFmtId="0" fontId="16" fillId="5" borderId="0" xfId="0" applyFont="1" applyFill="1" applyBorder="1" applyAlignment="1">
      <alignment horizontal="center" vertical="top"/>
    </xf>
    <xf numFmtId="3" fontId="16" fillId="0" borderId="12" xfId="0" applyNumberFormat="1" applyFont="1" applyFill="1" applyBorder="1" applyAlignment="1">
      <alignment horizontal="center" vertical="top"/>
    </xf>
    <xf numFmtId="165" fontId="16" fillId="5" borderId="11" xfId="0" applyNumberFormat="1" applyFont="1" applyFill="1" applyBorder="1" applyAlignment="1">
      <alignment horizontal="center" vertical="top"/>
    </xf>
    <xf numFmtId="0" fontId="16" fillId="5" borderId="11" xfId="0" applyFont="1" applyFill="1" applyBorder="1" applyAlignment="1">
      <alignment horizontal="center" vertical="top"/>
    </xf>
    <xf numFmtId="3" fontId="1" fillId="5" borderId="70" xfId="0" applyNumberFormat="1" applyFont="1" applyFill="1" applyBorder="1" applyAlignment="1">
      <alignment vertical="top" wrapText="1"/>
    </xf>
    <xf numFmtId="164" fontId="1" fillId="5" borderId="22" xfId="0" applyNumberFormat="1" applyFont="1" applyFill="1" applyBorder="1"/>
    <xf numFmtId="164" fontId="1" fillId="5" borderId="55" xfId="0" applyNumberFormat="1" applyFont="1" applyFill="1" applyBorder="1"/>
    <xf numFmtId="164" fontId="1" fillId="5" borderId="24" xfId="0" applyNumberFormat="1" applyFont="1" applyFill="1" applyBorder="1"/>
    <xf numFmtId="3" fontId="1" fillId="0" borderId="15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left" vertical="top" wrapText="1"/>
    </xf>
    <xf numFmtId="3" fontId="1" fillId="0" borderId="54" xfId="0" applyNumberFormat="1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vertical="top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54" xfId="0" applyFont="1" applyFill="1" applyBorder="1" applyAlignment="1">
      <alignment vertical="top" wrapText="1"/>
    </xf>
    <xf numFmtId="0" fontId="1" fillId="5" borderId="54" xfId="0" applyFont="1" applyFill="1" applyBorder="1" applyAlignment="1">
      <alignment horizontal="left" vertical="top" wrapText="1"/>
    </xf>
    <xf numFmtId="3" fontId="1" fillId="0" borderId="52" xfId="0" applyNumberFormat="1" applyFont="1" applyBorder="1" applyAlignment="1">
      <alignment vertical="top" wrapText="1"/>
    </xf>
    <xf numFmtId="164" fontId="16" fillId="5" borderId="45" xfId="0" applyNumberFormat="1" applyFont="1" applyFill="1" applyBorder="1" applyAlignment="1">
      <alignment horizontal="center" vertical="top" wrapText="1"/>
    </xf>
    <xf numFmtId="164" fontId="16" fillId="3" borderId="11" xfId="0" applyNumberFormat="1" applyFont="1" applyFill="1" applyBorder="1" applyAlignment="1">
      <alignment horizontal="center" vertical="top" wrapText="1"/>
    </xf>
    <xf numFmtId="164" fontId="16" fillId="3" borderId="45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vertical="center" textRotation="90" wrapText="1"/>
    </xf>
    <xf numFmtId="3" fontId="5" fillId="0" borderId="4" xfId="0" applyNumberFormat="1" applyFont="1" applyFill="1" applyBorder="1" applyAlignment="1">
      <alignment vertical="center" textRotation="90" wrapText="1"/>
    </xf>
    <xf numFmtId="3" fontId="2" fillId="0" borderId="27" xfId="0" applyNumberFormat="1" applyFont="1" applyFill="1" applyBorder="1" applyAlignment="1">
      <alignment horizontal="center" vertical="top" wrapText="1"/>
    </xf>
    <xf numFmtId="164" fontId="2" fillId="9" borderId="21" xfId="0" applyNumberFormat="1" applyFont="1" applyFill="1" applyBorder="1" applyAlignment="1">
      <alignment horizontal="center" vertical="top"/>
    </xf>
    <xf numFmtId="164" fontId="2" fillId="7" borderId="41" xfId="0" applyNumberFormat="1" applyFont="1" applyFill="1" applyBorder="1" applyAlignment="1">
      <alignment horizontal="center" vertical="top"/>
    </xf>
    <xf numFmtId="164" fontId="16" fillId="3" borderId="26" xfId="0" applyNumberFormat="1" applyFont="1" applyFill="1" applyBorder="1" applyAlignment="1">
      <alignment horizontal="center" vertical="top" wrapText="1"/>
    </xf>
    <xf numFmtId="164" fontId="16" fillId="5" borderId="26" xfId="0" applyNumberFormat="1" applyFont="1" applyFill="1" applyBorder="1" applyAlignment="1">
      <alignment horizontal="center" vertical="top" wrapText="1"/>
    </xf>
    <xf numFmtId="164" fontId="2" fillId="2" borderId="33" xfId="0" applyNumberFormat="1" applyFont="1" applyFill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164" fontId="6" fillId="5" borderId="11" xfId="0" applyNumberFormat="1" applyFont="1" applyFill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 vertical="top"/>
    </xf>
    <xf numFmtId="164" fontId="18" fillId="0" borderId="55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 wrapText="1"/>
    </xf>
    <xf numFmtId="164" fontId="1" fillId="3" borderId="34" xfId="0" applyNumberFormat="1" applyFont="1" applyFill="1" applyBorder="1" applyAlignment="1">
      <alignment horizontal="center" vertical="top" wrapText="1"/>
    </xf>
    <xf numFmtId="164" fontId="1" fillId="3" borderId="48" xfId="0" applyNumberFormat="1" applyFont="1" applyFill="1" applyBorder="1" applyAlignment="1">
      <alignment horizontal="center" vertical="top" wrapText="1"/>
    </xf>
    <xf numFmtId="164" fontId="1" fillId="3" borderId="54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textRotation="90" wrapText="1"/>
    </xf>
    <xf numFmtId="3" fontId="5" fillId="0" borderId="48" xfId="0" applyNumberFormat="1" applyFont="1" applyFill="1" applyBorder="1" applyAlignment="1">
      <alignment horizontal="center" vertical="top" textRotation="90" wrapText="1"/>
    </xf>
    <xf numFmtId="0" fontId="1" fillId="5" borderId="43" xfId="0" applyFont="1" applyFill="1" applyBorder="1" applyAlignment="1">
      <alignment horizontal="left" vertical="top" wrapText="1"/>
    </xf>
    <xf numFmtId="3" fontId="1" fillId="0" borderId="65" xfId="0" applyNumberFormat="1" applyFont="1" applyBorder="1" applyAlignment="1">
      <alignment horizontal="center"/>
    </xf>
    <xf numFmtId="3" fontId="2" fillId="5" borderId="13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49" fontId="1" fillId="3" borderId="49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5" borderId="34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3" fontId="5" fillId="0" borderId="48" xfId="0" applyNumberFormat="1" applyFont="1" applyFill="1" applyBorder="1" applyAlignment="1">
      <alignment horizontal="center" vertical="top" textRotation="90" wrapText="1"/>
    </xf>
    <xf numFmtId="3" fontId="5" fillId="0" borderId="11" xfId="0" applyNumberFormat="1" applyFont="1" applyFill="1" applyBorder="1" applyAlignment="1">
      <alignment horizontal="center" vertical="top" textRotation="90" wrapText="1"/>
    </xf>
    <xf numFmtId="3" fontId="5" fillId="0" borderId="4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Fill="1" applyBorder="1" applyAlignment="1">
      <alignment horizontal="center" vertical="center" textRotation="90" wrapText="1"/>
    </xf>
    <xf numFmtId="49" fontId="2" fillId="3" borderId="0" xfId="0" applyNumberFormat="1" applyFont="1" applyFill="1" applyBorder="1" applyAlignment="1">
      <alignment horizontal="center" vertical="top"/>
    </xf>
    <xf numFmtId="49" fontId="2" fillId="9" borderId="26" xfId="0" applyNumberFormat="1" applyFont="1" applyFill="1" applyBorder="1" applyAlignment="1">
      <alignment horizontal="center" vertical="top"/>
    </xf>
    <xf numFmtId="3" fontId="2" fillId="4" borderId="34" xfId="0" applyNumberFormat="1" applyFont="1" applyFill="1" applyBorder="1" applyAlignment="1">
      <alignment horizontal="right" vertical="top"/>
    </xf>
    <xf numFmtId="3" fontId="2" fillId="4" borderId="32" xfId="0" applyNumberFormat="1" applyFont="1" applyFill="1" applyBorder="1" applyAlignment="1">
      <alignment horizontal="right" vertical="top"/>
    </xf>
    <xf numFmtId="49" fontId="2" fillId="2" borderId="16" xfId="0" applyNumberFormat="1" applyFont="1" applyFill="1" applyBorder="1" applyAlignment="1">
      <alignment horizontal="center" vertical="top"/>
    </xf>
    <xf numFmtId="3" fontId="2" fillId="9" borderId="21" xfId="0" applyNumberFormat="1" applyFont="1" applyFill="1" applyBorder="1" applyAlignment="1">
      <alignment horizontal="center" vertical="top"/>
    </xf>
    <xf numFmtId="3" fontId="2" fillId="7" borderId="21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right" vertical="top"/>
    </xf>
    <xf numFmtId="49" fontId="1" fillId="0" borderId="49" xfId="0" applyNumberFormat="1" applyFont="1" applyBorder="1" applyAlignment="1">
      <alignment horizontal="center" vertical="top"/>
    </xf>
    <xf numFmtId="49" fontId="2" fillId="2" borderId="21" xfId="0" applyNumberFormat="1" applyFont="1" applyFill="1" applyBorder="1" applyAlignment="1">
      <alignment horizontal="center" vertical="top" wrapText="1"/>
    </xf>
    <xf numFmtId="49" fontId="1" fillId="3" borderId="37" xfId="0" applyNumberFormat="1" applyFont="1" applyFill="1" applyBorder="1" applyAlignment="1">
      <alignment horizontal="center" vertical="top"/>
    </xf>
    <xf numFmtId="49" fontId="2" fillId="2" borderId="36" xfId="0" applyNumberFormat="1" applyFont="1" applyFill="1" applyBorder="1" applyAlignment="1">
      <alignment horizontal="center" vertical="top"/>
    </xf>
    <xf numFmtId="0" fontId="6" fillId="5" borderId="0" xfId="0" applyFont="1" applyFill="1" applyBorder="1"/>
    <xf numFmtId="164" fontId="6" fillId="5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5" borderId="0" xfId="0" applyFont="1" applyFill="1" applyBorder="1" applyAlignment="1">
      <alignment horizontal="center"/>
    </xf>
    <xf numFmtId="0" fontId="19" fillId="5" borderId="0" xfId="0" applyFont="1" applyFill="1" applyBorder="1"/>
    <xf numFmtId="164" fontId="19" fillId="5" borderId="0" xfId="0" applyNumberFormat="1" applyFont="1" applyFill="1" applyBorder="1" applyAlignment="1">
      <alignment horizontal="center"/>
    </xf>
    <xf numFmtId="0" fontId="13" fillId="0" borderId="0" xfId="0" applyFont="1"/>
    <xf numFmtId="3" fontId="7" fillId="0" borderId="0" xfId="0" applyNumberFormat="1" applyFont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 wrapText="1"/>
    </xf>
    <xf numFmtId="3" fontId="1" fillId="5" borderId="32" xfId="0" applyNumberFormat="1" applyFont="1" applyFill="1" applyBorder="1" applyAlignment="1">
      <alignment horizontal="left" vertical="top" wrapText="1"/>
    </xf>
    <xf numFmtId="3" fontId="1" fillId="5" borderId="14" xfId="0" applyNumberFormat="1" applyFont="1" applyFill="1" applyBorder="1" applyAlignment="1">
      <alignment horizontal="left" vertical="top" wrapText="1"/>
    </xf>
    <xf numFmtId="3" fontId="1" fillId="5" borderId="23" xfId="0" applyNumberFormat="1" applyFont="1" applyFill="1" applyBorder="1" applyAlignment="1">
      <alignment horizontal="left" vertical="top" wrapText="1"/>
    </xf>
    <xf numFmtId="3" fontId="1" fillId="0" borderId="46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3" fontId="1" fillId="0" borderId="29" xfId="0" applyNumberFormat="1" applyFont="1" applyBorder="1"/>
    <xf numFmtId="3" fontId="1" fillId="5" borderId="52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2" fillId="5" borderId="22" xfId="0" applyNumberFormat="1" applyFont="1" applyFill="1" applyBorder="1" applyAlignment="1">
      <alignment horizontal="left" vertical="top" wrapText="1"/>
    </xf>
    <xf numFmtId="49" fontId="1" fillId="3" borderId="27" xfId="0" applyNumberFormat="1" applyFont="1" applyFill="1" applyBorder="1" applyAlignment="1">
      <alignment horizontal="center" vertical="top" wrapText="1"/>
    </xf>
    <xf numFmtId="49" fontId="1" fillId="3" borderId="63" xfId="0" applyNumberFormat="1" applyFont="1" applyFill="1" applyBorder="1" applyAlignment="1">
      <alignment horizontal="center" vertical="top" wrapText="1"/>
    </xf>
    <xf numFmtId="3" fontId="2" fillId="5" borderId="34" xfId="0" applyNumberFormat="1" applyFont="1" applyFill="1" applyBorder="1" applyAlignment="1">
      <alignment horizontal="left" vertical="top" wrapText="1"/>
    </xf>
    <xf numFmtId="3" fontId="2" fillId="5" borderId="34" xfId="0" applyNumberFormat="1" applyFont="1" applyFill="1" applyBorder="1" applyAlignment="1">
      <alignment vertical="top" wrapText="1"/>
    </xf>
    <xf numFmtId="3" fontId="2" fillId="5" borderId="26" xfId="0" applyNumberFormat="1" applyFont="1" applyFill="1" applyBorder="1" applyAlignment="1">
      <alignment vertical="top" wrapText="1"/>
    </xf>
    <xf numFmtId="3" fontId="5" fillId="0" borderId="60" xfId="0" applyNumberFormat="1" applyFont="1" applyBorder="1" applyAlignment="1">
      <alignment vertical="top" textRotation="90"/>
    </xf>
    <xf numFmtId="3" fontId="5" fillId="0" borderId="66" xfId="0" applyNumberFormat="1" applyFont="1" applyBorder="1" applyAlignment="1">
      <alignment vertical="top" textRotation="90"/>
    </xf>
    <xf numFmtId="3" fontId="5" fillId="5" borderId="66" xfId="0" applyNumberFormat="1" applyFont="1" applyFill="1" applyBorder="1" applyAlignment="1">
      <alignment horizontal="center" vertical="top" textRotation="90"/>
    </xf>
    <xf numFmtId="3" fontId="5" fillId="0" borderId="59" xfId="0" applyNumberFormat="1" applyFont="1" applyFill="1" applyBorder="1" applyAlignment="1">
      <alignment vertical="top" textRotation="90" wrapText="1"/>
    </xf>
    <xf numFmtId="3" fontId="1" fillId="0" borderId="46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50" xfId="0" applyNumberFormat="1" applyFont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left" vertical="top" wrapText="1"/>
    </xf>
    <xf numFmtId="3" fontId="1" fillId="5" borderId="34" xfId="0" applyNumberFormat="1" applyFont="1" applyFill="1" applyBorder="1" applyAlignment="1">
      <alignment horizontal="left" vertical="top" wrapText="1"/>
    </xf>
    <xf numFmtId="3" fontId="1" fillId="5" borderId="32" xfId="0" applyNumberFormat="1" applyFont="1" applyFill="1" applyBorder="1" applyAlignment="1">
      <alignment horizontal="left" vertical="top" wrapText="1"/>
    </xf>
    <xf numFmtId="3" fontId="1" fillId="5" borderId="22" xfId="0" applyNumberFormat="1" applyFont="1" applyFill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3" fontId="1" fillId="0" borderId="57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 textRotation="90"/>
    </xf>
    <xf numFmtId="3" fontId="1" fillId="0" borderId="28" xfId="0" applyNumberFormat="1" applyFont="1" applyBorder="1" applyAlignment="1">
      <alignment horizontal="left" vertical="top" wrapText="1"/>
    </xf>
    <xf numFmtId="3" fontId="1" fillId="0" borderId="31" xfId="0" applyNumberFormat="1" applyFont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3" fontId="1" fillId="5" borderId="31" xfId="0" applyNumberFormat="1" applyFont="1" applyFill="1" applyBorder="1" applyAlignment="1">
      <alignment horizontal="center" vertical="top" wrapText="1"/>
    </xf>
    <xf numFmtId="0" fontId="1" fillId="5" borderId="39" xfId="0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53" xfId="0" applyNumberFormat="1" applyFont="1" applyFill="1" applyBorder="1" applyAlignment="1">
      <alignment horizontal="left" vertical="top" wrapText="1"/>
    </xf>
    <xf numFmtId="3" fontId="1" fillId="5" borderId="34" xfId="0" applyNumberFormat="1" applyFont="1" applyFill="1" applyBorder="1" applyAlignment="1">
      <alignment vertical="top" wrapText="1"/>
    </xf>
    <xf numFmtId="0" fontId="1" fillId="5" borderId="53" xfId="0" applyNumberFormat="1" applyFont="1" applyFill="1" applyBorder="1" applyAlignment="1">
      <alignment vertical="top" wrapText="1"/>
    </xf>
    <xf numFmtId="0" fontId="1" fillId="5" borderId="53" xfId="0" applyNumberFormat="1" applyFont="1" applyFill="1" applyBorder="1" applyAlignment="1">
      <alignment horizontal="left" vertical="top" wrapText="1"/>
    </xf>
    <xf numFmtId="1" fontId="1" fillId="5" borderId="31" xfId="0" applyNumberFormat="1" applyFont="1" applyFill="1" applyBorder="1" applyAlignment="1">
      <alignment horizontal="center" vertical="top" wrapText="1"/>
    </xf>
    <xf numFmtId="1" fontId="1" fillId="5" borderId="37" xfId="0" applyNumberFormat="1" applyFont="1" applyFill="1" applyBorder="1" applyAlignment="1">
      <alignment horizontal="center" vertical="top" wrapText="1"/>
    </xf>
    <xf numFmtId="1" fontId="1" fillId="5" borderId="49" xfId="0" applyNumberFormat="1" applyFont="1" applyFill="1" applyBorder="1" applyAlignment="1">
      <alignment horizontal="center" vertical="top" wrapText="1"/>
    </xf>
    <xf numFmtId="1" fontId="1" fillId="5" borderId="57" xfId="0" applyNumberFormat="1" applyFont="1" applyFill="1" applyBorder="1" applyAlignment="1">
      <alignment horizontal="center" vertical="top" wrapText="1"/>
    </xf>
    <xf numFmtId="1" fontId="1" fillId="5" borderId="56" xfId="0" applyNumberFormat="1" applyFont="1" applyFill="1" applyBorder="1" applyAlignment="1">
      <alignment horizontal="center" vertical="top" wrapText="1"/>
    </xf>
    <xf numFmtId="1" fontId="1" fillId="0" borderId="57" xfId="0" applyNumberFormat="1" applyFont="1" applyBorder="1" applyAlignment="1">
      <alignment horizontal="center" vertical="top"/>
    </xf>
    <xf numFmtId="1" fontId="1" fillId="5" borderId="56" xfId="0" applyNumberFormat="1" applyFont="1" applyFill="1" applyBorder="1" applyAlignment="1">
      <alignment horizontal="center" vertical="top"/>
    </xf>
    <xf numFmtId="1" fontId="1" fillId="5" borderId="57" xfId="0" applyNumberFormat="1" applyFont="1" applyFill="1" applyBorder="1" applyAlignment="1">
      <alignment horizontal="center" vertical="top"/>
    </xf>
    <xf numFmtId="3" fontId="1" fillId="0" borderId="57" xfId="0" applyNumberFormat="1" applyFont="1" applyBorder="1" applyAlignment="1">
      <alignment horizontal="center" vertical="top"/>
    </xf>
    <xf numFmtId="3" fontId="1" fillId="5" borderId="49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 wrapText="1"/>
    </xf>
    <xf numFmtId="0" fontId="1" fillId="0" borderId="49" xfId="0" applyNumberFormat="1" applyFont="1" applyFill="1" applyBorder="1" applyAlignment="1">
      <alignment horizontal="center" vertical="top" wrapText="1"/>
    </xf>
    <xf numFmtId="3" fontId="1" fillId="0" borderId="72" xfId="0" applyNumberFormat="1" applyFont="1" applyBorder="1" applyAlignment="1">
      <alignment horizontal="center" vertical="top"/>
    </xf>
    <xf numFmtId="0" fontId="1" fillId="5" borderId="49" xfId="0" applyFont="1" applyFill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Border="1"/>
    <xf numFmtId="3" fontId="1" fillId="0" borderId="37" xfId="0" applyNumberFormat="1" applyFont="1" applyBorder="1"/>
    <xf numFmtId="164" fontId="1" fillId="5" borderId="56" xfId="0" applyNumberFormat="1" applyFont="1" applyFill="1" applyBorder="1"/>
    <xf numFmtId="164" fontId="1" fillId="0" borderId="39" xfId="0" applyNumberFormat="1" applyFont="1" applyBorder="1"/>
    <xf numFmtId="3" fontId="1" fillId="5" borderId="56" xfId="0" applyNumberFormat="1" applyFont="1" applyFill="1" applyBorder="1" applyAlignment="1">
      <alignment vertical="top" wrapText="1"/>
    </xf>
    <xf numFmtId="3" fontId="1" fillId="0" borderId="49" xfId="0" applyNumberFormat="1" applyFont="1" applyBorder="1" applyAlignment="1">
      <alignment horizontal="center" vertical="top"/>
    </xf>
    <xf numFmtId="3" fontId="1" fillId="0" borderId="56" xfId="0" applyNumberFormat="1" applyFont="1" applyBorder="1" applyAlignment="1">
      <alignment horizontal="center" vertical="top"/>
    </xf>
    <xf numFmtId="3" fontId="1" fillId="5" borderId="37" xfId="0" applyNumberFormat="1" applyFont="1" applyFill="1" applyBorder="1" applyAlignment="1">
      <alignment vertical="top" wrapText="1"/>
    </xf>
    <xf numFmtId="164" fontId="1" fillId="5" borderId="72" xfId="0" applyNumberFormat="1" applyFont="1" applyFill="1" applyBorder="1" applyAlignment="1">
      <alignment horizontal="center" vertical="top"/>
    </xf>
    <xf numFmtId="164" fontId="2" fillId="4" borderId="73" xfId="0" applyNumberFormat="1" applyFont="1" applyFill="1" applyBorder="1" applyAlignment="1">
      <alignment horizontal="center" vertical="top"/>
    </xf>
    <xf numFmtId="164" fontId="2" fillId="2" borderId="74" xfId="0" applyNumberFormat="1" applyFont="1" applyFill="1" applyBorder="1" applyAlignment="1">
      <alignment horizontal="center" vertical="top"/>
    </xf>
    <xf numFmtId="164" fontId="2" fillId="9" borderId="74" xfId="0" applyNumberFormat="1" applyFont="1" applyFill="1" applyBorder="1" applyAlignment="1">
      <alignment horizontal="center" vertical="top"/>
    </xf>
    <xf numFmtId="164" fontId="2" fillId="7" borderId="39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 textRotation="90"/>
    </xf>
    <xf numFmtId="3" fontId="2" fillId="0" borderId="16" xfId="0" applyNumberFormat="1" applyFont="1" applyFill="1" applyBorder="1" applyAlignment="1">
      <alignment horizontal="center" vertical="top" textRotation="90"/>
    </xf>
    <xf numFmtId="3" fontId="1" fillId="3" borderId="26" xfId="0" applyNumberFormat="1" applyFont="1" applyFill="1" applyBorder="1" applyAlignment="1">
      <alignment horizontal="left" vertical="top" wrapText="1"/>
    </xf>
    <xf numFmtId="3" fontId="2" fillId="0" borderId="27" xfId="0" applyNumberFormat="1" applyFont="1" applyFill="1" applyBorder="1" applyAlignment="1">
      <alignment vertical="top" textRotation="90" wrapText="1"/>
    </xf>
    <xf numFmtId="3" fontId="2" fillId="0" borderId="36" xfId="0" applyNumberFormat="1" applyFont="1" applyFill="1" applyBorder="1" applyAlignment="1">
      <alignment vertical="top" textRotation="90" wrapText="1"/>
    </xf>
    <xf numFmtId="3" fontId="2" fillId="0" borderId="11" xfId="0" applyNumberFormat="1" applyFont="1" applyFill="1" applyBorder="1" applyAlignment="1">
      <alignment vertical="top" textRotation="90" wrapText="1"/>
    </xf>
    <xf numFmtId="3" fontId="2" fillId="0" borderId="38" xfId="0" applyNumberFormat="1" applyFont="1" applyFill="1" applyBorder="1" applyAlignment="1">
      <alignment vertical="top" textRotation="90" wrapText="1"/>
    </xf>
    <xf numFmtId="3" fontId="2" fillId="0" borderId="27" xfId="0" applyNumberFormat="1" applyFont="1" applyFill="1" applyBorder="1" applyAlignment="1">
      <alignment textRotation="90"/>
    </xf>
    <xf numFmtId="3" fontId="2" fillId="0" borderId="36" xfId="0" applyNumberFormat="1" applyFont="1" applyFill="1" applyBorder="1" applyAlignment="1">
      <alignment textRotation="90"/>
    </xf>
    <xf numFmtId="3" fontId="2" fillId="0" borderId="36" xfId="0" applyNumberFormat="1" applyFont="1" applyFill="1" applyBorder="1" applyAlignment="1">
      <alignment horizontal="center" textRotation="90"/>
    </xf>
    <xf numFmtId="3" fontId="2" fillId="0" borderId="38" xfId="0" applyNumberFormat="1" applyFont="1" applyFill="1" applyBorder="1" applyAlignment="1">
      <alignment horizontal="center" vertical="center" textRotation="90"/>
    </xf>
    <xf numFmtId="3" fontId="2" fillId="5" borderId="27" xfId="0" applyNumberFormat="1" applyFont="1" applyFill="1" applyBorder="1" applyAlignment="1">
      <alignment horizontal="center" vertical="top" textRotation="90"/>
    </xf>
    <xf numFmtId="3" fontId="2" fillId="5" borderId="62" xfId="0" applyNumberFormat="1" applyFont="1" applyFill="1" applyBorder="1" applyAlignment="1">
      <alignment horizontal="center" vertical="center" textRotation="90"/>
    </xf>
    <xf numFmtId="3" fontId="2" fillId="5" borderId="27" xfId="0" applyNumberFormat="1" applyFont="1" applyFill="1" applyBorder="1" applyAlignment="1">
      <alignment vertical="top"/>
    </xf>
    <xf numFmtId="3" fontId="2" fillId="5" borderId="36" xfId="0" applyNumberFormat="1" applyFont="1" applyFill="1" applyBorder="1" applyAlignment="1">
      <alignment vertical="top"/>
    </xf>
    <xf numFmtId="3" fontId="2" fillId="5" borderId="27" xfId="0" applyNumberFormat="1" applyFont="1" applyFill="1" applyBorder="1" applyAlignment="1">
      <alignment horizontal="center" vertical="top"/>
    </xf>
    <xf numFmtId="3" fontId="2" fillId="5" borderId="38" xfId="0" applyNumberFormat="1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vertical="top" wrapText="1"/>
    </xf>
    <xf numFmtId="49" fontId="1" fillId="0" borderId="22" xfId="0" applyNumberFormat="1" applyFont="1" applyBorder="1" applyAlignment="1">
      <alignment vertical="top" wrapText="1"/>
    </xf>
    <xf numFmtId="3" fontId="2" fillId="5" borderId="31" xfId="0" applyNumberFormat="1" applyFont="1" applyFill="1" applyBorder="1" applyAlignment="1">
      <alignment vertical="top"/>
    </xf>
    <xf numFmtId="3" fontId="2" fillId="0" borderId="37" xfId="0" applyNumberFormat="1" applyFont="1" applyBorder="1" applyAlignment="1">
      <alignment vertical="top"/>
    </xf>
    <xf numFmtId="3" fontId="2" fillId="5" borderId="49" xfId="0" applyNumberFormat="1" applyFont="1" applyFill="1" applyBorder="1" applyAlignment="1">
      <alignment vertical="top"/>
    </xf>
    <xf numFmtId="3" fontId="2" fillId="5" borderId="37" xfId="0" applyNumberFormat="1" applyFont="1" applyFill="1" applyBorder="1" applyAlignment="1">
      <alignment vertical="top"/>
    </xf>
    <xf numFmtId="3" fontId="2" fillId="5" borderId="37" xfId="0" applyNumberFormat="1" applyFont="1" applyFill="1" applyBorder="1" applyAlignment="1">
      <alignment vertical="center" textRotation="90"/>
    </xf>
    <xf numFmtId="3" fontId="2" fillId="5" borderId="37" xfId="0" applyNumberFormat="1" applyFont="1" applyFill="1" applyBorder="1" applyAlignment="1">
      <alignment horizontal="center" vertical="center" textRotation="90"/>
    </xf>
    <xf numFmtId="3" fontId="2" fillId="5" borderId="56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Fill="1" applyBorder="1" applyAlignment="1">
      <alignment vertical="center" textRotation="90" wrapText="1"/>
    </xf>
    <xf numFmtId="3" fontId="1" fillId="0" borderId="64" xfId="0" applyNumberFormat="1" applyFont="1" applyFill="1" applyBorder="1" applyAlignment="1">
      <alignment vertical="center" textRotation="90" wrapText="1"/>
    </xf>
    <xf numFmtId="3" fontId="1" fillId="0" borderId="36" xfId="0" applyNumberFormat="1" applyFont="1" applyFill="1" applyBorder="1" applyAlignment="1">
      <alignment vertical="center" textRotation="90" wrapText="1"/>
    </xf>
    <xf numFmtId="49" fontId="2" fillId="0" borderId="62" xfId="0" applyNumberFormat="1" applyFont="1" applyBorder="1" applyAlignment="1">
      <alignment vertical="top" textRotation="90"/>
    </xf>
    <xf numFmtId="49" fontId="2" fillId="0" borderId="48" xfId="0" applyNumberFormat="1" applyFont="1" applyBorder="1" applyAlignment="1">
      <alignment vertical="top" textRotation="90"/>
    </xf>
    <xf numFmtId="49" fontId="2" fillId="0" borderId="55" xfId="0" applyNumberFormat="1" applyFont="1" applyBorder="1" applyAlignment="1">
      <alignment vertical="top" textRotation="90"/>
    </xf>
    <xf numFmtId="3" fontId="1" fillId="0" borderId="63" xfId="0" applyNumberFormat="1" applyFont="1" applyFill="1" applyBorder="1" applyAlignment="1">
      <alignment horizontal="center" vertical="top" textRotation="90" wrapText="1"/>
    </xf>
    <xf numFmtId="3" fontId="1" fillId="0" borderId="36" xfId="0" applyNumberFormat="1" applyFont="1" applyFill="1" applyBorder="1" applyAlignment="1">
      <alignment horizontal="center" vertical="top" textRotation="90" wrapText="1"/>
    </xf>
    <xf numFmtId="3" fontId="1" fillId="0" borderId="62" xfId="0" applyNumberFormat="1" applyFont="1" applyFill="1" applyBorder="1" applyAlignment="1">
      <alignment horizontal="center" vertical="top" textRotation="90" wrapText="1"/>
    </xf>
    <xf numFmtId="164" fontId="1" fillId="5" borderId="27" xfId="0" applyNumberFormat="1" applyFont="1" applyFill="1" applyBorder="1" applyAlignment="1">
      <alignment horizontal="center" vertical="top"/>
    </xf>
    <xf numFmtId="164" fontId="2" fillId="4" borderId="67" xfId="0" applyNumberFormat="1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/>
    </xf>
    <xf numFmtId="164" fontId="1" fillId="0" borderId="36" xfId="0" applyNumberFormat="1" applyFont="1" applyFill="1" applyBorder="1" applyAlignment="1">
      <alignment horizontal="center" vertical="top"/>
    </xf>
    <xf numFmtId="164" fontId="1" fillId="5" borderId="71" xfId="0" applyNumberFormat="1" applyFont="1" applyFill="1" applyBorder="1" applyAlignment="1">
      <alignment horizontal="center" vertical="top"/>
    </xf>
    <xf numFmtId="164" fontId="2" fillId="2" borderId="42" xfId="0" applyNumberFormat="1" applyFont="1" applyFill="1" applyBorder="1" applyAlignment="1">
      <alignment horizontal="center" vertical="top"/>
    </xf>
    <xf numFmtId="3" fontId="1" fillId="3" borderId="34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center" vertical="top"/>
    </xf>
    <xf numFmtId="3" fontId="1" fillId="5" borderId="22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center" vertical="top" wrapText="1"/>
    </xf>
    <xf numFmtId="164" fontId="1" fillId="5" borderId="31" xfId="0" applyNumberFormat="1" applyFont="1" applyFill="1" applyBorder="1" applyAlignment="1">
      <alignment horizontal="center" vertical="top"/>
    </xf>
    <xf numFmtId="164" fontId="1" fillId="5" borderId="49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164" fontId="1" fillId="5" borderId="56" xfId="0" applyNumberFormat="1" applyFont="1" applyFill="1" applyBorder="1" applyAlignment="1">
      <alignment horizontal="center" vertical="top"/>
    </xf>
    <xf numFmtId="164" fontId="15" fillId="5" borderId="37" xfId="0" applyNumberFormat="1" applyFont="1" applyFill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164" fontId="2" fillId="4" borderId="73" xfId="0" applyNumberFormat="1" applyFont="1" applyFill="1" applyBorder="1" applyAlignment="1">
      <alignment horizontal="center" vertical="top" wrapText="1"/>
    </xf>
    <xf numFmtId="164" fontId="1" fillId="3" borderId="31" xfId="0" applyNumberFormat="1" applyFont="1" applyFill="1" applyBorder="1" applyAlignment="1">
      <alignment horizontal="center" vertical="top"/>
    </xf>
    <xf numFmtId="164" fontId="1" fillId="5" borderId="57" xfId="0" applyNumberFormat="1" applyFont="1" applyFill="1" applyBorder="1" applyAlignment="1">
      <alignment horizontal="center" vertical="top"/>
    </xf>
    <xf numFmtId="164" fontId="1" fillId="5" borderId="49" xfId="0" applyNumberFormat="1" applyFont="1" applyFill="1" applyBorder="1" applyAlignment="1">
      <alignment horizontal="center" vertical="top" wrapText="1"/>
    </xf>
    <xf numFmtId="164" fontId="1" fillId="5" borderId="57" xfId="0" applyNumberFormat="1" applyFont="1" applyFill="1" applyBorder="1" applyAlignment="1">
      <alignment horizontal="center" vertical="top" wrapText="1"/>
    </xf>
    <xf numFmtId="0" fontId="1" fillId="5" borderId="57" xfId="0" applyFont="1" applyFill="1" applyBorder="1" applyAlignment="1">
      <alignment horizontal="center" vertical="top" wrapText="1"/>
    </xf>
    <xf numFmtId="164" fontId="1" fillId="5" borderId="72" xfId="0" applyNumberFormat="1" applyFont="1" applyFill="1" applyBorder="1" applyAlignment="1">
      <alignment horizontal="center" vertical="top" wrapText="1"/>
    </xf>
    <xf numFmtId="164" fontId="2" fillId="4" borderId="37" xfId="0" applyNumberFormat="1" applyFont="1" applyFill="1" applyBorder="1" applyAlignment="1">
      <alignment horizontal="center" vertical="top"/>
    </xf>
    <xf numFmtId="164" fontId="2" fillId="4" borderId="49" xfId="0" applyNumberFormat="1" applyFont="1" applyFill="1" applyBorder="1" applyAlignment="1">
      <alignment horizontal="center" vertical="top"/>
    </xf>
    <xf numFmtId="164" fontId="2" fillId="4" borderId="39" xfId="0" applyNumberFormat="1" applyFont="1" applyFill="1" applyBorder="1" applyAlignment="1">
      <alignment horizontal="center" vertical="top"/>
    </xf>
    <xf numFmtId="164" fontId="2" fillId="2" borderId="39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3" fontId="1" fillId="5" borderId="52" xfId="0" applyNumberFormat="1" applyFont="1" applyFill="1" applyBorder="1" applyAlignment="1">
      <alignment horizontal="center" vertical="top"/>
    </xf>
    <xf numFmtId="3" fontId="2" fillId="4" borderId="14" xfId="0" applyNumberFormat="1" applyFont="1" applyFill="1" applyBorder="1" applyAlignment="1">
      <alignment horizontal="center" vertical="top"/>
    </xf>
    <xf numFmtId="3" fontId="1" fillId="5" borderId="23" xfId="0" applyNumberFormat="1" applyFont="1" applyFill="1" applyBorder="1" applyAlignment="1">
      <alignment horizontal="center" vertical="top"/>
    </xf>
    <xf numFmtId="3" fontId="2" fillId="4" borderId="5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horizontal="center" vertical="top"/>
    </xf>
    <xf numFmtId="3" fontId="2" fillId="4" borderId="23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 wrapText="1"/>
    </xf>
    <xf numFmtId="164" fontId="1" fillId="5" borderId="37" xfId="0" applyNumberFormat="1" applyFont="1" applyFill="1" applyBorder="1" applyAlignment="1">
      <alignment horizontal="center" vertical="top" wrapText="1"/>
    </xf>
    <xf numFmtId="164" fontId="1" fillId="5" borderId="56" xfId="0" applyNumberFormat="1" applyFont="1" applyFill="1" applyBorder="1" applyAlignment="1">
      <alignment horizontal="center" vertical="top" wrapText="1"/>
    </xf>
    <xf numFmtId="164" fontId="2" fillId="4" borderId="39" xfId="0" applyNumberFormat="1" applyFont="1" applyFill="1" applyBorder="1" applyAlignment="1">
      <alignment horizontal="center" vertical="top" wrapText="1"/>
    </xf>
    <xf numFmtId="164" fontId="1" fillId="3" borderId="31" xfId="0" applyNumberFormat="1" applyFont="1" applyFill="1" applyBorder="1" applyAlignment="1">
      <alignment horizontal="center" vertical="top" wrapText="1"/>
    </xf>
    <xf numFmtId="164" fontId="1" fillId="3" borderId="57" xfId="0" applyNumberFormat="1" applyFont="1" applyFill="1" applyBorder="1" applyAlignment="1">
      <alignment horizontal="center" vertical="top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57" xfId="0" applyNumberFormat="1" applyFont="1" applyFill="1" applyBorder="1" applyAlignment="1">
      <alignment horizontal="center" vertical="top" wrapText="1"/>
    </xf>
    <xf numFmtId="164" fontId="2" fillId="2" borderId="73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horizontal="left" vertical="top" wrapText="1"/>
    </xf>
    <xf numFmtId="49" fontId="1" fillId="3" borderId="36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3" fontId="1" fillId="5" borderId="0" xfId="0" applyNumberFormat="1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center" vertical="top"/>
    </xf>
    <xf numFmtId="164" fontId="1" fillId="3" borderId="49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center" vertical="top"/>
    </xf>
    <xf numFmtId="3" fontId="1" fillId="3" borderId="26" xfId="0" applyNumberFormat="1" applyFont="1" applyFill="1" applyBorder="1" applyAlignment="1">
      <alignment horizontal="left" vertical="top" wrapText="1"/>
    </xf>
    <xf numFmtId="49" fontId="1" fillId="3" borderId="37" xfId="0" applyNumberFormat="1" applyFont="1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164" fontId="1" fillId="0" borderId="37" xfId="0" applyNumberFormat="1" applyFont="1" applyBorder="1" applyAlignment="1">
      <alignment horizontal="center" vertical="top"/>
    </xf>
    <xf numFmtId="3" fontId="1" fillId="5" borderId="14" xfId="0" applyNumberFormat="1" applyFont="1" applyFill="1" applyBorder="1" applyAlignment="1">
      <alignment horizontal="center" vertical="top"/>
    </xf>
    <xf numFmtId="0" fontId="1" fillId="5" borderId="13" xfId="0" applyNumberFormat="1" applyFont="1" applyFill="1" applyBorder="1" applyAlignment="1">
      <alignment horizontal="left" vertical="top" wrapText="1"/>
    </xf>
    <xf numFmtId="0" fontId="1" fillId="5" borderId="47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3" fontId="1" fillId="0" borderId="53" xfId="0" applyNumberFormat="1" applyFont="1" applyBorder="1" applyAlignment="1">
      <alignment horizontal="center" vertical="top"/>
    </xf>
    <xf numFmtId="164" fontId="1" fillId="0" borderId="57" xfId="0" applyNumberFormat="1" applyFont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left"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5" borderId="32" xfId="0" applyNumberFormat="1" applyFont="1" applyFill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center" vertical="top"/>
    </xf>
    <xf numFmtId="3" fontId="2" fillId="2" borderId="21" xfId="0" applyNumberFormat="1" applyFont="1" applyFill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left" vertical="top" wrapText="1"/>
    </xf>
    <xf numFmtId="3" fontId="2" fillId="2" borderId="21" xfId="0" applyNumberFormat="1" applyFont="1" applyFill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0" borderId="32" xfId="0" applyNumberFormat="1" applyFont="1" applyFill="1" applyBorder="1" applyAlignment="1">
      <alignment horizontal="left" vertical="top" wrapText="1"/>
    </xf>
    <xf numFmtId="3" fontId="2" fillId="2" borderId="58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1" fillId="5" borderId="52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center" textRotation="90" wrapText="1"/>
    </xf>
    <xf numFmtId="3" fontId="1" fillId="0" borderId="12" xfId="0" applyNumberFormat="1" applyFont="1" applyBorder="1" applyAlignment="1">
      <alignment horizontal="center" vertical="center" textRotation="90" wrapText="1"/>
    </xf>
    <xf numFmtId="3" fontId="1" fillId="0" borderId="17" xfId="0" applyNumberFormat="1" applyFont="1" applyBorder="1" applyAlignment="1">
      <alignment horizontal="center" vertical="center" textRotation="90" wrapText="1"/>
    </xf>
    <xf numFmtId="3" fontId="2" fillId="9" borderId="14" xfId="0" applyNumberFormat="1" applyFont="1" applyFill="1" applyBorder="1" applyAlignment="1">
      <alignment horizontal="left" vertical="top" wrapText="1"/>
    </xf>
    <xf numFmtId="3" fontId="1" fillId="9" borderId="14" xfId="0" applyNumberFormat="1" applyFont="1" applyFill="1" applyBorder="1" applyAlignment="1">
      <alignment horizontal="left" vertical="top" wrapText="1"/>
    </xf>
    <xf numFmtId="3" fontId="1" fillId="9" borderId="15" xfId="0" applyNumberFormat="1" applyFont="1" applyFill="1" applyBorder="1" applyAlignment="1">
      <alignment horizontal="left" vertical="top" wrapText="1"/>
    </xf>
    <xf numFmtId="3" fontId="1" fillId="0" borderId="34" xfId="0" applyNumberFormat="1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center" vertical="top"/>
    </xf>
    <xf numFmtId="3" fontId="2" fillId="0" borderId="45" xfId="0" applyNumberFormat="1" applyFont="1" applyFill="1" applyBorder="1" applyAlignment="1">
      <alignment horizontal="center" vertical="top"/>
    </xf>
    <xf numFmtId="3" fontId="2" fillId="0" borderId="54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3" fontId="2" fillId="3" borderId="28" xfId="0" applyNumberFormat="1" applyFont="1" applyFill="1" applyBorder="1" applyAlignment="1">
      <alignment horizontal="left" vertical="top" wrapText="1"/>
    </xf>
    <xf numFmtId="3" fontId="2" fillId="3" borderId="26" xfId="0" applyNumberFormat="1" applyFont="1" applyFill="1" applyBorder="1" applyAlignment="1">
      <alignment horizontal="left" vertical="top" wrapText="1"/>
    </xf>
    <xf numFmtId="3" fontId="1" fillId="3" borderId="34" xfId="0" applyNumberFormat="1" applyFont="1" applyFill="1" applyBorder="1" applyAlignment="1">
      <alignment horizontal="left" vertical="top" wrapText="1"/>
    </xf>
    <xf numFmtId="3" fontId="1" fillId="3" borderId="26" xfId="0" applyNumberFormat="1" applyFont="1" applyFill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left" vertical="top" wrapText="1"/>
    </xf>
    <xf numFmtId="3" fontId="1" fillId="5" borderId="28" xfId="0" applyNumberFormat="1" applyFont="1" applyFill="1" applyBorder="1" applyAlignment="1">
      <alignment horizontal="left" vertical="top" wrapText="1"/>
    </xf>
    <xf numFmtId="3" fontId="1" fillId="5" borderId="22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center" textRotation="90" wrapText="1"/>
    </xf>
    <xf numFmtId="3" fontId="1" fillId="0" borderId="11" xfId="0" applyNumberFormat="1" applyFont="1" applyFill="1" applyBorder="1" applyAlignment="1">
      <alignment horizontal="center" vertical="center" textRotation="90" wrapText="1"/>
    </xf>
    <xf numFmtId="3" fontId="1" fillId="0" borderId="16" xfId="0" applyNumberFormat="1" applyFont="1" applyFill="1" applyBorder="1" applyAlignment="1">
      <alignment horizontal="center" vertical="center" textRotation="90" wrapText="1"/>
    </xf>
    <xf numFmtId="3" fontId="5" fillId="0" borderId="48" xfId="0" applyNumberFormat="1" applyFont="1" applyFill="1" applyBorder="1" applyAlignment="1">
      <alignment horizontal="center" vertical="top" textRotation="90" wrapText="1"/>
    </xf>
    <xf numFmtId="3" fontId="5" fillId="0" borderId="11" xfId="0" applyNumberFormat="1" applyFont="1" applyFill="1" applyBorder="1" applyAlignment="1">
      <alignment horizontal="center" vertical="top" textRotation="90" wrapText="1"/>
    </xf>
    <xf numFmtId="3" fontId="5" fillId="0" borderId="55" xfId="0" applyNumberFormat="1" applyFont="1" applyFill="1" applyBorder="1" applyAlignment="1">
      <alignment horizontal="center" vertical="top" textRotation="90" wrapText="1"/>
    </xf>
    <xf numFmtId="3" fontId="1" fillId="0" borderId="50" xfId="0" applyNumberFormat="1" applyFont="1" applyFill="1" applyBorder="1" applyAlignment="1">
      <alignment horizontal="center" vertical="top" wrapText="1"/>
    </xf>
    <xf numFmtId="49" fontId="1" fillId="5" borderId="34" xfId="0" applyNumberFormat="1" applyFont="1" applyFill="1" applyBorder="1" applyAlignment="1">
      <alignment horizontal="left" vertical="top" wrapText="1"/>
    </xf>
    <xf numFmtId="49" fontId="1" fillId="5" borderId="26" xfId="0" applyNumberFormat="1" applyFont="1" applyFill="1" applyBorder="1" applyAlignment="1">
      <alignment horizontal="left" vertical="top" wrapText="1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left" vertical="top"/>
    </xf>
    <xf numFmtId="3" fontId="1" fillId="0" borderId="26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3" fontId="1" fillId="0" borderId="53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3" fontId="2" fillId="4" borderId="53" xfId="0" applyNumberFormat="1" applyFont="1" applyFill="1" applyBorder="1" applyAlignment="1">
      <alignment horizontal="right" vertical="top"/>
    </xf>
    <xf numFmtId="3" fontId="2" fillId="4" borderId="14" xfId="0" applyNumberFormat="1" applyFont="1" applyFill="1" applyBorder="1" applyAlignment="1">
      <alignment horizontal="right" vertical="top"/>
    </xf>
    <xf numFmtId="3" fontId="2" fillId="4" borderId="15" xfId="0" applyNumberFormat="1" applyFont="1" applyFill="1" applyBorder="1" applyAlignment="1">
      <alignment horizontal="right" vertical="top"/>
    </xf>
    <xf numFmtId="3" fontId="2" fillId="0" borderId="40" xfId="0" applyNumberFormat="1" applyFont="1" applyBorder="1" applyAlignment="1">
      <alignment horizontal="center" vertical="top"/>
    </xf>
    <xf numFmtId="3" fontId="2" fillId="0" borderId="45" xfId="0" applyNumberFormat="1" applyFont="1" applyBorder="1" applyAlignment="1">
      <alignment horizontal="center" vertical="top"/>
    </xf>
    <xf numFmtId="3" fontId="2" fillId="0" borderId="41" xfId="0" applyNumberFormat="1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7" borderId="53" xfId="0" applyNumberFormat="1" applyFont="1" applyFill="1" applyBorder="1" applyAlignment="1">
      <alignment horizontal="right" vertical="top"/>
    </xf>
    <xf numFmtId="3" fontId="2" fillId="7" borderId="14" xfId="0" applyNumberFormat="1" applyFont="1" applyFill="1" applyBorder="1" applyAlignment="1">
      <alignment horizontal="right" vertical="top"/>
    </xf>
    <xf numFmtId="3" fontId="2" fillId="5" borderId="28" xfId="0" applyNumberFormat="1" applyFont="1" applyFill="1" applyBorder="1" applyAlignment="1">
      <alignment horizontal="left" vertical="top" wrapText="1"/>
    </xf>
    <xf numFmtId="3" fontId="2" fillId="5" borderId="22" xfId="0" applyNumberFormat="1" applyFont="1" applyFill="1" applyBorder="1" applyAlignment="1">
      <alignment horizontal="left" vertical="top" wrapText="1"/>
    </xf>
    <xf numFmtId="3" fontId="2" fillId="0" borderId="33" xfId="0" applyNumberFormat="1" applyFont="1" applyFill="1" applyBorder="1" applyAlignment="1">
      <alignment horizontal="center" vertical="top"/>
    </xf>
    <xf numFmtId="3" fontId="2" fillId="2" borderId="38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41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center" textRotation="90" wrapText="1"/>
    </xf>
    <xf numFmtId="3" fontId="2" fillId="0" borderId="16" xfId="0" applyNumberFormat="1" applyFont="1" applyFill="1" applyBorder="1" applyAlignment="1">
      <alignment horizontal="center" vertical="center" textRotation="90" wrapText="1"/>
    </xf>
    <xf numFmtId="3" fontId="5" fillId="0" borderId="4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Fill="1" applyBorder="1" applyAlignment="1">
      <alignment horizontal="center" vertical="center" textRotation="90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0" borderId="31" xfId="0" applyNumberFormat="1" applyFont="1" applyBorder="1" applyAlignment="1">
      <alignment horizontal="center" vertical="center" textRotation="90" wrapText="1"/>
    </xf>
    <xf numFmtId="3" fontId="1" fillId="0" borderId="37" xfId="0" applyNumberFormat="1" applyFont="1" applyBorder="1" applyAlignment="1">
      <alignment horizontal="center" vertical="center" textRotation="90" wrapText="1"/>
    </xf>
    <xf numFmtId="3" fontId="1" fillId="0" borderId="28" xfId="0" applyNumberFormat="1" applyFont="1" applyBorder="1" applyAlignment="1">
      <alignment horizontal="center" vertical="center" textRotation="90" wrapText="1"/>
    </xf>
    <xf numFmtId="3" fontId="1" fillId="0" borderId="26" xfId="0" applyNumberFormat="1" applyFont="1" applyBorder="1" applyAlignment="1">
      <alignment horizontal="center" vertical="center" textRotation="90" wrapText="1"/>
    </xf>
    <xf numFmtId="3" fontId="1" fillId="0" borderId="32" xfId="0" applyNumberFormat="1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3" fontId="2" fillId="2" borderId="20" xfId="0" applyNumberFormat="1" applyFont="1" applyFill="1" applyBorder="1" applyAlignment="1">
      <alignment horizontal="right" vertical="top"/>
    </xf>
    <xf numFmtId="49" fontId="2" fillId="3" borderId="29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3" fontId="1" fillId="5" borderId="13" xfId="0" applyNumberFormat="1" applyFont="1" applyFill="1" applyBorder="1" applyAlignment="1">
      <alignment horizontal="center" vertical="top"/>
    </xf>
    <xf numFmtId="3" fontId="1" fillId="5" borderId="44" xfId="0" applyNumberFormat="1" applyFont="1" applyFill="1" applyBorder="1" applyAlignment="1">
      <alignment horizontal="center" vertical="top"/>
    </xf>
    <xf numFmtId="3" fontId="1" fillId="5" borderId="47" xfId="0" applyNumberFormat="1" applyFont="1" applyFill="1" applyBorder="1" applyAlignment="1">
      <alignment horizontal="center" vertical="top"/>
    </xf>
    <xf numFmtId="164" fontId="1" fillId="5" borderId="49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164" fontId="1" fillId="5" borderId="56" xfId="0" applyNumberFormat="1" applyFont="1" applyFill="1" applyBorder="1" applyAlignment="1">
      <alignment horizontal="center" vertical="top"/>
    </xf>
    <xf numFmtId="49" fontId="1" fillId="3" borderId="37" xfId="0" applyNumberFormat="1" applyFont="1" applyFill="1" applyBorder="1" applyAlignment="1">
      <alignment horizontal="center" vertical="top"/>
    </xf>
    <xf numFmtId="49" fontId="1" fillId="3" borderId="56" xfId="0" applyNumberFormat="1" applyFont="1" applyFill="1" applyBorder="1" applyAlignment="1">
      <alignment horizontal="center" vertical="top"/>
    </xf>
    <xf numFmtId="49" fontId="2" fillId="9" borderId="28" xfId="0" applyNumberFormat="1" applyFont="1" applyFill="1" applyBorder="1" applyAlignment="1">
      <alignment horizontal="center" vertical="top"/>
    </xf>
    <xf numFmtId="49" fontId="2" fillId="9" borderId="26" xfId="0" applyNumberFormat="1" applyFont="1" applyFill="1" applyBorder="1" applyAlignment="1">
      <alignment horizontal="center" vertical="top"/>
    </xf>
    <xf numFmtId="49" fontId="2" fillId="9" borderId="32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49" fontId="1" fillId="3" borderId="63" xfId="0" applyNumberFormat="1" applyFont="1" applyFill="1" applyBorder="1" applyAlignment="1">
      <alignment horizontal="center" vertical="top" wrapText="1"/>
    </xf>
    <xf numFmtId="49" fontId="1" fillId="3" borderId="36" xfId="0" applyNumberFormat="1" applyFont="1" applyFill="1" applyBorder="1" applyAlignment="1">
      <alignment horizontal="center" vertical="top" wrapText="1"/>
    </xf>
    <xf numFmtId="49" fontId="1" fillId="3" borderId="38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textRotation="90" wrapText="1"/>
    </xf>
    <xf numFmtId="0" fontId="1" fillId="5" borderId="28" xfId="0" applyFont="1" applyFill="1" applyBorder="1" applyAlignment="1">
      <alignment horizontal="left" vertical="top" wrapText="1"/>
    </xf>
    <xf numFmtId="0" fontId="1" fillId="5" borderId="32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textRotation="90"/>
    </xf>
    <xf numFmtId="3" fontId="1" fillId="0" borderId="16" xfId="0" applyNumberFormat="1" applyFont="1" applyFill="1" applyBorder="1" applyAlignment="1">
      <alignment horizontal="center" vertical="top" textRotation="90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49" fontId="1" fillId="3" borderId="49" xfId="0" applyNumberFormat="1" applyFont="1" applyFill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3" fontId="1" fillId="6" borderId="19" xfId="0" applyNumberFormat="1" applyFont="1" applyFill="1" applyBorder="1" applyAlignment="1">
      <alignment horizontal="center" vertical="top" wrapText="1"/>
    </xf>
    <xf numFmtId="3" fontId="1" fillId="6" borderId="21" xfId="0" applyNumberFormat="1" applyFont="1" applyFill="1" applyBorder="1" applyAlignment="1">
      <alignment horizontal="center" vertical="top" wrapText="1"/>
    </xf>
    <xf numFmtId="3" fontId="2" fillId="9" borderId="42" xfId="0" applyNumberFormat="1" applyFont="1" applyFill="1" applyBorder="1" applyAlignment="1">
      <alignment horizontal="right" vertical="top"/>
    </xf>
    <xf numFmtId="3" fontId="2" fillId="9" borderId="20" xfId="0" applyNumberFormat="1" applyFont="1" applyFill="1" applyBorder="1" applyAlignment="1">
      <alignment horizontal="right" vertical="top"/>
    </xf>
    <xf numFmtId="3" fontId="10" fillId="0" borderId="0" xfId="0" applyNumberFormat="1" applyFont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1" fillId="0" borderId="48" xfId="0" applyNumberFormat="1" applyFont="1" applyBorder="1" applyAlignment="1">
      <alignment horizontal="center" vertical="center" textRotation="90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8" borderId="28" xfId="0" applyNumberFormat="1" applyFont="1" applyFill="1" applyBorder="1" applyAlignment="1">
      <alignment horizontal="left" vertical="top" wrapText="1"/>
    </xf>
    <xf numFmtId="3" fontId="2" fillId="8" borderId="29" xfId="0" applyNumberFormat="1" applyFont="1" applyFill="1" applyBorder="1" applyAlignment="1">
      <alignment horizontal="left" vertical="top" wrapText="1"/>
    </xf>
    <xf numFmtId="3" fontId="2" fillId="8" borderId="0" xfId="0" applyNumberFormat="1" applyFont="1" applyFill="1" applyBorder="1" applyAlignment="1">
      <alignment horizontal="left" vertical="top" wrapText="1"/>
    </xf>
    <xf numFmtId="3" fontId="2" fillId="8" borderId="40" xfId="0" applyNumberFormat="1" applyFont="1" applyFill="1" applyBorder="1" applyAlignment="1">
      <alignment horizontal="left" vertical="top" wrapText="1"/>
    </xf>
    <xf numFmtId="3" fontId="12" fillId="7" borderId="53" xfId="0" applyNumberFormat="1" applyFont="1" applyFill="1" applyBorder="1" applyAlignment="1">
      <alignment horizontal="left" vertical="top" wrapText="1"/>
    </xf>
    <xf numFmtId="3" fontId="12" fillId="7" borderId="14" xfId="0" applyNumberFormat="1" applyFont="1" applyFill="1" applyBorder="1" applyAlignment="1">
      <alignment horizontal="left" vertical="top" wrapText="1"/>
    </xf>
    <xf numFmtId="3" fontId="12" fillId="7" borderId="15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left" vertical="top" wrapText="1"/>
    </xf>
    <xf numFmtId="3" fontId="1" fillId="3" borderId="44" xfId="0" applyNumberFormat="1" applyFont="1" applyFill="1" applyBorder="1" applyAlignment="1">
      <alignment horizontal="left" vertical="top" wrapText="1"/>
    </xf>
    <xf numFmtId="3" fontId="1" fillId="3" borderId="47" xfId="0" applyNumberFormat="1" applyFont="1" applyFill="1" applyBorder="1" applyAlignment="1">
      <alignment horizontal="left" vertical="top" wrapText="1"/>
    </xf>
    <xf numFmtId="3" fontId="2" fillId="4" borderId="35" xfId="0" applyNumberFormat="1" applyFont="1" applyFill="1" applyBorder="1" applyAlignment="1">
      <alignment horizontal="right" vertical="top"/>
    </xf>
    <xf numFmtId="3" fontId="2" fillId="4" borderId="58" xfId="0" applyNumberFormat="1" applyFont="1" applyFill="1" applyBorder="1" applyAlignment="1">
      <alignment horizontal="right" vertical="top"/>
    </xf>
    <xf numFmtId="3" fontId="2" fillId="4" borderId="33" xfId="0" applyNumberFormat="1" applyFont="1" applyFill="1" applyBorder="1" applyAlignment="1">
      <alignment horizontal="right" vertical="top"/>
    </xf>
    <xf numFmtId="3" fontId="2" fillId="7" borderId="15" xfId="0" applyNumberFormat="1" applyFont="1" applyFill="1" applyBorder="1" applyAlignment="1">
      <alignment horizontal="right" vertical="top"/>
    </xf>
    <xf numFmtId="3" fontId="1" fillId="4" borderId="53" xfId="0" applyNumberFormat="1" applyFont="1" applyFill="1" applyBorder="1" applyAlignment="1">
      <alignment horizontal="left" vertical="top" wrapText="1"/>
    </xf>
    <xf numFmtId="3" fontId="1" fillId="4" borderId="14" xfId="0" applyNumberFormat="1" applyFont="1" applyFill="1" applyBorder="1" applyAlignment="1">
      <alignment horizontal="left" vertical="top" wrapText="1"/>
    </xf>
    <xf numFmtId="3" fontId="1" fillId="4" borderId="15" xfId="0" applyNumberFormat="1" applyFont="1" applyFill="1" applyBorder="1" applyAlignment="1">
      <alignment horizontal="left" vertical="top" wrapText="1"/>
    </xf>
    <xf numFmtId="3" fontId="2" fillId="5" borderId="26" xfId="0" applyNumberFormat="1" applyFont="1" applyFill="1" applyBorder="1" applyAlignment="1">
      <alignment horizontal="left" vertical="top" wrapText="1"/>
    </xf>
    <xf numFmtId="3" fontId="5" fillId="5" borderId="68" xfId="0" applyNumberFormat="1" applyFont="1" applyFill="1" applyBorder="1" applyAlignment="1">
      <alignment horizontal="center" vertical="top" textRotation="90"/>
    </xf>
    <xf numFmtId="3" fontId="5" fillId="5" borderId="66" xfId="0" applyNumberFormat="1" applyFont="1" applyFill="1" applyBorder="1" applyAlignment="1">
      <alignment horizontal="center" vertical="top" textRotation="90"/>
    </xf>
    <xf numFmtId="3" fontId="1" fillId="4" borderId="53" xfId="0" applyNumberFormat="1" applyFont="1" applyFill="1" applyBorder="1" applyAlignment="1">
      <alignment horizontal="left" vertical="top"/>
    </xf>
    <xf numFmtId="3" fontId="1" fillId="4" borderId="14" xfId="0" applyNumberFormat="1" applyFont="1" applyFill="1" applyBorder="1" applyAlignment="1">
      <alignment horizontal="left" vertical="top"/>
    </xf>
    <xf numFmtId="3" fontId="1" fillId="5" borderId="28" xfId="0" applyNumberFormat="1" applyFont="1" applyFill="1" applyBorder="1" applyAlignment="1">
      <alignment vertical="top" wrapText="1"/>
    </xf>
    <xf numFmtId="3" fontId="1" fillId="5" borderId="26" xfId="0" applyNumberFormat="1" applyFont="1" applyFill="1" applyBorder="1" applyAlignment="1">
      <alignment vertical="top" wrapText="1"/>
    </xf>
    <xf numFmtId="3" fontId="1" fillId="5" borderId="32" xfId="0" applyNumberFormat="1" applyFont="1" applyFill="1" applyBorder="1" applyAlignment="1">
      <alignment vertical="top" wrapText="1"/>
    </xf>
    <xf numFmtId="3" fontId="2" fillId="2" borderId="67" xfId="0" applyNumberFormat="1" applyFont="1" applyFill="1" applyBorder="1" applyAlignment="1">
      <alignment horizontal="right" vertical="top"/>
    </xf>
    <xf numFmtId="49" fontId="2" fillId="2" borderId="42" xfId="0" applyNumberFormat="1" applyFont="1" applyFill="1" applyBorder="1" applyAlignment="1">
      <alignment horizontal="left" vertical="top" wrapText="1"/>
    </xf>
    <xf numFmtId="49" fontId="2" fillId="2" borderId="20" xfId="0" applyNumberFormat="1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49" fontId="1" fillId="5" borderId="29" xfId="0" applyNumberFormat="1" applyFont="1" applyFill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3" fontId="2" fillId="4" borderId="71" xfId="0" applyNumberFormat="1" applyFont="1" applyFill="1" applyBorder="1" applyAlignment="1">
      <alignment horizontal="right" vertical="top"/>
    </xf>
    <xf numFmtId="3" fontId="1" fillId="0" borderId="53" xfId="0" applyNumberFormat="1" applyFont="1" applyBorder="1" applyAlignment="1">
      <alignment horizontal="left" vertical="top"/>
    </xf>
    <xf numFmtId="3" fontId="1" fillId="0" borderId="14" xfId="0" applyNumberFormat="1" applyFont="1" applyBorder="1" applyAlignment="1">
      <alignment horizontal="left" vertical="top"/>
    </xf>
    <xf numFmtId="3" fontId="1" fillId="0" borderId="15" xfId="0" applyNumberFormat="1" applyFont="1" applyBorder="1" applyAlignment="1">
      <alignment horizontal="left" vertical="top"/>
    </xf>
    <xf numFmtId="3" fontId="1" fillId="0" borderId="2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top" wrapText="1"/>
    </xf>
    <xf numFmtId="0" fontId="1" fillId="5" borderId="47" xfId="0" applyFont="1" applyFill="1" applyBorder="1" applyAlignment="1">
      <alignment horizontal="left" vertical="top" wrapText="1"/>
    </xf>
    <xf numFmtId="3" fontId="1" fillId="5" borderId="49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3" fontId="1" fillId="6" borderId="35" xfId="0" applyNumberFormat="1" applyFont="1" applyFill="1" applyBorder="1" applyAlignment="1">
      <alignment horizontal="center" vertical="top" wrapText="1"/>
    </xf>
    <xf numFmtId="3" fontId="1" fillId="6" borderId="41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3" fontId="2" fillId="2" borderId="42" xfId="0" applyNumberFormat="1" applyFont="1" applyFill="1" applyBorder="1" applyAlignment="1">
      <alignment horizontal="left" vertical="top" wrapText="1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1" fontId="1" fillId="5" borderId="49" xfId="0" applyNumberFormat="1" applyFont="1" applyFill="1" applyBorder="1" applyAlignment="1">
      <alignment horizontal="center" vertical="top" wrapText="1"/>
    </xf>
    <xf numFmtId="1" fontId="1" fillId="5" borderId="39" xfId="0" applyNumberFormat="1" applyFont="1" applyFill="1" applyBorder="1" applyAlignment="1">
      <alignment horizontal="center" vertical="top" wrapText="1"/>
    </xf>
    <xf numFmtId="3" fontId="2" fillId="5" borderId="5" xfId="0" applyNumberFormat="1" applyFont="1" applyFill="1" applyBorder="1" applyAlignment="1">
      <alignment horizontal="left" vertical="top" wrapText="1"/>
    </xf>
    <xf numFmtId="3" fontId="2" fillId="5" borderId="12" xfId="0" applyNumberFormat="1" applyFont="1" applyFill="1" applyBorder="1" applyAlignment="1">
      <alignment horizontal="left" vertical="top" wrapText="1"/>
    </xf>
    <xf numFmtId="3" fontId="2" fillId="2" borderId="33" xfId="0" applyNumberFormat="1" applyFont="1" applyFill="1" applyBorder="1" applyAlignment="1">
      <alignment horizontal="right" vertical="top"/>
    </xf>
    <xf numFmtId="3" fontId="1" fillId="6" borderId="1" xfId="0" applyNumberFormat="1" applyFont="1" applyFill="1" applyBorder="1" applyAlignment="1">
      <alignment horizontal="center" vertical="top" wrapText="1"/>
    </xf>
    <xf numFmtId="49" fontId="2" fillId="2" borderId="20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49" fontId="1" fillId="0" borderId="46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5" borderId="46" xfId="0" applyNumberFormat="1" applyFont="1" applyFill="1" applyBorder="1" applyAlignment="1">
      <alignment horizontal="left" vertical="top" wrapText="1"/>
    </xf>
    <xf numFmtId="49" fontId="1" fillId="5" borderId="50" xfId="0" applyNumberFormat="1" applyFont="1" applyFill="1" applyBorder="1" applyAlignment="1">
      <alignment horizontal="left" vertical="top" wrapText="1"/>
    </xf>
    <xf numFmtId="3" fontId="2" fillId="7" borderId="20" xfId="0" applyNumberFormat="1" applyFont="1" applyFill="1" applyBorder="1" applyAlignment="1">
      <alignment horizontal="center" vertical="top"/>
    </xf>
    <xf numFmtId="3" fontId="2" fillId="7" borderId="21" xfId="0" applyNumberFormat="1" applyFont="1" applyFill="1" applyBorder="1" applyAlignment="1">
      <alignment horizontal="center" vertical="top"/>
    </xf>
    <xf numFmtId="3" fontId="1" fillId="6" borderId="20" xfId="0" applyNumberFormat="1" applyFont="1" applyFill="1" applyBorder="1" applyAlignment="1">
      <alignment horizontal="center" vertical="top" wrapText="1"/>
    </xf>
    <xf numFmtId="3" fontId="2" fillId="9" borderId="20" xfId="0" applyNumberFormat="1" applyFont="1" applyFill="1" applyBorder="1" applyAlignment="1">
      <alignment horizontal="center" vertical="top"/>
    </xf>
    <xf numFmtId="3" fontId="2" fillId="9" borderId="21" xfId="0" applyNumberFormat="1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vertical="top" wrapText="1"/>
    </xf>
    <xf numFmtId="3" fontId="1" fillId="5" borderId="17" xfId="0" applyNumberFormat="1" applyFont="1" applyFill="1" applyBorder="1" applyAlignment="1">
      <alignment vertical="top" wrapText="1"/>
    </xf>
    <xf numFmtId="3" fontId="1" fillId="0" borderId="60" xfId="0" applyNumberFormat="1" applyFont="1" applyFill="1" applyBorder="1" applyAlignment="1">
      <alignment horizontal="center" vertical="center" textRotation="90" wrapText="1"/>
    </xf>
    <xf numFmtId="3" fontId="1" fillId="0" borderId="59" xfId="0" applyNumberFormat="1" applyFont="1" applyFill="1" applyBorder="1" applyAlignment="1">
      <alignment horizontal="center" vertical="center" textRotation="90" wrapText="1"/>
    </xf>
    <xf numFmtId="3" fontId="5" fillId="5" borderId="48" xfId="0" applyNumberFormat="1" applyFont="1" applyFill="1" applyBorder="1" applyAlignment="1">
      <alignment horizontal="center" vertical="top" textRotation="90"/>
    </xf>
    <xf numFmtId="3" fontId="5" fillId="5" borderId="11" xfId="0" applyNumberFormat="1" applyFont="1" applyFill="1" applyBorder="1" applyAlignment="1">
      <alignment horizontal="center" vertical="top" textRotation="90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left" vertical="top" wrapText="1"/>
    </xf>
    <xf numFmtId="49" fontId="1" fillId="5" borderId="17" xfId="0" applyNumberFormat="1" applyFont="1" applyFill="1" applyBorder="1" applyAlignment="1">
      <alignment horizontal="left" vertical="top" wrapText="1"/>
    </xf>
    <xf numFmtId="49" fontId="2" fillId="2" borderId="27" xfId="0" applyNumberFormat="1" applyFont="1" applyFill="1" applyBorder="1" applyAlignment="1">
      <alignment horizontal="center" vertical="top"/>
    </xf>
    <xf numFmtId="49" fontId="2" fillId="2" borderId="36" xfId="0" applyNumberFormat="1" applyFont="1" applyFill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1" fillId="5" borderId="5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left" vertical="top" wrapText="1"/>
    </xf>
    <xf numFmtId="3" fontId="2" fillId="0" borderId="30" xfId="0" applyNumberFormat="1" applyFont="1" applyFill="1" applyBorder="1" applyAlignment="1">
      <alignment horizontal="center" vertical="center" textRotation="90" wrapText="1"/>
    </xf>
    <xf numFmtId="3" fontId="2" fillId="0" borderId="44" xfId="0" applyNumberFormat="1" applyFont="1" applyFill="1" applyBorder="1" applyAlignment="1">
      <alignment horizontal="center" vertical="center" textRotation="90" wrapText="1"/>
    </xf>
    <xf numFmtId="3" fontId="2" fillId="0" borderId="18" xfId="0" applyNumberFormat="1" applyFont="1" applyFill="1" applyBorder="1" applyAlignment="1">
      <alignment horizontal="center" vertical="center" textRotation="90" wrapText="1"/>
    </xf>
    <xf numFmtId="1" fontId="1" fillId="5" borderId="48" xfId="0" applyNumberFormat="1" applyFont="1" applyFill="1" applyBorder="1" applyAlignment="1">
      <alignment horizontal="center" vertical="top" wrapText="1"/>
    </xf>
    <xf numFmtId="1" fontId="1" fillId="5" borderId="16" xfId="0" applyNumberFormat="1" applyFont="1" applyFill="1" applyBorder="1" applyAlignment="1">
      <alignment horizontal="center" vertical="top" wrapText="1"/>
    </xf>
    <xf numFmtId="1" fontId="1" fillId="5" borderId="54" xfId="0" applyNumberFormat="1" applyFont="1" applyFill="1" applyBorder="1" applyAlignment="1">
      <alignment horizontal="center" vertical="top" wrapText="1"/>
    </xf>
    <xf numFmtId="1" fontId="1" fillId="5" borderId="41" xfId="0" applyNumberFormat="1" applyFont="1" applyFill="1" applyBorder="1" applyAlignment="1">
      <alignment horizontal="center" vertical="top" wrapText="1"/>
    </xf>
    <xf numFmtId="3" fontId="2" fillId="5" borderId="50" xfId="0" applyNumberFormat="1" applyFont="1" applyFill="1" applyBorder="1" applyAlignment="1">
      <alignment horizontal="left" vertical="top" wrapText="1"/>
    </xf>
    <xf numFmtId="3" fontId="1" fillId="0" borderId="30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2" fillId="0" borderId="44" xfId="0" applyNumberFormat="1" applyFont="1" applyFill="1" applyBorder="1" applyAlignment="1">
      <alignment horizontal="center" vertical="top" textRotation="90" wrapText="1"/>
    </xf>
    <xf numFmtId="3" fontId="16" fillId="0" borderId="12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3" fontId="1" fillId="0" borderId="46" xfId="0" applyNumberFormat="1" applyFont="1" applyFill="1" applyBorder="1" applyAlignment="1">
      <alignment horizontal="left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1" fontId="1" fillId="5" borderId="34" xfId="0" applyNumberFormat="1" applyFont="1" applyFill="1" applyBorder="1" applyAlignment="1">
      <alignment horizontal="center" vertical="top" wrapText="1"/>
    </xf>
    <xf numFmtId="1" fontId="1" fillId="5" borderId="32" xfId="0" applyNumberFormat="1" applyFont="1" applyFill="1" applyBorder="1" applyAlignment="1">
      <alignment horizontal="center" vertical="top" wrapText="1"/>
    </xf>
    <xf numFmtId="3" fontId="2" fillId="3" borderId="5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1" fillId="0" borderId="5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</cellXfs>
  <cellStyles count="3">
    <cellStyle name="Excel Built-in Normal" xfId="1"/>
    <cellStyle name="Įprastas" xfId="0" builtinId="0"/>
    <cellStyle name="Normal_Sheet1" xfId="2"/>
  </cellStyles>
  <dxfs count="0"/>
  <tableStyles count="0" defaultTableStyle="TableStyleMedium2" defaultPivotStyle="PivotStyleLight16"/>
  <colors>
    <mruColors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9"/>
  <sheetViews>
    <sheetView tabSelected="1" zoomScaleNormal="100" zoomScaleSheetLayoutView="100" workbookViewId="0">
      <selection activeCell="A5" sqref="A5:M5"/>
    </sheetView>
  </sheetViews>
  <sheetFormatPr defaultColWidth="9.140625" defaultRowHeight="12.75" x14ac:dyDescent="0.2"/>
  <cols>
    <col min="1" max="1" width="3.140625" style="143" customWidth="1"/>
    <col min="2" max="4" width="3.140625" style="144" customWidth="1"/>
    <col min="5" max="5" width="28.28515625" style="143" customWidth="1"/>
    <col min="6" max="6" width="3" style="146" customWidth="1"/>
    <col min="7" max="7" width="3" style="147" hidden="1" customWidth="1"/>
    <col min="8" max="8" width="3" style="144" hidden="1" customWidth="1"/>
    <col min="9" max="9" width="16" style="144" customWidth="1"/>
    <col min="10" max="10" width="7.7109375" style="143" customWidth="1"/>
    <col min="11" max="11" width="7.7109375" style="144" customWidth="1"/>
    <col min="12" max="12" width="25.140625" style="143" customWidth="1"/>
    <col min="13" max="13" width="6.28515625" style="144" customWidth="1"/>
    <col min="14" max="16384" width="9.140625" style="143"/>
  </cols>
  <sheetData>
    <row r="1" spans="1:13" ht="46.5" customHeight="1" x14ac:dyDescent="0.2">
      <c r="I1" s="805" t="s">
        <v>206</v>
      </c>
      <c r="J1" s="805"/>
      <c r="K1" s="805"/>
      <c r="L1" s="805"/>
      <c r="M1" s="805"/>
    </row>
    <row r="2" spans="1:13" ht="35.25" customHeight="1" x14ac:dyDescent="0.2">
      <c r="I2" s="805" t="s">
        <v>227</v>
      </c>
      <c r="J2" s="805"/>
      <c r="K2" s="805"/>
      <c r="L2" s="805"/>
      <c r="M2" s="805"/>
    </row>
    <row r="3" spans="1:13" ht="15.75" customHeight="1" x14ac:dyDescent="0.2">
      <c r="I3" s="628"/>
      <c r="J3" s="628"/>
      <c r="K3" s="628"/>
      <c r="L3" s="628"/>
      <c r="M3" s="628"/>
    </row>
    <row r="4" spans="1:13" s="78" customFormat="1" ht="15" customHeight="1" x14ac:dyDescent="0.2">
      <c r="A4" s="904" t="s">
        <v>200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</row>
    <row r="5" spans="1:13" s="78" customFormat="1" ht="15" customHeight="1" x14ac:dyDescent="0.2">
      <c r="A5" s="943" t="s">
        <v>0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</row>
    <row r="6" spans="1:13" s="78" customFormat="1" ht="15" customHeight="1" x14ac:dyDescent="0.2">
      <c r="A6" s="945" t="s">
        <v>1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</row>
    <row r="7" spans="1:13" s="78" customFormat="1" ht="24" customHeight="1" thickBot="1" x14ac:dyDescent="0.25">
      <c r="A7" s="1"/>
      <c r="B7" s="1"/>
      <c r="C7" s="1"/>
      <c r="D7" s="1"/>
      <c r="E7" s="110"/>
      <c r="F7" s="102"/>
      <c r="G7" s="56"/>
      <c r="H7" s="110"/>
      <c r="I7" s="110"/>
      <c r="J7" s="110"/>
      <c r="K7" s="2"/>
      <c r="L7" s="209"/>
      <c r="M7" s="613" t="s">
        <v>183</v>
      </c>
    </row>
    <row r="8" spans="1:13" s="78" customFormat="1" ht="18.600000000000001" customHeight="1" x14ac:dyDescent="0.2">
      <c r="A8" s="946" t="s">
        <v>2</v>
      </c>
      <c r="B8" s="949" t="s">
        <v>3</v>
      </c>
      <c r="C8" s="949" t="s">
        <v>4</v>
      </c>
      <c r="D8" s="905" t="s">
        <v>201</v>
      </c>
      <c r="E8" s="952" t="s">
        <v>5</v>
      </c>
      <c r="F8" s="890" t="s">
        <v>6</v>
      </c>
      <c r="G8" s="890" t="s">
        <v>66</v>
      </c>
      <c r="H8" s="893" t="s">
        <v>7</v>
      </c>
      <c r="I8" s="824" t="s">
        <v>217</v>
      </c>
      <c r="J8" s="895" t="s">
        <v>8</v>
      </c>
      <c r="K8" s="898" t="s">
        <v>216</v>
      </c>
      <c r="L8" s="954" t="s">
        <v>214</v>
      </c>
      <c r="M8" s="955"/>
    </row>
    <row r="9" spans="1:13" s="78" customFormat="1" ht="16.5" customHeight="1" x14ac:dyDescent="0.2">
      <c r="A9" s="947"/>
      <c r="B9" s="950"/>
      <c r="C9" s="950"/>
      <c r="D9" s="906"/>
      <c r="E9" s="953"/>
      <c r="F9" s="891"/>
      <c r="G9" s="891"/>
      <c r="H9" s="894"/>
      <c r="I9" s="825"/>
      <c r="J9" s="896"/>
      <c r="K9" s="899"/>
      <c r="L9" s="889" t="s">
        <v>5</v>
      </c>
      <c r="M9" s="662" t="s">
        <v>215</v>
      </c>
    </row>
    <row r="10" spans="1:13" s="78" customFormat="1" ht="85.5" customHeight="1" thickBot="1" x14ac:dyDescent="0.25">
      <c r="A10" s="948"/>
      <c r="B10" s="951"/>
      <c r="C10" s="951"/>
      <c r="D10" s="907"/>
      <c r="E10" s="953"/>
      <c r="F10" s="892"/>
      <c r="G10" s="892"/>
      <c r="H10" s="894"/>
      <c r="I10" s="826"/>
      <c r="J10" s="897"/>
      <c r="K10" s="900"/>
      <c r="L10" s="889"/>
      <c r="M10" s="663" t="s">
        <v>125</v>
      </c>
    </row>
    <row r="11" spans="1:13" s="78" customFormat="1" ht="28.15" customHeight="1" x14ac:dyDescent="0.2">
      <c r="A11" s="956" t="s">
        <v>10</v>
      </c>
      <c r="B11" s="957"/>
      <c r="C11" s="957"/>
      <c r="D11" s="957"/>
      <c r="E11" s="957"/>
      <c r="F11" s="957"/>
      <c r="G11" s="957"/>
      <c r="H11" s="957"/>
      <c r="I11" s="958"/>
      <c r="J11" s="958"/>
      <c r="K11" s="958"/>
      <c r="L11" s="957"/>
      <c r="M11" s="959"/>
    </row>
    <row r="12" spans="1:13" s="78" customFormat="1" ht="15.75" customHeight="1" x14ac:dyDescent="0.2">
      <c r="A12" s="960" t="s">
        <v>11</v>
      </c>
      <c r="B12" s="961"/>
      <c r="C12" s="961"/>
      <c r="D12" s="961"/>
      <c r="E12" s="961"/>
      <c r="F12" s="961"/>
      <c r="G12" s="961"/>
      <c r="H12" s="961"/>
      <c r="I12" s="961"/>
      <c r="J12" s="961"/>
      <c r="K12" s="961"/>
      <c r="L12" s="961"/>
      <c r="M12" s="962"/>
    </row>
    <row r="13" spans="1:13" s="78" customFormat="1" ht="27.6" customHeight="1" x14ac:dyDescent="0.2">
      <c r="A13" s="101" t="s">
        <v>12</v>
      </c>
      <c r="B13" s="827" t="s">
        <v>13</v>
      </c>
      <c r="C13" s="827"/>
      <c r="D13" s="827"/>
      <c r="E13" s="827"/>
      <c r="F13" s="827"/>
      <c r="G13" s="827"/>
      <c r="H13" s="827"/>
      <c r="I13" s="827"/>
      <c r="J13" s="827"/>
      <c r="K13" s="827"/>
      <c r="L13" s="828"/>
      <c r="M13" s="829"/>
    </row>
    <row r="14" spans="1:13" s="78" customFormat="1" ht="15.75" customHeight="1" thickBot="1" x14ac:dyDescent="0.25">
      <c r="A14" s="606" t="s">
        <v>12</v>
      </c>
      <c r="B14" s="620" t="s">
        <v>12</v>
      </c>
      <c r="C14" s="882" t="s">
        <v>14</v>
      </c>
      <c r="D14" s="883"/>
      <c r="E14" s="883"/>
      <c r="F14" s="883"/>
      <c r="G14" s="883"/>
      <c r="H14" s="883"/>
      <c r="I14" s="883"/>
      <c r="J14" s="883"/>
      <c r="K14" s="883"/>
      <c r="L14" s="883"/>
      <c r="M14" s="884"/>
    </row>
    <row r="15" spans="1:13" s="78" customFormat="1" ht="30" customHeight="1" x14ac:dyDescent="0.2">
      <c r="A15" s="38" t="s">
        <v>12</v>
      </c>
      <c r="B15" s="89" t="s">
        <v>12</v>
      </c>
      <c r="C15" s="92" t="s">
        <v>12</v>
      </c>
      <c r="D15" s="426"/>
      <c r="E15" s="818" t="s">
        <v>97</v>
      </c>
      <c r="F15" s="885"/>
      <c r="G15" s="887">
        <v>11020306</v>
      </c>
      <c r="H15" s="831" t="s">
        <v>15</v>
      </c>
      <c r="I15" s="592" t="s">
        <v>116</v>
      </c>
      <c r="J15" s="53" t="s">
        <v>16</v>
      </c>
      <c r="K15" s="740">
        <f>120-2</f>
        <v>118</v>
      </c>
      <c r="L15" s="664" t="s">
        <v>128</v>
      </c>
      <c r="M15" s="665">
        <v>1</v>
      </c>
    </row>
    <row r="16" spans="1:13" s="78" customFormat="1" ht="15" customHeight="1" thickBot="1" x14ac:dyDescent="0.25">
      <c r="A16" s="40"/>
      <c r="B16" s="91"/>
      <c r="C16" s="94"/>
      <c r="D16" s="419"/>
      <c r="E16" s="819"/>
      <c r="F16" s="886"/>
      <c r="G16" s="888"/>
      <c r="H16" s="881"/>
      <c r="I16" s="123"/>
      <c r="J16" s="607" t="s">
        <v>17</v>
      </c>
      <c r="K16" s="741">
        <f>SUM(K15:K15)</f>
        <v>118</v>
      </c>
      <c r="L16" s="655"/>
      <c r="M16" s="666"/>
    </row>
    <row r="17" spans="1:17" s="78" customFormat="1" ht="30" customHeight="1" x14ac:dyDescent="0.2">
      <c r="A17" s="916" t="s">
        <v>12</v>
      </c>
      <c r="B17" s="919" t="s">
        <v>12</v>
      </c>
      <c r="C17" s="902" t="s">
        <v>18</v>
      </c>
      <c r="D17" s="426"/>
      <c r="E17" s="818" t="s">
        <v>48</v>
      </c>
      <c r="F17" s="885"/>
      <c r="G17" s="887">
        <v>11020307</v>
      </c>
      <c r="H17" s="831" t="s">
        <v>15</v>
      </c>
      <c r="I17" s="816" t="s">
        <v>116</v>
      </c>
      <c r="J17" s="6" t="s">
        <v>16</v>
      </c>
      <c r="K17" s="742">
        <v>13</v>
      </c>
      <c r="L17" s="657" t="s">
        <v>19</v>
      </c>
      <c r="M17" s="660">
        <v>21</v>
      </c>
    </row>
    <row r="18" spans="1:17" s="78" customFormat="1" ht="15" customHeight="1" x14ac:dyDescent="0.2">
      <c r="A18" s="917"/>
      <c r="B18" s="920"/>
      <c r="C18" s="903"/>
      <c r="D18" s="619"/>
      <c r="E18" s="855"/>
      <c r="F18" s="936"/>
      <c r="G18" s="944"/>
      <c r="H18" s="832"/>
      <c r="I18" s="817"/>
      <c r="J18" s="21"/>
      <c r="K18" s="743"/>
      <c r="L18" s="830" t="s">
        <v>89</v>
      </c>
      <c r="M18" s="658">
        <v>510</v>
      </c>
    </row>
    <row r="19" spans="1:17" s="78" customFormat="1" ht="15" customHeight="1" thickBot="1" x14ac:dyDescent="0.25">
      <c r="A19" s="917"/>
      <c r="B19" s="920"/>
      <c r="C19" s="903"/>
      <c r="D19" s="619"/>
      <c r="E19" s="855"/>
      <c r="F19" s="936"/>
      <c r="G19" s="944"/>
      <c r="H19" s="833"/>
      <c r="I19" s="834"/>
      <c r="J19" s="616" t="s">
        <v>17</v>
      </c>
      <c r="K19" s="741">
        <f t="shared" ref="K19" si="0">+K17</f>
        <v>13</v>
      </c>
      <c r="L19" s="819"/>
      <c r="M19" s="667"/>
    </row>
    <row r="20" spans="1:17" s="78" customFormat="1" ht="30" customHeight="1" x14ac:dyDescent="0.2">
      <c r="A20" s="916" t="s">
        <v>12</v>
      </c>
      <c r="B20" s="919" t="s">
        <v>12</v>
      </c>
      <c r="C20" s="902" t="s">
        <v>20</v>
      </c>
      <c r="D20" s="426"/>
      <c r="E20" s="818" t="s">
        <v>71</v>
      </c>
      <c r="F20" s="885"/>
      <c r="G20" s="887">
        <v>11020310</v>
      </c>
      <c r="H20" s="831" t="s">
        <v>15</v>
      </c>
      <c r="I20" s="592" t="s">
        <v>116</v>
      </c>
      <c r="J20" s="6" t="s">
        <v>16</v>
      </c>
      <c r="K20" s="742">
        <f>62.1-38.8</f>
        <v>23.300000000000004</v>
      </c>
      <c r="L20" s="68" t="s">
        <v>58</v>
      </c>
      <c r="M20" s="661">
        <v>678</v>
      </c>
      <c r="Q20" s="86"/>
    </row>
    <row r="21" spans="1:17" s="78" customFormat="1" ht="29.25" customHeight="1" x14ac:dyDescent="0.2">
      <c r="A21" s="917"/>
      <c r="B21" s="920"/>
      <c r="C21" s="903"/>
      <c r="D21" s="619"/>
      <c r="E21" s="855"/>
      <c r="F21" s="936"/>
      <c r="G21" s="944"/>
      <c r="H21" s="832"/>
      <c r="I21" s="589"/>
      <c r="J21" s="87" t="s">
        <v>16</v>
      </c>
      <c r="K21" s="744">
        <v>19</v>
      </c>
      <c r="L21" s="830" t="s">
        <v>72</v>
      </c>
      <c r="M21" s="658">
        <v>21</v>
      </c>
    </row>
    <row r="22" spans="1:17" s="78" customFormat="1" ht="16.149999999999999" customHeight="1" thickBot="1" x14ac:dyDescent="0.25">
      <c r="A22" s="918"/>
      <c r="B22" s="921"/>
      <c r="C22" s="922"/>
      <c r="D22" s="419"/>
      <c r="E22" s="819"/>
      <c r="F22" s="886"/>
      <c r="G22" s="888"/>
      <c r="H22" s="881"/>
      <c r="I22" s="590"/>
      <c r="J22" s="616" t="s">
        <v>17</v>
      </c>
      <c r="K22" s="741">
        <f t="shared" ref="K22" si="1">SUM(K20:K21)</f>
        <v>42.300000000000004</v>
      </c>
      <c r="L22" s="819"/>
      <c r="M22" s="668"/>
    </row>
    <row r="23" spans="1:17" s="78" customFormat="1" ht="18" customHeight="1" x14ac:dyDescent="0.2">
      <c r="A23" s="916" t="s">
        <v>12</v>
      </c>
      <c r="B23" s="919" t="s">
        <v>12</v>
      </c>
      <c r="C23" s="902" t="s">
        <v>30</v>
      </c>
      <c r="D23" s="426"/>
      <c r="E23" s="818" t="s">
        <v>83</v>
      </c>
      <c r="F23" s="885"/>
      <c r="G23" s="887">
        <v>11020307</v>
      </c>
      <c r="H23" s="831" t="s">
        <v>15</v>
      </c>
      <c r="I23" s="816" t="s">
        <v>116</v>
      </c>
      <c r="J23" s="6" t="s">
        <v>16</v>
      </c>
      <c r="K23" s="740">
        <v>12</v>
      </c>
      <c r="L23" s="844" t="s">
        <v>61</v>
      </c>
      <c r="M23" s="669">
        <v>1</v>
      </c>
    </row>
    <row r="24" spans="1:17" s="78" customFormat="1" ht="13.5" customHeight="1" x14ac:dyDescent="0.2">
      <c r="A24" s="917"/>
      <c r="B24" s="920"/>
      <c r="C24" s="903"/>
      <c r="D24" s="619"/>
      <c r="E24" s="855"/>
      <c r="F24" s="936"/>
      <c r="G24" s="944"/>
      <c r="H24" s="832"/>
      <c r="I24" s="817"/>
      <c r="J24" s="21"/>
      <c r="K24" s="743"/>
      <c r="L24" s="809"/>
      <c r="M24" s="52"/>
      <c r="Q24" s="86"/>
    </row>
    <row r="25" spans="1:17" s="78" customFormat="1" ht="15" customHeight="1" thickBot="1" x14ac:dyDescent="0.25">
      <c r="A25" s="917"/>
      <c r="B25" s="920"/>
      <c r="C25" s="903"/>
      <c r="D25" s="619"/>
      <c r="E25" s="855"/>
      <c r="F25" s="886"/>
      <c r="G25" s="944"/>
      <c r="H25" s="833"/>
      <c r="I25" s="834"/>
      <c r="J25" s="616" t="s">
        <v>17</v>
      </c>
      <c r="K25" s="741">
        <f t="shared" ref="K25" si="2">+K23</f>
        <v>12</v>
      </c>
      <c r="L25" s="810"/>
      <c r="M25" s="670"/>
    </row>
    <row r="26" spans="1:17" s="78" customFormat="1" ht="15.75" customHeight="1" thickBot="1" x14ac:dyDescent="0.25">
      <c r="A26" s="33" t="s">
        <v>12</v>
      </c>
      <c r="B26" s="10" t="s">
        <v>12</v>
      </c>
      <c r="C26" s="901" t="s">
        <v>21</v>
      </c>
      <c r="D26" s="901"/>
      <c r="E26" s="901"/>
      <c r="F26" s="901"/>
      <c r="G26" s="901"/>
      <c r="H26" s="901"/>
      <c r="I26" s="901"/>
      <c r="J26" s="901"/>
      <c r="K26" s="745">
        <f>K22+K19+K16+K25</f>
        <v>185.3</v>
      </c>
      <c r="L26" s="811"/>
      <c r="M26" s="812"/>
    </row>
    <row r="27" spans="1:17" s="78" customFormat="1" ht="16.5" customHeight="1" thickBot="1" x14ac:dyDescent="0.25">
      <c r="A27" s="33" t="s">
        <v>12</v>
      </c>
      <c r="B27" s="10" t="s">
        <v>18</v>
      </c>
      <c r="C27" s="813" t="s">
        <v>22</v>
      </c>
      <c r="D27" s="813"/>
      <c r="E27" s="813"/>
      <c r="F27" s="813"/>
      <c r="G27" s="813"/>
      <c r="H27" s="813"/>
      <c r="I27" s="813"/>
      <c r="J27" s="813"/>
      <c r="K27" s="813"/>
      <c r="L27" s="813"/>
      <c r="M27" s="814"/>
    </row>
    <row r="28" spans="1:17" s="78" customFormat="1" ht="14.25" customHeight="1" x14ac:dyDescent="0.2">
      <c r="A28" s="614" t="s">
        <v>12</v>
      </c>
      <c r="B28" s="597" t="s">
        <v>18</v>
      </c>
      <c r="C28" s="4" t="s">
        <v>12</v>
      </c>
      <c r="D28" s="426"/>
      <c r="E28" s="838" t="s">
        <v>23</v>
      </c>
      <c r="F28" s="708"/>
      <c r="G28" s="57"/>
      <c r="H28" s="173">
        <v>2</v>
      </c>
      <c r="I28" s="816" t="s">
        <v>203</v>
      </c>
      <c r="J28" s="746" t="s">
        <v>24</v>
      </c>
      <c r="K28" s="750">
        <v>300.10000000000002</v>
      </c>
      <c r="L28" s="100"/>
      <c r="M28" s="676"/>
    </row>
    <row r="29" spans="1:17" s="78" customFormat="1" ht="14.25" customHeight="1" x14ac:dyDescent="0.2">
      <c r="A29" s="506"/>
      <c r="B29" s="598"/>
      <c r="C29" s="4"/>
      <c r="D29" s="619"/>
      <c r="E29" s="839"/>
      <c r="F29" s="709"/>
      <c r="G29" s="58"/>
      <c r="H29" s="175"/>
      <c r="I29" s="817"/>
      <c r="J29" s="53" t="s">
        <v>46</v>
      </c>
      <c r="K29" s="751">
        <v>81.8</v>
      </c>
      <c r="L29" s="671"/>
      <c r="M29" s="677"/>
    </row>
    <row r="30" spans="1:17" s="78" customFormat="1" ht="30.75" customHeight="1" x14ac:dyDescent="0.2">
      <c r="A30" s="506"/>
      <c r="B30" s="598"/>
      <c r="C30" s="4"/>
      <c r="D30" s="591" t="s">
        <v>12</v>
      </c>
      <c r="E30" s="840" t="s">
        <v>25</v>
      </c>
      <c r="F30" s="709"/>
      <c r="G30" s="73">
        <v>11030201</v>
      </c>
      <c r="H30" s="175"/>
      <c r="I30" s="817"/>
      <c r="J30" s="200" t="s">
        <v>16</v>
      </c>
      <c r="K30" s="751">
        <f>1705.5+21.6</f>
        <v>1727.1</v>
      </c>
      <c r="L30" s="98" t="s">
        <v>82</v>
      </c>
      <c r="M30" s="678">
        <v>900</v>
      </c>
      <c r="N30" s="69"/>
      <c r="O30" s="69"/>
      <c r="P30" s="69"/>
    </row>
    <row r="31" spans="1:17" s="78" customFormat="1" ht="30" customHeight="1" x14ac:dyDescent="0.2">
      <c r="A31" s="506"/>
      <c r="B31" s="598"/>
      <c r="C31" s="4"/>
      <c r="D31" s="619"/>
      <c r="E31" s="841"/>
      <c r="F31" s="709"/>
      <c r="G31" s="58"/>
      <c r="H31" s="175"/>
      <c r="I31" s="815" t="s">
        <v>204</v>
      </c>
      <c r="J31" s="747"/>
      <c r="K31" s="752"/>
      <c r="L31" s="98" t="s">
        <v>92</v>
      </c>
      <c r="M31" s="678">
        <v>23</v>
      </c>
    </row>
    <row r="32" spans="1:17" s="78" customFormat="1" ht="30" customHeight="1" x14ac:dyDescent="0.2">
      <c r="A32" s="506"/>
      <c r="B32" s="598"/>
      <c r="C32" s="4"/>
      <c r="D32" s="619"/>
      <c r="E32" s="707"/>
      <c r="F32" s="709"/>
      <c r="G32" s="58"/>
      <c r="H32" s="175"/>
      <c r="I32" s="815"/>
      <c r="J32" s="747"/>
      <c r="K32" s="752"/>
      <c r="L32" s="654" t="s">
        <v>73</v>
      </c>
      <c r="M32" s="679">
        <v>11461</v>
      </c>
    </row>
    <row r="33" spans="1:13" s="78" customFormat="1" ht="30" customHeight="1" x14ac:dyDescent="0.2">
      <c r="A33" s="506"/>
      <c r="B33" s="796"/>
      <c r="C33" s="4"/>
      <c r="D33" s="798"/>
      <c r="E33" s="797"/>
      <c r="F33" s="709"/>
      <c r="G33" s="58"/>
      <c r="H33" s="175"/>
      <c r="I33" s="799"/>
      <c r="J33" s="747"/>
      <c r="K33" s="752"/>
      <c r="L33" s="795" t="s">
        <v>221</v>
      </c>
      <c r="M33" s="679">
        <v>1</v>
      </c>
    </row>
    <row r="34" spans="1:13" s="78" customFormat="1" ht="18.75" customHeight="1" x14ac:dyDescent="0.2">
      <c r="A34" s="506"/>
      <c r="B34" s="796"/>
      <c r="C34" s="4"/>
      <c r="D34" s="798"/>
      <c r="E34" s="797"/>
      <c r="F34" s="709"/>
      <c r="G34" s="58"/>
      <c r="H34" s="175"/>
      <c r="I34" s="799"/>
      <c r="J34" s="747"/>
      <c r="K34" s="752"/>
      <c r="L34" s="795" t="s">
        <v>222</v>
      </c>
      <c r="M34" s="679">
        <v>5</v>
      </c>
    </row>
    <row r="35" spans="1:13" s="78" customFormat="1" ht="27.6" customHeight="1" x14ac:dyDescent="0.2">
      <c r="A35" s="506"/>
      <c r="B35" s="598"/>
      <c r="C35" s="4"/>
      <c r="D35" s="591" t="s">
        <v>18</v>
      </c>
      <c r="E35" s="840" t="s">
        <v>26</v>
      </c>
      <c r="F35" s="709"/>
      <c r="G35" s="58">
        <v>11030301</v>
      </c>
      <c r="H35" s="175"/>
      <c r="I35" s="176"/>
      <c r="J35" s="200" t="s">
        <v>16</v>
      </c>
      <c r="K35" s="751">
        <f>732.1-3.2</f>
        <v>728.9</v>
      </c>
      <c r="L35" s="653" t="s">
        <v>82</v>
      </c>
      <c r="M35" s="679">
        <v>580</v>
      </c>
    </row>
    <row r="36" spans="1:13" s="78" customFormat="1" ht="31.15" customHeight="1" x14ac:dyDescent="0.2">
      <c r="A36" s="506"/>
      <c r="B36" s="598"/>
      <c r="C36" s="4"/>
      <c r="D36" s="619"/>
      <c r="E36" s="841"/>
      <c r="F36" s="709"/>
      <c r="G36" s="58"/>
      <c r="H36" s="175"/>
      <c r="I36" s="176"/>
      <c r="J36" s="747"/>
      <c r="K36" s="752"/>
      <c r="L36" s="98" t="s">
        <v>92</v>
      </c>
      <c r="M36" s="680">
        <v>18</v>
      </c>
    </row>
    <row r="37" spans="1:13" s="78" customFormat="1" ht="30" customHeight="1" x14ac:dyDescent="0.2">
      <c r="A37" s="506"/>
      <c r="B37" s="598"/>
      <c r="C37" s="4"/>
      <c r="D37" s="619"/>
      <c r="E37" s="707"/>
      <c r="F37" s="709"/>
      <c r="G37" s="58"/>
      <c r="H37" s="175"/>
      <c r="I37" s="176"/>
      <c r="J37" s="747"/>
      <c r="K37" s="752"/>
      <c r="L37" s="653" t="s">
        <v>73</v>
      </c>
      <c r="M37" s="681">
        <v>80</v>
      </c>
    </row>
    <row r="38" spans="1:13" s="78" customFormat="1" ht="29.25" customHeight="1" x14ac:dyDescent="0.2">
      <c r="A38" s="506"/>
      <c r="B38" s="598"/>
      <c r="C38" s="4"/>
      <c r="D38" s="591" t="s">
        <v>20</v>
      </c>
      <c r="E38" s="963" t="s">
        <v>27</v>
      </c>
      <c r="F38" s="709"/>
      <c r="G38" s="59">
        <v>11030401</v>
      </c>
      <c r="H38" s="175"/>
      <c r="I38" s="176"/>
      <c r="J38" s="908" t="s">
        <v>16</v>
      </c>
      <c r="K38" s="911">
        <f>549.9+12</f>
        <v>561.9</v>
      </c>
      <c r="L38" s="653" t="s">
        <v>82</v>
      </c>
      <c r="M38" s="679">
        <v>600</v>
      </c>
    </row>
    <row r="39" spans="1:13" s="78" customFormat="1" ht="29.25" customHeight="1" x14ac:dyDescent="0.2">
      <c r="A39" s="506"/>
      <c r="B39" s="598"/>
      <c r="C39" s="4"/>
      <c r="D39" s="619"/>
      <c r="E39" s="964"/>
      <c r="F39" s="709"/>
      <c r="G39" s="59"/>
      <c r="H39" s="175"/>
      <c r="I39" s="176"/>
      <c r="J39" s="909"/>
      <c r="K39" s="912"/>
      <c r="L39" s="98" t="s">
        <v>92</v>
      </c>
      <c r="M39" s="679">
        <v>8</v>
      </c>
    </row>
    <row r="40" spans="1:13" s="78" customFormat="1" ht="27" customHeight="1" x14ac:dyDescent="0.2">
      <c r="A40" s="506"/>
      <c r="B40" s="598"/>
      <c r="C40" s="425"/>
      <c r="D40" s="914"/>
      <c r="E40" s="964"/>
      <c r="F40" s="709"/>
      <c r="G40" s="73"/>
      <c r="H40" s="175"/>
      <c r="I40" s="176"/>
      <c r="J40" s="909"/>
      <c r="K40" s="912"/>
      <c r="L40" s="672" t="s">
        <v>73</v>
      </c>
      <c r="M40" s="679">
        <v>7492.5</v>
      </c>
    </row>
    <row r="41" spans="1:13" s="78" customFormat="1" ht="27" customHeight="1" x14ac:dyDescent="0.2">
      <c r="A41" s="506"/>
      <c r="B41" s="796"/>
      <c r="C41" s="4"/>
      <c r="D41" s="915"/>
      <c r="E41" s="965"/>
      <c r="F41" s="709"/>
      <c r="G41" s="58"/>
      <c r="H41" s="175"/>
      <c r="I41" s="176"/>
      <c r="J41" s="910"/>
      <c r="K41" s="913"/>
      <c r="L41" s="190" t="s">
        <v>223</v>
      </c>
      <c r="M41" s="680">
        <v>1</v>
      </c>
    </row>
    <row r="42" spans="1:13" s="78" customFormat="1" ht="29.25" customHeight="1" x14ac:dyDescent="0.2">
      <c r="A42" s="506"/>
      <c r="B42" s="598"/>
      <c r="C42" s="4"/>
      <c r="D42" s="914" t="s">
        <v>30</v>
      </c>
      <c r="E42" s="841" t="s">
        <v>28</v>
      </c>
      <c r="F42" s="709"/>
      <c r="G42" s="196">
        <v>11030501</v>
      </c>
      <c r="H42" s="175"/>
      <c r="I42" s="176"/>
      <c r="J42" s="747" t="s">
        <v>16</v>
      </c>
      <c r="K42" s="752">
        <v>110</v>
      </c>
      <c r="L42" s="656" t="s">
        <v>82</v>
      </c>
      <c r="M42" s="682">
        <v>704</v>
      </c>
    </row>
    <row r="43" spans="1:13" s="78" customFormat="1" ht="29.25" customHeight="1" x14ac:dyDescent="0.2">
      <c r="A43" s="506"/>
      <c r="B43" s="598"/>
      <c r="C43" s="4"/>
      <c r="D43" s="914"/>
      <c r="E43" s="841"/>
      <c r="F43" s="709"/>
      <c r="G43" s="59"/>
      <c r="H43" s="175"/>
      <c r="I43" s="176"/>
      <c r="J43" s="747"/>
      <c r="K43" s="752"/>
      <c r="L43" s="98" t="s">
        <v>92</v>
      </c>
      <c r="M43" s="683">
        <v>20</v>
      </c>
    </row>
    <row r="44" spans="1:13" s="78" customFormat="1" ht="29.25" customHeight="1" x14ac:dyDescent="0.2">
      <c r="A44" s="506"/>
      <c r="B44" s="598"/>
      <c r="C44" s="4"/>
      <c r="D44" s="914"/>
      <c r="E44" s="841"/>
      <c r="F44" s="709"/>
      <c r="G44" s="59"/>
      <c r="H44" s="175"/>
      <c r="I44" s="176"/>
      <c r="J44" s="747"/>
      <c r="K44" s="752"/>
      <c r="L44" s="653" t="s">
        <v>73</v>
      </c>
      <c r="M44" s="683">
        <f>6162-4621</f>
        <v>1541</v>
      </c>
    </row>
    <row r="45" spans="1:13" s="78" customFormat="1" ht="28.15" customHeight="1" x14ac:dyDescent="0.2">
      <c r="A45" s="506"/>
      <c r="B45" s="598"/>
      <c r="C45" s="4"/>
      <c r="D45" s="591" t="s">
        <v>47</v>
      </c>
      <c r="E45" s="840" t="s">
        <v>51</v>
      </c>
      <c r="F45" s="710"/>
      <c r="G45" s="59">
        <v>11030801</v>
      </c>
      <c r="H45" s="175"/>
      <c r="I45" s="176"/>
      <c r="J45" s="200" t="s">
        <v>16</v>
      </c>
      <c r="K45" s="751">
        <f>825.1+5</f>
        <v>830.1</v>
      </c>
      <c r="L45" s="653" t="s">
        <v>82</v>
      </c>
      <c r="M45" s="684">
        <v>360</v>
      </c>
    </row>
    <row r="46" spans="1:13" s="78" customFormat="1" ht="29.25" customHeight="1" x14ac:dyDescent="0.2">
      <c r="A46" s="506"/>
      <c r="B46" s="598"/>
      <c r="C46" s="4"/>
      <c r="D46" s="619"/>
      <c r="E46" s="841"/>
      <c r="F46" s="709"/>
      <c r="G46" s="73"/>
      <c r="H46" s="175"/>
      <c r="I46" s="176"/>
      <c r="J46" s="747"/>
      <c r="K46" s="752"/>
      <c r="L46" s="98" t="s">
        <v>190</v>
      </c>
      <c r="M46" s="684">
        <v>12</v>
      </c>
    </row>
    <row r="47" spans="1:13" s="78" customFormat="1" ht="29.25" customHeight="1" x14ac:dyDescent="0.2">
      <c r="A47" s="506"/>
      <c r="B47" s="598"/>
      <c r="C47" s="4"/>
      <c r="D47" s="619"/>
      <c r="E47" s="707"/>
      <c r="F47" s="709"/>
      <c r="G47" s="73"/>
      <c r="H47" s="175"/>
      <c r="I47" s="176"/>
      <c r="J47" s="200" t="s">
        <v>16</v>
      </c>
      <c r="K47" s="751">
        <v>55</v>
      </c>
      <c r="L47" s="673" t="s">
        <v>179</v>
      </c>
      <c r="M47" s="685">
        <v>1</v>
      </c>
    </row>
    <row r="48" spans="1:13" s="78" customFormat="1" ht="17.45" customHeight="1" x14ac:dyDescent="0.2">
      <c r="A48" s="506"/>
      <c r="B48" s="598"/>
      <c r="C48" s="4"/>
      <c r="D48" s="591" t="s">
        <v>69</v>
      </c>
      <c r="E48" s="830" t="s">
        <v>49</v>
      </c>
      <c r="F48" s="931"/>
      <c r="G48" s="600">
        <v>11020101</v>
      </c>
      <c r="H48" s="175"/>
      <c r="I48" s="176"/>
      <c r="J48" s="200" t="s">
        <v>16</v>
      </c>
      <c r="K48" s="751">
        <f>747.5+24.3+19.2</f>
        <v>791</v>
      </c>
      <c r="L48" s="98" t="s">
        <v>86</v>
      </c>
      <c r="M48" s="679">
        <v>18</v>
      </c>
    </row>
    <row r="49" spans="1:13" s="78" customFormat="1" ht="17.45" customHeight="1" x14ac:dyDescent="0.2">
      <c r="A49" s="506"/>
      <c r="B49" s="598"/>
      <c r="C49" s="4"/>
      <c r="D49" s="619"/>
      <c r="E49" s="855"/>
      <c r="F49" s="931"/>
      <c r="G49" s="601"/>
      <c r="H49" s="175"/>
      <c r="I49" s="176"/>
      <c r="J49" s="747"/>
      <c r="K49" s="754"/>
      <c r="L49" s="674" t="s">
        <v>133</v>
      </c>
      <c r="M49" s="679">
        <v>7</v>
      </c>
    </row>
    <row r="50" spans="1:13" s="78" customFormat="1" ht="16.5" customHeight="1" x14ac:dyDescent="0.2">
      <c r="A50" s="506"/>
      <c r="B50" s="598"/>
      <c r="C50" s="4"/>
      <c r="D50" s="619"/>
      <c r="E50" s="855"/>
      <c r="F50" s="931"/>
      <c r="G50" s="601"/>
      <c r="H50" s="175"/>
      <c r="I50" s="176"/>
      <c r="J50" s="747"/>
      <c r="K50" s="752"/>
      <c r="L50" s="674" t="s">
        <v>140</v>
      </c>
      <c r="M50" s="679">
        <v>5</v>
      </c>
    </row>
    <row r="51" spans="1:13" s="78" customFormat="1" ht="18.600000000000001" customHeight="1" x14ac:dyDescent="0.2">
      <c r="A51" s="506"/>
      <c r="B51" s="598"/>
      <c r="C51" s="4"/>
      <c r="D51" s="619"/>
      <c r="E51" s="855"/>
      <c r="F51" s="931"/>
      <c r="G51" s="601"/>
      <c r="H51" s="175"/>
      <c r="I51" s="176"/>
      <c r="J51" s="747"/>
      <c r="K51" s="752"/>
      <c r="L51" s="674" t="s">
        <v>141</v>
      </c>
      <c r="M51" s="679">
        <v>1</v>
      </c>
    </row>
    <row r="52" spans="1:13" s="78" customFormat="1" ht="27" customHeight="1" x14ac:dyDescent="0.2">
      <c r="A52" s="506"/>
      <c r="B52" s="598"/>
      <c r="C52" s="4"/>
      <c r="D52" s="619"/>
      <c r="E52" s="855"/>
      <c r="F52" s="931"/>
      <c r="G52" s="601"/>
      <c r="H52" s="175"/>
      <c r="I52" s="176"/>
      <c r="J52" s="747"/>
      <c r="K52" s="752"/>
      <c r="L52" s="675" t="s">
        <v>142</v>
      </c>
      <c r="M52" s="679">
        <v>1</v>
      </c>
    </row>
    <row r="53" spans="1:13" s="78" customFormat="1" ht="29.25" customHeight="1" x14ac:dyDescent="0.2">
      <c r="A53" s="506"/>
      <c r="B53" s="598"/>
      <c r="C53" s="4"/>
      <c r="D53" s="937" t="s">
        <v>70</v>
      </c>
      <c r="E53" s="808" t="s">
        <v>64</v>
      </c>
      <c r="F53" s="709"/>
      <c r="G53" s="58">
        <v>11020102</v>
      </c>
      <c r="H53" s="175"/>
      <c r="I53" s="237"/>
      <c r="J53" s="806" t="s">
        <v>16</v>
      </c>
      <c r="K53" s="751">
        <f>291.7-61.9-15.7-14.1</f>
        <v>200</v>
      </c>
      <c r="L53" s="98" t="s">
        <v>87</v>
      </c>
      <c r="M53" s="679">
        <v>4</v>
      </c>
    </row>
    <row r="54" spans="1:13" s="78" customFormat="1" ht="27" customHeight="1" x14ac:dyDescent="0.2">
      <c r="A54" s="506"/>
      <c r="B54" s="598"/>
      <c r="C54" s="4"/>
      <c r="D54" s="938"/>
      <c r="E54" s="809"/>
      <c r="F54" s="709"/>
      <c r="G54" s="58"/>
      <c r="H54" s="175"/>
      <c r="I54" s="237"/>
      <c r="J54" s="925"/>
      <c r="K54" s="755"/>
      <c r="L54" s="808" t="s">
        <v>96</v>
      </c>
      <c r="M54" s="1006">
        <f>19355-2076</f>
        <v>17279</v>
      </c>
    </row>
    <row r="55" spans="1:13" s="78" customFormat="1" ht="15.75" customHeight="1" thickBot="1" x14ac:dyDescent="0.25">
      <c r="A55" s="615"/>
      <c r="B55" s="609"/>
      <c r="C55" s="5"/>
      <c r="D55" s="419"/>
      <c r="E55" s="810"/>
      <c r="F55" s="711"/>
      <c r="G55" s="186"/>
      <c r="H55" s="185"/>
      <c r="I55" s="177"/>
      <c r="J55" s="749" t="s">
        <v>17</v>
      </c>
      <c r="K55" s="756">
        <f>SUM(K28:K54)</f>
        <v>5385.9000000000005</v>
      </c>
      <c r="L55" s="810"/>
      <c r="M55" s="1007"/>
    </row>
    <row r="56" spans="1:13" s="78" customFormat="1" ht="17.25" customHeight="1" x14ac:dyDescent="0.2">
      <c r="A56" s="34" t="s">
        <v>12</v>
      </c>
      <c r="B56" s="597" t="s">
        <v>18</v>
      </c>
      <c r="C56" s="3" t="s">
        <v>18</v>
      </c>
      <c r="D56" s="426"/>
      <c r="E56" s="879" t="s">
        <v>84</v>
      </c>
      <c r="F56" s="712"/>
      <c r="G56" s="126"/>
      <c r="H56" s="173" t="s">
        <v>15</v>
      </c>
      <c r="I56" s="816" t="s">
        <v>116</v>
      </c>
      <c r="J56" s="53"/>
      <c r="K56" s="757"/>
      <c r="L56" s="595" t="s">
        <v>85</v>
      </c>
      <c r="M56" s="836">
        <v>69</v>
      </c>
    </row>
    <row r="57" spans="1:13" s="78" customFormat="1" ht="12.75" customHeight="1" x14ac:dyDescent="0.2">
      <c r="A57" s="35"/>
      <c r="B57" s="598"/>
      <c r="C57" s="4"/>
      <c r="D57" s="619"/>
      <c r="E57" s="880"/>
      <c r="F57" s="713"/>
      <c r="G57" s="128"/>
      <c r="H57" s="175"/>
      <c r="I57" s="817"/>
      <c r="J57" s="349"/>
      <c r="K57" s="752"/>
      <c r="L57" s="190"/>
      <c r="M57" s="837"/>
    </row>
    <row r="58" spans="1:13" s="78" customFormat="1" ht="30.75" customHeight="1" x14ac:dyDescent="0.2">
      <c r="A58" s="36"/>
      <c r="B58" s="24"/>
      <c r="C58" s="7"/>
      <c r="D58" s="418" t="s">
        <v>12</v>
      </c>
      <c r="E58" s="673" t="s">
        <v>29</v>
      </c>
      <c r="F58" s="713"/>
      <c r="G58" s="129">
        <v>11030608</v>
      </c>
      <c r="H58" s="51"/>
      <c r="I58" s="118"/>
      <c r="J58" s="87" t="s">
        <v>16</v>
      </c>
      <c r="K58" s="758">
        <v>468.4</v>
      </c>
      <c r="L58" s="97" t="s">
        <v>62</v>
      </c>
      <c r="M58" s="686">
        <v>215</v>
      </c>
    </row>
    <row r="59" spans="1:13" s="78" customFormat="1" ht="40.5" customHeight="1" x14ac:dyDescent="0.2">
      <c r="A59" s="35"/>
      <c r="B59" s="598"/>
      <c r="C59" s="4"/>
      <c r="D59" s="418" t="s">
        <v>18</v>
      </c>
      <c r="E59" s="673" t="s">
        <v>166</v>
      </c>
      <c r="F59" s="714"/>
      <c r="G59" s="134"/>
      <c r="H59" s="175"/>
      <c r="I59" s="176"/>
      <c r="J59" s="53" t="s">
        <v>16</v>
      </c>
      <c r="K59" s="759">
        <f>600-16.8</f>
        <v>583.20000000000005</v>
      </c>
      <c r="L59" s="162" t="s">
        <v>79</v>
      </c>
      <c r="M59" s="687">
        <v>2.8</v>
      </c>
    </row>
    <row r="60" spans="1:13" s="78" customFormat="1" ht="31.9" customHeight="1" x14ac:dyDescent="0.2">
      <c r="A60" s="35"/>
      <c r="B60" s="598"/>
      <c r="C60" s="4"/>
      <c r="D60" s="619" t="s">
        <v>20</v>
      </c>
      <c r="E60" s="98" t="s">
        <v>168</v>
      </c>
      <c r="F60" s="713"/>
      <c r="G60" s="130">
        <v>1102020101</v>
      </c>
      <c r="H60" s="175"/>
      <c r="I60" s="176"/>
      <c r="J60" s="87" t="s">
        <v>16</v>
      </c>
      <c r="K60" s="758">
        <v>80.7</v>
      </c>
      <c r="L60" s="98" t="s">
        <v>61</v>
      </c>
      <c r="M60" s="404">
        <v>35</v>
      </c>
    </row>
    <row r="61" spans="1:13" s="78" customFormat="1" ht="25.5" customHeight="1" x14ac:dyDescent="0.2">
      <c r="A61" s="35"/>
      <c r="B61" s="598"/>
      <c r="C61" s="4"/>
      <c r="D61" s="418" t="s">
        <v>30</v>
      </c>
      <c r="E61" s="673" t="s">
        <v>169</v>
      </c>
      <c r="F61" s="713"/>
      <c r="G61" s="131"/>
      <c r="H61" s="175"/>
      <c r="I61" s="176"/>
      <c r="J61" s="53" t="s">
        <v>16</v>
      </c>
      <c r="K61" s="758">
        <f>45-8.9</f>
        <v>36.1</v>
      </c>
      <c r="L61" s="191" t="s">
        <v>61</v>
      </c>
      <c r="M61" s="658">
        <v>34</v>
      </c>
    </row>
    <row r="62" spans="1:13" s="78" customFormat="1" ht="30" customHeight="1" x14ac:dyDescent="0.2">
      <c r="A62" s="35"/>
      <c r="B62" s="598"/>
      <c r="C62" s="4"/>
      <c r="D62" s="619" t="s">
        <v>47</v>
      </c>
      <c r="E62" s="673" t="s">
        <v>170</v>
      </c>
      <c r="F62" s="714"/>
      <c r="G62" s="129">
        <v>11020204</v>
      </c>
      <c r="H62" s="175"/>
      <c r="I62" s="176"/>
      <c r="J62" s="53" t="s">
        <v>16</v>
      </c>
      <c r="K62" s="758">
        <v>50.7</v>
      </c>
      <c r="L62" s="596" t="s">
        <v>88</v>
      </c>
      <c r="M62" s="406">
        <v>12</v>
      </c>
    </row>
    <row r="63" spans="1:13" s="78" customFormat="1" ht="30" customHeight="1" x14ac:dyDescent="0.2">
      <c r="A63" s="35"/>
      <c r="B63" s="598"/>
      <c r="C63" s="4"/>
      <c r="D63" s="591" t="s">
        <v>70</v>
      </c>
      <c r="E63" s="673" t="s">
        <v>145</v>
      </c>
      <c r="F63" s="714"/>
      <c r="G63" s="133">
        <v>11020202</v>
      </c>
      <c r="H63" s="175"/>
      <c r="I63" s="176"/>
      <c r="J63" s="53" t="s">
        <v>16</v>
      </c>
      <c r="K63" s="751">
        <v>42</v>
      </c>
      <c r="L63" s="162" t="s">
        <v>93</v>
      </c>
      <c r="M63" s="686">
        <v>320</v>
      </c>
    </row>
    <row r="64" spans="1:13" s="78" customFormat="1" ht="30" customHeight="1" x14ac:dyDescent="0.2">
      <c r="A64" s="35"/>
      <c r="B64" s="598"/>
      <c r="C64" s="4"/>
      <c r="D64" s="619"/>
      <c r="E64" s="23"/>
      <c r="F64" s="714"/>
      <c r="G64" s="134"/>
      <c r="H64" s="175"/>
      <c r="I64" s="176"/>
      <c r="J64" s="349"/>
      <c r="K64" s="753"/>
      <c r="L64" s="162" t="s">
        <v>94</v>
      </c>
      <c r="M64" s="658">
        <v>14</v>
      </c>
    </row>
    <row r="65" spans="1:16" s="78" customFormat="1" ht="15.75" customHeight="1" x14ac:dyDescent="0.2">
      <c r="A65" s="35"/>
      <c r="B65" s="598"/>
      <c r="C65" s="4"/>
      <c r="D65" s="619"/>
      <c r="E65" s="808" t="s">
        <v>103</v>
      </c>
      <c r="F65" s="714"/>
      <c r="G65" s="134"/>
      <c r="H65" s="175"/>
      <c r="I65" s="176"/>
      <c r="J65" s="87" t="s">
        <v>16</v>
      </c>
      <c r="K65" s="760">
        <v>3.3</v>
      </c>
      <c r="L65" s="162" t="s">
        <v>76</v>
      </c>
      <c r="M65" s="1004">
        <v>116</v>
      </c>
    </row>
    <row r="66" spans="1:16" s="78" customFormat="1" ht="15" customHeight="1" thickBot="1" x14ac:dyDescent="0.25">
      <c r="A66" s="37"/>
      <c r="B66" s="609"/>
      <c r="C66" s="5"/>
      <c r="D66" s="419"/>
      <c r="E66" s="810"/>
      <c r="F66" s="715"/>
      <c r="G66" s="166"/>
      <c r="H66" s="185"/>
      <c r="I66" s="178"/>
      <c r="J66" s="616" t="s">
        <v>17</v>
      </c>
      <c r="K66" s="701">
        <f>SUM(K58:K65)</f>
        <v>1264.3999999999999</v>
      </c>
      <c r="L66" s="99"/>
      <c r="M66" s="1005"/>
    </row>
    <row r="67" spans="1:16" s="78" customFormat="1" ht="28.5" customHeight="1" x14ac:dyDescent="0.2">
      <c r="A67" s="916" t="s">
        <v>12</v>
      </c>
      <c r="B67" s="919" t="s">
        <v>18</v>
      </c>
      <c r="C67" s="902" t="s">
        <v>20</v>
      </c>
      <c r="D67" s="426"/>
      <c r="E67" s="818" t="s">
        <v>67</v>
      </c>
      <c r="F67" s="885"/>
      <c r="G67" s="887">
        <v>11020310</v>
      </c>
      <c r="H67" s="485" t="s">
        <v>15</v>
      </c>
      <c r="I67" s="592" t="s">
        <v>116</v>
      </c>
      <c r="J67" s="6" t="s">
        <v>16</v>
      </c>
      <c r="K67" s="750">
        <f>106-15.5-33.4</f>
        <v>57.1</v>
      </c>
      <c r="L67" s="68" t="s">
        <v>65</v>
      </c>
      <c r="M67" s="688">
        <v>8674</v>
      </c>
    </row>
    <row r="68" spans="1:16" s="78" customFormat="1" ht="84.6" customHeight="1" x14ac:dyDescent="0.2">
      <c r="A68" s="917"/>
      <c r="B68" s="920"/>
      <c r="C68" s="903"/>
      <c r="D68" s="619"/>
      <c r="E68" s="855"/>
      <c r="F68" s="936"/>
      <c r="G68" s="944"/>
      <c r="H68" s="170">
        <v>3</v>
      </c>
      <c r="I68" s="835" t="s">
        <v>205</v>
      </c>
      <c r="J68" s="87" t="s">
        <v>16</v>
      </c>
      <c r="K68" s="761">
        <v>10.4</v>
      </c>
      <c r="L68" s="830" t="s">
        <v>102</v>
      </c>
      <c r="M68" s="689">
        <v>152</v>
      </c>
      <c r="P68" s="86"/>
    </row>
    <row r="69" spans="1:16" s="78" customFormat="1" ht="15" customHeight="1" thickBot="1" x14ac:dyDescent="0.25">
      <c r="A69" s="918"/>
      <c r="B69" s="921"/>
      <c r="C69" s="922"/>
      <c r="D69" s="419"/>
      <c r="E69" s="819"/>
      <c r="F69" s="886"/>
      <c r="G69" s="888"/>
      <c r="H69" s="169"/>
      <c r="I69" s="834"/>
      <c r="J69" s="616" t="s">
        <v>17</v>
      </c>
      <c r="K69" s="701">
        <f t="shared" ref="K69" si="3">SUM(K67:K68)</f>
        <v>67.5</v>
      </c>
      <c r="L69" s="819"/>
      <c r="M69" s="690"/>
    </row>
    <row r="70" spans="1:16" s="78" customFormat="1" ht="17.25" customHeight="1" x14ac:dyDescent="0.2">
      <c r="A70" s="39" t="s">
        <v>12</v>
      </c>
      <c r="B70" s="598" t="s">
        <v>18</v>
      </c>
      <c r="C70" s="605" t="s">
        <v>30</v>
      </c>
      <c r="D70" s="619"/>
      <c r="E70" s="844" t="s">
        <v>74</v>
      </c>
      <c r="F70" s="716"/>
      <c r="G70" s="934">
        <v>11020406</v>
      </c>
      <c r="H70" s="173">
        <v>2</v>
      </c>
      <c r="I70" s="816" t="s">
        <v>116</v>
      </c>
      <c r="J70" s="79" t="s">
        <v>16</v>
      </c>
      <c r="K70" s="762">
        <f>99.2-3</f>
        <v>96.2</v>
      </c>
      <c r="L70" s="818" t="s">
        <v>75</v>
      </c>
      <c r="M70" s="691">
        <v>1876</v>
      </c>
    </row>
    <row r="71" spans="1:16" s="78" customFormat="1" ht="15" customHeight="1" thickBot="1" x14ac:dyDescent="0.25">
      <c r="A71" s="39"/>
      <c r="B71" s="598"/>
      <c r="C71" s="605"/>
      <c r="D71" s="619"/>
      <c r="E71" s="809"/>
      <c r="F71" s="717"/>
      <c r="G71" s="935"/>
      <c r="H71" s="185"/>
      <c r="I71" s="817"/>
      <c r="J71" s="616" t="s">
        <v>17</v>
      </c>
      <c r="K71" s="763">
        <f t="shared" ref="K71" si="4">+K70</f>
        <v>96.2</v>
      </c>
      <c r="L71" s="819"/>
      <c r="M71" s="659"/>
    </row>
    <row r="72" spans="1:16" s="78" customFormat="1" ht="21.6" customHeight="1" x14ac:dyDescent="0.2">
      <c r="A72" s="34" t="s">
        <v>12</v>
      </c>
      <c r="B72" s="89" t="s">
        <v>18</v>
      </c>
      <c r="C72" s="364" t="s">
        <v>47</v>
      </c>
      <c r="D72" s="365"/>
      <c r="E72" s="844" t="s">
        <v>95</v>
      </c>
      <c r="F72" s="718" t="s">
        <v>101</v>
      </c>
      <c r="G72" s="136"/>
      <c r="H72" s="173">
        <v>1</v>
      </c>
      <c r="I72" s="816" t="s">
        <v>202</v>
      </c>
      <c r="J72" s="112" t="s">
        <v>16</v>
      </c>
      <c r="K72" s="700">
        <f>27+4+3.2</f>
        <v>34.200000000000003</v>
      </c>
      <c r="L72" s="844" t="s">
        <v>146</v>
      </c>
      <c r="M72" s="669">
        <v>50</v>
      </c>
    </row>
    <row r="73" spans="1:16" s="78" customFormat="1" ht="21" customHeight="1" x14ac:dyDescent="0.2">
      <c r="A73" s="35"/>
      <c r="B73" s="90"/>
      <c r="C73" s="367"/>
      <c r="D73" s="368"/>
      <c r="E73" s="809"/>
      <c r="F73" s="719"/>
      <c r="G73" s="174"/>
      <c r="H73" s="175"/>
      <c r="I73" s="817"/>
      <c r="J73" s="207" t="s">
        <v>53</v>
      </c>
      <c r="K73" s="758">
        <v>10</v>
      </c>
      <c r="L73" s="809"/>
      <c r="M73" s="52"/>
    </row>
    <row r="74" spans="1:16" s="78" customFormat="1" ht="15" customHeight="1" thickBot="1" x14ac:dyDescent="0.25">
      <c r="A74" s="35"/>
      <c r="B74" s="90"/>
      <c r="C74" s="367"/>
      <c r="D74" s="368"/>
      <c r="E74" s="810"/>
      <c r="F74" s="719"/>
      <c r="G74" s="174"/>
      <c r="H74" s="175"/>
      <c r="I74" s="834"/>
      <c r="J74" s="607" t="s">
        <v>17</v>
      </c>
      <c r="K74" s="764">
        <f>SUM(K72:K73)</f>
        <v>44.2</v>
      </c>
      <c r="L74" s="23"/>
      <c r="M74" s="690"/>
    </row>
    <row r="75" spans="1:16" s="78" customFormat="1" ht="31.9" customHeight="1" x14ac:dyDescent="0.2">
      <c r="A75" s="926" t="s">
        <v>12</v>
      </c>
      <c r="B75" s="919" t="s">
        <v>18</v>
      </c>
      <c r="C75" s="923" t="s">
        <v>69</v>
      </c>
      <c r="D75" s="426"/>
      <c r="E75" s="932" t="s">
        <v>171</v>
      </c>
      <c r="F75" s="720"/>
      <c r="G75" s="136"/>
      <c r="H75" s="173"/>
      <c r="I75" s="592" t="s">
        <v>104</v>
      </c>
      <c r="J75" s="429" t="s">
        <v>16</v>
      </c>
      <c r="K75" s="700">
        <v>2.7</v>
      </c>
      <c r="L75" s="818" t="s">
        <v>172</v>
      </c>
      <c r="M75" s="660">
        <v>100</v>
      </c>
    </row>
    <row r="76" spans="1:16" s="78" customFormat="1" ht="16.149999999999999" customHeight="1" thickBot="1" x14ac:dyDescent="0.25">
      <c r="A76" s="927"/>
      <c r="B76" s="921"/>
      <c r="C76" s="924"/>
      <c r="D76" s="419"/>
      <c r="E76" s="933"/>
      <c r="F76" s="721"/>
      <c r="G76" s="417"/>
      <c r="H76" s="185"/>
      <c r="I76" s="27"/>
      <c r="J76" s="616" t="s">
        <v>17</v>
      </c>
      <c r="K76" s="765">
        <f>+K75</f>
        <v>2.7</v>
      </c>
      <c r="L76" s="819"/>
      <c r="M76" s="659"/>
    </row>
    <row r="77" spans="1:16" s="78" customFormat="1" ht="17.45" customHeight="1" x14ac:dyDescent="0.2">
      <c r="A77" s="926" t="s">
        <v>12</v>
      </c>
      <c r="B77" s="919" t="s">
        <v>18</v>
      </c>
      <c r="C77" s="923" t="s">
        <v>70</v>
      </c>
      <c r="D77" s="426"/>
      <c r="E77" s="932" t="s">
        <v>176</v>
      </c>
      <c r="F77" s="720"/>
      <c r="G77" s="436"/>
      <c r="H77" s="173"/>
      <c r="I77" s="341" t="s">
        <v>104</v>
      </c>
      <c r="J77" s="429" t="s">
        <v>16</v>
      </c>
      <c r="K77" s="700">
        <v>510</v>
      </c>
      <c r="L77" s="818" t="s">
        <v>177</v>
      </c>
      <c r="M77" s="660">
        <v>100</v>
      </c>
    </row>
    <row r="78" spans="1:16" s="78" customFormat="1" ht="15.75" customHeight="1" thickBot="1" x14ac:dyDescent="0.25">
      <c r="A78" s="927"/>
      <c r="B78" s="921"/>
      <c r="C78" s="924"/>
      <c r="D78" s="419"/>
      <c r="E78" s="933"/>
      <c r="F78" s="721"/>
      <c r="G78" s="437"/>
      <c r="H78" s="185"/>
      <c r="I78" s="27"/>
      <c r="J78" s="608" t="s">
        <v>17</v>
      </c>
      <c r="K78" s="765">
        <f>+K77</f>
        <v>510</v>
      </c>
      <c r="L78" s="819"/>
      <c r="M78" s="659"/>
    </row>
    <row r="79" spans="1:16" s="78" customFormat="1" ht="15" customHeight="1" thickBot="1" x14ac:dyDescent="0.25">
      <c r="A79" s="210" t="s">
        <v>12</v>
      </c>
      <c r="B79" s="211" t="s">
        <v>18</v>
      </c>
      <c r="C79" s="820" t="s">
        <v>21</v>
      </c>
      <c r="D79" s="820"/>
      <c r="E79" s="820"/>
      <c r="F79" s="821"/>
      <c r="G79" s="821"/>
      <c r="H79" s="821"/>
      <c r="I79" s="821"/>
      <c r="J79" s="821"/>
      <c r="K79" s="766">
        <f>+K74+K71+K69+K66+K55+K76+K78</f>
        <v>7370.9000000000005</v>
      </c>
      <c r="L79" s="1002"/>
      <c r="M79" s="1003"/>
    </row>
    <row r="80" spans="1:16" s="78" customFormat="1" ht="15" customHeight="1" thickBot="1" x14ac:dyDescent="0.25">
      <c r="A80" s="41" t="s">
        <v>12</v>
      </c>
      <c r="B80" s="232" t="s">
        <v>20</v>
      </c>
      <c r="C80" s="1001" t="s">
        <v>110</v>
      </c>
      <c r="D80" s="813"/>
      <c r="E80" s="813"/>
      <c r="F80" s="813"/>
      <c r="G80" s="813"/>
      <c r="H80" s="813"/>
      <c r="I80" s="813"/>
      <c r="J80" s="813"/>
      <c r="K80" s="813"/>
      <c r="L80" s="813"/>
      <c r="M80" s="814"/>
    </row>
    <row r="81" spans="1:17" s="78" customFormat="1" ht="15.75" customHeight="1" x14ac:dyDescent="0.2">
      <c r="A81" s="42" t="s">
        <v>12</v>
      </c>
      <c r="B81" s="26" t="s">
        <v>20</v>
      </c>
      <c r="C81" s="9" t="s">
        <v>18</v>
      </c>
      <c r="D81" s="641"/>
      <c r="E81" s="879" t="s">
        <v>115</v>
      </c>
      <c r="F81" s="724"/>
      <c r="G81" s="646"/>
      <c r="H81" s="20"/>
      <c r="I81" s="635"/>
      <c r="J81" s="205"/>
      <c r="K81" s="777"/>
      <c r="L81" s="637"/>
      <c r="M81" s="692"/>
    </row>
    <row r="82" spans="1:17" s="78" customFormat="1" ht="15.75" customHeight="1" x14ac:dyDescent="0.2">
      <c r="A82" s="43"/>
      <c r="B82" s="111"/>
      <c r="C82" s="171"/>
      <c r="D82" s="378"/>
      <c r="E82" s="973"/>
      <c r="F82" s="725"/>
      <c r="G82" s="647"/>
      <c r="H82" s="32"/>
      <c r="I82" s="636"/>
      <c r="J82" s="239"/>
      <c r="K82" s="778"/>
      <c r="L82" s="86"/>
      <c r="M82" s="693"/>
    </row>
    <row r="83" spans="1:17" s="78" customFormat="1" ht="29.25" customHeight="1" x14ac:dyDescent="0.2">
      <c r="A83" s="39"/>
      <c r="B83" s="598"/>
      <c r="C83" s="171"/>
      <c r="D83" s="642" t="s">
        <v>12</v>
      </c>
      <c r="E83" s="643" t="s">
        <v>57</v>
      </c>
      <c r="F83" s="450" t="s">
        <v>31</v>
      </c>
      <c r="G83" s="974">
        <v>1101012101</v>
      </c>
      <c r="H83" s="202">
        <v>5</v>
      </c>
      <c r="I83" s="448" t="s">
        <v>119</v>
      </c>
      <c r="J83" s="748"/>
      <c r="K83" s="779"/>
      <c r="L83" s="633"/>
      <c r="M83" s="694"/>
    </row>
    <row r="84" spans="1:17" s="78" customFormat="1" ht="13.5" customHeight="1" x14ac:dyDescent="0.2">
      <c r="A84" s="39"/>
      <c r="B84" s="598"/>
      <c r="C84" s="171"/>
      <c r="D84" s="378"/>
      <c r="E84" s="644" t="s">
        <v>56</v>
      </c>
      <c r="F84" s="726" t="s">
        <v>101</v>
      </c>
      <c r="G84" s="975"/>
      <c r="H84" s="152"/>
      <c r="I84" s="194"/>
      <c r="J84" s="200" t="s">
        <v>53</v>
      </c>
      <c r="K84" s="760">
        <v>33.299999999999997</v>
      </c>
      <c r="L84" s="638" t="s">
        <v>33</v>
      </c>
      <c r="M84" s="406">
        <v>100</v>
      </c>
    </row>
    <row r="85" spans="1:17" s="78" customFormat="1" ht="13.5" customHeight="1" x14ac:dyDescent="0.2">
      <c r="A85" s="39"/>
      <c r="B85" s="598"/>
      <c r="C85" s="171"/>
      <c r="D85" s="378"/>
      <c r="E85" s="645"/>
      <c r="F85" s="727"/>
      <c r="G85" s="648"/>
      <c r="H85" s="152"/>
      <c r="I85" s="194"/>
      <c r="J85" s="201" t="s">
        <v>32</v>
      </c>
      <c r="K85" s="760">
        <v>2.8</v>
      </c>
      <c r="L85" s="639"/>
      <c r="M85" s="52"/>
    </row>
    <row r="86" spans="1:17" s="78" customFormat="1" ht="13.5" customHeight="1" x14ac:dyDescent="0.2">
      <c r="A86" s="39"/>
      <c r="B86" s="598"/>
      <c r="C86" s="171"/>
      <c r="D86" s="378"/>
      <c r="E86" s="645"/>
      <c r="F86" s="727"/>
      <c r="G86" s="648"/>
      <c r="H86" s="152"/>
      <c r="I86" s="194"/>
      <c r="J86" s="201" t="s">
        <v>105</v>
      </c>
      <c r="K86" s="760">
        <f>10.7+6.3</f>
        <v>17</v>
      </c>
      <c r="L86" s="639"/>
      <c r="M86" s="52"/>
      <c r="Q86" s="86"/>
    </row>
    <row r="87" spans="1:17" s="78" customFormat="1" ht="13.5" customHeight="1" x14ac:dyDescent="0.2">
      <c r="A87" s="39"/>
      <c r="B87" s="598"/>
      <c r="C87" s="171"/>
      <c r="D87" s="378"/>
      <c r="E87" s="645"/>
      <c r="F87" s="727"/>
      <c r="G87" s="216"/>
      <c r="H87" s="152"/>
      <c r="I87" s="194"/>
      <c r="J87" s="200" t="s">
        <v>55</v>
      </c>
      <c r="K87" s="760">
        <f>120.7-88.1</f>
        <v>32.600000000000009</v>
      </c>
      <c r="L87" s="639"/>
      <c r="M87" s="52"/>
    </row>
    <row r="88" spans="1:17" s="78" customFormat="1" ht="13.5" customHeight="1" x14ac:dyDescent="0.2">
      <c r="A88" s="39"/>
      <c r="B88" s="598"/>
      <c r="C88" s="171"/>
      <c r="D88" s="378"/>
      <c r="E88" s="645"/>
      <c r="F88" s="728"/>
      <c r="G88" s="216"/>
      <c r="H88" s="152"/>
      <c r="I88" s="194"/>
      <c r="J88" s="207" t="s">
        <v>106</v>
      </c>
      <c r="K88" s="760">
        <v>191.8</v>
      </c>
      <c r="L88" s="639"/>
      <c r="M88" s="52"/>
      <c r="O88" s="86"/>
    </row>
    <row r="89" spans="1:17" s="78" customFormat="1" ht="13.5" customHeight="1" x14ac:dyDescent="0.2">
      <c r="A89" s="39"/>
      <c r="B89" s="598"/>
      <c r="C89" s="171"/>
      <c r="D89" s="378"/>
      <c r="E89" s="645"/>
      <c r="F89" s="728"/>
      <c r="G89" s="216"/>
      <c r="H89" s="152"/>
      <c r="I89" s="194"/>
      <c r="J89" s="747" t="s">
        <v>80</v>
      </c>
      <c r="K89" s="779">
        <v>798.7</v>
      </c>
      <c r="L89" s="639"/>
      <c r="M89" s="52"/>
    </row>
    <row r="90" spans="1:17" s="78" customFormat="1" ht="13.5" customHeight="1" x14ac:dyDescent="0.2">
      <c r="A90" s="39"/>
      <c r="B90" s="598"/>
      <c r="C90" s="171"/>
      <c r="D90" s="378"/>
      <c r="E90" s="644" t="s">
        <v>100</v>
      </c>
      <c r="F90" s="728"/>
      <c r="G90" s="216"/>
      <c r="H90" s="152"/>
      <c r="I90" s="194"/>
      <c r="J90" s="200" t="s">
        <v>80</v>
      </c>
      <c r="K90" s="760">
        <f>407.6+93.6</f>
        <v>501.20000000000005</v>
      </c>
      <c r="L90" s="638" t="s">
        <v>33</v>
      </c>
      <c r="M90" s="406">
        <v>100</v>
      </c>
    </row>
    <row r="91" spans="1:17" s="78" customFormat="1" ht="13.5" customHeight="1" x14ac:dyDescent="0.2">
      <c r="A91" s="39"/>
      <c r="B91" s="598"/>
      <c r="C91" s="171"/>
      <c r="D91" s="378"/>
      <c r="E91" s="645"/>
      <c r="F91" s="729"/>
      <c r="G91" s="216"/>
      <c r="H91" s="152"/>
      <c r="I91" s="343"/>
      <c r="J91" s="200" t="s">
        <v>53</v>
      </c>
      <c r="K91" s="760">
        <f>371.8-145-47-93.6</f>
        <v>86.200000000000017</v>
      </c>
      <c r="L91" s="639"/>
      <c r="M91" s="52"/>
    </row>
    <row r="92" spans="1:17" s="78" customFormat="1" ht="91.5" customHeight="1" x14ac:dyDescent="0.2">
      <c r="A92" s="39"/>
      <c r="B92" s="789"/>
      <c r="C92" s="171"/>
      <c r="D92" s="787"/>
      <c r="E92" s="645"/>
      <c r="F92" s="729"/>
      <c r="G92" s="216"/>
      <c r="H92" s="152"/>
      <c r="I92" s="448" t="s">
        <v>218</v>
      </c>
      <c r="J92" s="200" t="s">
        <v>53</v>
      </c>
      <c r="K92" s="759">
        <v>47</v>
      </c>
      <c r="L92" s="790"/>
      <c r="M92" s="52"/>
    </row>
    <row r="93" spans="1:17" s="78" customFormat="1" ht="42" customHeight="1" x14ac:dyDescent="0.2">
      <c r="A93" s="39"/>
      <c r="B93" s="598"/>
      <c r="C93" s="171"/>
      <c r="D93" s="642" t="s">
        <v>18</v>
      </c>
      <c r="E93" s="596" t="s">
        <v>59</v>
      </c>
      <c r="F93" s="450" t="s">
        <v>31</v>
      </c>
      <c r="G93" s="137"/>
      <c r="H93" s="445"/>
      <c r="I93" s="634" t="s">
        <v>117</v>
      </c>
      <c r="J93" s="767" t="s">
        <v>53</v>
      </c>
      <c r="K93" s="751">
        <v>60.2</v>
      </c>
      <c r="L93" s="638" t="s">
        <v>60</v>
      </c>
      <c r="M93" s="406">
        <v>100</v>
      </c>
    </row>
    <row r="94" spans="1:17" s="78" customFormat="1" ht="20.45" customHeight="1" x14ac:dyDescent="0.2">
      <c r="A94" s="39"/>
      <c r="B94" s="598"/>
      <c r="C94" s="171"/>
      <c r="D94" s="642" t="s">
        <v>20</v>
      </c>
      <c r="E94" s="808" t="s">
        <v>122</v>
      </c>
      <c r="F94" s="450" t="s">
        <v>31</v>
      </c>
      <c r="G94" s="137"/>
      <c r="H94" s="450"/>
      <c r="I94" s="634" t="s">
        <v>116</v>
      </c>
      <c r="J94" s="207" t="s">
        <v>53</v>
      </c>
      <c r="K94" s="758">
        <v>10.6</v>
      </c>
      <c r="L94" s="822" t="s">
        <v>123</v>
      </c>
      <c r="M94" s="406">
        <v>1</v>
      </c>
    </row>
    <row r="95" spans="1:17" s="78" customFormat="1" ht="33.75" customHeight="1" x14ac:dyDescent="0.2">
      <c r="A95" s="39"/>
      <c r="B95" s="598"/>
      <c r="C95" s="171"/>
      <c r="D95" s="378"/>
      <c r="E95" s="809"/>
      <c r="F95" s="730"/>
      <c r="G95" s="234"/>
      <c r="H95" s="445"/>
      <c r="I95" s="630"/>
      <c r="J95" s="349" t="s">
        <v>16</v>
      </c>
      <c r="K95" s="801">
        <v>4.0999999999999996</v>
      </c>
      <c r="L95" s="823"/>
      <c r="M95" s="52"/>
      <c r="P95" s="86"/>
    </row>
    <row r="96" spans="1:17" s="78" customFormat="1" ht="69" customHeight="1" x14ac:dyDescent="0.2">
      <c r="A96" s="39"/>
      <c r="B96" s="629"/>
      <c r="C96" s="171"/>
      <c r="D96" s="928" t="s">
        <v>30</v>
      </c>
      <c r="E96" s="808" t="s">
        <v>209</v>
      </c>
      <c r="F96" s="445"/>
      <c r="G96" s="234"/>
      <c r="H96" s="445"/>
      <c r="I96" s="650" t="s">
        <v>211</v>
      </c>
      <c r="J96" s="806" t="s">
        <v>112</v>
      </c>
      <c r="K96" s="807">
        <v>81.7</v>
      </c>
      <c r="L96" s="632" t="s">
        <v>207</v>
      </c>
      <c r="M96" s="404">
        <v>1</v>
      </c>
      <c r="P96" s="86"/>
    </row>
    <row r="97" spans="1:18" s="78" customFormat="1" ht="42.75" customHeight="1" x14ac:dyDescent="0.2">
      <c r="A97" s="39"/>
      <c r="B97" s="629"/>
      <c r="C97" s="171"/>
      <c r="D97" s="929"/>
      <c r="E97" s="809"/>
      <c r="F97" s="445"/>
      <c r="G97" s="234"/>
      <c r="H97" s="445"/>
      <c r="I97" s="651" t="s">
        <v>213</v>
      </c>
      <c r="J97" s="806"/>
      <c r="K97" s="807"/>
      <c r="L97" s="633" t="s">
        <v>208</v>
      </c>
      <c r="M97" s="404">
        <v>1</v>
      </c>
      <c r="P97" s="86"/>
    </row>
    <row r="98" spans="1:18" s="78" customFormat="1" ht="78" customHeight="1" x14ac:dyDescent="0.2">
      <c r="A98" s="39"/>
      <c r="B98" s="629"/>
      <c r="C98" s="171"/>
      <c r="D98" s="929"/>
      <c r="E98" s="809"/>
      <c r="F98" s="445"/>
      <c r="G98" s="234"/>
      <c r="H98" s="445"/>
      <c r="I98" s="652" t="s">
        <v>212</v>
      </c>
      <c r="J98" s="806"/>
      <c r="K98" s="807"/>
      <c r="L98" s="653" t="s">
        <v>210</v>
      </c>
      <c r="M98" s="404">
        <v>100</v>
      </c>
      <c r="P98" s="86"/>
    </row>
    <row r="99" spans="1:18" s="78" customFormat="1" ht="13.5" customHeight="1" thickBot="1" x14ac:dyDescent="0.25">
      <c r="A99" s="44"/>
      <c r="B99" s="25"/>
      <c r="C99" s="17"/>
      <c r="D99" s="930"/>
      <c r="E99" s="810"/>
      <c r="F99" s="731"/>
      <c r="G99" s="649"/>
      <c r="H99" s="160"/>
      <c r="I99" s="999" t="s">
        <v>35</v>
      </c>
      <c r="J99" s="1000"/>
      <c r="K99" s="780">
        <f>SUM(K84:K98)</f>
        <v>1867.2</v>
      </c>
      <c r="L99" s="631"/>
      <c r="M99" s="695"/>
    </row>
    <row r="100" spans="1:18" s="78" customFormat="1" ht="41.25" customHeight="1" x14ac:dyDescent="0.2">
      <c r="A100" s="42" t="s">
        <v>12</v>
      </c>
      <c r="B100" s="26" t="s">
        <v>20</v>
      </c>
      <c r="C100" s="9" t="s">
        <v>20</v>
      </c>
      <c r="D100" s="74"/>
      <c r="E100" s="640" t="s">
        <v>120</v>
      </c>
      <c r="F100" s="732"/>
      <c r="G100" s="55"/>
      <c r="H100" s="96"/>
      <c r="I100" s="154"/>
      <c r="J100" s="768"/>
      <c r="K100" s="781"/>
      <c r="L100" s="100"/>
      <c r="M100" s="660"/>
    </row>
    <row r="101" spans="1:18" s="78" customFormat="1" ht="41.25" customHeight="1" x14ac:dyDescent="0.2">
      <c r="A101" s="43"/>
      <c r="B101" s="111"/>
      <c r="C101" s="171"/>
      <c r="D101" s="451" t="s">
        <v>12</v>
      </c>
      <c r="E101" s="612" t="s">
        <v>50</v>
      </c>
      <c r="F101" s="733"/>
      <c r="G101" s="370"/>
      <c r="H101" s="113"/>
      <c r="I101" s="594" t="s">
        <v>116</v>
      </c>
      <c r="J101" s="769" t="s">
        <v>16</v>
      </c>
      <c r="K101" s="782">
        <v>33</v>
      </c>
      <c r="L101" s="98" t="s">
        <v>147</v>
      </c>
      <c r="M101" s="686">
        <v>100</v>
      </c>
      <c r="R101" s="86"/>
    </row>
    <row r="102" spans="1:18" s="78" customFormat="1" ht="65.25" customHeight="1" x14ac:dyDescent="0.2">
      <c r="A102" s="43"/>
      <c r="B102" s="111"/>
      <c r="C102" s="171"/>
      <c r="D102" s="449"/>
      <c r="E102" s="786"/>
      <c r="F102" s="733"/>
      <c r="G102" s="370"/>
      <c r="H102" s="113"/>
      <c r="I102" s="788"/>
      <c r="J102" s="792" t="s">
        <v>53</v>
      </c>
      <c r="K102" s="793">
        <v>23</v>
      </c>
      <c r="L102" s="98" t="s">
        <v>219</v>
      </c>
      <c r="M102" s="686">
        <v>100</v>
      </c>
      <c r="R102" s="86"/>
    </row>
    <row r="103" spans="1:18" s="78" customFormat="1" ht="45" customHeight="1" x14ac:dyDescent="0.2">
      <c r="A103" s="43"/>
      <c r="B103" s="111"/>
      <c r="C103" s="171"/>
      <c r="D103" s="449"/>
      <c r="E103" s="722"/>
      <c r="F103" s="733"/>
      <c r="G103" s="603"/>
      <c r="H103" s="113"/>
      <c r="I103" s="29"/>
      <c r="J103" s="770" t="s">
        <v>16</v>
      </c>
      <c r="K103" s="751">
        <f>32.9+5.5</f>
        <v>38.4</v>
      </c>
      <c r="L103" s="98" t="s">
        <v>165</v>
      </c>
      <c r="M103" s="686">
        <v>100</v>
      </c>
    </row>
    <row r="104" spans="1:18" s="78" customFormat="1" ht="28.5" customHeight="1" x14ac:dyDescent="0.2">
      <c r="A104" s="43"/>
      <c r="B104" s="111"/>
      <c r="C104" s="171"/>
      <c r="D104" s="449"/>
      <c r="E104" s="722"/>
      <c r="F104" s="733"/>
      <c r="G104" s="603"/>
      <c r="H104" s="113"/>
      <c r="I104" s="29"/>
      <c r="J104" s="207" t="s">
        <v>16</v>
      </c>
      <c r="K104" s="751">
        <v>2.2000000000000002</v>
      </c>
      <c r="L104" s="674" t="s">
        <v>160</v>
      </c>
      <c r="M104" s="686">
        <v>2</v>
      </c>
    </row>
    <row r="105" spans="1:18" s="78" customFormat="1" ht="40.5" customHeight="1" x14ac:dyDescent="0.2">
      <c r="A105" s="43"/>
      <c r="B105" s="111"/>
      <c r="C105" s="171"/>
      <c r="D105" s="449"/>
      <c r="E105" s="722"/>
      <c r="F105" s="733"/>
      <c r="G105" s="800"/>
      <c r="H105" s="113"/>
      <c r="I105" s="29"/>
      <c r="J105" s="802" t="s">
        <v>16</v>
      </c>
      <c r="K105" s="751">
        <f>250+51.6</f>
        <v>301.60000000000002</v>
      </c>
      <c r="L105" s="674" t="s">
        <v>224</v>
      </c>
      <c r="M105" s="686">
        <v>100</v>
      </c>
    </row>
    <row r="106" spans="1:18" s="78" customFormat="1" ht="19.149999999999999" customHeight="1" x14ac:dyDescent="0.2">
      <c r="A106" s="43"/>
      <c r="B106" s="111"/>
      <c r="C106" s="171"/>
      <c r="D106" s="449"/>
      <c r="E106" s="722"/>
      <c r="F106" s="733"/>
      <c r="G106" s="800"/>
      <c r="H106" s="113"/>
      <c r="I106" s="29"/>
      <c r="J106" s="802" t="s">
        <v>16</v>
      </c>
      <c r="K106" s="751">
        <v>1.1000000000000001</v>
      </c>
      <c r="L106" s="803" t="s">
        <v>225</v>
      </c>
      <c r="M106" s="691">
        <v>2</v>
      </c>
    </row>
    <row r="107" spans="1:18" s="78" customFormat="1" ht="15" customHeight="1" x14ac:dyDescent="0.2">
      <c r="A107" s="35"/>
      <c r="B107" s="598"/>
      <c r="C107" s="599"/>
      <c r="D107" s="424"/>
      <c r="E107" s="723"/>
      <c r="F107" s="734"/>
      <c r="G107" s="72"/>
      <c r="H107" s="165"/>
      <c r="I107" s="593"/>
      <c r="J107" s="771" t="s">
        <v>17</v>
      </c>
      <c r="K107" s="783">
        <f>SUM(K101:K106)</f>
        <v>399.30000000000007</v>
      </c>
      <c r="L107" s="804"/>
      <c r="M107" s="661"/>
    </row>
    <row r="108" spans="1:18" s="78" customFormat="1" ht="25.9" customHeight="1" x14ac:dyDescent="0.2">
      <c r="A108" s="39"/>
      <c r="B108" s="598"/>
      <c r="C108" s="189"/>
      <c r="D108" s="439" t="s">
        <v>18</v>
      </c>
      <c r="E108" s="842" t="s">
        <v>137</v>
      </c>
      <c r="F108" s="735"/>
      <c r="G108" s="71"/>
      <c r="H108" s="84" t="s">
        <v>15</v>
      </c>
      <c r="I108" s="441" t="s">
        <v>116</v>
      </c>
      <c r="J108" s="772" t="s">
        <v>16</v>
      </c>
      <c r="K108" s="753">
        <v>14.9</v>
      </c>
      <c r="L108" s="993" t="s">
        <v>163</v>
      </c>
      <c r="M108" s="995">
        <v>100</v>
      </c>
    </row>
    <row r="109" spans="1:18" s="78" customFormat="1" ht="15.75" customHeight="1" x14ac:dyDescent="0.2">
      <c r="A109" s="39"/>
      <c r="B109" s="598"/>
      <c r="C109" s="189"/>
      <c r="D109" s="440"/>
      <c r="E109" s="986"/>
      <c r="F109" s="736"/>
      <c r="G109" s="72"/>
      <c r="H109" s="85"/>
      <c r="I109" s="442"/>
      <c r="J109" s="773" t="s">
        <v>17</v>
      </c>
      <c r="K109" s="783">
        <f>SUM(K108:K108)</f>
        <v>14.9</v>
      </c>
      <c r="L109" s="994"/>
      <c r="M109" s="996"/>
    </row>
    <row r="110" spans="1:18" s="78" customFormat="1" ht="15.75" customHeight="1" x14ac:dyDescent="0.2">
      <c r="A110" s="39"/>
      <c r="B110" s="598"/>
      <c r="C110" s="171"/>
      <c r="D110" s="617" t="s">
        <v>20</v>
      </c>
      <c r="E110" s="853" t="s">
        <v>111</v>
      </c>
      <c r="F110" s="737"/>
      <c r="G110" s="849">
        <v>11010100</v>
      </c>
      <c r="H110" s="77">
        <v>6</v>
      </c>
      <c r="I110" s="835" t="s">
        <v>118</v>
      </c>
      <c r="J110" s="774" t="s">
        <v>16</v>
      </c>
      <c r="K110" s="760">
        <v>155.6</v>
      </c>
      <c r="L110" s="192" t="s">
        <v>153</v>
      </c>
      <c r="M110" s="697">
        <v>6</v>
      </c>
    </row>
    <row r="111" spans="1:18" s="78" customFormat="1" ht="15.75" customHeight="1" x14ac:dyDescent="0.2">
      <c r="A111" s="39"/>
      <c r="B111" s="598"/>
      <c r="C111" s="171"/>
      <c r="D111" s="153"/>
      <c r="E111" s="854"/>
      <c r="F111" s="738"/>
      <c r="G111" s="850"/>
      <c r="H111" s="109"/>
      <c r="I111" s="817"/>
      <c r="J111" s="775" t="s">
        <v>53</v>
      </c>
      <c r="K111" s="779">
        <v>21.3</v>
      </c>
      <c r="L111" s="167"/>
      <c r="M111" s="51"/>
    </row>
    <row r="112" spans="1:18" s="78" customFormat="1" ht="15.75" customHeight="1" x14ac:dyDescent="0.2">
      <c r="A112" s="39"/>
      <c r="B112" s="598"/>
      <c r="C112" s="171"/>
      <c r="D112" s="440"/>
      <c r="E112" s="722"/>
      <c r="F112" s="739"/>
      <c r="G112" s="851"/>
      <c r="H112" s="376"/>
      <c r="I112" s="852"/>
      <c r="J112" s="773" t="s">
        <v>17</v>
      </c>
      <c r="K112" s="784">
        <f t="shared" ref="K112" si="5">SUM(K110:K111)</f>
        <v>176.9</v>
      </c>
      <c r="L112" s="191"/>
      <c r="M112" s="698"/>
    </row>
    <row r="113" spans="1:13" s="78" customFormat="1" ht="18" customHeight="1" x14ac:dyDescent="0.2">
      <c r="A113" s="39"/>
      <c r="B113" s="598"/>
      <c r="C113" s="189"/>
      <c r="D113" s="867" t="s">
        <v>30</v>
      </c>
      <c r="E113" s="842" t="s">
        <v>114</v>
      </c>
      <c r="F113" s="735"/>
      <c r="G113" s="71"/>
      <c r="H113" s="84" t="s">
        <v>15</v>
      </c>
      <c r="I113" s="835" t="s">
        <v>116</v>
      </c>
      <c r="J113" s="207" t="s">
        <v>112</v>
      </c>
      <c r="K113" s="751">
        <v>11.4</v>
      </c>
      <c r="L113" s="808" t="s">
        <v>220</v>
      </c>
      <c r="M113" s="406">
        <v>134</v>
      </c>
    </row>
    <row r="114" spans="1:13" s="78" customFormat="1" ht="15.6" customHeight="1" x14ac:dyDescent="0.2">
      <c r="A114" s="39"/>
      <c r="B114" s="598"/>
      <c r="C114" s="189"/>
      <c r="D114" s="867"/>
      <c r="E114" s="843"/>
      <c r="F114" s="736"/>
      <c r="G114" s="72"/>
      <c r="H114" s="85"/>
      <c r="I114" s="852"/>
      <c r="J114" s="776" t="s">
        <v>17</v>
      </c>
      <c r="K114" s="783">
        <f>SUM(K113:K113)</f>
        <v>11.4</v>
      </c>
      <c r="L114" s="809"/>
      <c r="M114" s="699"/>
    </row>
    <row r="115" spans="1:13" s="78" customFormat="1" ht="15.6" customHeight="1" x14ac:dyDescent="0.2">
      <c r="A115" s="35"/>
      <c r="B115" s="598"/>
      <c r="C115" s="189"/>
      <c r="D115" s="153"/>
      <c r="E115" s="722"/>
      <c r="F115" s="987" t="s">
        <v>35</v>
      </c>
      <c r="G115" s="870"/>
      <c r="H115" s="870"/>
      <c r="I115" s="870"/>
      <c r="J115" s="870"/>
      <c r="K115" s="764">
        <f>+K107+K112+K114+K109</f>
        <v>602.5</v>
      </c>
      <c r="L115" s="845"/>
      <c r="M115" s="696"/>
    </row>
    <row r="116" spans="1:13" s="78" customFormat="1" ht="15.6" customHeight="1" thickBot="1" x14ac:dyDescent="0.25">
      <c r="A116" s="210" t="s">
        <v>12</v>
      </c>
      <c r="B116" s="211" t="s">
        <v>20</v>
      </c>
      <c r="C116" s="981" t="s">
        <v>21</v>
      </c>
      <c r="D116" s="820"/>
      <c r="E116" s="820"/>
      <c r="F116" s="820"/>
      <c r="G116" s="820"/>
      <c r="H116" s="820"/>
      <c r="I116" s="820"/>
      <c r="J116" s="820"/>
      <c r="K116" s="785">
        <f>+K115+K99</f>
        <v>2469.6999999999998</v>
      </c>
      <c r="L116" s="997"/>
      <c r="M116" s="998"/>
    </row>
    <row r="117" spans="1:13" s="78" customFormat="1" ht="14.25" customHeight="1" thickBot="1" x14ac:dyDescent="0.25">
      <c r="A117" s="45" t="s">
        <v>12</v>
      </c>
      <c r="B117" s="10" t="s">
        <v>30</v>
      </c>
      <c r="C117" s="982" t="s">
        <v>36</v>
      </c>
      <c r="D117" s="983"/>
      <c r="E117" s="983"/>
      <c r="F117" s="983"/>
      <c r="G117" s="983"/>
      <c r="H117" s="983"/>
      <c r="I117" s="983"/>
      <c r="J117" s="983"/>
      <c r="K117" s="983"/>
      <c r="L117" s="984"/>
      <c r="M117" s="618"/>
    </row>
    <row r="118" spans="1:13" s="78" customFormat="1" ht="29.25" customHeight="1" x14ac:dyDescent="0.2">
      <c r="A118" s="34" t="s">
        <v>12</v>
      </c>
      <c r="B118" s="597" t="s">
        <v>30</v>
      </c>
      <c r="C118" s="3" t="s">
        <v>12</v>
      </c>
      <c r="D118" s="426"/>
      <c r="E118" s="844" t="s">
        <v>77</v>
      </c>
      <c r="F118" s="705"/>
      <c r="G118" s="197">
        <v>11030607</v>
      </c>
      <c r="H118" s="139" t="s">
        <v>15</v>
      </c>
      <c r="I118" s="816" t="s">
        <v>116</v>
      </c>
      <c r="J118" s="30" t="s">
        <v>16</v>
      </c>
      <c r="K118" s="700">
        <f>756+600</f>
        <v>1356</v>
      </c>
      <c r="L118" s="844" t="s">
        <v>63</v>
      </c>
      <c r="M118" s="669">
        <v>4</v>
      </c>
    </row>
    <row r="119" spans="1:13" s="78" customFormat="1" ht="15" customHeight="1" thickBot="1" x14ac:dyDescent="0.25">
      <c r="A119" s="37"/>
      <c r="B119" s="609"/>
      <c r="C119" s="5"/>
      <c r="D119" s="419"/>
      <c r="E119" s="810"/>
      <c r="F119" s="706"/>
      <c r="G119" s="198"/>
      <c r="H119" s="50"/>
      <c r="I119" s="834"/>
      <c r="J119" s="31" t="s">
        <v>17</v>
      </c>
      <c r="K119" s="701">
        <f t="shared" ref="K119" si="6">SUM(K118:K118)</f>
        <v>1356</v>
      </c>
      <c r="L119" s="845"/>
      <c r="M119" s="462"/>
    </row>
    <row r="120" spans="1:13" s="78" customFormat="1" ht="16.5" customHeight="1" x14ac:dyDescent="0.2">
      <c r="A120" s="34" t="s">
        <v>12</v>
      </c>
      <c r="B120" s="919" t="s">
        <v>30</v>
      </c>
      <c r="C120" s="863" t="s">
        <v>18</v>
      </c>
      <c r="D120" s="866"/>
      <c r="E120" s="978" t="s">
        <v>78</v>
      </c>
      <c r="F120" s="846"/>
      <c r="G120" s="602">
        <v>11030701</v>
      </c>
      <c r="H120" s="872" t="s">
        <v>15</v>
      </c>
      <c r="I120" s="816" t="s">
        <v>116</v>
      </c>
      <c r="J120" s="19" t="s">
        <v>16</v>
      </c>
      <c r="K120" s="700">
        <v>33.700000000000003</v>
      </c>
      <c r="L120" s="809" t="s">
        <v>37</v>
      </c>
      <c r="M120" s="52">
        <v>27</v>
      </c>
    </row>
    <row r="121" spans="1:13" s="78" customFormat="1" ht="16.5" customHeight="1" x14ac:dyDescent="0.2">
      <c r="A121" s="35"/>
      <c r="B121" s="920"/>
      <c r="C121" s="864"/>
      <c r="D121" s="867"/>
      <c r="E121" s="979"/>
      <c r="F121" s="847"/>
      <c r="G121" s="791"/>
      <c r="H121" s="873"/>
      <c r="I121" s="817"/>
      <c r="J121" s="794" t="s">
        <v>53</v>
      </c>
      <c r="K121" s="752">
        <v>21.2</v>
      </c>
      <c r="L121" s="809"/>
      <c r="M121" s="52"/>
    </row>
    <row r="122" spans="1:13" s="78" customFormat="1" ht="15.75" customHeight="1" thickBot="1" x14ac:dyDescent="0.25">
      <c r="A122" s="37"/>
      <c r="B122" s="921"/>
      <c r="C122" s="865"/>
      <c r="D122" s="868"/>
      <c r="E122" s="980"/>
      <c r="F122" s="848"/>
      <c r="G122" s="604"/>
      <c r="H122" s="874"/>
      <c r="I122" s="834"/>
      <c r="J122" s="18" t="s">
        <v>17</v>
      </c>
      <c r="K122" s="701">
        <f>SUM(K120:K121)</f>
        <v>54.900000000000006</v>
      </c>
      <c r="L122" s="810"/>
      <c r="M122" s="690"/>
    </row>
    <row r="123" spans="1:13" s="78" customFormat="1" ht="13.5" thickBot="1" x14ac:dyDescent="0.25">
      <c r="A123" s="33" t="s">
        <v>12</v>
      </c>
      <c r="B123" s="10" t="s">
        <v>30</v>
      </c>
      <c r="C123" s="901" t="s">
        <v>21</v>
      </c>
      <c r="D123" s="901"/>
      <c r="E123" s="901"/>
      <c r="F123" s="901"/>
      <c r="G123" s="901"/>
      <c r="H123" s="901"/>
      <c r="I123" s="901"/>
      <c r="J123" s="901"/>
      <c r="K123" s="702">
        <f t="shared" ref="K123" si="7">K122+K119</f>
        <v>1410.9</v>
      </c>
      <c r="L123" s="939"/>
      <c r="M123" s="940"/>
    </row>
    <row r="124" spans="1:13" s="88" customFormat="1" ht="15.75" customHeight="1" thickBot="1" x14ac:dyDescent="0.25">
      <c r="A124" s="33" t="s">
        <v>12</v>
      </c>
      <c r="B124" s="941" t="s">
        <v>38</v>
      </c>
      <c r="C124" s="942"/>
      <c r="D124" s="942"/>
      <c r="E124" s="942"/>
      <c r="F124" s="942"/>
      <c r="G124" s="942"/>
      <c r="H124" s="942"/>
      <c r="I124" s="942"/>
      <c r="J124" s="942"/>
      <c r="K124" s="703">
        <f>K116+K79+K26+K123</f>
        <v>11436.8</v>
      </c>
      <c r="L124" s="46"/>
      <c r="M124" s="610"/>
    </row>
    <row r="125" spans="1:13" s="88" customFormat="1" ht="15.75" customHeight="1" thickBot="1" x14ac:dyDescent="0.25">
      <c r="A125" s="244" t="s">
        <v>39</v>
      </c>
      <c r="B125" s="245" t="s">
        <v>40</v>
      </c>
      <c r="C125" s="246"/>
      <c r="D125" s="246"/>
      <c r="E125" s="246"/>
      <c r="F125" s="246"/>
      <c r="G125" s="246"/>
      <c r="H125" s="246"/>
      <c r="I125" s="246"/>
      <c r="J125" s="246"/>
      <c r="K125" s="704">
        <f t="shared" ref="K125" si="8">K124</f>
        <v>11436.8</v>
      </c>
      <c r="L125" s="47"/>
      <c r="M125" s="611"/>
    </row>
    <row r="126" spans="1:13" s="88" customFormat="1" ht="26.25" customHeight="1" x14ac:dyDescent="0.2">
      <c r="A126" s="985" t="s">
        <v>226</v>
      </c>
      <c r="B126" s="985"/>
      <c r="C126" s="985"/>
      <c r="D126" s="985"/>
      <c r="E126" s="985"/>
      <c r="F126" s="985"/>
      <c r="G126" s="985"/>
      <c r="H126" s="985"/>
      <c r="I126" s="985"/>
      <c r="J126" s="985"/>
      <c r="K126" s="985"/>
      <c r="L126" s="985"/>
      <c r="M126" s="985"/>
    </row>
    <row r="127" spans="1:13" s="78" customFormat="1" ht="18.75" customHeight="1" thickBot="1" x14ac:dyDescent="0.25">
      <c r="A127" s="11"/>
      <c r="B127" s="875" t="s">
        <v>41</v>
      </c>
      <c r="C127" s="875"/>
      <c r="D127" s="875"/>
      <c r="E127" s="875"/>
      <c r="F127" s="875"/>
      <c r="G127" s="875"/>
      <c r="H127" s="875"/>
      <c r="I127" s="875"/>
      <c r="J127" s="875"/>
      <c r="K127" s="876"/>
      <c r="L127" s="13"/>
      <c r="M127" s="108"/>
    </row>
    <row r="128" spans="1:13" s="78" customFormat="1" ht="66" customHeight="1" x14ac:dyDescent="0.2">
      <c r="A128" s="12"/>
      <c r="B128" s="991" t="s">
        <v>42</v>
      </c>
      <c r="C128" s="992"/>
      <c r="D128" s="992"/>
      <c r="E128" s="992"/>
      <c r="F128" s="992"/>
      <c r="G128" s="992"/>
      <c r="H128" s="992"/>
      <c r="I128" s="992"/>
      <c r="J128" s="992"/>
      <c r="K128" s="212" t="s">
        <v>216</v>
      </c>
      <c r="L128" s="14"/>
      <c r="M128" s="49"/>
    </row>
    <row r="129" spans="1:16" s="78" customFormat="1" x14ac:dyDescent="0.2">
      <c r="A129" s="12"/>
      <c r="B129" s="877" t="s">
        <v>43</v>
      </c>
      <c r="C129" s="878"/>
      <c r="D129" s="878"/>
      <c r="E129" s="878"/>
      <c r="F129" s="878"/>
      <c r="G129" s="878"/>
      <c r="H129" s="878"/>
      <c r="I129" s="878"/>
      <c r="J129" s="878"/>
      <c r="K129" s="141">
        <f t="shared" ref="K129" si="9">+K130+K136+K137+K138+K139</f>
        <v>11343.699999999999</v>
      </c>
      <c r="L129" s="15"/>
      <c r="M129" s="48"/>
    </row>
    <row r="130" spans="1:16" s="78" customFormat="1" x14ac:dyDescent="0.2">
      <c r="A130" s="12"/>
      <c r="B130" s="869" t="s">
        <v>109</v>
      </c>
      <c r="C130" s="870"/>
      <c r="D130" s="870"/>
      <c r="E130" s="870"/>
      <c r="F130" s="870"/>
      <c r="G130" s="870"/>
      <c r="H130" s="870"/>
      <c r="I130" s="870"/>
      <c r="J130" s="871"/>
      <c r="K130" s="184">
        <f t="shared" ref="K130" si="10">SUM(K131:K135)</f>
        <v>10740.300000000001</v>
      </c>
      <c r="L130" s="15"/>
      <c r="M130" s="48"/>
    </row>
    <row r="131" spans="1:16" s="78" customFormat="1" ht="12.75" customHeight="1" x14ac:dyDescent="0.2">
      <c r="A131" s="12"/>
      <c r="B131" s="858" t="s">
        <v>98</v>
      </c>
      <c r="C131" s="859"/>
      <c r="D131" s="859"/>
      <c r="E131" s="859"/>
      <c r="F131" s="859"/>
      <c r="G131" s="859"/>
      <c r="H131" s="859"/>
      <c r="I131" s="859"/>
      <c r="J131" s="859"/>
      <c r="K131" s="161">
        <f>SUMIF(J15:J120,"sb",K15:K120)</f>
        <v>9104.9000000000015</v>
      </c>
      <c r="L131" s="54"/>
      <c r="M131" s="70"/>
    </row>
    <row r="132" spans="1:16" s="78" customFormat="1" ht="14.25" customHeight="1" x14ac:dyDescent="0.2">
      <c r="A132" s="12"/>
      <c r="B132" s="860" t="s">
        <v>90</v>
      </c>
      <c r="C132" s="861"/>
      <c r="D132" s="861"/>
      <c r="E132" s="861"/>
      <c r="F132" s="861"/>
      <c r="G132" s="861"/>
      <c r="H132" s="861"/>
      <c r="I132" s="861"/>
      <c r="J132" s="862"/>
      <c r="K132" s="161">
        <f>SUMIF(J15:J120,"sb(es)",K15:K120)</f>
        <v>32.600000000000009</v>
      </c>
      <c r="L132" s="54"/>
      <c r="M132" s="70"/>
    </row>
    <row r="133" spans="1:16" s="78" customFormat="1" ht="15.75" customHeight="1" x14ac:dyDescent="0.2">
      <c r="A133" s="12"/>
      <c r="B133" s="860" t="s">
        <v>91</v>
      </c>
      <c r="C133" s="861"/>
      <c r="D133" s="861"/>
      <c r="E133" s="861"/>
      <c r="F133" s="861"/>
      <c r="G133" s="861"/>
      <c r="H133" s="861"/>
      <c r="I133" s="861"/>
      <c r="J133" s="862"/>
      <c r="K133" s="161">
        <f>SUMIF(J15:J120,"sb(vb)",K15:K120)</f>
        <v>2.8</v>
      </c>
      <c r="L133" s="54"/>
      <c r="M133" s="148"/>
    </row>
    <row r="134" spans="1:16" s="78" customFormat="1" ht="12.75" customHeight="1" x14ac:dyDescent="0.2">
      <c r="A134" s="12"/>
      <c r="B134" s="856" t="s">
        <v>81</v>
      </c>
      <c r="C134" s="857"/>
      <c r="D134" s="857"/>
      <c r="E134" s="857"/>
      <c r="F134" s="857"/>
      <c r="G134" s="857"/>
      <c r="H134" s="857"/>
      <c r="I134" s="857"/>
      <c r="J134" s="857"/>
      <c r="K134" s="161">
        <f>SUMIF(J16:J122,"sb(p)",K16:K122)</f>
        <v>1299.9000000000001</v>
      </c>
      <c r="L134" s="54"/>
      <c r="M134" s="148"/>
    </row>
    <row r="135" spans="1:16" s="78" customFormat="1" ht="15" customHeight="1" x14ac:dyDescent="0.2">
      <c r="A135" s="12"/>
      <c r="B135" s="860" t="s">
        <v>99</v>
      </c>
      <c r="C135" s="861"/>
      <c r="D135" s="861"/>
      <c r="E135" s="861"/>
      <c r="F135" s="861"/>
      <c r="G135" s="861"/>
      <c r="H135" s="861"/>
      <c r="I135" s="861"/>
      <c r="J135" s="861"/>
      <c r="K135" s="124">
        <f>SUMIF(J15:J120,"sb(sp)",K15:K120)</f>
        <v>300.10000000000002</v>
      </c>
      <c r="L135" s="54"/>
      <c r="M135" s="148"/>
    </row>
    <row r="136" spans="1:16" s="78" customFormat="1" ht="14.25" customHeight="1" x14ac:dyDescent="0.2">
      <c r="A136" s="12"/>
      <c r="B136" s="970" t="s">
        <v>107</v>
      </c>
      <c r="C136" s="971"/>
      <c r="D136" s="971"/>
      <c r="E136" s="971"/>
      <c r="F136" s="971"/>
      <c r="G136" s="971"/>
      <c r="H136" s="971"/>
      <c r="I136" s="971"/>
      <c r="J136" s="972"/>
      <c r="K136" s="183">
        <f>SUMIF(J16:J122,"sb(esl)",K16:K122)</f>
        <v>191.8</v>
      </c>
      <c r="L136" s="54"/>
      <c r="M136" s="70"/>
    </row>
    <row r="137" spans="1:16" s="78" customFormat="1" ht="15.75" customHeight="1" x14ac:dyDescent="0.2">
      <c r="A137" s="12"/>
      <c r="B137" s="970" t="s">
        <v>108</v>
      </c>
      <c r="C137" s="971"/>
      <c r="D137" s="971"/>
      <c r="E137" s="971"/>
      <c r="F137" s="971"/>
      <c r="G137" s="971"/>
      <c r="H137" s="971"/>
      <c r="I137" s="971"/>
      <c r="J137" s="972"/>
      <c r="K137" s="183">
        <f>SUMIF(J16:J122,"sb(vbl)",K16:K122)</f>
        <v>17</v>
      </c>
      <c r="L137" s="54"/>
      <c r="M137" s="148"/>
    </row>
    <row r="138" spans="1:16" s="78" customFormat="1" ht="12.75" customHeight="1" x14ac:dyDescent="0.2">
      <c r="A138" s="12"/>
      <c r="B138" s="976" t="s">
        <v>54</v>
      </c>
      <c r="C138" s="977"/>
      <c r="D138" s="977"/>
      <c r="E138" s="977"/>
      <c r="F138" s="977"/>
      <c r="G138" s="977"/>
      <c r="H138" s="977"/>
      <c r="I138" s="977"/>
      <c r="J138" s="977"/>
      <c r="K138" s="183">
        <f>SUMIF(J15:J121,"sb(l)",K15:K121)</f>
        <v>312.79999999999995</v>
      </c>
      <c r="L138" s="54"/>
      <c r="M138" s="148"/>
    </row>
    <row r="139" spans="1:16" s="78" customFormat="1" ht="15" customHeight="1" x14ac:dyDescent="0.2">
      <c r="A139" s="12"/>
      <c r="B139" s="970" t="s">
        <v>52</v>
      </c>
      <c r="C139" s="971"/>
      <c r="D139" s="971"/>
      <c r="E139" s="971"/>
      <c r="F139" s="971"/>
      <c r="G139" s="971"/>
      <c r="H139" s="971"/>
      <c r="I139" s="971"/>
      <c r="J139" s="972"/>
      <c r="K139" s="183">
        <f>SUMIF(J15:J120,"sb(spl)",K15:K120)</f>
        <v>81.8</v>
      </c>
      <c r="L139" s="54"/>
      <c r="M139" s="148"/>
    </row>
    <row r="140" spans="1:16" s="78" customFormat="1" x14ac:dyDescent="0.2">
      <c r="A140" s="12"/>
      <c r="B140" s="877" t="s">
        <v>44</v>
      </c>
      <c r="C140" s="878"/>
      <c r="D140" s="878"/>
      <c r="E140" s="878"/>
      <c r="F140" s="878"/>
      <c r="G140" s="878"/>
      <c r="H140" s="878"/>
      <c r="I140" s="878"/>
      <c r="J140" s="969"/>
      <c r="K140" s="142">
        <f>SUM(K141:K141)</f>
        <v>93.100000000000009</v>
      </c>
      <c r="L140" s="54"/>
      <c r="M140" s="149"/>
    </row>
    <row r="141" spans="1:16" s="78" customFormat="1" x14ac:dyDescent="0.2">
      <c r="A141" s="12"/>
      <c r="B141" s="988" t="s">
        <v>113</v>
      </c>
      <c r="C141" s="989"/>
      <c r="D141" s="989"/>
      <c r="E141" s="989"/>
      <c r="F141" s="989"/>
      <c r="G141" s="989"/>
      <c r="H141" s="989"/>
      <c r="I141" s="989"/>
      <c r="J141" s="990"/>
      <c r="K141" s="187">
        <f>SUMIF(J16:J122,"Kt",K16:K122)</f>
        <v>93.100000000000009</v>
      </c>
      <c r="L141" s="54"/>
      <c r="M141" s="151"/>
      <c r="P141" s="86"/>
    </row>
    <row r="142" spans="1:16" ht="13.5" thickBot="1" x14ac:dyDescent="0.25">
      <c r="A142" s="16"/>
      <c r="B142" s="966" t="s">
        <v>17</v>
      </c>
      <c r="C142" s="967"/>
      <c r="D142" s="967"/>
      <c r="E142" s="967"/>
      <c r="F142" s="967"/>
      <c r="G142" s="967"/>
      <c r="H142" s="967"/>
      <c r="I142" s="967"/>
      <c r="J142" s="968"/>
      <c r="K142" s="114">
        <f>K140+K129</f>
        <v>11436.8</v>
      </c>
      <c r="L142" s="54"/>
      <c r="M142" s="150"/>
    </row>
    <row r="143" spans="1:16" x14ac:dyDescent="0.2">
      <c r="F143" s="145" t="s">
        <v>68</v>
      </c>
      <c r="G143" s="145"/>
      <c r="H143" s="145"/>
      <c r="I143" s="145"/>
      <c r="J143" s="145"/>
    </row>
    <row r="144" spans="1:16" x14ac:dyDescent="0.2">
      <c r="K144" s="453">
        <f>+K142-K125</f>
        <v>0</v>
      </c>
    </row>
    <row r="145" spans="10:12" x14ac:dyDescent="0.2">
      <c r="J145" s="179"/>
      <c r="K145" s="249"/>
      <c r="L145" s="179"/>
    </row>
    <row r="146" spans="10:12" x14ac:dyDescent="0.2">
      <c r="J146" s="179"/>
      <c r="K146" s="250"/>
      <c r="L146" s="179"/>
    </row>
    <row r="147" spans="10:12" x14ac:dyDescent="0.2">
      <c r="J147" s="180"/>
      <c r="K147" s="251"/>
      <c r="L147" s="179"/>
    </row>
    <row r="148" spans="10:12" x14ac:dyDescent="0.2">
      <c r="J148" s="180"/>
      <c r="K148" s="251"/>
      <c r="L148" s="179"/>
    </row>
    <row r="149" spans="10:12" x14ac:dyDescent="0.2">
      <c r="J149" s="179"/>
      <c r="K149" s="250"/>
      <c r="L149" s="179"/>
    </row>
  </sheetData>
  <mergeCells count="162">
    <mergeCell ref="L108:L109"/>
    <mergeCell ref="M108:M109"/>
    <mergeCell ref="F20:F22"/>
    <mergeCell ref="F23:F25"/>
    <mergeCell ref="G23:G25"/>
    <mergeCell ref="L116:M116"/>
    <mergeCell ref="L113:L115"/>
    <mergeCell ref="L72:L73"/>
    <mergeCell ref="G67:G69"/>
    <mergeCell ref="L68:L69"/>
    <mergeCell ref="I99:J99"/>
    <mergeCell ref="I28:I30"/>
    <mergeCell ref="C80:M80"/>
    <mergeCell ref="L79:M79"/>
    <mergeCell ref="M65:M66"/>
    <mergeCell ref="M54:M55"/>
    <mergeCell ref="L70:L71"/>
    <mergeCell ref="L54:L55"/>
    <mergeCell ref="I70:I71"/>
    <mergeCell ref="C75:C76"/>
    <mergeCell ref="I72:I74"/>
    <mergeCell ref="E77:E78"/>
    <mergeCell ref="E35:E36"/>
    <mergeCell ref="E45:E46"/>
    <mergeCell ref="D42:D44"/>
    <mergeCell ref="E38:E41"/>
    <mergeCell ref="B142:J142"/>
    <mergeCell ref="B140:J140"/>
    <mergeCell ref="B139:J139"/>
    <mergeCell ref="E81:E82"/>
    <mergeCell ref="G83:G84"/>
    <mergeCell ref="B138:J138"/>
    <mergeCell ref="C123:J123"/>
    <mergeCell ref="E120:E122"/>
    <mergeCell ref="I120:I122"/>
    <mergeCell ref="D113:D114"/>
    <mergeCell ref="B136:J136"/>
    <mergeCell ref="B137:J137"/>
    <mergeCell ref="B133:J133"/>
    <mergeCell ref="C116:J116"/>
    <mergeCell ref="C117:L117"/>
    <mergeCell ref="I110:I112"/>
    <mergeCell ref="A126:M126"/>
    <mergeCell ref="E108:E109"/>
    <mergeCell ref="F115:J115"/>
    <mergeCell ref="B141:J141"/>
    <mergeCell ref="B128:J128"/>
    <mergeCell ref="B135:J135"/>
    <mergeCell ref="L123:M123"/>
    <mergeCell ref="B124:J124"/>
    <mergeCell ref="A5:M5"/>
    <mergeCell ref="A17:A19"/>
    <mergeCell ref="E17:E19"/>
    <mergeCell ref="F17:F19"/>
    <mergeCell ref="A23:A25"/>
    <mergeCell ref="B23:B25"/>
    <mergeCell ref="C23:C25"/>
    <mergeCell ref="E23:E25"/>
    <mergeCell ref="L23:L25"/>
    <mergeCell ref="B17:B19"/>
    <mergeCell ref="G20:G22"/>
    <mergeCell ref="G17:G19"/>
    <mergeCell ref="L21:L22"/>
    <mergeCell ref="A6:M6"/>
    <mergeCell ref="A8:A10"/>
    <mergeCell ref="B8:B10"/>
    <mergeCell ref="C8:C10"/>
    <mergeCell ref="E8:E10"/>
    <mergeCell ref="F8:F10"/>
    <mergeCell ref="L8:M8"/>
    <mergeCell ref="A11:M11"/>
    <mergeCell ref="A12:M12"/>
    <mergeCell ref="B20:B22"/>
    <mergeCell ref="C20:C22"/>
    <mergeCell ref="B77:B78"/>
    <mergeCell ref="C77:C78"/>
    <mergeCell ref="J53:J54"/>
    <mergeCell ref="B120:B122"/>
    <mergeCell ref="A77:A78"/>
    <mergeCell ref="D96:D99"/>
    <mergeCell ref="A75:A76"/>
    <mergeCell ref="F48:F52"/>
    <mergeCell ref="E75:E76"/>
    <mergeCell ref="E53:E55"/>
    <mergeCell ref="G70:G71"/>
    <mergeCell ref="C67:C69"/>
    <mergeCell ref="E67:E69"/>
    <mergeCell ref="F67:F69"/>
    <mergeCell ref="B67:B69"/>
    <mergeCell ref="B75:B76"/>
    <mergeCell ref="E70:E71"/>
    <mergeCell ref="D53:D54"/>
    <mergeCell ref="E72:E74"/>
    <mergeCell ref="A67:A69"/>
    <mergeCell ref="E48:E52"/>
    <mergeCell ref="E65:E66"/>
    <mergeCell ref="E56:E57"/>
    <mergeCell ref="I1:M1"/>
    <mergeCell ref="E42:E44"/>
    <mergeCell ref="H20:H22"/>
    <mergeCell ref="C14:M14"/>
    <mergeCell ref="E15:E16"/>
    <mergeCell ref="F15:F16"/>
    <mergeCell ref="G15:G16"/>
    <mergeCell ref="L9:L10"/>
    <mergeCell ref="G8:G10"/>
    <mergeCell ref="H8:H10"/>
    <mergeCell ref="J8:J10"/>
    <mergeCell ref="K8:K10"/>
    <mergeCell ref="H15:H16"/>
    <mergeCell ref="C26:J26"/>
    <mergeCell ref="C17:C19"/>
    <mergeCell ref="H17:H19"/>
    <mergeCell ref="I17:I19"/>
    <mergeCell ref="A4:M4"/>
    <mergeCell ref="D8:D10"/>
    <mergeCell ref="J38:J41"/>
    <mergeCell ref="K38:K41"/>
    <mergeCell ref="D40:D41"/>
    <mergeCell ref="A20:A22"/>
    <mergeCell ref="B134:J134"/>
    <mergeCell ref="B131:J131"/>
    <mergeCell ref="B132:J132"/>
    <mergeCell ref="C120:C122"/>
    <mergeCell ref="D120:D122"/>
    <mergeCell ref="B130:J130"/>
    <mergeCell ref="H120:H122"/>
    <mergeCell ref="B127:K127"/>
    <mergeCell ref="B129:J129"/>
    <mergeCell ref="L120:L122"/>
    <mergeCell ref="E113:E114"/>
    <mergeCell ref="L118:L119"/>
    <mergeCell ref="E118:E119"/>
    <mergeCell ref="I118:I119"/>
    <mergeCell ref="F120:F122"/>
    <mergeCell ref="G110:G112"/>
    <mergeCell ref="I113:I114"/>
    <mergeCell ref="E110:E111"/>
    <mergeCell ref="L106:L107"/>
    <mergeCell ref="I2:M2"/>
    <mergeCell ref="J96:J98"/>
    <mergeCell ref="K96:K98"/>
    <mergeCell ref="E94:E95"/>
    <mergeCell ref="E96:E99"/>
    <mergeCell ref="L26:M26"/>
    <mergeCell ref="C27:M27"/>
    <mergeCell ref="I31:I32"/>
    <mergeCell ref="I56:I57"/>
    <mergeCell ref="L77:L78"/>
    <mergeCell ref="C79:J79"/>
    <mergeCell ref="L75:L76"/>
    <mergeCell ref="L94:L95"/>
    <mergeCell ref="I8:I10"/>
    <mergeCell ref="B13:M13"/>
    <mergeCell ref="L18:L19"/>
    <mergeCell ref="H23:H25"/>
    <mergeCell ref="I23:I25"/>
    <mergeCell ref="I68:I69"/>
    <mergeCell ref="M56:M57"/>
    <mergeCell ref="E28:E29"/>
    <mergeCell ref="E30:E31"/>
    <mergeCell ref="E20:E22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0" fitToHeight="0" orientation="portrait" r:id="rId1"/>
  <rowBreaks count="4" manualBreakCount="4">
    <brk id="37" max="12" man="1"/>
    <brk id="66" max="12" man="1"/>
    <brk id="95" max="12" man="1"/>
    <brk id="12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0"/>
  <sheetViews>
    <sheetView topLeftCell="A128" zoomScaleNormal="100" workbookViewId="0">
      <selection activeCell="L139" sqref="L139"/>
    </sheetView>
  </sheetViews>
  <sheetFormatPr defaultColWidth="9.140625" defaultRowHeight="12.75" x14ac:dyDescent="0.2"/>
  <cols>
    <col min="1" max="1" width="3.140625" style="143" customWidth="1"/>
    <col min="2" max="2" width="3.140625" style="144" customWidth="1"/>
    <col min="3" max="3" width="3.28515625" style="144" customWidth="1"/>
    <col min="4" max="4" width="28.28515625" style="143" customWidth="1"/>
    <col min="5" max="5" width="3" style="146" customWidth="1"/>
    <col min="6" max="6" width="3" style="147" hidden="1" customWidth="1"/>
    <col min="7" max="7" width="3" style="144" hidden="1" customWidth="1"/>
    <col min="8" max="8" width="8.140625" style="143" customWidth="1"/>
    <col min="9" max="10" width="7.7109375" style="144" customWidth="1"/>
    <col min="11" max="11" width="10.140625" style="144" customWidth="1"/>
    <col min="12" max="12" width="25.140625" style="143" customWidth="1"/>
    <col min="13" max="15" width="6.28515625" style="144" customWidth="1"/>
    <col min="16" max="16384" width="9.140625" style="143"/>
  </cols>
  <sheetData>
    <row r="1" spans="1:15" ht="34.15" customHeight="1" x14ac:dyDescent="0.2">
      <c r="I1" s="507"/>
      <c r="J1" s="507"/>
      <c r="K1" s="507"/>
      <c r="L1" s="1073" t="s">
        <v>181</v>
      </c>
      <c r="M1" s="1073"/>
      <c r="N1" s="1073"/>
      <c r="O1" s="1073"/>
    </row>
    <row r="2" spans="1:15" ht="31.9" customHeight="1" x14ac:dyDescent="0.2">
      <c r="I2" s="507"/>
      <c r="J2" s="507"/>
      <c r="K2" s="507"/>
      <c r="L2" s="487" t="s">
        <v>182</v>
      </c>
      <c r="M2" s="487"/>
      <c r="N2" s="487"/>
      <c r="O2" s="487"/>
    </row>
    <row r="3" spans="1:15" s="78" customFormat="1" ht="14.45" customHeight="1" x14ac:dyDescent="0.2">
      <c r="A3" s="904" t="s">
        <v>180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</row>
    <row r="4" spans="1:15" s="78" customFormat="1" ht="15" customHeight="1" x14ac:dyDescent="0.2">
      <c r="A4" s="943" t="s">
        <v>0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</row>
    <row r="5" spans="1:15" s="78" customFormat="1" ht="15" customHeight="1" x14ac:dyDescent="0.2">
      <c r="A5" s="945" t="s">
        <v>1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</row>
    <row r="6" spans="1:15" s="78" customFormat="1" ht="19.899999999999999" customHeight="1" thickBot="1" x14ac:dyDescent="0.25">
      <c r="A6" s="1"/>
      <c r="B6" s="1"/>
      <c r="C6" s="1"/>
      <c r="D6" s="110"/>
      <c r="E6" s="102"/>
      <c r="F6" s="56"/>
      <c r="G6" s="110"/>
      <c r="H6" s="110"/>
      <c r="I6" s="2"/>
      <c r="J6" s="2"/>
      <c r="K6" s="2"/>
      <c r="L6" s="209"/>
      <c r="M6" s="1083" t="s">
        <v>183</v>
      </c>
      <c r="N6" s="1083"/>
      <c r="O6" s="1083"/>
    </row>
    <row r="7" spans="1:15" s="78" customFormat="1" ht="18.600000000000001" customHeight="1" thickBot="1" x14ac:dyDescent="0.25">
      <c r="A7" s="946" t="s">
        <v>2</v>
      </c>
      <c r="B7" s="949" t="s">
        <v>3</v>
      </c>
      <c r="C7" s="949" t="s">
        <v>4</v>
      </c>
      <c r="D7" s="952" t="s">
        <v>5</v>
      </c>
      <c r="E7" s="895" t="s">
        <v>6</v>
      </c>
      <c r="F7" s="890" t="s">
        <v>66</v>
      </c>
      <c r="G7" s="893" t="s">
        <v>7</v>
      </c>
      <c r="H7" s="824" t="s">
        <v>8</v>
      </c>
      <c r="I7" s="1074" t="s">
        <v>124</v>
      </c>
      <c r="J7" s="1074" t="s">
        <v>126</v>
      </c>
      <c r="K7" s="1074" t="s">
        <v>127</v>
      </c>
      <c r="L7" s="1077" t="s">
        <v>9</v>
      </c>
      <c r="M7" s="1078"/>
      <c r="N7" s="1078"/>
      <c r="O7" s="1079"/>
    </row>
    <row r="8" spans="1:15" s="78" customFormat="1" ht="16.5" customHeight="1" x14ac:dyDescent="0.2">
      <c r="A8" s="947"/>
      <c r="B8" s="950"/>
      <c r="C8" s="950"/>
      <c r="D8" s="953"/>
      <c r="E8" s="896"/>
      <c r="F8" s="891"/>
      <c r="G8" s="894"/>
      <c r="H8" s="825"/>
      <c r="I8" s="1075"/>
      <c r="J8" s="1075"/>
      <c r="K8" s="1075"/>
      <c r="L8" s="889" t="s">
        <v>5</v>
      </c>
      <c r="M8" s="1080"/>
      <c r="N8" s="1081"/>
      <c r="O8" s="1082"/>
    </row>
    <row r="9" spans="1:15" s="78" customFormat="1" ht="79.5" customHeight="1" thickBot="1" x14ac:dyDescent="0.25">
      <c r="A9" s="948"/>
      <c r="B9" s="951"/>
      <c r="C9" s="951"/>
      <c r="D9" s="953"/>
      <c r="E9" s="896"/>
      <c r="F9" s="892"/>
      <c r="G9" s="894"/>
      <c r="H9" s="826"/>
      <c r="I9" s="1076"/>
      <c r="J9" s="1076"/>
      <c r="K9" s="1076"/>
      <c r="L9" s="889"/>
      <c r="M9" s="508" t="s">
        <v>188</v>
      </c>
      <c r="N9" s="348" t="s">
        <v>199</v>
      </c>
      <c r="O9" s="347" t="s">
        <v>189</v>
      </c>
    </row>
    <row r="10" spans="1:15" s="78" customFormat="1" ht="30.6" customHeight="1" x14ac:dyDescent="0.2">
      <c r="A10" s="956" t="s">
        <v>10</v>
      </c>
      <c r="B10" s="957"/>
      <c r="C10" s="957"/>
      <c r="D10" s="957"/>
      <c r="E10" s="957"/>
      <c r="F10" s="957"/>
      <c r="G10" s="957"/>
      <c r="H10" s="958"/>
      <c r="I10" s="958"/>
      <c r="J10" s="958"/>
      <c r="K10" s="958"/>
      <c r="L10" s="957"/>
      <c r="M10" s="957"/>
      <c r="N10" s="957"/>
      <c r="O10" s="959"/>
    </row>
    <row r="11" spans="1:15" s="78" customFormat="1" ht="15.75" customHeight="1" x14ac:dyDescent="0.2">
      <c r="A11" s="960" t="s">
        <v>11</v>
      </c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2"/>
    </row>
    <row r="12" spans="1:15" s="78" customFormat="1" ht="31.15" customHeight="1" x14ac:dyDescent="0.2">
      <c r="A12" s="101" t="s">
        <v>12</v>
      </c>
      <c r="B12" s="827" t="s">
        <v>13</v>
      </c>
      <c r="C12" s="827"/>
      <c r="D12" s="827"/>
      <c r="E12" s="827"/>
      <c r="F12" s="827"/>
      <c r="G12" s="827"/>
      <c r="H12" s="827"/>
      <c r="I12" s="827"/>
      <c r="J12" s="827"/>
      <c r="K12" s="827"/>
      <c r="L12" s="828"/>
      <c r="M12" s="828"/>
      <c r="N12" s="828"/>
      <c r="O12" s="829"/>
    </row>
    <row r="13" spans="1:15" s="78" customFormat="1" ht="15.75" customHeight="1" thickBot="1" x14ac:dyDescent="0.25">
      <c r="A13" s="471" t="s">
        <v>12</v>
      </c>
      <c r="B13" s="479" t="s">
        <v>12</v>
      </c>
      <c r="C13" s="882" t="s">
        <v>14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4"/>
    </row>
    <row r="14" spans="1:15" s="78" customFormat="1" ht="30" customHeight="1" x14ac:dyDescent="0.2">
      <c r="A14" s="38" t="s">
        <v>12</v>
      </c>
      <c r="B14" s="89" t="s">
        <v>12</v>
      </c>
      <c r="C14" s="92" t="s">
        <v>12</v>
      </c>
      <c r="D14" s="1042" t="s">
        <v>97</v>
      </c>
      <c r="E14" s="1050"/>
      <c r="F14" s="887">
        <v>11020306</v>
      </c>
      <c r="G14" s="831" t="s">
        <v>15</v>
      </c>
      <c r="H14" s="53" t="s">
        <v>16</v>
      </c>
      <c r="I14" s="63">
        <f>120-2</f>
        <v>118</v>
      </c>
      <c r="J14" s="297"/>
      <c r="K14" s="295"/>
      <c r="L14" s="379" t="s">
        <v>128</v>
      </c>
      <c r="M14" s="243">
        <v>1</v>
      </c>
      <c r="N14" s="311"/>
      <c r="O14" s="306"/>
    </row>
    <row r="15" spans="1:15" s="78" customFormat="1" ht="30.6" customHeight="1" x14ac:dyDescent="0.2">
      <c r="A15" s="39"/>
      <c r="B15" s="90"/>
      <c r="C15" s="93"/>
      <c r="D15" s="1049"/>
      <c r="E15" s="1051"/>
      <c r="F15" s="944"/>
      <c r="G15" s="832"/>
      <c r="H15" s="53" t="s">
        <v>16</v>
      </c>
      <c r="I15" s="65"/>
      <c r="J15" s="242">
        <v>20.6</v>
      </c>
      <c r="K15" s="284"/>
      <c r="L15" s="1031" t="s">
        <v>129</v>
      </c>
      <c r="M15" s="509"/>
      <c r="N15" s="337">
        <v>1</v>
      </c>
      <c r="O15" s="330"/>
    </row>
    <row r="16" spans="1:15" s="78" customFormat="1" ht="15" customHeight="1" thickBot="1" x14ac:dyDescent="0.25">
      <c r="A16" s="40"/>
      <c r="B16" s="91"/>
      <c r="C16" s="94"/>
      <c r="D16" s="1043"/>
      <c r="E16" s="1052"/>
      <c r="F16" s="888"/>
      <c r="G16" s="881"/>
      <c r="H16" s="472" t="s">
        <v>17</v>
      </c>
      <c r="I16" s="225">
        <f>SUM(I14:I15)</f>
        <v>118</v>
      </c>
      <c r="J16" s="255">
        <f>SUM(J15:J15)</f>
        <v>20.6</v>
      </c>
      <c r="K16" s="407">
        <f>SUM(K15:K15)</f>
        <v>0</v>
      </c>
      <c r="L16" s="1015"/>
      <c r="M16" s="409"/>
      <c r="N16" s="327"/>
      <c r="O16" s="324"/>
    </row>
    <row r="17" spans="1:20" s="78" customFormat="1" ht="30" customHeight="1" x14ac:dyDescent="0.2">
      <c r="A17" s="916" t="s">
        <v>12</v>
      </c>
      <c r="B17" s="919" t="s">
        <v>12</v>
      </c>
      <c r="C17" s="902" t="s">
        <v>18</v>
      </c>
      <c r="D17" s="1042" t="s">
        <v>48</v>
      </c>
      <c r="E17" s="1050"/>
      <c r="F17" s="887">
        <v>11020307</v>
      </c>
      <c r="G17" s="831" t="s">
        <v>15</v>
      </c>
      <c r="H17" s="6" t="s">
        <v>16</v>
      </c>
      <c r="I17" s="226">
        <v>13</v>
      </c>
      <c r="J17" s="303">
        <v>13</v>
      </c>
      <c r="K17" s="301">
        <v>15</v>
      </c>
      <c r="L17" s="486" t="s">
        <v>19</v>
      </c>
      <c r="M17" s="359">
        <v>21</v>
      </c>
      <c r="N17" s="454">
        <v>22</v>
      </c>
      <c r="O17" s="308">
        <v>23</v>
      </c>
    </row>
    <row r="18" spans="1:20" s="78" customFormat="1" ht="15" customHeight="1" x14ac:dyDescent="0.2">
      <c r="A18" s="917"/>
      <c r="B18" s="920"/>
      <c r="C18" s="903"/>
      <c r="D18" s="1049"/>
      <c r="E18" s="1051"/>
      <c r="F18" s="944"/>
      <c r="G18" s="832"/>
      <c r="H18" s="21"/>
      <c r="I18" s="227"/>
      <c r="J18" s="304"/>
      <c r="K18" s="302"/>
      <c r="L18" s="1071" t="s">
        <v>89</v>
      </c>
      <c r="M18" s="351">
        <v>510</v>
      </c>
      <c r="N18" s="1047">
        <v>515</v>
      </c>
      <c r="O18" s="309">
        <v>520</v>
      </c>
    </row>
    <row r="19" spans="1:20" s="78" customFormat="1" ht="15" customHeight="1" thickBot="1" x14ac:dyDescent="0.25">
      <c r="A19" s="917"/>
      <c r="B19" s="920"/>
      <c r="C19" s="903"/>
      <c r="D19" s="1049"/>
      <c r="E19" s="1051"/>
      <c r="F19" s="944"/>
      <c r="G19" s="833"/>
      <c r="H19" s="478" t="s">
        <v>17</v>
      </c>
      <c r="I19" s="225">
        <f t="shared" ref="I19:K19" si="0">+I17</f>
        <v>13</v>
      </c>
      <c r="J19" s="255">
        <f t="shared" si="0"/>
        <v>13</v>
      </c>
      <c r="K19" s="252">
        <f t="shared" si="0"/>
        <v>15</v>
      </c>
      <c r="L19" s="1072"/>
      <c r="M19" s="410"/>
      <c r="N19" s="1048"/>
      <c r="O19" s="411"/>
    </row>
    <row r="20" spans="1:20" s="78" customFormat="1" ht="30" customHeight="1" x14ac:dyDescent="0.2">
      <c r="A20" s="916" t="s">
        <v>12</v>
      </c>
      <c r="B20" s="919" t="s">
        <v>12</v>
      </c>
      <c r="C20" s="902" t="s">
        <v>20</v>
      </c>
      <c r="D20" s="1042" t="s">
        <v>71</v>
      </c>
      <c r="E20" s="1050"/>
      <c r="F20" s="887">
        <v>11020310</v>
      </c>
      <c r="G20" s="831" t="s">
        <v>15</v>
      </c>
      <c r="H20" s="6" t="s">
        <v>16</v>
      </c>
      <c r="I20" s="226">
        <v>81.099999999999994</v>
      </c>
      <c r="J20" s="303">
        <v>81.099999999999994</v>
      </c>
      <c r="K20" s="301">
        <v>81.099999999999994</v>
      </c>
      <c r="L20" s="203" t="s">
        <v>58</v>
      </c>
      <c r="M20" s="510">
        <v>1300</v>
      </c>
      <c r="N20" s="511">
        <v>1300</v>
      </c>
      <c r="O20" s="512">
        <v>1300</v>
      </c>
      <c r="R20" s="86"/>
      <c r="S20" s="86"/>
      <c r="T20" s="86"/>
    </row>
    <row r="21" spans="1:20" s="78" customFormat="1" ht="29.25" customHeight="1" x14ac:dyDescent="0.2">
      <c r="A21" s="917"/>
      <c r="B21" s="920"/>
      <c r="C21" s="903"/>
      <c r="D21" s="1049"/>
      <c r="E21" s="1051"/>
      <c r="F21" s="944"/>
      <c r="G21" s="832"/>
      <c r="H21" s="349"/>
      <c r="I21" s="182"/>
      <c r="J21" s="241"/>
      <c r="K21" s="262"/>
      <c r="L21" s="1071" t="s">
        <v>72</v>
      </c>
      <c r="M21" s="492">
        <v>21</v>
      </c>
      <c r="N21" s="494">
        <v>21</v>
      </c>
      <c r="O21" s="499">
        <v>21</v>
      </c>
    </row>
    <row r="22" spans="1:20" s="78" customFormat="1" ht="16.149999999999999" customHeight="1" thickBot="1" x14ac:dyDescent="0.25">
      <c r="A22" s="918"/>
      <c r="B22" s="921"/>
      <c r="C22" s="922"/>
      <c r="D22" s="1043"/>
      <c r="E22" s="1052"/>
      <c r="F22" s="888"/>
      <c r="G22" s="881"/>
      <c r="H22" s="478" t="s">
        <v>17</v>
      </c>
      <c r="I22" s="225">
        <f t="shared" ref="I22:K22" si="1">SUM(I20:I21)</f>
        <v>81.099999999999994</v>
      </c>
      <c r="J22" s="255">
        <f t="shared" si="1"/>
        <v>81.099999999999994</v>
      </c>
      <c r="K22" s="252">
        <f t="shared" si="1"/>
        <v>81.099999999999994</v>
      </c>
      <c r="L22" s="1072"/>
      <c r="M22" s="513"/>
      <c r="N22" s="312"/>
      <c r="O22" s="305"/>
    </row>
    <row r="23" spans="1:20" s="78" customFormat="1" ht="18" customHeight="1" x14ac:dyDescent="0.2">
      <c r="A23" s="916" t="s">
        <v>12</v>
      </c>
      <c r="B23" s="919" t="s">
        <v>12</v>
      </c>
      <c r="C23" s="902" t="s">
        <v>30</v>
      </c>
      <c r="D23" s="1042" t="s">
        <v>83</v>
      </c>
      <c r="E23" s="1050"/>
      <c r="F23" s="887">
        <v>11020307</v>
      </c>
      <c r="G23" s="831" t="s">
        <v>15</v>
      </c>
      <c r="H23" s="6" t="s">
        <v>16</v>
      </c>
      <c r="I23" s="63">
        <v>12</v>
      </c>
      <c r="J23" s="303">
        <v>25</v>
      </c>
      <c r="K23" s="301">
        <v>25</v>
      </c>
      <c r="L23" s="844" t="s">
        <v>61</v>
      </c>
      <c r="M23" s="205">
        <v>1</v>
      </c>
      <c r="N23" s="334">
        <v>2</v>
      </c>
      <c r="O23" s="344">
        <v>2</v>
      </c>
    </row>
    <row r="24" spans="1:20" s="78" customFormat="1" ht="13.5" customHeight="1" x14ac:dyDescent="0.2">
      <c r="A24" s="917"/>
      <c r="B24" s="920"/>
      <c r="C24" s="903"/>
      <c r="D24" s="1049"/>
      <c r="E24" s="1051"/>
      <c r="F24" s="944"/>
      <c r="G24" s="832"/>
      <c r="H24" s="21"/>
      <c r="I24" s="227"/>
      <c r="J24" s="304"/>
      <c r="K24" s="302"/>
      <c r="L24" s="809"/>
      <c r="M24" s="239"/>
      <c r="N24" s="335"/>
      <c r="O24" s="328"/>
      <c r="S24" s="86"/>
    </row>
    <row r="25" spans="1:20" s="78" customFormat="1" ht="15" customHeight="1" thickBot="1" x14ac:dyDescent="0.25">
      <c r="A25" s="917"/>
      <c r="B25" s="920"/>
      <c r="C25" s="903"/>
      <c r="D25" s="1049"/>
      <c r="E25" s="1051"/>
      <c r="F25" s="944"/>
      <c r="G25" s="833"/>
      <c r="H25" s="478" t="s">
        <v>17</v>
      </c>
      <c r="I25" s="225">
        <f t="shared" ref="I25:K25" si="2">+I23</f>
        <v>12</v>
      </c>
      <c r="J25" s="255">
        <f t="shared" si="2"/>
        <v>25</v>
      </c>
      <c r="K25" s="252">
        <f t="shared" si="2"/>
        <v>25</v>
      </c>
      <c r="L25" s="810"/>
      <c r="M25" s="514"/>
      <c r="N25" s="412"/>
      <c r="O25" s="413"/>
    </row>
    <row r="26" spans="1:20" s="78" customFormat="1" ht="15.75" customHeight="1" thickBot="1" x14ac:dyDescent="0.25">
      <c r="A26" s="33" t="s">
        <v>12</v>
      </c>
      <c r="B26" s="10" t="s">
        <v>12</v>
      </c>
      <c r="C26" s="901" t="s">
        <v>21</v>
      </c>
      <c r="D26" s="901"/>
      <c r="E26" s="901"/>
      <c r="F26" s="901"/>
      <c r="G26" s="901"/>
      <c r="H26" s="901"/>
      <c r="I26" s="222">
        <f>I22+I19+I16+I25</f>
        <v>224.1</v>
      </c>
      <c r="J26" s="256">
        <f t="shared" ref="J26:K26" si="3">J22+J19+J16+J25</f>
        <v>139.69999999999999</v>
      </c>
      <c r="K26" s="253">
        <f t="shared" si="3"/>
        <v>121.1</v>
      </c>
      <c r="L26" s="811"/>
      <c r="M26" s="811"/>
      <c r="N26" s="811"/>
      <c r="O26" s="812"/>
    </row>
    <row r="27" spans="1:20" s="78" customFormat="1" ht="16.5" customHeight="1" thickBot="1" x14ac:dyDescent="0.25">
      <c r="A27" s="33" t="s">
        <v>12</v>
      </c>
      <c r="B27" s="10" t="s">
        <v>18</v>
      </c>
      <c r="C27" s="813" t="s">
        <v>22</v>
      </c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4"/>
    </row>
    <row r="28" spans="1:20" s="78" customFormat="1" ht="14.25" customHeight="1" x14ac:dyDescent="0.2">
      <c r="A28" s="476" t="s">
        <v>12</v>
      </c>
      <c r="B28" s="460" t="s">
        <v>18</v>
      </c>
      <c r="C28" s="4" t="s">
        <v>12</v>
      </c>
      <c r="D28" s="1069" t="s">
        <v>23</v>
      </c>
      <c r="E28" s="103"/>
      <c r="F28" s="57"/>
      <c r="G28" s="525">
        <v>2</v>
      </c>
      <c r="H28" s="527" t="s">
        <v>24</v>
      </c>
      <c r="I28" s="391">
        <v>300.10000000000002</v>
      </c>
      <c r="J28" s="297">
        <v>330.4</v>
      </c>
      <c r="K28" s="391">
        <v>330.4</v>
      </c>
      <c r="L28" s="1042" t="s">
        <v>82</v>
      </c>
      <c r="M28" s="353">
        <v>3144</v>
      </c>
      <c r="N28" s="325">
        <v>2450</v>
      </c>
      <c r="O28" s="321">
        <v>2500</v>
      </c>
    </row>
    <row r="29" spans="1:20" s="78" customFormat="1" ht="14.25" customHeight="1" x14ac:dyDescent="0.2">
      <c r="A29" s="482"/>
      <c r="B29" s="461"/>
      <c r="C29" s="4"/>
      <c r="D29" s="1070"/>
      <c r="E29" s="103"/>
      <c r="F29" s="58"/>
      <c r="G29" s="520"/>
      <c r="H29" s="117" t="s">
        <v>46</v>
      </c>
      <c r="I29" s="217">
        <v>81.8</v>
      </c>
      <c r="J29" s="242"/>
      <c r="K29" s="217"/>
      <c r="L29" s="1049"/>
      <c r="M29" s="354"/>
      <c r="N29" s="326"/>
      <c r="O29" s="322"/>
    </row>
    <row r="30" spans="1:20" s="78" customFormat="1" ht="14.25" customHeight="1" x14ac:dyDescent="0.2">
      <c r="A30" s="506"/>
      <c r="B30" s="496"/>
      <c r="C30" s="4"/>
      <c r="D30" s="501"/>
      <c r="E30" s="103"/>
      <c r="F30" s="58"/>
      <c r="G30" s="520"/>
      <c r="H30" s="117" t="s">
        <v>16</v>
      </c>
      <c r="I30" s="217">
        <v>4925.1000000000004</v>
      </c>
      <c r="J30" s="242">
        <v>5071.5</v>
      </c>
      <c r="K30" s="217">
        <v>5081.7</v>
      </c>
      <c r="L30" s="1065" t="s">
        <v>190</v>
      </c>
      <c r="M30" s="355">
        <v>958</v>
      </c>
      <c r="N30" s="493">
        <v>944</v>
      </c>
      <c r="O30" s="380">
        <v>944</v>
      </c>
    </row>
    <row r="31" spans="1:20" s="78" customFormat="1" ht="14.25" customHeight="1" x14ac:dyDescent="0.2">
      <c r="A31" s="506"/>
      <c r="B31" s="496"/>
      <c r="C31" s="4"/>
      <c r="D31" s="501"/>
      <c r="E31" s="103"/>
      <c r="F31" s="58"/>
      <c r="G31" s="520"/>
      <c r="H31" s="575"/>
      <c r="I31" s="576"/>
      <c r="J31" s="577"/>
      <c r="K31" s="576"/>
      <c r="L31" s="1066"/>
      <c r="M31" s="356"/>
      <c r="N31" s="381"/>
      <c r="O31" s="382"/>
    </row>
    <row r="32" spans="1:20" s="78" customFormat="1" ht="39.75" customHeight="1" x14ac:dyDescent="0.2">
      <c r="A32" s="506"/>
      <c r="B32" s="496"/>
      <c r="C32" s="4"/>
      <c r="D32" s="501"/>
      <c r="E32" s="103"/>
      <c r="F32" s="58"/>
      <c r="G32" s="520"/>
      <c r="H32" s="575"/>
      <c r="I32" s="576"/>
      <c r="J32" s="577"/>
      <c r="K32" s="576"/>
      <c r="L32" s="498" t="s">
        <v>191</v>
      </c>
      <c r="M32" s="356">
        <v>20575</v>
      </c>
      <c r="N32" s="381">
        <v>19034</v>
      </c>
      <c r="O32" s="382">
        <v>19034</v>
      </c>
    </row>
    <row r="33" spans="1:15" s="78" customFormat="1" ht="28.9" customHeight="1" x14ac:dyDescent="0.2">
      <c r="A33" s="482"/>
      <c r="B33" s="461"/>
      <c r="C33" s="4"/>
      <c r="D33" s="500" t="s">
        <v>25</v>
      </c>
      <c r="E33" s="103"/>
      <c r="F33" s="73">
        <v>11030201</v>
      </c>
      <c r="G33" s="520"/>
      <c r="H33" s="515" t="s">
        <v>184</v>
      </c>
      <c r="I33" s="523">
        <v>1705.5</v>
      </c>
      <c r="J33" s="517">
        <f>1739.5+85</f>
        <v>1824.5</v>
      </c>
      <c r="K33" s="523">
        <v>1774</v>
      </c>
      <c r="L33" s="350" t="s">
        <v>130</v>
      </c>
      <c r="M33" s="355"/>
      <c r="N33" s="493">
        <v>1</v>
      </c>
      <c r="O33" s="317"/>
    </row>
    <row r="34" spans="1:15" s="78" customFormat="1" ht="29.25" customHeight="1" x14ac:dyDescent="0.2">
      <c r="A34" s="482"/>
      <c r="B34" s="461"/>
      <c r="C34" s="4"/>
      <c r="D34" s="465"/>
      <c r="E34" s="103"/>
      <c r="F34" s="58"/>
      <c r="G34" s="520"/>
      <c r="H34" s="515"/>
      <c r="I34" s="523"/>
      <c r="J34" s="517"/>
      <c r="K34" s="523"/>
      <c r="L34" s="350" t="s">
        <v>131</v>
      </c>
      <c r="M34" s="352"/>
      <c r="N34" s="316">
        <v>1</v>
      </c>
      <c r="O34" s="380"/>
    </row>
    <row r="35" spans="1:15" s="78" customFormat="1" ht="27.6" customHeight="1" x14ac:dyDescent="0.2">
      <c r="A35" s="482"/>
      <c r="B35" s="461"/>
      <c r="C35" s="4"/>
      <c r="D35" s="500" t="s">
        <v>26</v>
      </c>
      <c r="E35" s="103"/>
      <c r="F35" s="58">
        <v>11030301</v>
      </c>
      <c r="G35" s="520"/>
      <c r="H35" s="515" t="s">
        <v>184</v>
      </c>
      <c r="I35" s="523">
        <v>732.1</v>
      </c>
      <c r="J35" s="517">
        <v>758.7</v>
      </c>
      <c r="K35" s="523">
        <v>773.8</v>
      </c>
      <c r="L35" s="350"/>
      <c r="M35" s="528"/>
      <c r="N35" s="383"/>
      <c r="O35" s="529"/>
    </row>
    <row r="36" spans="1:15" s="78" customFormat="1" ht="29.25" customHeight="1" x14ac:dyDescent="0.2">
      <c r="A36" s="482"/>
      <c r="B36" s="461"/>
      <c r="C36" s="4"/>
      <c r="D36" s="500" t="s">
        <v>27</v>
      </c>
      <c r="E36" s="103"/>
      <c r="F36" s="59">
        <v>11030401</v>
      </c>
      <c r="G36" s="520"/>
      <c r="H36" s="515" t="s">
        <v>184</v>
      </c>
      <c r="I36" s="523">
        <v>549.9</v>
      </c>
      <c r="J36" s="517">
        <v>574.79999999999995</v>
      </c>
      <c r="K36" s="523">
        <v>586.29999999999995</v>
      </c>
      <c r="L36" s="488"/>
      <c r="M36" s="355"/>
      <c r="N36" s="493"/>
      <c r="O36" s="380"/>
    </row>
    <row r="37" spans="1:15" s="78" customFormat="1" ht="29.25" customHeight="1" x14ac:dyDescent="0.2">
      <c r="A37" s="482"/>
      <c r="B37" s="461"/>
      <c r="C37" s="4"/>
      <c r="D37" s="497" t="s">
        <v>28</v>
      </c>
      <c r="E37" s="103"/>
      <c r="F37" s="196">
        <v>11030501</v>
      </c>
      <c r="G37" s="520"/>
      <c r="H37" s="515" t="s">
        <v>184</v>
      </c>
      <c r="I37" s="523">
        <v>110</v>
      </c>
      <c r="J37" s="519"/>
      <c r="K37" s="524"/>
      <c r="L37" s="489"/>
      <c r="M37" s="420"/>
      <c r="N37" s="427"/>
      <c r="O37" s="428"/>
    </row>
    <row r="38" spans="1:15" s="78" customFormat="1" ht="28.15" customHeight="1" x14ac:dyDescent="0.2">
      <c r="A38" s="482"/>
      <c r="B38" s="461"/>
      <c r="C38" s="4"/>
      <c r="D38" s="500" t="s">
        <v>51</v>
      </c>
      <c r="E38" s="104"/>
      <c r="F38" s="59">
        <v>11030801</v>
      </c>
      <c r="G38" s="520"/>
      <c r="H38" s="515" t="s">
        <v>184</v>
      </c>
      <c r="I38" s="523">
        <v>825.1</v>
      </c>
      <c r="J38" s="517">
        <v>870.9</v>
      </c>
      <c r="K38" s="523">
        <v>888.3</v>
      </c>
      <c r="L38" s="193" t="s">
        <v>179</v>
      </c>
      <c r="M38" s="200">
        <v>1</v>
      </c>
      <c r="N38" s="339"/>
      <c r="O38" s="384"/>
    </row>
    <row r="39" spans="1:15" s="78" customFormat="1" ht="29.25" customHeight="1" x14ac:dyDescent="0.2">
      <c r="A39" s="482"/>
      <c r="B39" s="461"/>
      <c r="C39" s="4"/>
      <c r="D39" s="465"/>
      <c r="E39" s="103"/>
      <c r="F39" s="73"/>
      <c r="G39" s="520"/>
      <c r="H39" s="515"/>
      <c r="I39" s="523"/>
      <c r="J39" s="517"/>
      <c r="K39" s="523"/>
      <c r="L39" s="193" t="s">
        <v>132</v>
      </c>
      <c r="M39" s="357"/>
      <c r="N39" s="315">
        <v>1</v>
      </c>
      <c r="O39" s="333"/>
    </row>
    <row r="40" spans="1:15" s="78" customFormat="1" ht="17.45" customHeight="1" x14ac:dyDescent="0.2">
      <c r="A40" s="482"/>
      <c r="B40" s="461"/>
      <c r="C40" s="4"/>
      <c r="D40" s="1065" t="s">
        <v>49</v>
      </c>
      <c r="E40" s="1062"/>
      <c r="F40" s="463">
        <v>11020101</v>
      </c>
      <c r="G40" s="520"/>
      <c r="H40" s="515" t="s">
        <v>184</v>
      </c>
      <c r="I40" s="523">
        <v>747.5</v>
      </c>
      <c r="J40" s="517">
        <v>834.1</v>
      </c>
      <c r="K40" s="523">
        <v>850.8</v>
      </c>
      <c r="L40" s="8" t="s">
        <v>86</v>
      </c>
      <c r="M40" s="352">
        <v>18</v>
      </c>
      <c r="N40" s="316">
        <v>18</v>
      </c>
      <c r="O40" s="317">
        <v>18</v>
      </c>
    </row>
    <row r="41" spans="1:15" s="78" customFormat="1" ht="17.45" customHeight="1" x14ac:dyDescent="0.2">
      <c r="A41" s="482"/>
      <c r="B41" s="461"/>
      <c r="C41" s="4"/>
      <c r="D41" s="1049"/>
      <c r="E41" s="1062"/>
      <c r="F41" s="464"/>
      <c r="G41" s="520"/>
      <c r="H41" s="515"/>
      <c r="I41" s="524"/>
      <c r="J41" s="519"/>
      <c r="K41" s="524"/>
      <c r="L41" s="385" t="s">
        <v>133</v>
      </c>
      <c r="M41" s="352">
        <v>7</v>
      </c>
      <c r="N41" s="316"/>
      <c r="O41" s="317"/>
    </row>
    <row r="42" spans="1:15" s="78" customFormat="1" ht="31.15" customHeight="1" x14ac:dyDescent="0.2">
      <c r="A42" s="482"/>
      <c r="B42" s="461"/>
      <c r="C42" s="4"/>
      <c r="D42" s="1049"/>
      <c r="E42" s="1062"/>
      <c r="F42" s="464"/>
      <c r="G42" s="520"/>
      <c r="H42" s="515"/>
      <c r="I42" s="523"/>
      <c r="J42" s="517"/>
      <c r="K42" s="523"/>
      <c r="L42" s="385" t="s">
        <v>192</v>
      </c>
      <c r="M42" s="352">
        <v>5</v>
      </c>
      <c r="N42" s="316"/>
      <c r="O42" s="317"/>
    </row>
    <row r="43" spans="1:15" s="78" customFormat="1" ht="18.600000000000001" customHeight="1" x14ac:dyDescent="0.2">
      <c r="A43" s="482"/>
      <c r="B43" s="461"/>
      <c r="C43" s="4"/>
      <c r="D43" s="1049"/>
      <c r="E43" s="1062"/>
      <c r="F43" s="464"/>
      <c r="G43" s="520"/>
      <c r="H43" s="515"/>
      <c r="I43" s="523"/>
      <c r="J43" s="517"/>
      <c r="K43" s="523"/>
      <c r="L43" s="385" t="s">
        <v>141</v>
      </c>
      <c r="M43" s="352">
        <v>1</v>
      </c>
      <c r="N43" s="316"/>
      <c r="O43" s="317"/>
    </row>
    <row r="44" spans="1:15" s="78" customFormat="1" ht="27" customHeight="1" x14ac:dyDescent="0.2">
      <c r="A44" s="482"/>
      <c r="B44" s="461"/>
      <c r="C44" s="4"/>
      <c r="D44" s="1049"/>
      <c r="E44" s="1062"/>
      <c r="F44" s="464"/>
      <c r="G44" s="520"/>
      <c r="H44" s="515"/>
      <c r="I44" s="523"/>
      <c r="J44" s="517"/>
      <c r="K44" s="523"/>
      <c r="L44" s="386" t="s">
        <v>142</v>
      </c>
      <c r="M44" s="352">
        <v>1</v>
      </c>
      <c r="N44" s="316"/>
      <c r="O44" s="317"/>
    </row>
    <row r="45" spans="1:15" s="78" customFormat="1" ht="29.25" customHeight="1" x14ac:dyDescent="0.2">
      <c r="A45" s="482"/>
      <c r="B45" s="461"/>
      <c r="C45" s="4"/>
      <c r="D45" s="1031" t="s">
        <v>64</v>
      </c>
      <c r="E45" s="103"/>
      <c r="F45" s="58">
        <v>11020102</v>
      </c>
      <c r="G45" s="520"/>
      <c r="H45" s="1063" t="s">
        <v>184</v>
      </c>
      <c r="I45" s="523">
        <f>291.7-61.9-15.7-14.1</f>
        <v>200</v>
      </c>
      <c r="J45" s="517">
        <f>291.7-61.9-21.3</f>
        <v>208.49999999999997</v>
      </c>
      <c r="K45" s="523">
        <f>291.7-61.9-21.3</f>
        <v>208.49999999999997</v>
      </c>
      <c r="L45" s="8" t="s">
        <v>87</v>
      </c>
      <c r="M45" s="352">
        <v>4</v>
      </c>
      <c r="N45" s="316">
        <v>3</v>
      </c>
      <c r="O45" s="317">
        <v>3</v>
      </c>
    </row>
    <row r="46" spans="1:15" s="78" customFormat="1" ht="27" customHeight="1" x14ac:dyDescent="0.2">
      <c r="A46" s="482"/>
      <c r="B46" s="461"/>
      <c r="C46" s="4"/>
      <c r="D46" s="1033"/>
      <c r="E46" s="103"/>
      <c r="F46" s="58"/>
      <c r="G46" s="520"/>
      <c r="H46" s="1064"/>
      <c r="I46" s="578"/>
      <c r="J46" s="579"/>
      <c r="K46" s="578"/>
      <c r="L46" s="1031" t="s">
        <v>96</v>
      </c>
      <c r="M46" s="1067">
        <f>19355-2076</f>
        <v>17279</v>
      </c>
      <c r="N46" s="1053">
        <f>19355-2767</f>
        <v>16588</v>
      </c>
      <c r="O46" s="1055">
        <f>19355-2767</f>
        <v>16588</v>
      </c>
    </row>
    <row r="47" spans="1:15" s="78" customFormat="1" ht="15.75" customHeight="1" thickBot="1" x14ac:dyDescent="0.25">
      <c r="A47" s="477"/>
      <c r="B47" s="474"/>
      <c r="C47" s="5"/>
      <c r="D47" s="1015"/>
      <c r="E47" s="105"/>
      <c r="F47" s="186"/>
      <c r="G47" s="526"/>
      <c r="H47" s="121" t="s">
        <v>17</v>
      </c>
      <c r="I47" s="444">
        <f>SUM(I28:I30)</f>
        <v>5307</v>
      </c>
      <c r="J47" s="291">
        <f>SUM(J28:J30)</f>
        <v>5401.9</v>
      </c>
      <c r="K47" s="285">
        <f>SUM(K28:K30)</f>
        <v>5412.0999999999995</v>
      </c>
      <c r="L47" s="1015"/>
      <c r="M47" s="1068"/>
      <c r="N47" s="1054"/>
      <c r="O47" s="1056"/>
    </row>
    <row r="48" spans="1:15" s="78" customFormat="1" ht="17.25" customHeight="1" x14ac:dyDescent="0.2">
      <c r="A48" s="34" t="s">
        <v>12</v>
      </c>
      <c r="B48" s="460" t="s">
        <v>18</v>
      </c>
      <c r="C48" s="3" t="s">
        <v>18</v>
      </c>
      <c r="D48" s="1008" t="s">
        <v>84</v>
      </c>
      <c r="E48" s="125"/>
      <c r="F48" s="126"/>
      <c r="G48" s="525" t="s">
        <v>15</v>
      </c>
      <c r="H48" s="533" t="s">
        <v>16</v>
      </c>
      <c r="I48" s="532">
        <v>1290.0999999999999</v>
      </c>
      <c r="J48" s="298">
        <v>1970.2</v>
      </c>
      <c r="K48" s="532">
        <v>1993.2</v>
      </c>
      <c r="L48" s="490" t="s">
        <v>85</v>
      </c>
      <c r="M48" s="1058">
        <v>69</v>
      </c>
      <c r="N48" s="1060">
        <v>69</v>
      </c>
      <c r="O48" s="836">
        <v>70</v>
      </c>
    </row>
    <row r="49" spans="1:19" s="78" customFormat="1" ht="12.75" customHeight="1" x14ac:dyDescent="0.2">
      <c r="A49" s="35"/>
      <c r="B49" s="461"/>
      <c r="C49" s="4"/>
      <c r="D49" s="1057"/>
      <c r="E49" s="127"/>
      <c r="F49" s="128"/>
      <c r="G49" s="520"/>
      <c r="H49" s="118"/>
      <c r="I49" s="69"/>
      <c r="J49" s="240"/>
      <c r="K49" s="69"/>
      <c r="L49" s="505"/>
      <c r="M49" s="1059"/>
      <c r="N49" s="1061"/>
      <c r="O49" s="837"/>
      <c r="S49" s="86"/>
    </row>
    <row r="50" spans="1:19" s="78" customFormat="1" ht="30.75" customHeight="1" x14ac:dyDescent="0.2">
      <c r="A50" s="36"/>
      <c r="B50" s="24"/>
      <c r="C50" s="7"/>
      <c r="D50" s="193" t="s">
        <v>29</v>
      </c>
      <c r="E50" s="127"/>
      <c r="F50" s="129">
        <v>11030608</v>
      </c>
      <c r="G50" s="224"/>
      <c r="H50" s="534" t="s">
        <v>184</v>
      </c>
      <c r="I50" s="523">
        <v>468.4</v>
      </c>
      <c r="J50" s="517">
        <v>478.4</v>
      </c>
      <c r="K50" s="523">
        <v>493.4</v>
      </c>
      <c r="L50" s="388" t="s">
        <v>62</v>
      </c>
      <c r="M50" s="387">
        <v>215</v>
      </c>
      <c r="N50" s="320">
        <v>220</v>
      </c>
      <c r="O50" s="309">
        <v>220</v>
      </c>
    </row>
    <row r="51" spans="1:19" s="78" customFormat="1" ht="40.5" customHeight="1" x14ac:dyDescent="0.2">
      <c r="A51" s="35"/>
      <c r="B51" s="461"/>
      <c r="C51" s="4"/>
      <c r="D51" s="193" t="s">
        <v>166</v>
      </c>
      <c r="E51" s="132"/>
      <c r="F51" s="134"/>
      <c r="G51" s="520"/>
      <c r="H51" s="534" t="s">
        <v>184</v>
      </c>
      <c r="I51" s="531">
        <v>600</v>
      </c>
      <c r="J51" s="535">
        <v>700</v>
      </c>
      <c r="K51" s="531">
        <v>700</v>
      </c>
      <c r="L51" s="441" t="s">
        <v>79</v>
      </c>
      <c r="M51" s="360">
        <v>3.2</v>
      </c>
      <c r="N51" s="389">
        <v>3.5</v>
      </c>
      <c r="O51" s="390">
        <v>3.5</v>
      </c>
    </row>
    <row r="52" spans="1:19" s="78" customFormat="1" ht="30.6" customHeight="1" x14ac:dyDescent="0.2">
      <c r="A52" s="35"/>
      <c r="B52" s="461"/>
      <c r="C52" s="4"/>
      <c r="D52" s="8" t="s">
        <v>168</v>
      </c>
      <c r="E52" s="127"/>
      <c r="F52" s="130">
        <v>1102020101</v>
      </c>
      <c r="G52" s="520"/>
      <c r="H52" s="534" t="s">
        <v>184</v>
      </c>
      <c r="I52" s="523">
        <v>80.7</v>
      </c>
      <c r="J52" s="517">
        <v>85</v>
      </c>
      <c r="K52" s="523">
        <v>85</v>
      </c>
      <c r="L52" s="8" t="s">
        <v>61</v>
      </c>
      <c r="M52" s="238">
        <v>35</v>
      </c>
      <c r="N52" s="319">
        <v>35</v>
      </c>
      <c r="O52" s="331">
        <v>35</v>
      </c>
    </row>
    <row r="53" spans="1:19" s="78" customFormat="1" ht="19.149999999999999" customHeight="1" x14ac:dyDescent="0.2">
      <c r="A53" s="35"/>
      <c r="B53" s="461"/>
      <c r="C53" s="4"/>
      <c r="D53" s="193" t="s">
        <v>169</v>
      </c>
      <c r="E53" s="127"/>
      <c r="F53" s="131"/>
      <c r="G53" s="520"/>
      <c r="H53" s="534" t="s">
        <v>184</v>
      </c>
      <c r="I53" s="523">
        <v>45</v>
      </c>
      <c r="J53" s="517">
        <v>45</v>
      </c>
      <c r="K53" s="523">
        <v>45</v>
      </c>
      <c r="L53" s="536" t="s">
        <v>61</v>
      </c>
      <c r="M53" s="351">
        <v>30</v>
      </c>
      <c r="N53" s="458">
        <v>30</v>
      </c>
      <c r="O53" s="309">
        <v>30</v>
      </c>
    </row>
    <row r="54" spans="1:19" s="78" customFormat="1" ht="30" customHeight="1" x14ac:dyDescent="0.2">
      <c r="A54" s="35"/>
      <c r="B54" s="461"/>
      <c r="C54" s="4"/>
      <c r="D54" s="193" t="s">
        <v>170</v>
      </c>
      <c r="E54" s="132"/>
      <c r="F54" s="129">
        <v>11020204</v>
      </c>
      <c r="G54" s="520"/>
      <c r="H54" s="534" t="s">
        <v>184</v>
      </c>
      <c r="I54" s="523">
        <v>50.7</v>
      </c>
      <c r="J54" s="517">
        <v>76</v>
      </c>
      <c r="K54" s="523">
        <v>76</v>
      </c>
      <c r="L54" s="488" t="s">
        <v>88</v>
      </c>
      <c r="M54" s="201">
        <v>12</v>
      </c>
      <c r="N54" s="337">
        <v>12</v>
      </c>
      <c r="O54" s="330">
        <v>12</v>
      </c>
    </row>
    <row r="55" spans="1:19" s="78" customFormat="1" ht="30" customHeight="1" x14ac:dyDescent="0.2">
      <c r="A55" s="35"/>
      <c r="B55" s="461"/>
      <c r="C55" s="4"/>
      <c r="D55" s="193" t="s">
        <v>167</v>
      </c>
      <c r="E55" s="132"/>
      <c r="F55" s="129"/>
      <c r="G55" s="520"/>
      <c r="H55" s="534" t="s">
        <v>184</v>
      </c>
      <c r="I55" s="523"/>
      <c r="J55" s="517">
        <f>524.5+5.5</f>
        <v>530</v>
      </c>
      <c r="K55" s="523">
        <v>530</v>
      </c>
      <c r="L55" s="8" t="s">
        <v>143</v>
      </c>
      <c r="M55" s="421"/>
      <c r="N55" s="320">
        <v>780</v>
      </c>
      <c r="O55" s="323">
        <v>800</v>
      </c>
    </row>
    <row r="56" spans="1:19" s="78" customFormat="1" ht="44.45" customHeight="1" x14ac:dyDescent="0.2">
      <c r="A56" s="35"/>
      <c r="B56" s="461"/>
      <c r="C56" s="4"/>
      <c r="D56" s="343"/>
      <c r="E56" s="132"/>
      <c r="F56" s="129"/>
      <c r="G56" s="520"/>
      <c r="H56" s="534"/>
      <c r="I56" s="523"/>
      <c r="J56" s="517"/>
      <c r="K56" s="523"/>
      <c r="L56" s="488" t="s">
        <v>144</v>
      </c>
      <c r="M56" s="421"/>
      <c r="N56" s="320">
        <v>3</v>
      </c>
      <c r="O56" s="323">
        <v>3</v>
      </c>
    </row>
    <row r="57" spans="1:19" s="78" customFormat="1" ht="27.75" customHeight="1" x14ac:dyDescent="0.2">
      <c r="A57" s="35"/>
      <c r="B57" s="461"/>
      <c r="C57" s="4"/>
      <c r="D57" s="193" t="s">
        <v>145</v>
      </c>
      <c r="E57" s="132"/>
      <c r="F57" s="133">
        <v>11020202</v>
      </c>
      <c r="G57" s="520"/>
      <c r="H57" s="534" t="s">
        <v>184</v>
      </c>
      <c r="I57" s="523">
        <v>42</v>
      </c>
      <c r="J57" s="517">
        <v>50.4</v>
      </c>
      <c r="K57" s="523">
        <v>60.5</v>
      </c>
      <c r="L57" s="441" t="s">
        <v>93</v>
      </c>
      <c r="M57" s="362">
        <v>320</v>
      </c>
      <c r="N57" s="313">
        <v>325</v>
      </c>
      <c r="O57" s="310">
        <v>330</v>
      </c>
    </row>
    <row r="58" spans="1:19" s="78" customFormat="1" ht="27.75" customHeight="1" x14ac:dyDescent="0.2">
      <c r="A58" s="35"/>
      <c r="B58" s="461"/>
      <c r="C58" s="4"/>
      <c r="D58" s="194"/>
      <c r="E58" s="132"/>
      <c r="F58" s="134"/>
      <c r="G58" s="520"/>
      <c r="H58" s="534"/>
      <c r="I58" s="523"/>
      <c r="J58" s="517"/>
      <c r="K58" s="523"/>
      <c r="L58" s="441" t="s">
        <v>193</v>
      </c>
      <c r="M58" s="351">
        <v>14</v>
      </c>
      <c r="N58" s="320">
        <v>14</v>
      </c>
      <c r="O58" s="309">
        <v>14</v>
      </c>
    </row>
    <row r="59" spans="1:19" s="78" customFormat="1" ht="15.75" customHeight="1" x14ac:dyDescent="0.2">
      <c r="A59" s="35"/>
      <c r="B59" s="461"/>
      <c r="C59" s="4"/>
      <c r="D59" s="1031" t="s">
        <v>103</v>
      </c>
      <c r="E59" s="132"/>
      <c r="F59" s="134"/>
      <c r="G59" s="520"/>
      <c r="H59" s="534" t="s">
        <v>184</v>
      </c>
      <c r="I59" s="531">
        <v>3.3</v>
      </c>
      <c r="J59" s="535">
        <v>5.4</v>
      </c>
      <c r="K59" s="531">
        <v>3.3</v>
      </c>
      <c r="L59" s="441" t="s">
        <v>76</v>
      </c>
      <c r="M59" s="1045">
        <v>116</v>
      </c>
      <c r="N59" s="1047">
        <v>120</v>
      </c>
      <c r="O59" s="1004">
        <v>120</v>
      </c>
    </row>
    <row r="60" spans="1:19" s="78" customFormat="1" ht="15" customHeight="1" thickBot="1" x14ac:dyDescent="0.25">
      <c r="A60" s="37"/>
      <c r="B60" s="474"/>
      <c r="C60" s="5"/>
      <c r="D60" s="1015"/>
      <c r="E60" s="135"/>
      <c r="F60" s="166"/>
      <c r="G60" s="526"/>
      <c r="H60" s="95" t="s">
        <v>17</v>
      </c>
      <c r="I60" s="407">
        <f>SUM(I48)</f>
        <v>1290.0999999999999</v>
      </c>
      <c r="J60" s="255">
        <f t="shared" ref="J60:K60" si="4">SUM(J48)</f>
        <v>1970.2</v>
      </c>
      <c r="K60" s="252">
        <f t="shared" si="4"/>
        <v>1993.2</v>
      </c>
      <c r="L60" s="27"/>
      <c r="M60" s="1046"/>
      <c r="N60" s="1048"/>
      <c r="O60" s="1005"/>
    </row>
    <row r="61" spans="1:19" s="78" customFormat="1" ht="28.5" customHeight="1" x14ac:dyDescent="0.2">
      <c r="A61" s="916" t="s">
        <v>12</v>
      </c>
      <c r="B61" s="919" t="s">
        <v>18</v>
      </c>
      <c r="C61" s="902" t="s">
        <v>20</v>
      </c>
      <c r="D61" s="1042" t="s">
        <v>67</v>
      </c>
      <c r="E61" s="1050"/>
      <c r="F61" s="887">
        <v>11020310</v>
      </c>
      <c r="G61" s="485" t="s">
        <v>15</v>
      </c>
      <c r="H61" s="6" t="s">
        <v>16</v>
      </c>
      <c r="I61" s="63">
        <v>116.4</v>
      </c>
      <c r="J61" s="297">
        <v>120.4</v>
      </c>
      <c r="K61" s="295">
        <v>120.4</v>
      </c>
      <c r="L61" s="68" t="s">
        <v>65</v>
      </c>
      <c r="M61" s="392">
        <v>10160</v>
      </c>
      <c r="N61" s="393">
        <v>10160</v>
      </c>
      <c r="O61" s="394">
        <v>10160</v>
      </c>
    </row>
    <row r="62" spans="1:19" s="78" customFormat="1" ht="15" customHeight="1" x14ac:dyDescent="0.2">
      <c r="A62" s="917"/>
      <c r="B62" s="920"/>
      <c r="C62" s="903"/>
      <c r="D62" s="1049"/>
      <c r="E62" s="1051"/>
      <c r="F62" s="944"/>
      <c r="G62" s="170">
        <v>3</v>
      </c>
      <c r="H62" s="349"/>
      <c r="I62" s="537"/>
      <c r="J62" s="538"/>
      <c r="K62" s="539"/>
      <c r="L62" s="830" t="s">
        <v>194</v>
      </c>
      <c r="M62" s="395">
        <v>152</v>
      </c>
      <c r="N62" s="396">
        <v>152</v>
      </c>
      <c r="O62" s="397">
        <v>152</v>
      </c>
    </row>
    <row r="63" spans="1:19" s="78" customFormat="1" ht="15" customHeight="1" thickBot="1" x14ac:dyDescent="0.25">
      <c r="A63" s="918"/>
      <c r="B63" s="921"/>
      <c r="C63" s="922"/>
      <c r="D63" s="1043"/>
      <c r="E63" s="1052"/>
      <c r="F63" s="888"/>
      <c r="G63" s="169"/>
      <c r="H63" s="478" t="s">
        <v>17</v>
      </c>
      <c r="I63" s="225">
        <f>SUM(I61:I62)</f>
        <v>116.4</v>
      </c>
      <c r="J63" s="255">
        <f t="shared" ref="J63:K63" si="5">SUM(J61:J62)</f>
        <v>120.4</v>
      </c>
      <c r="K63" s="252">
        <f t="shared" si="5"/>
        <v>120.4</v>
      </c>
      <c r="L63" s="819"/>
      <c r="M63" s="361"/>
      <c r="N63" s="327"/>
      <c r="O63" s="324"/>
    </row>
    <row r="64" spans="1:19" s="78" customFormat="1" ht="17.25" customHeight="1" x14ac:dyDescent="0.2">
      <c r="A64" s="39" t="s">
        <v>12</v>
      </c>
      <c r="B64" s="461" t="s">
        <v>18</v>
      </c>
      <c r="C64" s="469" t="s">
        <v>30</v>
      </c>
      <c r="D64" s="1014" t="s">
        <v>74</v>
      </c>
      <c r="E64" s="106"/>
      <c r="F64" s="934">
        <v>11020406</v>
      </c>
      <c r="G64" s="173">
        <v>2</v>
      </c>
      <c r="H64" s="79" t="s">
        <v>16</v>
      </c>
      <c r="I64" s="293">
        <v>99.2</v>
      </c>
      <c r="J64" s="299">
        <v>120</v>
      </c>
      <c r="K64" s="408">
        <v>120</v>
      </c>
      <c r="L64" s="818" t="s">
        <v>75</v>
      </c>
      <c r="M64" s="362">
        <v>1913</v>
      </c>
      <c r="N64" s="313">
        <v>2060</v>
      </c>
      <c r="O64" s="310">
        <v>2060</v>
      </c>
    </row>
    <row r="65" spans="1:18" s="78" customFormat="1" ht="15" customHeight="1" thickBot="1" x14ac:dyDescent="0.25">
      <c r="A65" s="39"/>
      <c r="B65" s="461"/>
      <c r="C65" s="469"/>
      <c r="D65" s="1033"/>
      <c r="E65" s="107"/>
      <c r="F65" s="935"/>
      <c r="G65" s="185"/>
      <c r="H65" s="478" t="s">
        <v>17</v>
      </c>
      <c r="I65" s="221">
        <f t="shared" ref="I65:K65" si="6">+I64</f>
        <v>99.2</v>
      </c>
      <c r="J65" s="300">
        <f t="shared" si="6"/>
        <v>120</v>
      </c>
      <c r="K65" s="296">
        <f t="shared" si="6"/>
        <v>120</v>
      </c>
      <c r="L65" s="819"/>
      <c r="M65" s="358"/>
      <c r="N65" s="459"/>
      <c r="O65" s="307"/>
    </row>
    <row r="66" spans="1:18" s="78" customFormat="1" ht="21.6" customHeight="1" x14ac:dyDescent="0.2">
      <c r="A66" s="34" t="s">
        <v>12</v>
      </c>
      <c r="B66" s="89" t="s">
        <v>18</v>
      </c>
      <c r="C66" s="364" t="s">
        <v>47</v>
      </c>
      <c r="D66" s="1014" t="s">
        <v>95</v>
      </c>
      <c r="E66" s="366" t="s">
        <v>101</v>
      </c>
      <c r="F66" s="136"/>
      <c r="G66" s="173">
        <v>1</v>
      </c>
      <c r="H66" s="112" t="s">
        <v>16</v>
      </c>
      <c r="I66" s="228">
        <v>27</v>
      </c>
      <c r="J66" s="254">
        <v>37</v>
      </c>
      <c r="K66" s="446">
        <v>37</v>
      </c>
      <c r="L66" s="844" t="s">
        <v>146</v>
      </c>
      <c r="M66" s="205">
        <v>50</v>
      </c>
      <c r="N66" s="334">
        <v>25</v>
      </c>
      <c r="O66" s="344">
        <v>25</v>
      </c>
    </row>
    <row r="67" spans="1:18" s="78" customFormat="1" ht="21.6" customHeight="1" x14ac:dyDescent="0.2">
      <c r="A67" s="35"/>
      <c r="B67" s="90"/>
      <c r="C67" s="367"/>
      <c r="D67" s="1033"/>
      <c r="E67" s="369"/>
      <c r="F67" s="174"/>
      <c r="G67" s="175"/>
      <c r="H67" s="207" t="s">
        <v>53</v>
      </c>
      <c r="I67" s="484">
        <v>10</v>
      </c>
      <c r="J67" s="247"/>
      <c r="K67" s="294"/>
      <c r="L67" s="809"/>
      <c r="M67" s="239"/>
      <c r="N67" s="335"/>
      <c r="O67" s="328"/>
    </row>
    <row r="68" spans="1:18" s="78" customFormat="1" ht="15" customHeight="1" thickBot="1" x14ac:dyDescent="0.25">
      <c r="A68" s="35"/>
      <c r="B68" s="90"/>
      <c r="C68" s="367"/>
      <c r="D68" s="1015"/>
      <c r="E68" s="369"/>
      <c r="F68" s="174"/>
      <c r="G68" s="175"/>
      <c r="H68" s="472" t="s">
        <v>17</v>
      </c>
      <c r="I68" s="288">
        <f>SUM(I66:I67)</f>
        <v>37</v>
      </c>
      <c r="J68" s="398">
        <f>SUM(J66:J67)</f>
        <v>37</v>
      </c>
      <c r="K68" s="188">
        <f>SUM(K66:K67)</f>
        <v>37</v>
      </c>
      <c r="L68" s="83"/>
      <c r="M68" s="361"/>
      <c r="N68" s="327"/>
      <c r="O68" s="324"/>
      <c r="R68" s="86"/>
    </row>
    <row r="69" spans="1:18" s="78" customFormat="1" ht="28.15" customHeight="1" x14ac:dyDescent="0.2">
      <c r="A69" s="926" t="s">
        <v>12</v>
      </c>
      <c r="B69" s="919" t="s">
        <v>18</v>
      </c>
      <c r="C69" s="923" t="s">
        <v>69</v>
      </c>
      <c r="D69" s="1040" t="s">
        <v>171</v>
      </c>
      <c r="E69" s="483"/>
      <c r="F69" s="136"/>
      <c r="G69" s="173"/>
      <c r="H69" s="429" t="s">
        <v>16</v>
      </c>
      <c r="I69" s="228">
        <v>2.7</v>
      </c>
      <c r="J69" s="430"/>
      <c r="K69" s="431"/>
      <c r="L69" s="1042" t="s">
        <v>172</v>
      </c>
      <c r="M69" s="432">
        <v>100</v>
      </c>
      <c r="N69" s="454"/>
      <c r="O69" s="308"/>
    </row>
    <row r="70" spans="1:18" s="78" customFormat="1" ht="16.149999999999999" customHeight="1" thickBot="1" x14ac:dyDescent="0.25">
      <c r="A70" s="927"/>
      <c r="B70" s="921"/>
      <c r="C70" s="924"/>
      <c r="D70" s="1041"/>
      <c r="E70" s="416"/>
      <c r="F70" s="417"/>
      <c r="G70" s="185"/>
      <c r="H70" s="478" t="s">
        <v>17</v>
      </c>
      <c r="I70" s="218">
        <f>+I69</f>
        <v>2.7</v>
      </c>
      <c r="J70" s="433">
        <f>+J69</f>
        <v>0</v>
      </c>
      <c r="K70" s="434">
        <f>+K69</f>
        <v>0</v>
      </c>
      <c r="L70" s="1043"/>
      <c r="M70" s="435"/>
      <c r="N70" s="459"/>
      <c r="O70" s="307"/>
    </row>
    <row r="71" spans="1:18" s="78" customFormat="1" ht="17.45" customHeight="1" x14ac:dyDescent="0.2">
      <c r="A71" s="926" t="s">
        <v>12</v>
      </c>
      <c r="B71" s="919" t="s">
        <v>18</v>
      </c>
      <c r="C71" s="923" t="s">
        <v>70</v>
      </c>
      <c r="D71" s="1040" t="s">
        <v>195</v>
      </c>
      <c r="E71" s="483"/>
      <c r="F71" s="436"/>
      <c r="G71" s="173"/>
      <c r="H71" s="429" t="s">
        <v>16</v>
      </c>
      <c r="I71" s="228">
        <v>510</v>
      </c>
      <c r="J71" s="430"/>
      <c r="K71" s="431"/>
      <c r="L71" s="1042" t="s">
        <v>177</v>
      </c>
      <c r="M71" s="432">
        <v>100</v>
      </c>
      <c r="N71" s="454"/>
      <c r="O71" s="308"/>
    </row>
    <row r="72" spans="1:18" s="78" customFormat="1" ht="15.75" customHeight="1" thickBot="1" x14ac:dyDescent="0.25">
      <c r="A72" s="927"/>
      <c r="B72" s="921"/>
      <c r="C72" s="924"/>
      <c r="D72" s="1041"/>
      <c r="E72" s="416"/>
      <c r="F72" s="437"/>
      <c r="G72" s="185"/>
      <c r="H72" s="473" t="s">
        <v>17</v>
      </c>
      <c r="I72" s="218">
        <f>+I71</f>
        <v>510</v>
      </c>
      <c r="J72" s="433">
        <v>0</v>
      </c>
      <c r="K72" s="434">
        <v>0</v>
      </c>
      <c r="L72" s="1043"/>
      <c r="M72" s="435"/>
      <c r="N72" s="459"/>
      <c r="O72" s="307"/>
    </row>
    <row r="73" spans="1:18" s="78" customFormat="1" ht="15" customHeight="1" thickBot="1" x14ac:dyDescent="0.25">
      <c r="A73" s="210" t="s">
        <v>12</v>
      </c>
      <c r="B73" s="211" t="s">
        <v>18</v>
      </c>
      <c r="C73" s="820" t="s">
        <v>21</v>
      </c>
      <c r="D73" s="820"/>
      <c r="E73" s="821"/>
      <c r="F73" s="821"/>
      <c r="G73" s="821"/>
      <c r="H73" s="821"/>
      <c r="I73" s="423">
        <f>+I68+I65+I63+I60+I47+I70+I72</f>
        <v>7362.4</v>
      </c>
      <c r="J73" s="256">
        <f>+J68+J65+J63+J60+J47</f>
        <v>7649.5</v>
      </c>
      <c r="K73" s="229">
        <f>+K68+K65+K63+K60+K47</f>
        <v>7682.6999999999989</v>
      </c>
      <c r="L73" s="1002"/>
      <c r="M73" s="1044"/>
      <c r="N73" s="1044"/>
      <c r="O73" s="1003"/>
    </row>
    <row r="74" spans="1:18" s="78" customFormat="1" ht="15" customHeight="1" thickBot="1" x14ac:dyDescent="0.25">
      <c r="A74" s="41" t="s">
        <v>12</v>
      </c>
      <c r="B74" s="232" t="s">
        <v>20</v>
      </c>
      <c r="C74" s="1001" t="s">
        <v>110</v>
      </c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4"/>
    </row>
    <row r="75" spans="1:18" s="78" customFormat="1" ht="31.9" customHeight="1" x14ac:dyDescent="0.2">
      <c r="A75" s="34" t="s">
        <v>12</v>
      </c>
      <c r="B75" s="1035" t="s">
        <v>20</v>
      </c>
      <c r="C75" s="1037" t="s">
        <v>12</v>
      </c>
      <c r="D75" s="1014" t="s">
        <v>173</v>
      </c>
      <c r="E75" s="164"/>
      <c r="F75" s="122"/>
      <c r="G75" s="113">
        <v>2</v>
      </c>
      <c r="H75" s="115" t="s">
        <v>16</v>
      </c>
      <c r="I75" s="220"/>
      <c r="J75" s="289">
        <f>11.5+13</f>
        <v>24.5</v>
      </c>
      <c r="K75" s="282"/>
      <c r="L75" s="551" t="s">
        <v>174</v>
      </c>
      <c r="M75" s="540"/>
      <c r="N75" s="438">
        <v>2</v>
      </c>
      <c r="O75" s="422"/>
    </row>
    <row r="76" spans="1:18" s="78" customFormat="1" ht="16.149999999999999" customHeight="1" x14ac:dyDescent="0.2">
      <c r="A76" s="35"/>
      <c r="B76" s="1036"/>
      <c r="C76" s="1038"/>
      <c r="D76" s="1033"/>
      <c r="E76" s="164"/>
      <c r="F76" s="122"/>
      <c r="G76" s="113"/>
      <c r="H76" s="120"/>
      <c r="I76" s="281"/>
      <c r="J76" s="290"/>
      <c r="K76" s="283"/>
      <c r="L76" s="1031" t="s">
        <v>175</v>
      </c>
      <c r="M76" s="239"/>
      <c r="N76" s="335">
        <v>2</v>
      </c>
      <c r="O76" s="328"/>
    </row>
    <row r="77" spans="1:18" s="78" customFormat="1" ht="16.5" customHeight="1" thickBot="1" x14ac:dyDescent="0.25">
      <c r="A77" s="35"/>
      <c r="B77" s="1036"/>
      <c r="C77" s="1039"/>
      <c r="D77" s="1015"/>
      <c r="E77" s="80"/>
      <c r="F77" s="81"/>
      <c r="G77" s="82"/>
      <c r="H77" s="95" t="s">
        <v>17</v>
      </c>
      <c r="I77" s="64"/>
      <c r="J77" s="291">
        <f t="shared" ref="J77" si="7">SUM(J75:J76)</f>
        <v>24.5</v>
      </c>
      <c r="K77" s="285"/>
      <c r="L77" s="1015"/>
      <c r="M77" s="361"/>
      <c r="N77" s="327"/>
      <c r="O77" s="324"/>
    </row>
    <row r="78" spans="1:18" s="78" customFormat="1" ht="15.75" customHeight="1" x14ac:dyDescent="0.2">
      <c r="A78" s="42" t="s">
        <v>12</v>
      </c>
      <c r="B78" s="26" t="s">
        <v>20</v>
      </c>
      <c r="C78" s="9" t="s">
        <v>18</v>
      </c>
      <c r="D78" s="1008" t="s">
        <v>115</v>
      </c>
      <c r="E78" s="168"/>
      <c r="F78" s="60"/>
      <c r="G78" s="20"/>
      <c r="H78" s="341" t="s">
        <v>16</v>
      </c>
      <c r="I78" s="231">
        <f>SUMIF(H87:H96,"sb",I87:I96)</f>
        <v>0</v>
      </c>
      <c r="J78" s="290">
        <f>SUMIF(H87:H96,"sb",J87:J96)</f>
        <v>0</v>
      </c>
      <c r="K78" s="231">
        <v>871</v>
      </c>
      <c r="L78" s="342"/>
      <c r="M78" s="66"/>
      <c r="N78" s="336"/>
      <c r="O78" s="329"/>
    </row>
    <row r="79" spans="1:18" s="78" customFormat="1" ht="15.75" customHeight="1" x14ac:dyDescent="0.2">
      <c r="A79" s="43"/>
      <c r="B79" s="111"/>
      <c r="C79" s="171"/>
      <c r="D79" s="1009"/>
      <c r="E79" s="199"/>
      <c r="F79" s="61"/>
      <c r="G79" s="32"/>
      <c r="H79" s="116" t="s">
        <v>53</v>
      </c>
      <c r="I79" s="363">
        <v>475.9</v>
      </c>
      <c r="J79" s="292">
        <f>SUMIF(H87:H96,"sb(l)",J87:J96)</f>
        <v>0</v>
      </c>
      <c r="K79" s="363">
        <f>SUMIF(H87:H96,"sb(l)",K87:K96)</f>
        <v>0</v>
      </c>
      <c r="L79" s="208"/>
      <c r="M79" s="67"/>
      <c r="N79" s="542"/>
      <c r="O79" s="543"/>
    </row>
    <row r="80" spans="1:18" s="78" customFormat="1" ht="15.75" customHeight="1" x14ac:dyDescent="0.2">
      <c r="A80" s="43"/>
      <c r="B80" s="111"/>
      <c r="C80" s="171"/>
      <c r="D80" s="1009"/>
      <c r="E80" s="199"/>
      <c r="F80" s="61"/>
      <c r="G80" s="32"/>
      <c r="H80" s="447" t="s">
        <v>32</v>
      </c>
      <c r="I80" s="363">
        <f>2.8</f>
        <v>2.8</v>
      </c>
      <c r="J80" s="292">
        <f>SUMIF(H87:H96,"sb(vb)",J87:J96)</f>
        <v>0</v>
      </c>
      <c r="K80" s="363">
        <f>SUMIF(H87:H96,"sb(vb)",K87:K96)</f>
        <v>0</v>
      </c>
      <c r="L80" s="208"/>
      <c r="M80" s="67"/>
      <c r="N80" s="542"/>
      <c r="O80" s="543"/>
    </row>
    <row r="81" spans="1:20" s="78" customFormat="1" ht="15.75" customHeight="1" x14ac:dyDescent="0.2">
      <c r="A81" s="43"/>
      <c r="B81" s="111"/>
      <c r="C81" s="171"/>
      <c r="D81" s="1009"/>
      <c r="E81" s="199"/>
      <c r="F81" s="61"/>
      <c r="G81" s="32"/>
      <c r="H81" s="447" t="s">
        <v>105</v>
      </c>
      <c r="I81" s="363">
        <v>17</v>
      </c>
      <c r="J81" s="292"/>
      <c r="K81" s="363"/>
      <c r="L81" s="208"/>
      <c r="M81" s="67"/>
      <c r="N81" s="542"/>
      <c r="O81" s="543"/>
    </row>
    <row r="82" spans="1:20" s="78" customFormat="1" ht="15.75" customHeight="1" x14ac:dyDescent="0.2">
      <c r="A82" s="43"/>
      <c r="B82" s="111"/>
      <c r="C82" s="171"/>
      <c r="D82" s="1009"/>
      <c r="E82" s="199"/>
      <c r="F82" s="61"/>
      <c r="G82" s="32"/>
      <c r="H82" s="116" t="s">
        <v>55</v>
      </c>
      <c r="I82" s="363">
        <v>32.6</v>
      </c>
      <c r="J82" s="292">
        <f>SUMIF(H87:H96,"sb(es)",J87:J96)</f>
        <v>0</v>
      </c>
      <c r="K82" s="363">
        <f>SUMIF(H87:H96,"sb(es)",K87:K96)</f>
        <v>0</v>
      </c>
      <c r="L82" s="208"/>
      <c r="M82" s="67"/>
      <c r="N82" s="542"/>
      <c r="O82" s="543"/>
      <c r="R82" s="86"/>
    </row>
    <row r="83" spans="1:20" s="78" customFormat="1" ht="15.75" customHeight="1" x14ac:dyDescent="0.2">
      <c r="A83" s="43"/>
      <c r="B83" s="111"/>
      <c r="C83" s="171"/>
      <c r="D83" s="1009"/>
      <c r="E83" s="22"/>
      <c r="F83" s="61"/>
      <c r="G83" s="32"/>
      <c r="H83" s="119" t="s">
        <v>106</v>
      </c>
      <c r="I83" s="363">
        <v>191.8</v>
      </c>
      <c r="J83" s="292">
        <f>SUMIF(H87:H96,"sb(esl)",J87:J96)</f>
        <v>0</v>
      </c>
      <c r="K83" s="363">
        <f>SUMIF(H87:H96,"sb(esl)",K87:K96)</f>
        <v>0</v>
      </c>
      <c r="L83" s="208"/>
      <c r="M83" s="67"/>
      <c r="N83" s="542"/>
      <c r="O83" s="543"/>
    </row>
    <row r="84" spans="1:20" s="78" customFormat="1" ht="15.75" customHeight="1" x14ac:dyDescent="0.2">
      <c r="A84" s="43"/>
      <c r="B84" s="111"/>
      <c r="C84" s="171"/>
      <c r="D84" s="502"/>
      <c r="E84" s="22"/>
      <c r="F84" s="61"/>
      <c r="G84" s="32"/>
      <c r="H84" s="115" t="s">
        <v>80</v>
      </c>
      <c r="I84" s="363">
        <v>1206.3</v>
      </c>
      <c r="J84" s="292">
        <f>SUMIF(H87:H96,"sb(p)",J87:J96)</f>
        <v>0</v>
      </c>
      <c r="K84" s="363">
        <f>SUMIF(H87:H96,"sb(p)",K87:K96)</f>
        <v>0</v>
      </c>
      <c r="L84" s="208"/>
      <c r="M84" s="67"/>
      <c r="N84" s="542"/>
      <c r="O84" s="543"/>
    </row>
    <row r="85" spans="1:20" s="78" customFormat="1" ht="15.75" customHeight="1" x14ac:dyDescent="0.2">
      <c r="A85" s="43"/>
      <c r="B85" s="111"/>
      <c r="C85" s="171"/>
      <c r="D85" s="502"/>
      <c r="E85" s="22"/>
      <c r="F85" s="61"/>
      <c r="G85" s="32"/>
      <c r="H85" s="117" t="s">
        <v>34</v>
      </c>
      <c r="I85" s="219">
        <f>SUMIF(H87:H96,"lrvb",I87:I96)</f>
        <v>0</v>
      </c>
      <c r="J85" s="452">
        <f>SUMIF(H87:H96,"lrvb",J87:J96)</f>
        <v>0</v>
      </c>
      <c r="K85" s="545">
        <v>3834</v>
      </c>
      <c r="L85" s="208"/>
      <c r="M85" s="67"/>
      <c r="N85" s="542"/>
      <c r="O85" s="543"/>
    </row>
    <row r="86" spans="1:20" s="78" customFormat="1" ht="29.25" customHeight="1" x14ac:dyDescent="0.2">
      <c r="A86" s="39"/>
      <c r="B86" s="461"/>
      <c r="C86" s="171"/>
      <c r="D86" s="481" t="s">
        <v>57</v>
      </c>
      <c r="E86" s="480" t="s">
        <v>31</v>
      </c>
      <c r="F86" s="1029">
        <v>1101012101</v>
      </c>
      <c r="G86" s="202">
        <v>5</v>
      </c>
      <c r="H86" s="115"/>
      <c r="I86" s="76"/>
      <c r="J86" s="541"/>
      <c r="K86" s="76"/>
      <c r="L86" s="489"/>
      <c r="M86" s="552"/>
      <c r="N86" s="553"/>
      <c r="O86" s="554"/>
    </row>
    <row r="87" spans="1:20" s="78" customFormat="1" ht="16.899999999999999" customHeight="1" x14ac:dyDescent="0.2">
      <c r="A87" s="39"/>
      <c r="B87" s="461"/>
      <c r="C87" s="171"/>
      <c r="D87" s="213" t="s">
        <v>56</v>
      </c>
      <c r="E87" s="214" t="s">
        <v>101</v>
      </c>
      <c r="F87" s="1030"/>
      <c r="G87" s="152"/>
      <c r="H87" s="515" t="s">
        <v>185</v>
      </c>
      <c r="I87" s="531">
        <f>105.8+666.4-764.6</f>
        <v>7.5999999999999091</v>
      </c>
      <c r="J87" s="535"/>
      <c r="K87" s="531"/>
      <c r="L87" s="488" t="s">
        <v>33</v>
      </c>
      <c r="M87" s="201">
        <v>100</v>
      </c>
      <c r="N87" s="337"/>
      <c r="O87" s="330"/>
    </row>
    <row r="88" spans="1:20" s="78" customFormat="1" ht="16.899999999999999" customHeight="1" x14ac:dyDescent="0.2">
      <c r="A88" s="39"/>
      <c r="B88" s="461"/>
      <c r="C88" s="171"/>
      <c r="D88" s="213" t="s">
        <v>100</v>
      </c>
      <c r="E88" s="215"/>
      <c r="F88" s="216"/>
      <c r="G88" s="152"/>
      <c r="H88" s="515" t="s">
        <v>186</v>
      </c>
      <c r="I88" s="531">
        <v>441.7</v>
      </c>
      <c r="J88" s="535"/>
      <c r="K88" s="531"/>
      <c r="L88" s="488" t="s">
        <v>33</v>
      </c>
      <c r="M88" s="201">
        <v>100</v>
      </c>
      <c r="N88" s="337"/>
      <c r="O88" s="330"/>
    </row>
    <row r="89" spans="1:20" s="78" customFormat="1" ht="22.9" customHeight="1" x14ac:dyDescent="0.2">
      <c r="A89" s="39"/>
      <c r="B89" s="461"/>
      <c r="C89" s="171"/>
      <c r="D89" s="1031" t="s">
        <v>59</v>
      </c>
      <c r="E89" s="181" t="s">
        <v>31</v>
      </c>
      <c r="F89" s="137"/>
      <c r="G89" s="109"/>
      <c r="H89" s="548" t="s">
        <v>185</v>
      </c>
      <c r="I89" s="523">
        <v>60.2</v>
      </c>
      <c r="J89" s="517"/>
      <c r="K89" s="523"/>
      <c r="L89" s="488" t="s">
        <v>60</v>
      </c>
      <c r="M89" s="201">
        <v>100</v>
      </c>
      <c r="N89" s="337"/>
      <c r="O89" s="330"/>
      <c r="R89" s="86"/>
    </row>
    <row r="90" spans="1:20" s="78" customFormat="1" ht="21" customHeight="1" x14ac:dyDescent="0.2">
      <c r="A90" s="39"/>
      <c r="B90" s="461"/>
      <c r="C90" s="171"/>
      <c r="D90" s="1032"/>
      <c r="E90" s="233"/>
      <c r="F90" s="234"/>
      <c r="G90" s="109"/>
      <c r="H90" s="548"/>
      <c r="I90" s="523"/>
      <c r="J90" s="517"/>
      <c r="K90" s="523"/>
      <c r="L90" s="491"/>
      <c r="M90" s="239"/>
      <c r="N90" s="335"/>
      <c r="O90" s="328"/>
    </row>
    <row r="91" spans="1:20" s="78" customFormat="1" ht="27" customHeight="1" x14ac:dyDescent="0.2">
      <c r="A91" s="39"/>
      <c r="B91" s="461"/>
      <c r="C91" s="171"/>
      <c r="D91" s="1031" t="s">
        <v>122</v>
      </c>
      <c r="E91" s="181" t="s">
        <v>31</v>
      </c>
      <c r="F91" s="137"/>
      <c r="G91" s="77"/>
      <c r="H91" s="515" t="s">
        <v>185</v>
      </c>
      <c r="I91" s="523">
        <v>10.6</v>
      </c>
      <c r="J91" s="517"/>
      <c r="K91" s="523"/>
      <c r="L91" s="1031" t="s">
        <v>123</v>
      </c>
      <c r="M91" s="201">
        <v>1</v>
      </c>
      <c r="N91" s="337"/>
      <c r="O91" s="330"/>
      <c r="R91" s="86"/>
    </row>
    <row r="92" spans="1:20" s="78" customFormat="1" ht="30.6" customHeight="1" x14ac:dyDescent="0.2">
      <c r="A92" s="39"/>
      <c r="B92" s="461"/>
      <c r="C92" s="171"/>
      <c r="D92" s="1032"/>
      <c r="E92" s="233"/>
      <c r="F92" s="234"/>
      <c r="G92" s="109"/>
      <c r="H92" s="515"/>
      <c r="I92" s="523"/>
      <c r="J92" s="517"/>
      <c r="K92" s="523"/>
      <c r="L92" s="1033"/>
      <c r="M92" s="239"/>
      <c r="N92" s="335"/>
      <c r="O92" s="328"/>
      <c r="R92" s="86"/>
      <c r="T92" s="86"/>
    </row>
    <row r="93" spans="1:20" s="78" customFormat="1" ht="15.6" customHeight="1" x14ac:dyDescent="0.2">
      <c r="A93" s="39"/>
      <c r="B93" s="461"/>
      <c r="C93" s="171"/>
      <c r="D93" s="481" t="s">
        <v>121</v>
      </c>
      <c r="E93" s="181" t="s">
        <v>31</v>
      </c>
      <c r="F93" s="137"/>
      <c r="G93" s="77"/>
      <c r="H93" s="534" t="s">
        <v>187</v>
      </c>
      <c r="I93" s="523"/>
      <c r="J93" s="517"/>
      <c r="K93" s="523">
        <f>1000-1000+4000-2000</f>
        <v>2000</v>
      </c>
      <c r="L93" s="488" t="s">
        <v>178</v>
      </c>
      <c r="M93" s="201"/>
      <c r="N93" s="337"/>
      <c r="O93" s="330">
        <v>35</v>
      </c>
      <c r="P93" s="86"/>
    </row>
    <row r="94" spans="1:20" s="78" customFormat="1" ht="29.25" customHeight="1" x14ac:dyDescent="0.2">
      <c r="A94" s="39"/>
      <c r="B94" s="461"/>
      <c r="C94" s="171"/>
      <c r="D94" s="235" t="s">
        <v>134</v>
      </c>
      <c r="E94" s="236" t="s">
        <v>31</v>
      </c>
      <c r="F94" s="155"/>
      <c r="G94" s="544"/>
      <c r="H94" s="515" t="s">
        <v>187</v>
      </c>
      <c r="I94" s="546"/>
      <c r="J94" s="549"/>
      <c r="K94" s="546">
        <v>1834</v>
      </c>
      <c r="L94" s="350" t="s">
        <v>135</v>
      </c>
      <c r="M94" s="414"/>
      <c r="N94" s="415"/>
      <c r="O94" s="331">
        <v>95</v>
      </c>
    </row>
    <row r="95" spans="1:20" s="78" customFormat="1" ht="43.15" customHeight="1" x14ac:dyDescent="0.2">
      <c r="A95" s="39"/>
      <c r="B95" s="461"/>
      <c r="C95" s="171"/>
      <c r="D95" s="235" t="s">
        <v>155</v>
      </c>
      <c r="E95" s="236" t="s">
        <v>31</v>
      </c>
      <c r="F95" s="155"/>
      <c r="G95" s="544"/>
      <c r="H95" s="515" t="s">
        <v>184</v>
      </c>
      <c r="I95" s="547"/>
      <c r="J95" s="550"/>
      <c r="K95" s="523">
        <v>821</v>
      </c>
      <c r="L95" s="350" t="s">
        <v>156</v>
      </c>
      <c r="M95" s="207"/>
      <c r="N95" s="399"/>
      <c r="O95" s="331">
        <v>1</v>
      </c>
      <c r="S95" s="86"/>
    </row>
    <row r="96" spans="1:20" s="78" customFormat="1" ht="27.6" customHeight="1" x14ac:dyDescent="0.2">
      <c r="A96" s="39"/>
      <c r="B96" s="461"/>
      <c r="C96" s="189"/>
      <c r="D96" s="1018" t="s">
        <v>158</v>
      </c>
      <c r="E96" s="503" t="s">
        <v>31</v>
      </c>
      <c r="F96" s="71"/>
      <c r="G96" s="84"/>
      <c r="H96" s="515" t="s">
        <v>184</v>
      </c>
      <c r="I96" s="546"/>
      <c r="J96" s="549"/>
      <c r="K96" s="546">
        <v>50</v>
      </c>
      <c r="L96" s="504" t="s">
        <v>154</v>
      </c>
      <c r="M96" s="400"/>
      <c r="N96" s="337"/>
      <c r="O96" s="330">
        <v>1</v>
      </c>
    </row>
    <row r="97" spans="1:20" s="78" customFormat="1" ht="17.45" customHeight="1" thickBot="1" x14ac:dyDescent="0.25">
      <c r="A97" s="44"/>
      <c r="B97" s="25"/>
      <c r="C97" s="17"/>
      <c r="D97" s="1034"/>
      <c r="E97" s="158"/>
      <c r="F97" s="159"/>
      <c r="G97" s="82"/>
      <c r="H97" s="95" t="s">
        <v>17</v>
      </c>
      <c r="I97" s="444">
        <f>SUM(I78:I85)</f>
        <v>1926.3999999999999</v>
      </c>
      <c r="J97" s="291">
        <f>SUM(J78:J85)</f>
        <v>0</v>
      </c>
      <c r="K97" s="285">
        <f>SUM(K78:K85)</f>
        <v>4705</v>
      </c>
      <c r="L97" s="495"/>
      <c r="M97" s="377"/>
      <c r="N97" s="338"/>
      <c r="O97" s="332"/>
    </row>
    <row r="98" spans="1:20" s="78" customFormat="1" ht="22.15" customHeight="1" x14ac:dyDescent="0.2">
      <c r="A98" s="42" t="s">
        <v>12</v>
      </c>
      <c r="B98" s="26" t="s">
        <v>20</v>
      </c>
      <c r="C98" s="9" t="s">
        <v>20</v>
      </c>
      <c r="D98" s="1008" t="s">
        <v>120</v>
      </c>
      <c r="E98" s="567"/>
      <c r="F98" s="568"/>
      <c r="G98" s="569"/>
      <c r="H98" s="533" t="s">
        <v>16</v>
      </c>
      <c r="I98" s="371">
        <v>244.1</v>
      </c>
      <c r="J98" s="372">
        <v>548.5</v>
      </c>
      <c r="K98" s="373">
        <v>231.7</v>
      </c>
      <c r="L98" s="100"/>
      <c r="M98" s="359"/>
      <c r="N98" s="454"/>
      <c r="O98" s="308"/>
    </row>
    <row r="99" spans="1:20" s="78" customFormat="1" ht="22.15" customHeight="1" x14ac:dyDescent="0.2">
      <c r="A99" s="43"/>
      <c r="B99" s="111"/>
      <c r="C99" s="171"/>
      <c r="D99" s="1009"/>
      <c r="E99" s="28"/>
      <c r="F99" s="370"/>
      <c r="G99" s="113"/>
      <c r="H99" s="117" t="s">
        <v>53</v>
      </c>
      <c r="I99" s="581">
        <v>21.3</v>
      </c>
      <c r="J99" s="582"/>
      <c r="K99" s="583"/>
      <c r="L99" s="580"/>
      <c r="M99" s="362"/>
      <c r="N99" s="313"/>
      <c r="O99" s="310"/>
    </row>
    <row r="100" spans="1:20" s="78" customFormat="1" ht="41.25" customHeight="1" x14ac:dyDescent="0.2">
      <c r="A100" s="43"/>
      <c r="B100" s="111"/>
      <c r="C100" s="171"/>
      <c r="D100" s="475" t="s">
        <v>50</v>
      </c>
      <c r="E100" s="28"/>
      <c r="F100" s="370"/>
      <c r="G100" s="113"/>
      <c r="H100" s="534" t="s">
        <v>184</v>
      </c>
      <c r="I100" s="572">
        <v>33</v>
      </c>
      <c r="J100" s="565"/>
      <c r="K100" s="566"/>
      <c r="L100" s="521" t="s">
        <v>196</v>
      </c>
      <c r="M100" s="387">
        <v>100</v>
      </c>
      <c r="N100" s="320"/>
      <c r="O100" s="323"/>
    </row>
    <row r="101" spans="1:20" s="78" customFormat="1" ht="45" customHeight="1" x14ac:dyDescent="0.2">
      <c r="A101" s="43"/>
      <c r="B101" s="111"/>
      <c r="C101" s="171"/>
      <c r="D101" s="163"/>
      <c r="E101" s="28"/>
      <c r="F101" s="467"/>
      <c r="G101" s="113"/>
      <c r="H101" s="515" t="s">
        <v>184</v>
      </c>
      <c r="I101" s="516">
        <f>32.9+5.5</f>
        <v>38.4</v>
      </c>
      <c r="J101" s="517"/>
      <c r="K101" s="518"/>
      <c r="L101" s="530" t="s">
        <v>165</v>
      </c>
      <c r="M101" s="387">
        <v>100</v>
      </c>
      <c r="N101" s="320"/>
      <c r="O101" s="374"/>
    </row>
    <row r="102" spans="1:20" s="78" customFormat="1" ht="31.5" customHeight="1" x14ac:dyDescent="0.2">
      <c r="A102" s="43"/>
      <c r="B102" s="111"/>
      <c r="C102" s="171"/>
      <c r="D102" s="163"/>
      <c r="E102" s="28"/>
      <c r="F102" s="467"/>
      <c r="G102" s="113"/>
      <c r="H102" s="515" t="s">
        <v>184</v>
      </c>
      <c r="I102" s="516">
        <v>2.2000000000000002</v>
      </c>
      <c r="J102" s="517"/>
      <c r="K102" s="518"/>
      <c r="L102" s="522" t="s">
        <v>160</v>
      </c>
      <c r="M102" s="387">
        <v>2</v>
      </c>
      <c r="N102" s="320"/>
      <c r="O102" s="374"/>
    </row>
    <row r="103" spans="1:20" s="78" customFormat="1" ht="32.450000000000003" customHeight="1" x14ac:dyDescent="0.2">
      <c r="A103" s="43"/>
      <c r="B103" s="111"/>
      <c r="C103" s="171"/>
      <c r="D103" s="475"/>
      <c r="E103" s="28"/>
      <c r="F103" s="370"/>
      <c r="G103" s="113"/>
      <c r="H103" s="534" t="s">
        <v>184</v>
      </c>
      <c r="I103" s="573"/>
      <c r="J103" s="535">
        <v>18.7</v>
      </c>
      <c r="K103" s="564"/>
      <c r="L103" s="248" t="s">
        <v>148</v>
      </c>
      <c r="M103" s="238"/>
      <c r="N103" s="319">
        <v>100</v>
      </c>
      <c r="O103" s="331"/>
    </row>
    <row r="104" spans="1:20" s="78" customFormat="1" ht="32.450000000000003" customHeight="1" x14ac:dyDescent="0.2">
      <c r="A104" s="43"/>
      <c r="B104" s="111"/>
      <c r="C104" s="171"/>
      <c r="D104" s="475"/>
      <c r="E104" s="28"/>
      <c r="F104" s="370"/>
      <c r="G104" s="113"/>
      <c r="H104" s="534" t="s">
        <v>184</v>
      </c>
      <c r="I104" s="516"/>
      <c r="J104" s="517">
        <v>20.5</v>
      </c>
      <c r="K104" s="518"/>
      <c r="L104" s="530" t="s">
        <v>136</v>
      </c>
      <c r="M104" s="403"/>
      <c r="N104" s="319">
        <v>100</v>
      </c>
      <c r="O104" s="331"/>
    </row>
    <row r="105" spans="1:20" s="78" customFormat="1" ht="39.75" customHeight="1" x14ac:dyDescent="0.2">
      <c r="A105" s="43"/>
      <c r="B105" s="111"/>
      <c r="C105" s="171"/>
      <c r="D105" s="163"/>
      <c r="E105" s="28"/>
      <c r="F105" s="467"/>
      <c r="G105" s="113"/>
      <c r="H105" s="515" t="s">
        <v>184</v>
      </c>
      <c r="I105" s="516"/>
      <c r="J105" s="517">
        <v>24.9</v>
      </c>
      <c r="K105" s="518"/>
      <c r="L105" s="530" t="s">
        <v>161</v>
      </c>
      <c r="M105" s="403"/>
      <c r="N105" s="319">
        <v>100</v>
      </c>
      <c r="O105" s="404"/>
    </row>
    <row r="106" spans="1:20" s="78" customFormat="1" ht="44.45" customHeight="1" x14ac:dyDescent="0.2">
      <c r="A106" s="43"/>
      <c r="B106" s="111"/>
      <c r="C106" s="171"/>
      <c r="D106" s="475"/>
      <c r="E106" s="588" t="s">
        <v>31</v>
      </c>
      <c r="F106" s="370"/>
      <c r="G106" s="113"/>
      <c r="H106" s="534" t="s">
        <v>184</v>
      </c>
      <c r="I106" s="516"/>
      <c r="J106" s="517">
        <v>225</v>
      </c>
      <c r="K106" s="518"/>
      <c r="L106" s="555" t="s">
        <v>149</v>
      </c>
      <c r="M106" s="470"/>
      <c r="N106" s="455">
        <v>100</v>
      </c>
      <c r="O106" s="401"/>
    </row>
    <row r="107" spans="1:20" s="78" customFormat="1" ht="41.25" customHeight="1" x14ac:dyDescent="0.2">
      <c r="A107" s="43"/>
      <c r="B107" s="111"/>
      <c r="C107" s="171"/>
      <c r="D107" s="163"/>
      <c r="E107" s="28"/>
      <c r="F107" s="467"/>
      <c r="G107" s="113"/>
      <c r="H107" s="515" t="s">
        <v>184</v>
      </c>
      <c r="I107" s="516"/>
      <c r="J107" s="517">
        <v>9.5</v>
      </c>
      <c r="K107" s="518"/>
      <c r="L107" s="556" t="s">
        <v>150</v>
      </c>
      <c r="M107" s="470"/>
      <c r="N107" s="320">
        <v>100</v>
      </c>
      <c r="O107" s="374"/>
    </row>
    <row r="108" spans="1:20" s="78" customFormat="1" ht="41.25" customHeight="1" x14ac:dyDescent="0.2">
      <c r="A108" s="43"/>
      <c r="B108" s="111"/>
      <c r="C108" s="171"/>
      <c r="D108" s="163"/>
      <c r="E108" s="28"/>
      <c r="F108" s="467"/>
      <c r="G108" s="113"/>
      <c r="H108" s="515" t="s">
        <v>184</v>
      </c>
      <c r="I108" s="516"/>
      <c r="J108" s="517">
        <v>7</v>
      </c>
      <c r="K108" s="518"/>
      <c r="L108" s="556" t="s">
        <v>151</v>
      </c>
      <c r="M108" s="470"/>
      <c r="N108" s="320">
        <v>100</v>
      </c>
      <c r="O108" s="374"/>
    </row>
    <row r="109" spans="1:20" s="78" customFormat="1" ht="39" customHeight="1" x14ac:dyDescent="0.2">
      <c r="A109" s="43"/>
      <c r="B109" s="111"/>
      <c r="C109" s="171"/>
      <c r="D109" s="163"/>
      <c r="E109" s="28"/>
      <c r="F109" s="467"/>
      <c r="G109" s="113"/>
      <c r="H109" s="515" t="s">
        <v>184</v>
      </c>
      <c r="I109" s="516"/>
      <c r="J109" s="517">
        <v>3</v>
      </c>
      <c r="K109" s="518"/>
      <c r="L109" s="557" t="s">
        <v>162</v>
      </c>
      <c r="M109" s="387"/>
      <c r="N109" s="320">
        <v>100</v>
      </c>
      <c r="O109" s="374"/>
    </row>
    <row r="110" spans="1:20" s="78" customFormat="1" ht="30.6" customHeight="1" x14ac:dyDescent="0.2">
      <c r="A110" s="43"/>
      <c r="B110" s="111"/>
      <c r="C110" s="171"/>
      <c r="D110" s="163"/>
      <c r="E110" s="28"/>
      <c r="F110" s="467"/>
      <c r="G110" s="113"/>
      <c r="H110" s="515" t="s">
        <v>184</v>
      </c>
      <c r="I110" s="516"/>
      <c r="J110" s="517">
        <v>9</v>
      </c>
      <c r="K110" s="518"/>
      <c r="L110" s="556" t="s">
        <v>152</v>
      </c>
      <c r="M110" s="470"/>
      <c r="N110" s="320">
        <v>100</v>
      </c>
      <c r="O110" s="314"/>
    </row>
    <row r="111" spans="1:20" s="78" customFormat="1" ht="44.45" customHeight="1" x14ac:dyDescent="0.2">
      <c r="A111" s="43"/>
      <c r="B111" s="111"/>
      <c r="C111" s="171"/>
      <c r="D111" s="475"/>
      <c r="E111" s="28"/>
      <c r="F111" s="370"/>
      <c r="G111" s="113"/>
      <c r="H111" s="534" t="s">
        <v>184</v>
      </c>
      <c r="I111" s="516"/>
      <c r="J111" s="517"/>
      <c r="K111" s="518">
        <v>44.5</v>
      </c>
      <c r="L111" s="558" t="s">
        <v>159</v>
      </c>
      <c r="M111" s="457"/>
      <c r="N111" s="458"/>
      <c r="O111" s="330">
        <v>100</v>
      </c>
      <c r="R111" s="86"/>
      <c r="T111" s="86"/>
    </row>
    <row r="112" spans="1:20" s="78" customFormat="1" ht="31.15" customHeight="1" x14ac:dyDescent="0.2">
      <c r="A112" s="39"/>
      <c r="B112" s="461"/>
      <c r="C112" s="189"/>
      <c r="D112" s="1016" t="s">
        <v>137</v>
      </c>
      <c r="E112" s="172"/>
      <c r="F112" s="71"/>
      <c r="G112" s="84" t="s">
        <v>15</v>
      </c>
      <c r="H112" s="515" t="s">
        <v>184</v>
      </c>
      <c r="I112" s="516">
        <v>14.9</v>
      </c>
      <c r="J112" s="517"/>
      <c r="K112" s="518"/>
      <c r="L112" s="586" t="s">
        <v>163</v>
      </c>
      <c r="M112" s="403">
        <v>100</v>
      </c>
      <c r="N112" s="587"/>
      <c r="O112" s="402"/>
    </row>
    <row r="113" spans="1:20" s="78" customFormat="1" ht="30" customHeight="1" x14ac:dyDescent="0.2">
      <c r="A113" s="39"/>
      <c r="B113" s="461"/>
      <c r="C113" s="189"/>
      <c r="D113" s="1017"/>
      <c r="E113" s="172"/>
      <c r="F113" s="62"/>
      <c r="G113" s="75"/>
      <c r="H113" s="515" t="s">
        <v>184</v>
      </c>
      <c r="I113" s="516"/>
      <c r="J113" s="517">
        <v>14.2</v>
      </c>
      <c r="K113" s="518"/>
      <c r="L113" s="559" t="s">
        <v>139</v>
      </c>
      <c r="M113" s="403"/>
      <c r="N113" s="319">
        <v>100</v>
      </c>
      <c r="O113" s="404"/>
    </row>
    <row r="114" spans="1:20" s="78" customFormat="1" ht="32.450000000000003" customHeight="1" x14ac:dyDescent="0.2">
      <c r="A114" s="39"/>
      <c r="B114" s="461"/>
      <c r="C114" s="189"/>
      <c r="D114" s="163"/>
      <c r="E114" s="172"/>
      <c r="F114" s="62"/>
      <c r="G114" s="75"/>
      <c r="H114" s="515" t="s">
        <v>184</v>
      </c>
      <c r="I114" s="516"/>
      <c r="J114" s="517">
        <v>3.5</v>
      </c>
      <c r="K114" s="518"/>
      <c r="L114" s="560" t="s">
        <v>164</v>
      </c>
      <c r="M114" s="405"/>
      <c r="N114" s="346">
        <v>100</v>
      </c>
      <c r="O114" s="462"/>
    </row>
    <row r="115" spans="1:20" s="78" customFormat="1" ht="29.45" customHeight="1" x14ac:dyDescent="0.2">
      <c r="A115" s="39"/>
      <c r="B115" s="461"/>
      <c r="C115" s="189"/>
      <c r="D115" s="163"/>
      <c r="E115" s="172"/>
      <c r="F115" s="62"/>
      <c r="G115" s="75"/>
      <c r="H115" s="515" t="s">
        <v>184</v>
      </c>
      <c r="I115" s="516"/>
      <c r="J115" s="517">
        <v>36.299999999999997</v>
      </c>
      <c r="K115" s="518"/>
      <c r="L115" s="561" t="s">
        <v>138</v>
      </c>
      <c r="M115" s="400"/>
      <c r="N115" s="337">
        <v>100</v>
      </c>
      <c r="O115" s="406"/>
    </row>
    <row r="116" spans="1:20" s="78" customFormat="1" ht="43.9" customHeight="1" x14ac:dyDescent="0.2">
      <c r="A116" s="39"/>
      <c r="B116" s="461"/>
      <c r="C116" s="189"/>
      <c r="D116" s="163"/>
      <c r="E116" s="172"/>
      <c r="F116" s="62"/>
      <c r="G116" s="75"/>
      <c r="H116" s="515" t="s">
        <v>184</v>
      </c>
      <c r="I116" s="516"/>
      <c r="J116" s="517"/>
      <c r="K116" s="518">
        <v>10.3</v>
      </c>
      <c r="L116" s="562" t="s">
        <v>157</v>
      </c>
      <c r="M116" s="400"/>
      <c r="N116" s="337"/>
      <c r="O116" s="330">
        <v>100</v>
      </c>
    </row>
    <row r="117" spans="1:20" s="78" customFormat="1" ht="15.75" customHeight="1" x14ac:dyDescent="0.2">
      <c r="A117" s="39"/>
      <c r="B117" s="461"/>
      <c r="C117" s="171"/>
      <c r="D117" s="1018" t="s">
        <v>111</v>
      </c>
      <c r="E117" s="584"/>
      <c r="F117" s="585">
        <v>11010100</v>
      </c>
      <c r="G117" s="77">
        <v>6</v>
      </c>
      <c r="H117" s="548" t="s">
        <v>184</v>
      </c>
      <c r="I117" s="573">
        <v>155.6</v>
      </c>
      <c r="J117" s="535">
        <v>176.9</v>
      </c>
      <c r="K117" s="564">
        <v>176.9</v>
      </c>
      <c r="L117" s="563" t="s">
        <v>153</v>
      </c>
      <c r="M117" s="53">
        <v>6</v>
      </c>
      <c r="N117" s="339">
        <v>6</v>
      </c>
      <c r="O117" s="333">
        <v>6</v>
      </c>
      <c r="T117" s="86"/>
    </row>
    <row r="118" spans="1:20" s="78" customFormat="1" ht="15.6" customHeight="1" x14ac:dyDescent="0.2">
      <c r="A118" s="35"/>
      <c r="B118" s="461"/>
      <c r="C118" s="189"/>
      <c r="D118" s="1019"/>
      <c r="E118" s="869" t="s">
        <v>17</v>
      </c>
      <c r="F118" s="870"/>
      <c r="G118" s="870"/>
      <c r="H118" s="871"/>
      <c r="I118" s="286">
        <f>SUM(I98:I99)</f>
        <v>265.39999999999998</v>
      </c>
      <c r="J118" s="230">
        <f>SUM(J98)</f>
        <v>548.5</v>
      </c>
      <c r="K118" s="287">
        <f>SUM(K98)</f>
        <v>231.7</v>
      </c>
      <c r="L118" s="456"/>
      <c r="M118" s="204"/>
      <c r="N118" s="340"/>
      <c r="O118" s="318"/>
      <c r="R118" s="86"/>
    </row>
    <row r="119" spans="1:20" s="78" customFormat="1" ht="15.6" customHeight="1" thickBot="1" x14ac:dyDescent="0.25">
      <c r="A119" s="210" t="s">
        <v>12</v>
      </c>
      <c r="B119" s="211" t="s">
        <v>20</v>
      </c>
      <c r="C119" s="981" t="s">
        <v>21</v>
      </c>
      <c r="D119" s="820"/>
      <c r="E119" s="820"/>
      <c r="F119" s="820"/>
      <c r="G119" s="820"/>
      <c r="H119" s="1010"/>
      <c r="I119" s="195">
        <f>I118+I97+I77</f>
        <v>2191.7999999999997</v>
      </c>
      <c r="J119" s="443">
        <f>J118+J97+J77</f>
        <v>573</v>
      </c>
      <c r="K119" s="574">
        <f>K118+K97+K77</f>
        <v>4936.7</v>
      </c>
      <c r="L119" s="997"/>
      <c r="M119" s="1011"/>
      <c r="N119" s="1011"/>
      <c r="O119" s="998"/>
    </row>
    <row r="120" spans="1:20" s="78" customFormat="1" ht="14.25" customHeight="1" thickBot="1" x14ac:dyDescent="0.25">
      <c r="A120" s="45" t="s">
        <v>12</v>
      </c>
      <c r="B120" s="10" t="s">
        <v>30</v>
      </c>
      <c r="C120" s="982" t="s">
        <v>36</v>
      </c>
      <c r="D120" s="983"/>
      <c r="E120" s="983"/>
      <c r="F120" s="983"/>
      <c r="G120" s="983"/>
      <c r="H120" s="983"/>
      <c r="I120" s="983"/>
      <c r="J120" s="983"/>
      <c r="K120" s="983"/>
      <c r="L120" s="984"/>
      <c r="M120" s="1012"/>
      <c r="N120" s="1012"/>
      <c r="O120" s="1013"/>
    </row>
    <row r="121" spans="1:20" s="78" customFormat="1" ht="29.25" customHeight="1" x14ac:dyDescent="0.2">
      <c r="A121" s="34" t="s">
        <v>12</v>
      </c>
      <c r="B121" s="460" t="s">
        <v>30</v>
      </c>
      <c r="C121" s="3" t="s">
        <v>12</v>
      </c>
      <c r="D121" s="1014" t="s">
        <v>77</v>
      </c>
      <c r="E121" s="138"/>
      <c r="F121" s="197">
        <v>11030607</v>
      </c>
      <c r="G121" s="139" t="s">
        <v>15</v>
      </c>
      <c r="H121" s="30" t="s">
        <v>16</v>
      </c>
      <c r="I121" s="375">
        <v>756</v>
      </c>
      <c r="J121" s="254">
        <v>756</v>
      </c>
      <c r="K121" s="446">
        <v>756</v>
      </c>
      <c r="L121" s="844" t="s">
        <v>197</v>
      </c>
      <c r="M121" s="205">
        <v>4</v>
      </c>
      <c r="N121" s="334">
        <v>4</v>
      </c>
      <c r="O121" s="344">
        <v>4</v>
      </c>
    </row>
    <row r="122" spans="1:20" s="78" customFormat="1" ht="15" customHeight="1" thickBot="1" x14ac:dyDescent="0.25">
      <c r="A122" s="37"/>
      <c r="B122" s="474"/>
      <c r="C122" s="5"/>
      <c r="D122" s="1015"/>
      <c r="E122" s="140"/>
      <c r="F122" s="198"/>
      <c r="G122" s="50"/>
      <c r="H122" s="31" t="s">
        <v>17</v>
      </c>
      <c r="I122" s="225">
        <f t="shared" ref="I122:K122" si="8">SUM(I121:I121)</f>
        <v>756</v>
      </c>
      <c r="J122" s="255">
        <f t="shared" si="8"/>
        <v>756</v>
      </c>
      <c r="K122" s="252">
        <f t="shared" si="8"/>
        <v>756</v>
      </c>
      <c r="L122" s="845"/>
      <c r="M122" s="206"/>
      <c r="N122" s="346"/>
      <c r="O122" s="345"/>
    </row>
    <row r="123" spans="1:20" s="78" customFormat="1" ht="30" customHeight="1" x14ac:dyDescent="0.2">
      <c r="A123" s="34" t="s">
        <v>12</v>
      </c>
      <c r="B123" s="919" t="s">
        <v>30</v>
      </c>
      <c r="C123" s="863" t="s">
        <v>18</v>
      </c>
      <c r="D123" s="1025" t="s">
        <v>78</v>
      </c>
      <c r="E123" s="1027"/>
      <c r="F123" s="466">
        <v>11030701</v>
      </c>
      <c r="G123" s="872" t="s">
        <v>15</v>
      </c>
      <c r="H123" s="19" t="s">
        <v>16</v>
      </c>
      <c r="I123" s="375">
        <v>33.700000000000003</v>
      </c>
      <c r="J123" s="254">
        <v>55</v>
      </c>
      <c r="K123" s="446">
        <v>55</v>
      </c>
      <c r="L123" s="809" t="s">
        <v>37</v>
      </c>
      <c r="M123" s="239">
        <v>11</v>
      </c>
      <c r="N123" s="223">
        <v>15</v>
      </c>
      <c r="O123" s="52">
        <v>18</v>
      </c>
    </row>
    <row r="124" spans="1:20" s="78" customFormat="1" ht="15.75" customHeight="1" thickBot="1" x14ac:dyDescent="0.25">
      <c r="A124" s="37"/>
      <c r="B124" s="921"/>
      <c r="C124" s="865"/>
      <c r="D124" s="1026"/>
      <c r="E124" s="1028"/>
      <c r="F124" s="468"/>
      <c r="G124" s="874"/>
      <c r="H124" s="18" t="s">
        <v>17</v>
      </c>
      <c r="I124" s="225">
        <f t="shared" ref="I124:K124" si="9">SUM(I123:I123)</f>
        <v>33.700000000000003</v>
      </c>
      <c r="J124" s="255">
        <f t="shared" si="9"/>
        <v>55</v>
      </c>
      <c r="K124" s="252">
        <f t="shared" si="9"/>
        <v>55</v>
      </c>
      <c r="L124" s="810"/>
      <c r="M124" s="361"/>
      <c r="N124" s="327"/>
      <c r="O124" s="324"/>
    </row>
    <row r="125" spans="1:20" s="78" customFormat="1" ht="13.5" thickBot="1" x14ac:dyDescent="0.25">
      <c r="A125" s="33" t="s">
        <v>12</v>
      </c>
      <c r="B125" s="10" t="s">
        <v>30</v>
      </c>
      <c r="C125" s="901" t="s">
        <v>21</v>
      </c>
      <c r="D125" s="901"/>
      <c r="E125" s="901"/>
      <c r="F125" s="901"/>
      <c r="G125" s="901"/>
      <c r="H125" s="901"/>
      <c r="I125" s="222">
        <f t="shared" ref="I125:K125" si="10">I124+I122</f>
        <v>789.7</v>
      </c>
      <c r="J125" s="256">
        <f t="shared" si="10"/>
        <v>811</v>
      </c>
      <c r="K125" s="253">
        <f t="shared" si="10"/>
        <v>811</v>
      </c>
      <c r="L125" s="939"/>
      <c r="M125" s="1022"/>
      <c r="N125" s="1022"/>
      <c r="O125" s="940"/>
    </row>
    <row r="126" spans="1:20" s="88" customFormat="1" ht="15.75" customHeight="1" thickBot="1" x14ac:dyDescent="0.25">
      <c r="A126" s="33" t="s">
        <v>12</v>
      </c>
      <c r="B126" s="941" t="s">
        <v>38</v>
      </c>
      <c r="C126" s="942"/>
      <c r="D126" s="942"/>
      <c r="E126" s="942"/>
      <c r="F126" s="942"/>
      <c r="G126" s="942"/>
      <c r="H126" s="942"/>
      <c r="I126" s="156">
        <f>I119+I73+I26+I125</f>
        <v>10568</v>
      </c>
      <c r="J126" s="257">
        <f>J119+J73+J26+J125</f>
        <v>9173.2000000000007</v>
      </c>
      <c r="K126" s="570">
        <f>K119+K73+K26+K125</f>
        <v>13551.499999999998</v>
      </c>
      <c r="L126" s="46"/>
      <c r="M126" s="1023"/>
      <c r="N126" s="1023"/>
      <c r="O126" s="1024"/>
    </row>
    <row r="127" spans="1:20" s="88" customFormat="1" ht="15.75" customHeight="1" thickBot="1" x14ac:dyDescent="0.25">
      <c r="A127" s="244" t="s">
        <v>39</v>
      </c>
      <c r="B127" s="245" t="s">
        <v>40</v>
      </c>
      <c r="C127" s="246"/>
      <c r="D127" s="246"/>
      <c r="E127" s="246"/>
      <c r="F127" s="246"/>
      <c r="G127" s="246"/>
      <c r="H127" s="246"/>
      <c r="I127" s="157">
        <f t="shared" ref="I127:K127" si="11">I126</f>
        <v>10568</v>
      </c>
      <c r="J127" s="258">
        <f t="shared" si="11"/>
        <v>9173.2000000000007</v>
      </c>
      <c r="K127" s="571">
        <f t="shared" si="11"/>
        <v>13551.499999999998</v>
      </c>
      <c r="L127" s="47"/>
      <c r="M127" s="1020"/>
      <c r="N127" s="1020"/>
      <c r="O127" s="1021"/>
    </row>
    <row r="128" spans="1:20" s="78" customFormat="1" ht="31.15" customHeight="1" thickBot="1" x14ac:dyDescent="0.25">
      <c r="A128" s="11"/>
      <c r="B128" s="875" t="s">
        <v>41</v>
      </c>
      <c r="C128" s="875"/>
      <c r="D128" s="875"/>
      <c r="E128" s="875"/>
      <c r="F128" s="875"/>
      <c r="G128" s="875"/>
      <c r="H128" s="875"/>
      <c r="I128" s="876"/>
      <c r="J128" s="876"/>
      <c r="K128" s="876"/>
      <c r="L128" s="13"/>
      <c r="M128" s="108"/>
      <c r="N128" s="108"/>
      <c r="O128" s="108"/>
    </row>
    <row r="129" spans="1:18" s="78" customFormat="1" ht="51" customHeight="1" x14ac:dyDescent="0.2">
      <c r="A129" s="12"/>
      <c r="B129" s="991" t="s">
        <v>42</v>
      </c>
      <c r="C129" s="992"/>
      <c r="D129" s="992"/>
      <c r="E129" s="992"/>
      <c r="F129" s="992"/>
      <c r="G129" s="992"/>
      <c r="H129" s="992"/>
      <c r="I129" s="267" t="s">
        <v>124</v>
      </c>
      <c r="J129" s="280" t="s">
        <v>126</v>
      </c>
      <c r="K129" s="259" t="s">
        <v>127</v>
      </c>
      <c r="L129" s="14"/>
      <c r="M129" s="49"/>
      <c r="N129" s="49"/>
      <c r="O129" s="49"/>
    </row>
    <row r="130" spans="1:18" s="78" customFormat="1" x14ac:dyDescent="0.2">
      <c r="A130" s="12"/>
      <c r="B130" s="877" t="s">
        <v>43</v>
      </c>
      <c r="C130" s="878"/>
      <c r="D130" s="878"/>
      <c r="E130" s="878"/>
      <c r="F130" s="878"/>
      <c r="G130" s="878"/>
      <c r="H130" s="878"/>
      <c r="I130" s="268">
        <f t="shared" ref="I130:K130" si="12">+I131+I137+I138+I139+I140</f>
        <v>10568</v>
      </c>
      <c r="J130" s="274">
        <f t="shared" si="12"/>
        <v>9173.1999999999989</v>
      </c>
      <c r="K130" s="260">
        <f t="shared" si="12"/>
        <v>9717.5</v>
      </c>
      <c r="L130" s="15"/>
      <c r="M130" s="48"/>
      <c r="N130" s="48"/>
      <c r="O130" s="48"/>
    </row>
    <row r="131" spans="1:18" s="78" customFormat="1" x14ac:dyDescent="0.2">
      <c r="A131" s="12"/>
      <c r="B131" s="869" t="s">
        <v>109</v>
      </c>
      <c r="C131" s="870"/>
      <c r="D131" s="870"/>
      <c r="E131" s="870"/>
      <c r="F131" s="870"/>
      <c r="G131" s="870"/>
      <c r="H131" s="871"/>
      <c r="I131" s="269">
        <f t="shared" ref="I131:K131" si="13">SUM(I132:I136)</f>
        <v>9770.2000000000007</v>
      </c>
      <c r="J131" s="275">
        <f t="shared" si="13"/>
        <v>9173.1999999999989</v>
      </c>
      <c r="K131" s="261">
        <f t="shared" si="13"/>
        <v>9717.5</v>
      </c>
      <c r="L131" s="15"/>
      <c r="M131" s="48"/>
      <c r="N131" s="48"/>
      <c r="O131" s="48"/>
    </row>
    <row r="132" spans="1:18" s="78" customFormat="1" ht="12.75" customHeight="1" x14ac:dyDescent="0.2">
      <c r="A132" s="12"/>
      <c r="B132" s="858" t="s">
        <v>98</v>
      </c>
      <c r="C132" s="859"/>
      <c r="D132" s="859"/>
      <c r="E132" s="859"/>
      <c r="F132" s="859"/>
      <c r="G132" s="859"/>
      <c r="H132" s="859"/>
      <c r="I132" s="182">
        <f>SUMIF(H14:H123,"sb",I14:I123)</f>
        <v>8228.4000000000015</v>
      </c>
      <c r="J132" s="241">
        <f>SUMIF(H14:H123,"sb",J14:J123)</f>
        <v>8842.7999999999993</v>
      </c>
      <c r="K132" s="262">
        <f>SUMIF(H14:H123,"sb",K14:K123)</f>
        <v>9387.1</v>
      </c>
      <c r="L132" s="54"/>
      <c r="M132" s="70"/>
      <c r="N132" s="70"/>
      <c r="O132" s="70"/>
    </row>
    <row r="133" spans="1:18" s="78" customFormat="1" ht="29.45" customHeight="1" x14ac:dyDescent="0.2">
      <c r="A133" s="12"/>
      <c r="B133" s="860" t="s">
        <v>198</v>
      </c>
      <c r="C133" s="861"/>
      <c r="D133" s="861"/>
      <c r="E133" s="861"/>
      <c r="F133" s="861"/>
      <c r="G133" s="861"/>
      <c r="H133" s="862"/>
      <c r="I133" s="182">
        <f>SUMIF(H14:H123,"sb(es)",I14:I123)</f>
        <v>32.6</v>
      </c>
      <c r="J133" s="241">
        <f>SUMIF(H14:H123,"sb(es)",J14:J123)</f>
        <v>0</v>
      </c>
      <c r="K133" s="262">
        <f>SUMIF(H14:H123,"sb(es)",K14:K123)</f>
        <v>0</v>
      </c>
      <c r="L133" s="54"/>
      <c r="M133" s="70"/>
      <c r="N133" s="70"/>
      <c r="O133" s="70"/>
    </row>
    <row r="134" spans="1:18" s="78" customFormat="1" ht="29.45" customHeight="1" x14ac:dyDescent="0.2">
      <c r="A134" s="12"/>
      <c r="B134" s="860" t="s">
        <v>91</v>
      </c>
      <c r="C134" s="861"/>
      <c r="D134" s="861"/>
      <c r="E134" s="861"/>
      <c r="F134" s="861"/>
      <c r="G134" s="861"/>
      <c r="H134" s="862"/>
      <c r="I134" s="182">
        <f>SUMIF(H14:H123,"sb(vb)",I14:I123)</f>
        <v>2.8</v>
      </c>
      <c r="J134" s="241">
        <f>SUMIF(H14:H123,"sb(vb)",J14:J123)</f>
        <v>0</v>
      </c>
      <c r="K134" s="262">
        <f>SUMIF(H14:H123,"sb(vb)",K14:K123)</f>
        <v>0</v>
      </c>
      <c r="L134" s="54"/>
      <c r="M134" s="148"/>
      <c r="N134" s="148"/>
      <c r="O134" s="148"/>
    </row>
    <row r="135" spans="1:18" s="78" customFormat="1" ht="12.75" customHeight="1" x14ac:dyDescent="0.2">
      <c r="A135" s="12"/>
      <c r="B135" s="856" t="s">
        <v>81</v>
      </c>
      <c r="C135" s="857"/>
      <c r="D135" s="857"/>
      <c r="E135" s="857"/>
      <c r="F135" s="857"/>
      <c r="G135" s="857"/>
      <c r="H135" s="857"/>
      <c r="I135" s="182">
        <f>SUMIF(H16:H124,"sb(p)",I16:I124)</f>
        <v>1206.3</v>
      </c>
      <c r="J135" s="241">
        <f>SUMIF(H16:H124,"sb(p)",J16:J124)</f>
        <v>0</v>
      </c>
      <c r="K135" s="262">
        <f>SUMIF(H16:H124,"sb(p)",K16:K124)</f>
        <v>0</v>
      </c>
      <c r="L135" s="54"/>
      <c r="M135" s="148"/>
      <c r="N135" s="148"/>
      <c r="O135" s="148"/>
    </row>
    <row r="136" spans="1:18" s="78" customFormat="1" ht="15" customHeight="1" x14ac:dyDescent="0.2">
      <c r="A136" s="12"/>
      <c r="B136" s="860" t="s">
        <v>99</v>
      </c>
      <c r="C136" s="861"/>
      <c r="D136" s="861"/>
      <c r="E136" s="861"/>
      <c r="F136" s="861"/>
      <c r="G136" s="861"/>
      <c r="H136" s="861"/>
      <c r="I136" s="270">
        <f>SUMIF(H14:H123,"sb(sp)",I14:I123)</f>
        <v>300.10000000000002</v>
      </c>
      <c r="J136" s="276">
        <f>SUMIF(H14:H123,"sb(sp)",J14:J123)</f>
        <v>330.4</v>
      </c>
      <c r="K136" s="263">
        <f>SUMIF(H14:H123,"sb(sp)",K14:K123)</f>
        <v>330.4</v>
      </c>
      <c r="L136" s="54"/>
      <c r="M136" s="148"/>
      <c r="N136" s="148"/>
      <c r="O136" s="148"/>
    </row>
    <row r="137" spans="1:18" s="78" customFormat="1" ht="29.45" customHeight="1" x14ac:dyDescent="0.2">
      <c r="A137" s="12"/>
      <c r="B137" s="970" t="s">
        <v>107</v>
      </c>
      <c r="C137" s="971"/>
      <c r="D137" s="971"/>
      <c r="E137" s="971"/>
      <c r="F137" s="971"/>
      <c r="G137" s="971"/>
      <c r="H137" s="972"/>
      <c r="I137" s="271">
        <f>SUMIF(H16:H124,"sb(esl)",I16:I124)</f>
        <v>191.8</v>
      </c>
      <c r="J137" s="277">
        <f>SUMIF(H16:H124,"sb(esl)",J16:J124)</f>
        <v>0</v>
      </c>
      <c r="K137" s="264">
        <f>SUMIF(H16:H124,"sb(esl)",K16:K124)</f>
        <v>0</v>
      </c>
      <c r="L137" s="54"/>
      <c r="M137" s="70"/>
      <c r="N137" s="70"/>
      <c r="O137" s="70"/>
    </row>
    <row r="138" spans="1:18" s="78" customFormat="1" ht="28.9" customHeight="1" x14ac:dyDescent="0.2">
      <c r="A138" s="12"/>
      <c r="B138" s="970" t="s">
        <v>108</v>
      </c>
      <c r="C138" s="971"/>
      <c r="D138" s="971"/>
      <c r="E138" s="971"/>
      <c r="F138" s="971"/>
      <c r="G138" s="971"/>
      <c r="H138" s="972"/>
      <c r="I138" s="271">
        <f>SUMIF(H16:H124,"sb(vbl)",I16:I124)</f>
        <v>17</v>
      </c>
      <c r="J138" s="277">
        <f>SUMIF(H16:H124,"sb(vbl)",J16:J124)</f>
        <v>0</v>
      </c>
      <c r="K138" s="264">
        <f>SUMIF(H16:H124,"sb(vbl)",K16:K124)</f>
        <v>0</v>
      </c>
      <c r="L138" s="54"/>
      <c r="M138" s="148"/>
      <c r="N138" s="148"/>
      <c r="O138" s="148"/>
    </row>
    <row r="139" spans="1:18" s="78" customFormat="1" ht="14.45" customHeight="1" x14ac:dyDescent="0.2">
      <c r="A139" s="12"/>
      <c r="B139" s="976" t="s">
        <v>54</v>
      </c>
      <c r="C139" s="977"/>
      <c r="D139" s="977"/>
      <c r="E139" s="977"/>
      <c r="F139" s="977"/>
      <c r="G139" s="977"/>
      <c r="H139" s="977"/>
      <c r="I139" s="271">
        <f>SUMIF(H14:H123,"sb(l)",I14:I123)</f>
        <v>507.2</v>
      </c>
      <c r="J139" s="277">
        <f>SUMIF(H14:H123,"sb(l)",J14:J123)</f>
        <v>0</v>
      </c>
      <c r="K139" s="264">
        <f>SUMIF(H14:H123,"sb(l)",K14:K123)</f>
        <v>0</v>
      </c>
      <c r="L139" s="54"/>
      <c r="M139" s="148"/>
      <c r="N139" s="148"/>
      <c r="O139" s="148"/>
    </row>
    <row r="140" spans="1:18" s="78" customFormat="1" ht="14.45" customHeight="1" x14ac:dyDescent="0.2">
      <c r="A140" s="12"/>
      <c r="B140" s="970" t="s">
        <v>52</v>
      </c>
      <c r="C140" s="971"/>
      <c r="D140" s="971"/>
      <c r="E140" s="971"/>
      <c r="F140" s="971"/>
      <c r="G140" s="971"/>
      <c r="H140" s="972"/>
      <c r="I140" s="271">
        <f>SUMIF(H14:H123,"sb(spl)",I14:I123)</f>
        <v>81.8</v>
      </c>
      <c r="J140" s="277">
        <f>SUMIF(H14:H123,"sb(spl)",J14:J123)</f>
        <v>0</v>
      </c>
      <c r="K140" s="264">
        <f>SUMIF(H14:H123,"sb(spl)",K14:K123)</f>
        <v>0</v>
      </c>
      <c r="L140" s="54"/>
      <c r="M140" s="148"/>
      <c r="N140" s="148"/>
      <c r="O140" s="148"/>
    </row>
    <row r="141" spans="1:18" s="78" customFormat="1" x14ac:dyDescent="0.2">
      <c r="A141" s="12"/>
      <c r="B141" s="877" t="s">
        <v>44</v>
      </c>
      <c r="C141" s="878"/>
      <c r="D141" s="878"/>
      <c r="E141" s="878"/>
      <c r="F141" s="878"/>
      <c r="G141" s="878"/>
      <c r="H141" s="969"/>
      <c r="I141" s="272">
        <f>SUM(I142:I142)</f>
        <v>0</v>
      </c>
      <c r="J141" s="278">
        <f>SUM(J142:J142)</f>
        <v>0</v>
      </c>
      <c r="K141" s="265">
        <f>SUM(K142:K142)</f>
        <v>3834</v>
      </c>
      <c r="L141" s="54"/>
      <c r="M141" s="149"/>
      <c r="N141" s="149"/>
      <c r="O141" s="149"/>
    </row>
    <row r="142" spans="1:18" s="78" customFormat="1" x14ac:dyDescent="0.2">
      <c r="A142" s="12"/>
      <c r="B142" s="858" t="s">
        <v>45</v>
      </c>
      <c r="C142" s="859"/>
      <c r="D142" s="859"/>
      <c r="E142" s="859"/>
      <c r="F142" s="859"/>
      <c r="G142" s="859"/>
      <c r="H142" s="859"/>
      <c r="I142" s="273">
        <f>SUMIF(H14:H123,"lrvb",I14:I123)</f>
        <v>0</v>
      </c>
      <c r="J142" s="279">
        <f>SUMIF(H14:H123,"lrvb",J14:J123)</f>
        <v>0</v>
      </c>
      <c r="K142" s="266">
        <f>SUMIF(H14:H123,"lrvb",K14:K123)</f>
        <v>3834</v>
      </c>
      <c r="L142" s="54"/>
      <c r="M142" s="151"/>
      <c r="N142" s="151"/>
      <c r="O142" s="151"/>
      <c r="R142" s="86"/>
    </row>
    <row r="143" spans="1:18" ht="13.5" thickBot="1" x14ac:dyDescent="0.25">
      <c r="A143" s="16"/>
      <c r="B143" s="966" t="s">
        <v>17</v>
      </c>
      <c r="C143" s="967"/>
      <c r="D143" s="967"/>
      <c r="E143" s="967"/>
      <c r="F143" s="967"/>
      <c r="G143" s="967"/>
      <c r="H143" s="968"/>
      <c r="I143" s="225">
        <f t="shared" ref="I143:K143" si="14">I141+I130</f>
        <v>10568</v>
      </c>
      <c r="J143" s="255">
        <f t="shared" si="14"/>
        <v>9173.1999999999989</v>
      </c>
      <c r="K143" s="252">
        <f t="shared" si="14"/>
        <v>13551.5</v>
      </c>
      <c r="L143" s="54"/>
      <c r="M143" s="150"/>
      <c r="N143" s="150"/>
      <c r="O143" s="150"/>
    </row>
    <row r="144" spans="1:18" x14ac:dyDescent="0.2">
      <c r="E144" s="145" t="s">
        <v>68</v>
      </c>
      <c r="F144" s="145"/>
      <c r="G144" s="145"/>
      <c r="H144" s="145"/>
    </row>
    <row r="145" spans="8:12" x14ac:dyDescent="0.2">
      <c r="H145" s="623"/>
      <c r="I145" s="453">
        <f>+I143-I127</f>
        <v>0</v>
      </c>
      <c r="J145" s="453">
        <f>+J143-J127</f>
        <v>0</v>
      </c>
      <c r="K145" s="453">
        <f>+K143-K127</f>
        <v>0</v>
      </c>
      <c r="L145" s="627"/>
    </row>
    <row r="146" spans="8:12" x14ac:dyDescent="0.2">
      <c r="H146" s="621"/>
      <c r="I146" s="622"/>
      <c r="J146" s="622"/>
      <c r="K146" s="622"/>
      <c r="L146" s="621"/>
    </row>
    <row r="147" spans="8:12" x14ac:dyDescent="0.2">
      <c r="H147" s="621"/>
      <c r="I147" s="624"/>
      <c r="J147" s="624"/>
      <c r="K147" s="624"/>
      <c r="L147" s="621"/>
    </row>
    <row r="148" spans="8:12" x14ac:dyDescent="0.2">
      <c r="H148" s="625"/>
      <c r="I148" s="626"/>
      <c r="J148" s="626"/>
      <c r="K148" s="626"/>
      <c r="L148" s="621"/>
    </row>
    <row r="149" spans="8:12" x14ac:dyDescent="0.2">
      <c r="H149" s="625"/>
      <c r="I149" s="626"/>
      <c r="J149" s="626"/>
      <c r="K149" s="626"/>
      <c r="L149" s="621"/>
    </row>
    <row r="150" spans="8:12" x14ac:dyDescent="0.2">
      <c r="H150" s="179"/>
      <c r="I150" s="250"/>
      <c r="J150" s="250"/>
      <c r="K150" s="250"/>
      <c r="L150" s="179"/>
    </row>
  </sheetData>
  <mergeCells count="147">
    <mergeCell ref="L1:O1"/>
    <mergeCell ref="A11:O11"/>
    <mergeCell ref="B12:O12"/>
    <mergeCell ref="C13:O13"/>
    <mergeCell ref="D14:D16"/>
    <mergeCell ref="E14:E16"/>
    <mergeCell ref="F14:F16"/>
    <mergeCell ref="G14:G16"/>
    <mergeCell ref="J7:J9"/>
    <mergeCell ref="K7:K9"/>
    <mergeCell ref="L7:O7"/>
    <mergeCell ref="L8:L9"/>
    <mergeCell ref="M8:O8"/>
    <mergeCell ref="A10:O10"/>
    <mergeCell ref="F7:F9"/>
    <mergeCell ref="G7:G9"/>
    <mergeCell ref="H7:H9"/>
    <mergeCell ref="I7:I9"/>
    <mergeCell ref="L15:L16"/>
    <mergeCell ref="A3:O3"/>
    <mergeCell ref="A4:O4"/>
    <mergeCell ref="A5:O5"/>
    <mergeCell ref="M6:O6"/>
    <mergeCell ref="A7:A9"/>
    <mergeCell ref="A20:A22"/>
    <mergeCell ref="B20:B22"/>
    <mergeCell ref="C20:C22"/>
    <mergeCell ref="D20:D22"/>
    <mergeCell ref="E20:E22"/>
    <mergeCell ref="F20:F22"/>
    <mergeCell ref="A17:A19"/>
    <mergeCell ref="B17:B19"/>
    <mergeCell ref="C17:C19"/>
    <mergeCell ref="D17:D19"/>
    <mergeCell ref="E17:E19"/>
    <mergeCell ref="F17:F19"/>
    <mergeCell ref="B7:B9"/>
    <mergeCell ref="C7:C9"/>
    <mergeCell ref="D7:D9"/>
    <mergeCell ref="E7:E9"/>
    <mergeCell ref="L23:L25"/>
    <mergeCell ref="C26:H26"/>
    <mergeCell ref="L26:O26"/>
    <mergeCell ref="C27:O27"/>
    <mergeCell ref="D28:D29"/>
    <mergeCell ref="L28:L29"/>
    <mergeCell ref="G17:G19"/>
    <mergeCell ref="L18:L19"/>
    <mergeCell ref="N18:N19"/>
    <mergeCell ref="G20:G22"/>
    <mergeCell ref="L21:L22"/>
    <mergeCell ref="L30:L31"/>
    <mergeCell ref="A23:A25"/>
    <mergeCell ref="B23:B25"/>
    <mergeCell ref="C23:C25"/>
    <mergeCell ref="D23:D25"/>
    <mergeCell ref="E23:E25"/>
    <mergeCell ref="F23:F25"/>
    <mergeCell ref="G23:G25"/>
    <mergeCell ref="M46:M47"/>
    <mergeCell ref="N46:N47"/>
    <mergeCell ref="O46:O47"/>
    <mergeCell ref="D48:D49"/>
    <mergeCell ref="M48:M49"/>
    <mergeCell ref="N48:N49"/>
    <mergeCell ref="O48:O49"/>
    <mergeCell ref="E40:E44"/>
    <mergeCell ref="D45:D47"/>
    <mergeCell ref="H45:H46"/>
    <mergeCell ref="L46:L47"/>
    <mergeCell ref="D40:D44"/>
    <mergeCell ref="L62:L63"/>
    <mergeCell ref="D64:D65"/>
    <mergeCell ref="F64:F65"/>
    <mergeCell ref="L64:L65"/>
    <mergeCell ref="D59:D60"/>
    <mergeCell ref="M59:M60"/>
    <mergeCell ref="N59:N60"/>
    <mergeCell ref="O59:O60"/>
    <mergeCell ref="A61:A63"/>
    <mergeCell ref="B61:B63"/>
    <mergeCell ref="C61:C63"/>
    <mergeCell ref="D61:D63"/>
    <mergeCell ref="E61:E63"/>
    <mergeCell ref="F61:F63"/>
    <mergeCell ref="A71:A72"/>
    <mergeCell ref="B71:B72"/>
    <mergeCell ref="C71:C72"/>
    <mergeCell ref="D71:D72"/>
    <mergeCell ref="L71:L72"/>
    <mergeCell ref="C73:H73"/>
    <mergeCell ref="L73:O73"/>
    <mergeCell ref="D66:D68"/>
    <mergeCell ref="L66:L67"/>
    <mergeCell ref="A69:A70"/>
    <mergeCell ref="B69:B70"/>
    <mergeCell ref="C69:C70"/>
    <mergeCell ref="D69:D70"/>
    <mergeCell ref="L69:L70"/>
    <mergeCell ref="D78:D83"/>
    <mergeCell ref="F86:F87"/>
    <mergeCell ref="D89:D90"/>
    <mergeCell ref="D91:D92"/>
    <mergeCell ref="L91:L92"/>
    <mergeCell ref="D96:D97"/>
    <mergeCell ref="C74:O74"/>
    <mergeCell ref="B75:B77"/>
    <mergeCell ref="C75:C77"/>
    <mergeCell ref="D75:D77"/>
    <mergeCell ref="L76:L77"/>
    <mergeCell ref="L119:O119"/>
    <mergeCell ref="C120:L120"/>
    <mergeCell ref="M120:O120"/>
    <mergeCell ref="D121:D122"/>
    <mergeCell ref="L121:L122"/>
    <mergeCell ref="E118:H118"/>
    <mergeCell ref="D112:D113"/>
    <mergeCell ref="D117:D118"/>
    <mergeCell ref="M127:O127"/>
    <mergeCell ref="L123:L124"/>
    <mergeCell ref="C125:H125"/>
    <mergeCell ref="L125:O125"/>
    <mergeCell ref="B126:H126"/>
    <mergeCell ref="M126:O126"/>
    <mergeCell ref="B123:B124"/>
    <mergeCell ref="C123:C124"/>
    <mergeCell ref="D123:D124"/>
    <mergeCell ref="E123:E124"/>
    <mergeCell ref="G123:G124"/>
    <mergeCell ref="D98:D99"/>
    <mergeCell ref="B143:H143"/>
    <mergeCell ref="B138:H138"/>
    <mergeCell ref="B139:H139"/>
    <mergeCell ref="B140:H140"/>
    <mergeCell ref="B141:H141"/>
    <mergeCell ref="B142:H142"/>
    <mergeCell ref="B132:H132"/>
    <mergeCell ref="B133:H133"/>
    <mergeCell ref="B134:H134"/>
    <mergeCell ref="B135:H135"/>
    <mergeCell ref="B136:H136"/>
    <mergeCell ref="B137:H137"/>
    <mergeCell ref="C119:H119"/>
    <mergeCell ref="B128:K128"/>
    <mergeCell ref="B129:H129"/>
    <mergeCell ref="B130:H130"/>
    <mergeCell ref="B131:H131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7" orientation="portrait" r:id="rId1"/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11 programa MVP</vt:lpstr>
      <vt:lpstr>11 programa</vt:lpstr>
      <vt:lpstr>'11 programa'!Print_Area</vt:lpstr>
      <vt:lpstr>'11 programa MVP'!Print_Area</vt:lpstr>
      <vt:lpstr>'11 programa'!Print_Titles</vt:lpstr>
      <vt:lpstr>'11 programa MVP'!Print_Titles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Asta Česnauskienė</cp:lastModifiedBy>
  <cp:lastPrinted>2021-10-01T09:39:03Z</cp:lastPrinted>
  <dcterms:created xsi:type="dcterms:W3CDTF">2015-11-25T08:18:21Z</dcterms:created>
  <dcterms:modified xsi:type="dcterms:W3CDTF">2021-12-02T11:09:05Z</dcterms:modified>
</cp:coreProperties>
</file>