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MVP PLANAI\2021 MVP\VII keitimas (lapkritis po tarybos)\"/>
    </mc:Choice>
  </mc:AlternateContent>
  <bookViews>
    <workbookView xWindow="-120" yWindow="-120" windowWidth="23160" windowHeight="9120"/>
  </bookViews>
  <sheets>
    <sheet name="12 programa MVP" sheetId="12" r:id="rId1"/>
    <sheet name="12 programa" sheetId="13" state="hidden" r:id="rId2"/>
  </sheets>
  <definedNames>
    <definedName name="_xlnm.Print_Area" localSheetId="1">'12 programa'!$A$1:$N$233</definedName>
    <definedName name="_xlnm.Print_Area" localSheetId="0">'12 programa MVP'!$A$1:$L$240</definedName>
    <definedName name="_xlnm.Print_Titles" localSheetId="1">'12 programa'!$7:$9</definedName>
    <definedName name="_xlnm.Print_Titles" localSheetId="0">'12 programa MVP'!$8:$10</definedName>
  </definedNames>
  <calcPr calcId="162913"/>
</workbook>
</file>

<file path=xl/calcChain.xml><?xml version="1.0" encoding="utf-8"?>
<calcChain xmlns="http://schemas.openxmlformats.org/spreadsheetml/2006/main">
  <c r="J153" i="12" l="1"/>
  <c r="J138" i="12" l="1"/>
  <c r="J116" i="12"/>
  <c r="J105" i="12"/>
  <c r="J99" i="12"/>
  <c r="J87" i="12"/>
  <c r="J78" i="12"/>
  <c r="J19" i="12" l="1"/>
  <c r="J17" i="12"/>
  <c r="J15" i="12"/>
  <c r="J44" i="12" l="1"/>
  <c r="J194" i="12" l="1"/>
  <c r="J141" i="12"/>
  <c r="J134" i="12"/>
  <c r="J133" i="12"/>
  <c r="J132" i="12"/>
  <c r="J123" i="12"/>
  <c r="J121" i="12"/>
  <c r="J112" i="12"/>
  <c r="J108" i="12"/>
  <c r="J104" i="12"/>
  <c r="J92" i="12"/>
  <c r="J91" i="12"/>
  <c r="J90" i="12"/>
  <c r="J86" i="12"/>
  <c r="J83" i="12"/>
  <c r="J77" i="12"/>
  <c r="J72" i="12"/>
  <c r="J66" i="12"/>
  <c r="J57" i="12"/>
  <c r="J56" i="12"/>
  <c r="J54" i="12"/>
  <c r="J52" i="12"/>
  <c r="J35" i="12"/>
  <c r="J33" i="12"/>
  <c r="J25" i="12"/>
  <c r="J21" i="12"/>
  <c r="J48" i="12" l="1"/>
  <c r="J171" i="12"/>
  <c r="J152" i="12"/>
  <c r="J139" i="12"/>
  <c r="J130" i="12"/>
  <c r="J126" i="12"/>
  <c r="J124" i="12"/>
  <c r="H185" i="13" l="1"/>
  <c r="H64" i="13" l="1"/>
  <c r="J215" i="13" l="1"/>
  <c r="I215" i="13"/>
  <c r="H215" i="13"/>
  <c r="I200" i="13"/>
  <c r="I173" i="13"/>
  <c r="I142" i="13"/>
  <c r="I135" i="13"/>
  <c r="I120" i="13"/>
  <c r="I107" i="13"/>
  <c r="I104" i="13"/>
  <c r="I225" i="13"/>
  <c r="J226" i="13"/>
  <c r="I226" i="13"/>
  <c r="J225" i="13"/>
  <c r="J224" i="13"/>
  <c r="I224" i="13"/>
  <c r="H226" i="13"/>
  <c r="H225" i="13"/>
  <c r="H224" i="13"/>
  <c r="H222" i="13"/>
  <c r="H221" i="13"/>
  <c r="H220" i="13"/>
  <c r="H219" i="13"/>
  <c r="J217" i="13"/>
  <c r="I217" i="13"/>
  <c r="H217" i="13"/>
  <c r="I216" i="13"/>
  <c r="H216" i="13"/>
  <c r="J214" i="13"/>
  <c r="I214" i="13"/>
  <c r="H214" i="13"/>
  <c r="J213" i="13"/>
  <c r="I213" i="13"/>
  <c r="H213" i="13"/>
  <c r="J15" i="13" l="1"/>
  <c r="I15" i="13"/>
  <c r="H15" i="13"/>
  <c r="I45" i="13" l="1"/>
  <c r="J45" i="13"/>
  <c r="J200" i="13"/>
  <c r="H200" i="13"/>
  <c r="I185" i="13"/>
  <c r="J185" i="13"/>
  <c r="H173" i="13"/>
  <c r="H174" i="13" s="1"/>
  <c r="J173" i="13"/>
  <c r="I122" i="13"/>
  <c r="I212" i="13" s="1"/>
  <c r="J122" i="13"/>
  <c r="J212" i="13" s="1"/>
  <c r="H122" i="13"/>
  <c r="H212" i="13" s="1"/>
  <c r="I121" i="13"/>
  <c r="J121" i="13"/>
  <c r="J211" i="13" s="1"/>
  <c r="H121" i="13"/>
  <c r="H211" i="13" s="1"/>
  <c r="J120" i="13"/>
  <c r="H120" i="13"/>
  <c r="H104" i="13"/>
  <c r="J104" i="13"/>
  <c r="J32" i="12"/>
  <c r="I128" i="13" l="1"/>
  <c r="I211" i="13"/>
  <c r="H128" i="13"/>
  <c r="J128" i="13"/>
  <c r="I40" i="13"/>
  <c r="J40" i="13"/>
  <c r="H40" i="13"/>
  <c r="H16" i="13"/>
  <c r="I21" i="13"/>
  <c r="J21" i="13"/>
  <c r="H21" i="13"/>
  <c r="H218" i="13" l="1"/>
  <c r="H45" i="13"/>
  <c r="H146" i="13"/>
  <c r="H142" i="13"/>
  <c r="H135" i="13"/>
  <c r="H107" i="13"/>
  <c r="H47" i="13"/>
  <c r="H49" i="13"/>
  <c r="H52" i="13"/>
  <c r="H55" i="13"/>
  <c r="H57" i="13"/>
  <c r="H137" i="13"/>
  <c r="H156" i="13"/>
  <c r="H157" i="13"/>
  <c r="H179" i="13"/>
  <c r="H203" i="13"/>
  <c r="H204" i="13" s="1"/>
  <c r="H58" i="13" l="1"/>
  <c r="H147" i="13"/>
  <c r="H223" i="13"/>
  <c r="J222" i="13"/>
  <c r="I222" i="13"/>
  <c r="J221" i="13"/>
  <c r="I221" i="13"/>
  <c r="J220" i="13"/>
  <c r="I220" i="13"/>
  <c r="J219" i="13"/>
  <c r="I219" i="13"/>
  <c r="J218" i="13"/>
  <c r="I218" i="13"/>
  <c r="J216" i="13"/>
  <c r="J203" i="13"/>
  <c r="I203" i="13"/>
  <c r="I204" i="13" s="1"/>
  <c r="I179" i="13"/>
  <c r="J168" i="13"/>
  <c r="I162" i="13"/>
  <c r="I174" i="13" s="1"/>
  <c r="J146" i="13"/>
  <c r="I146" i="13"/>
  <c r="J142" i="13"/>
  <c r="J137" i="13"/>
  <c r="I137" i="13"/>
  <c r="J135" i="13"/>
  <c r="J107" i="13"/>
  <c r="J57" i="13"/>
  <c r="I57" i="13"/>
  <c r="J55" i="13"/>
  <c r="I55" i="13"/>
  <c r="J52" i="13"/>
  <c r="I52" i="13"/>
  <c r="J49" i="13"/>
  <c r="I49" i="13"/>
  <c r="J47" i="13"/>
  <c r="I47" i="13"/>
  <c r="I147" i="13" l="1"/>
  <c r="I58" i="13"/>
  <c r="J204" i="13"/>
  <c r="H210" i="13"/>
  <c r="H209" i="13" s="1"/>
  <c r="H227" i="13" s="1"/>
  <c r="J147" i="13"/>
  <c r="H205" i="13"/>
  <c r="H206" i="13" s="1"/>
  <c r="J223" i="13"/>
  <c r="J210" i="13"/>
  <c r="J209" i="13" s="1"/>
  <c r="I223" i="13"/>
  <c r="J58" i="13"/>
  <c r="J174" i="13"/>
  <c r="I210" i="13"/>
  <c r="I209" i="13" s="1"/>
  <c r="I205" i="13" l="1"/>
  <c r="I206" i="13" s="1"/>
  <c r="H229" i="13"/>
  <c r="I227" i="13"/>
  <c r="J227" i="13"/>
  <c r="J205" i="13"/>
  <c r="J206" i="13" s="1"/>
  <c r="J64" i="12"/>
  <c r="I229" i="13" l="1"/>
  <c r="J229" i="13"/>
  <c r="J173" i="12" l="1"/>
  <c r="J172" i="12"/>
  <c r="J34" i="12" l="1"/>
  <c r="J36" i="12"/>
  <c r="J39" i="12"/>
  <c r="J223" i="12" l="1"/>
  <c r="J24" i="12"/>
  <c r="J43" i="12"/>
  <c r="J58" i="12"/>
  <c r="J186" i="12" l="1"/>
  <c r="J182" i="12" l="1"/>
  <c r="J149" i="12" l="1"/>
  <c r="J210" i="12" l="1"/>
  <c r="J167" i="12"/>
  <c r="J158" i="12"/>
  <c r="J237" i="12" l="1"/>
  <c r="J236" i="12"/>
  <c r="J235" i="12"/>
  <c r="J233" i="12"/>
  <c r="J232" i="12"/>
  <c r="J231" i="12"/>
  <c r="J230" i="12"/>
  <c r="J229" i="12"/>
  <c r="J228" i="12"/>
  <c r="J227" i="12"/>
  <c r="J226" i="12"/>
  <c r="J225" i="12"/>
  <c r="J224" i="12"/>
  <c r="J222" i="12"/>
  <c r="J213" i="12"/>
  <c r="J188" i="12"/>
  <c r="J195" i="12" s="1"/>
  <c r="J183" i="12"/>
  <c r="J163" i="12"/>
  <c r="J156" i="12"/>
  <c r="J62" i="12"/>
  <c r="J55" i="12"/>
  <c r="J53" i="12"/>
  <c r="J168" i="12" l="1"/>
  <c r="J214" i="12"/>
  <c r="J51" i="12"/>
  <c r="J67" i="12" s="1"/>
  <c r="J234" i="12"/>
  <c r="J221" i="12"/>
  <c r="J220" i="12" s="1"/>
  <c r="J215" i="12" l="1"/>
  <c r="J216" i="12" s="1"/>
  <c r="J238" i="12"/>
  <c r="J240" i="12" l="1"/>
</calcChain>
</file>

<file path=xl/comments1.xml><?xml version="1.0" encoding="utf-8"?>
<comments xmlns="http://schemas.openxmlformats.org/spreadsheetml/2006/main">
  <authors>
    <author>Snieguole Kacerauskaite</author>
  </authors>
  <commentList>
    <comment ref="F43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
6.3.2. Dienos socialinės globos paslaugas namuose gaunančių asmenų skaičius per metus 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6.3.3. Budinčių globėjų skaičius per metus (2020 m. - 398)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
6.3.2. Dienos socialinės globos paslaugas namuose gaunančių asmenų skaičius per metus </t>
        </r>
      </text>
    </comment>
    <comment ref="F131" authorId="0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F132" authorId="0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F135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</t>
        </r>
      </text>
    </comment>
    <comment ref="F144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6.3.8. Socialinių paslaugų, kurias teikia NVO, dalis bendroje savivaldybės socialinių paslaugų struktūroje, vnt.</t>
        </r>
      </text>
    </comment>
    <comment ref="E186" authorId="0" shapeId="0">
      <text>
        <r>
          <rPr>
            <sz val="9"/>
            <color indexed="81"/>
            <rFont val="Tahoma"/>
            <family val="2"/>
            <charset val="186"/>
          </rPr>
          <t xml:space="preserve">Planuojama pastatyti 60 butų
</t>
        </r>
      </text>
    </comment>
    <comment ref="F187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6.3.9. Įsigyta ar pastatyta socialinio būsto butų,  vnt. </t>
        </r>
      </text>
    </comment>
    <comment ref="F191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6.3.9. Įsigyta ar pastatyta socialinio būsto butų,  vnt. 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
6.3.2. Dienos socialinės globos paslaugas namuose gaunančių asmenų skaičius per metus 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6.3.3. Budinčių globėjų skaičius per metus (2020 m. - 398)</t>
        </r>
      </text>
    </comment>
    <comment ref="E72" authorId="0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E74" authorId="0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
6.3.2. Dienos socialinės globos paslaugas namuose gaunančių asmenų skaičius per metus </t>
        </r>
      </text>
    </comment>
    <comment ref="E111" authorId="0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E113" authorId="0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6.3.8. Socialinių paslaugų, kurias teikia NVO, dalis bendroje savivaldybės socialinių paslaugų struktūroje, vnt.</t>
        </r>
      </text>
    </comment>
    <comment ref="E168" authorId="0" shapeId="0">
      <text>
        <r>
          <rPr>
            <sz val="9"/>
            <color indexed="81"/>
            <rFont val="Tahoma"/>
            <family val="2"/>
            <charset val="186"/>
          </rPr>
          <t xml:space="preserve">6.3. Socialinių paslaugų plėtra
6.3.4. Įrengta naujų vietų senyvo amžiaus asmenų globos namuose - 80 
</t>
        </r>
      </text>
    </comment>
    <comment ref="E172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6.3.7. Grupinių gyvenimo namų įkūrimas vaikams, paliekantiems vaikų globos namus, vnt.</t>
        </r>
      </text>
    </comment>
    <comment ref="D179" authorId="0" shapeId="0">
      <text>
        <r>
          <rPr>
            <sz val="9"/>
            <color indexed="81"/>
            <rFont val="Tahoma"/>
            <family val="2"/>
            <charset val="186"/>
          </rPr>
          <t xml:space="preserve">Planuojama pastatyti 60 butų
</t>
        </r>
      </text>
    </comment>
    <comment ref="E179" authorId="0" shapeId="0">
      <text>
        <r>
          <rPr>
            <sz val="9"/>
            <color indexed="81"/>
            <rFont val="Tahoma"/>
            <family val="2"/>
            <charset val="186"/>
          </rPr>
          <t xml:space="preserve">6.3. Socialinių paslaugų plėtra
6.3.9. Įsigyta ar pastatyta socialinio būsto butų,  vnt. </t>
        </r>
      </text>
    </comment>
    <comment ref="E182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6.3.9. Įsigyta ar pastatyta socialinio būsto butų,  vnt. </t>
        </r>
      </text>
    </comment>
  </commentList>
</comments>
</file>

<file path=xl/sharedStrings.xml><?xml version="1.0" encoding="utf-8"?>
<sst xmlns="http://schemas.openxmlformats.org/spreadsheetml/2006/main" count="1053" uniqueCount="306">
  <si>
    <t>SOCIALINĖS ATSKIRTIES MAŽINIMO PROGRAMOS (NR. 12)</t>
  </si>
  <si>
    <t xml:space="preserve"> TIKSLŲ, UŽDAVINIŲ, PRIEMONIŲ, PRIEMONIŲ IŠLAIDŲ IR PRODUKTO KRITERIJŲ SUVESTINĖ</t>
  </si>
  <si>
    <t>tūkst. Eur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</si>
  <si>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</si>
  <si>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</si>
  <si>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</si>
  <si>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</si>
  <si>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</si>
  <si>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</si>
  <si>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</si>
  <si>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Produkto kriterijaus</t>
  </si>
  <si>
    <t>03 Strateginis tikslas. Užtikrinti gyventojams aukštą švietimo, kultūros, socialinių, sporto ir sveikatos apsaugos paslaugų kokybę ir prieinamumą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</si>
  <si>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</si>
  <si>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</si>
  <si>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</si>
  <si>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</si>
  <si>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Socialinių paslaugų ir kitos socialinės paramos teikimas</t>
  </si>
  <si>
    <t>3</t>
  </si>
  <si>
    <t>SB(VB)</t>
  </si>
  <si>
    <t xml:space="preserve">Piniginės socialinės paramos nepasiturinčioms šeimoms ir vieniems gyvenantiems asmenims bei paramos mirties atveju teikimas, išmokant pašalpas ir kompensacijas </t>
  </si>
  <si>
    <t>SB</t>
  </si>
  <si>
    <t xml:space="preserve">Vidutinis išmokamų socialinių pašalpų skaičius per mėn. </t>
  </si>
  <si>
    <t>Vidutinis išmokamų kompensacijų skaičius per mėn.</t>
  </si>
  <si>
    <t xml:space="preserve">Vidutinis išmokamų kompensacijų kreditams ir kredito palūkanoms skaičius per mėn. </t>
  </si>
  <si>
    <t>Iš viso:</t>
  </si>
  <si>
    <t>Socialinės globos paslaugų teikimas asmenims su sunkia negalia</t>
  </si>
  <si>
    <t>Pagalbos socialinės rizikos šeimoms teikimas</t>
  </si>
  <si>
    <t>Darbuotojų, dirbančių su socialinės rizikos šeimomis, skaičius</t>
  </si>
  <si>
    <t>Mokinių nemokamo maitinimo ir aprūpinimo mokinio reikmenimis organizavimas</t>
  </si>
  <si>
    <t>Nemokamą maitinimą gaunančių bei aprūpinamų mokinio reikmenimis mokinių skaičius</t>
  </si>
  <si>
    <t>Mokinių iš mažas pajamas gaunančių šeimų nemokamo maitinimo gamybos išlaidų padengimas</t>
  </si>
  <si>
    <t>Iš viso priemonei: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</si>
  <si>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</si>
  <si>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</si>
  <si>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</si>
  <si>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03</t>
  </si>
  <si>
    <t>Išmokų vaikams skaičiavimas ir mokėjimas</t>
  </si>
  <si>
    <t>04</t>
  </si>
  <si>
    <t>05</t>
  </si>
  <si>
    <t>Iš viso uždaviniui:</t>
  </si>
  <si>
    <t xml:space="preserve">Teikti visuomenės poreikius atitinkančias socialines paslaugas įvairioms gyventojų grupėms </t>
  </si>
  <si>
    <t>Socialinių paslaugų teikimas socialinėse įstaigose:</t>
  </si>
  <si>
    <t>SB(SP)</t>
  </si>
  <si>
    <t>Kt</t>
  </si>
  <si>
    <t>BĮ Klaipėdos miesto šeimos ir vaiko gerovės centre, iš jų:</t>
  </si>
  <si>
    <t>BĮ Klaipėdos vaikų globos namuose „Rytas“</t>
  </si>
  <si>
    <t>Socialinės globos paslaugų teikimas senyvo amžiaus asmenims ir asmenims su negalia ne savivaldybės institucijose</t>
  </si>
  <si>
    <t>Dienos socialinės globos, trumpalaikės socialinės globos ir socialinės priežiūros paslaugų teikimo organizavimas miesto gyventojams ne savivaldybės institucijose:</t>
  </si>
  <si>
    <t>Psichosocialinės pagalbos teikimas šeimoms, auginančioms vaiką su negalia ir patiriančioms krizes</t>
  </si>
  <si>
    <t>Socialinių projektų dalinis finansavimas:</t>
  </si>
  <si>
    <t xml:space="preserve">Nevyriausybinių organizacijų socialinių projektų </t>
  </si>
  <si>
    <t xml:space="preserve">Socialinės reabilitacijos paslaugų neįgaliesiems bendruomenėje projektų </t>
  </si>
  <si>
    <t>Būsto pritaikymas neįgaliesiems</t>
  </si>
  <si>
    <t>6</t>
  </si>
  <si>
    <t>Pritaikyta butų neįgaliesiems, skaičius</t>
  </si>
  <si>
    <t>06</t>
  </si>
  <si>
    <t>07</t>
  </si>
  <si>
    <t>ES</t>
  </si>
  <si>
    <t>Teikiamų socialinių paslaugų infrastruktūros tobulinimas siekiant atitikti keliamus reikalavimus:</t>
  </si>
  <si>
    <t>I</t>
  </si>
  <si>
    <t xml:space="preserve">Užtikrinti Klaipėdos miesto socialinio būsto fondo plėtrą ir valstybės politikos, padedančios apsirūpinti būstu, įgyvendinimą </t>
  </si>
  <si>
    <t>Socialinio būsto fondo plėtra:</t>
  </si>
  <si>
    <t>Įgyvendintas projektas, proc.</t>
  </si>
  <si>
    <t>Savivaldybės gyvenamųjų patalpų  tinkamos fizinės būklės užtikrinimas ir nuomos administravimas:</t>
  </si>
  <si>
    <t xml:space="preserve">Savivaldybės gyvenamųjų patalpų techninės būklės vertinimas ir remontas </t>
  </si>
  <si>
    <t xml:space="preserve">Apmokėjimas savivaldybei tenkančia dalimi už daugiabučių namų bendrosios  nuosavybės objektų atnaujinimą ir renovaciją bei lėšų kaupimą </t>
  </si>
  <si>
    <t>Rezervo naudojimas nenumatytiems darbams apmokėti ir avarinėms situacijoms likviduoti</t>
  </si>
  <si>
    <t>Savivaldybės gyvenamųjų patalpų nuomos administravimas</t>
  </si>
  <si>
    <t xml:space="preserve">Surinkta  nuomos mokesčio  proc. nuo priskaičiuoto </t>
  </si>
  <si>
    <t>Savininkams grąžintų nuomotų patalpų vertės įskaičiavimas į nuompinigius</t>
  </si>
  <si>
    <t>Apmokėjimas už daugiabučių namų bendrųjų objektų administravimą ir nuolatinę techninę priežiūrą</t>
  </si>
  <si>
    <t>Užtikrintas privalomojo gyvenamųjų namų naudojimo ir priežiūros reikalavimų įgyvendinimas, proc.</t>
  </si>
  <si>
    <t xml:space="preserve">Politinių kalinių ir tremtinių bei jų šeimų narių sugrįžimo į Lietuvą programos įgyvendinimas: </t>
  </si>
  <si>
    <t>Iš viso tikslui:</t>
  </si>
  <si>
    <t>12</t>
  </si>
  <si>
    <t xml:space="preserve">Iš viso programai: </t>
  </si>
  <si>
    <t>Finansavimo šaltinių suvestinė</t>
  </si>
  <si>
    <t>Finansavimo šaltiniai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</si>
  <si>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</si>
  <si>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</si>
  <si>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</si>
  <si>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</si>
  <si>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</si>
  <si>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</si>
  <si>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IŠ VISO:</t>
  </si>
  <si>
    <t>Vietų skaičius įstaigoje</t>
  </si>
  <si>
    <t>SB(SPL)</t>
  </si>
  <si>
    <t>08</t>
  </si>
  <si>
    <t>Dienos socialinės globos paslaugų teikimas asmenims su psichine negalia dienos socialinės globos centre</t>
  </si>
  <si>
    <t>Dienos socialinės globos paslaugų teikimas vaikams su negalia dienos socialinės globos centre</t>
  </si>
  <si>
    <t>Pagalbos į namus paslaugos teikimas senyvo amžiaus asmenims ir suaugusiems asmenims su negalia</t>
  </si>
  <si>
    <t>Vidutiniškai per mėn. išmokamų laidojimo pašalpų skaičius</t>
  </si>
  <si>
    <t>Vidutinis išmokamų kompensacijų nepriklausomybės gynėjams skaičius per mėn.</t>
  </si>
  <si>
    <t>Būsto nuomos ar išperkamosios būsto nuomos mokesčių dalies kompensaciją gavusių asmenų skaičius</t>
  </si>
  <si>
    <t>Nemokamą maitinimą gaunančių mokinių skaičius</t>
  </si>
  <si>
    <t>Senyvo amžiaus asmenų bei asmenų su negalia, apgyvendintų globos institucijose per metus, skaičius</t>
  </si>
  <si>
    <t>Įsigyta keltuvų, skirtų neįgaliems asmenims su ryškiu judėjimo sutrikimu, skaičius</t>
  </si>
  <si>
    <t>Daugiabučių namų, kuriuose vykdomi atnaujinimo darbai, skaičius</t>
  </si>
  <si>
    <t>Savivaldybės butų, kuriuose pašalintos avarijų grėsmės ar padariniai, skaičius</t>
  </si>
  <si>
    <t>Nemokamo maitinimo organizavimas labdaros valgykloje Klaipėdos mieste gyvenantiems asmenims, nepajėgiantiems maitintis savo namuose</t>
  </si>
  <si>
    <t>Socialinės srities renginių organizavimas</t>
  </si>
  <si>
    <t>1.3.2.1</t>
  </si>
  <si>
    <t xml:space="preserve"> 1.3.3.2, 1.3.3.3, 1.3.3.5</t>
  </si>
  <si>
    <t>Paslaugų gavėjų skaičius</t>
  </si>
  <si>
    <t>Projekto „Kompleksinės paslaugos šeimai Klaipėdos mieste“ įgyvendinimas</t>
  </si>
  <si>
    <t xml:space="preserve"> </t>
  </si>
  <si>
    <t xml:space="preserve"> - smurto artimoje aplinkoje prevencijos priemonių įgyvendinimas</t>
  </si>
  <si>
    <t xml:space="preserve">Šîldoma įstaigų, skaičius  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</si>
  <si>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</si>
  <si>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Asmenų, kuriems teikiamos integracijos paslaugos, skaičius</t>
  </si>
  <si>
    <t>Prižiūrima eksploatuojamų keltuvų, vnt.</t>
  </si>
  <si>
    <t>Asmenų su sunkia negalia, kuriems teikiamos socialinės globos paslaugos, skaičius</t>
  </si>
  <si>
    <t>Paslaugas gavusių asmenų skaičius</t>
  </si>
  <si>
    <t>Savivaldybės socialinio būsto fondo gyvenamųjų namų statyba žemės sklypuose Irklų g. 1 ir Rambyno g. 14A</t>
  </si>
  <si>
    <t>BĮ Neįgaliųjų centre „Klaipėdos lakštutė“</t>
  </si>
  <si>
    <t>BĮ Klaipėdos miesto nakvynės namuose</t>
  </si>
  <si>
    <t>BĮ Klaipėdos socialinių paslaugų centre „Danė“</t>
  </si>
  <si>
    <t>Atlikta rekonstravimo darbų, proc.</t>
  </si>
  <si>
    <t xml:space="preserve">Butų pirkimas politiniams kaliniams ir tremtiniams bei jų šeimų nariams </t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</si>
  <si>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</si>
  <si>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</si>
  <si>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 xml:space="preserve"> - projekto „Lietuva – kitataučių užuovėja“ įgyvendinimas;</t>
  </si>
  <si>
    <t>SB(ES)</t>
  </si>
  <si>
    <t>SB(ESA)</t>
  </si>
  <si>
    <t>Materialinės paramos Klaipėdos miesto savivaldybės gyventojams, atsidūrusiems sunkioje materialinėje padėtyje, teikimas</t>
  </si>
  <si>
    <t>Vidutinis materialinės paramos išmokų Klaipėdos miesto gyventojams, atsidūrusiems sunkioje materialinėje padėtyje, skaičius per mėn.</t>
  </si>
  <si>
    <r>
      <t>Priemonių, mažinančių administracinę naštą juridiniams ir fiziniams asmenims, taikymas</t>
    </r>
    <r>
      <rPr>
        <sz val="10"/>
        <rFont val="Times New Roman"/>
        <family val="1"/>
        <charset val="186"/>
      </rPr>
      <t>, projekto „Paslaugų organizavimo ir asmenų aptarnavimo kokybės gerinimas teikiant socialinę paramą Klaipėdos miesto savivaldybėje“ įgyvendinimas</t>
    </r>
  </si>
  <si>
    <t>SB(ESL)</t>
  </si>
  <si>
    <t>Atlikta rangos darbų, proc.</t>
  </si>
  <si>
    <t>Paramos teikimas labiausiai skurstantiems asmenims, įgyvendinant projektą „Parama maisto produktais IV“ (projekto Nr. EPSF-2016-V-04-01)</t>
  </si>
  <si>
    <t>Vidutinis paramos gavėjo ir (ar) bendrai su juo gyvenančių asmenų skaičius per mėnesį</t>
  </si>
  <si>
    <t>Suteikta paramos rūbais, avalyne, kt., asmenų skaičius</t>
  </si>
  <si>
    <t xml:space="preserve">Dienos socialinės globos paslaugos įstaigoje gavėjų skaičius </t>
  </si>
  <si>
    <t>Pagalbos į namus paslaugos gavėjų skaičius</t>
  </si>
  <si>
    <t>Dienos socialinės globos paslaugos asmens namuose, gavėjų skaičius</t>
  </si>
  <si>
    <t xml:space="preserve">Vietų skaičius trumpalaikės soc. globos paslaugai gauti </t>
  </si>
  <si>
    <t>Planinis vaikų skaičius</t>
  </si>
  <si>
    <t>Dienos socialinę globą per mėn. gaunančių vaikų su negalia skaičius dienos socialinės globos centre</t>
  </si>
  <si>
    <t xml:space="preserve">Pagalbos į namus paslaugos gavėjų skaičius per mėnesį </t>
  </si>
  <si>
    <t>Vidutiniškai per dieną nemokamą maitinimą gaunančių asmenų skaičius</t>
  </si>
  <si>
    <t xml:space="preserve">Vidutinis šeimų, auginančių vaiką su negalia ir patiriančių krizes, skaičius per mėn. </t>
  </si>
  <si>
    <t>Laikiniesiems darbams įdarbintų bedarbių skaičius per metus</t>
  </si>
  <si>
    <t>Darbo rinkos politikos priemonių, skirtų socialinę atskirtį patiriantiems asmenims, vykdymas</t>
  </si>
  <si>
    <t xml:space="preserve">Parengta vadybos kokybės sistemos ar metodo įgyvendinimo / įdiegimo įstaigose dokumentacija, vnt. </t>
  </si>
  <si>
    <t>Sutrumpėjęs nuomininkų pasirinktos valstybės garantijos įvykdymo terminas, mėnesiai</t>
  </si>
  <si>
    <r>
      <t xml:space="preserve">Savivaldybės biudžeto apyvartos lėšos ES finansinės paramos programų laikinam lėšų stygiui dengti  </t>
    </r>
    <r>
      <rPr>
        <b/>
        <sz val="10"/>
        <rFont val="Times New Roman"/>
        <family val="1"/>
        <charset val="186"/>
      </rPr>
      <t>SB(ESA)</t>
    </r>
  </si>
  <si>
    <t>Paramos teikimas labiausiai skurstantiems asmenims, įgyvendinant projektą „Parama higienos prekėmis“ Nr. EPSF-2017-V-05-01</t>
  </si>
  <si>
    <t>Vaikų, gaunančių ilgalaikės globos paslaugas, skaičius</t>
  </si>
  <si>
    <t>Psichosocialinės pagalbos paslaugų gavėjų skaičius</t>
  </si>
  <si>
    <t>Darbuotojai, dalyvavę kompetencijų stiprinime, skaičius</t>
  </si>
  <si>
    <t>Nupirkta butų, vnt.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</si>
  <si>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</si>
  <si>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r>
      <t xml:space="preserve">Projekto  </t>
    </r>
    <r>
      <rPr>
        <b/>
        <sz val="10"/>
        <rFont val="Times New Roman"/>
        <family val="1"/>
      </rPr>
      <t>„Integrali pagalba į namus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Klaipėdos mieste</t>
    </r>
    <r>
      <rPr>
        <sz val="10"/>
        <rFont val="Times New Roman"/>
        <family val="1"/>
      </rPr>
      <t xml:space="preserve">“ įgyvendinimas (dienos socialinės globos ir slaugos paslaugos į namus)                   </t>
    </r>
  </si>
  <si>
    <t>____________________________________</t>
  </si>
  <si>
    <t>Pritaikyta būstų vaikams su sunkia negalia, vaikų skaičius</t>
  </si>
  <si>
    <t>SB'</t>
  </si>
  <si>
    <t xml:space="preserve">Budinčio globotojo veiklos organizavimas </t>
  </si>
  <si>
    <t>Įsigytas automobilis</t>
  </si>
  <si>
    <t xml:space="preserve">Vietų skaičius  intensyvios krizių įveikimo  pagalbos paslaugai gauti </t>
  </si>
  <si>
    <t>Suremontuotų butų skaičius</t>
  </si>
  <si>
    <t>Suorganizuota renginių, skaičius</t>
  </si>
  <si>
    <t>SB(F)</t>
  </si>
  <si>
    <r>
      <t>Savivaldybės biudžeto lėšos, gautos už parduotus savivaldybės būstus</t>
    </r>
    <r>
      <rPr>
        <b/>
        <sz val="10"/>
        <rFont val="Times New Roman"/>
        <family val="1"/>
        <charset val="186"/>
      </rPr>
      <t xml:space="preserve"> SB(F)</t>
    </r>
  </si>
  <si>
    <t>Įveiklintas globos centras</t>
  </si>
  <si>
    <t>Sukurta papildomų darbo vietų</t>
  </si>
  <si>
    <t>SB(FL)</t>
  </si>
  <si>
    <t xml:space="preserve">Vidutinis prižiūrimų vaikų skaičius per mėnesį </t>
  </si>
  <si>
    <t>Išmokų gavėjų skaičius</t>
  </si>
  <si>
    <t>Suteikta transporto paslaugų, asmenų skaičius</t>
  </si>
  <si>
    <t>BĮ Klaipėdos miesto socialinės paramos centre, iš jų:</t>
  </si>
  <si>
    <t xml:space="preserve"> - kovos su prekyba žmonėmis prevencinių priemonių  įgyvendinimas;</t>
  </si>
  <si>
    <r>
      <t>Savivaldybės biudžeto lėšų, gautų už parduotus savivaldybės būstus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likutis </t>
    </r>
    <r>
      <rPr>
        <b/>
        <sz val="10"/>
        <rFont val="Times New Roman"/>
        <family val="1"/>
        <charset val="186"/>
      </rPr>
      <t>SB(FL)</t>
    </r>
  </si>
  <si>
    <t>Suteikta į namus paslaugų / socialinės globos asmens namuose paslaugų, asmenų skaičius</t>
  </si>
  <si>
    <t>Išduota techninės pagalbos priemonių, vnt./asmenų skaičius</t>
  </si>
  <si>
    <t>Pareigybių, skirtų padėti adaptuotis prieglobstį Lietuvos Respublikoje gavusiems  užsieniečiams, skaičius</t>
  </si>
  <si>
    <t>Organizuota tėvystės įgūdžių / globėjų (rūpintojų) mokymų skaičius</t>
  </si>
  <si>
    <t>Asmenų, pradėjusių gyventi savarankiškai, skaičius</t>
  </si>
  <si>
    <t>NVO projektų, gaunančių dalinį finansavimą iš savivaldybės biudžeto, skaičius / bendrojo finasavimo procentas</t>
  </si>
  <si>
    <r>
      <t>Valstybės biudžeto tikslinės dotacijos lėšų likutis</t>
    </r>
    <r>
      <rPr>
        <b/>
        <sz val="10"/>
        <rFont val="Times New Roman"/>
        <family val="1"/>
        <charset val="186"/>
      </rPr>
      <t xml:space="preserve"> SB(VBL)</t>
    </r>
  </si>
  <si>
    <r>
      <t>Europos Sąjungos finansinės paramos lėšų likučio metų pradžioje lėšos</t>
    </r>
    <r>
      <rPr>
        <b/>
        <sz val="10"/>
        <rFont val="Times New Roman"/>
        <family val="1"/>
        <charset val="186"/>
      </rPr>
      <t xml:space="preserve"> SB(ESL)</t>
    </r>
  </si>
  <si>
    <t>Savivaldybės biudžetas, iš jo:</t>
  </si>
  <si>
    <t>SB(VBL)</t>
  </si>
  <si>
    <t xml:space="preserve"> - projekto„Vaikų gerovės ir saugumo didinimo, paslaugų šeimai, globėjams (rūpintojams) kokybės didinimo bei prieinamumo plėtra“ įgyvendinimas;</t>
  </si>
  <si>
    <t>Papriemonės kodas</t>
  </si>
  <si>
    <t>Iš dalies finansuotų projektų skaičius (reabilitacijai)</t>
  </si>
  <si>
    <t>Asmenų su sunkia negalia, kuriems teikiamos socialinės globos paslaugos, skaičius  (perkamos paslaugos)</t>
  </si>
  <si>
    <t>Asmenų su sunkia negalia, kuriems teikiamos socialinės globos paslaugos, skaičius  (Socialinės paramos centras)</t>
  </si>
  <si>
    <t>Asmenų su sunkia negalia, kuriems teikiamos socialinės globos paslaugos, skaičius  (Klaipėdos lakštutė)</t>
  </si>
  <si>
    <t>Asmenų su sunkia negalia, kuriems teikiamos socialinės globos paslaugos, skaičius  (Globos namai)</t>
  </si>
  <si>
    <t>Asmenų su sunkia negalia, kuriems teikiamos socialinės globos paslaugos, skaičius  (DANĖ)</t>
  </si>
  <si>
    <t>Asmenų su sunkia negalia, kuriems teikiamos socialinės globos paslaugos, skaičius  (Sutrikusio vystymosi kūdikių namai)</t>
  </si>
  <si>
    <t>2/3</t>
  </si>
  <si>
    <t>300/60</t>
  </si>
  <si>
    <t xml:space="preserve">Suteikta socialinių įgūdžių ugdymo ir palaikymo paslaugų socialinę riziką patyriančiose šeimose (kartų) </t>
  </si>
  <si>
    <t>Parengtas techn. projektas, vnt.</t>
  </si>
  <si>
    <t>P1</t>
  </si>
  <si>
    <t>Atlikta paprastųjų remonto darbų, proc.</t>
  </si>
  <si>
    <t xml:space="preserve">Klaipėdos vaikų globos namų „Smiltelė“ patalpų ir infrastruktūros pritaikymas vaikų dienos centro veiklai </t>
  </si>
  <si>
    <t xml:space="preserve">Budinčių globėjų skaičius per metus </t>
  </si>
  <si>
    <t>1/40</t>
  </si>
  <si>
    <t>Vidutiniškai per mėn. paslaugas gaunančių socialinę riziką patiriančių vaikų skaičius</t>
  </si>
  <si>
    <t>Socialinės paramos skyrius</t>
  </si>
  <si>
    <t xml:space="preserve">Projektų skyrius </t>
  </si>
  <si>
    <t>Projektų skyrius</t>
  </si>
  <si>
    <t>Pastatytas daugiabutis gyv. namas Rambyno g. 14A/butų skaičius</t>
  </si>
  <si>
    <t xml:space="preserve">  </t>
  </si>
  <si>
    <r>
      <t xml:space="preserve">Kiti finansavimo šaltiniai </t>
    </r>
    <r>
      <rPr>
        <b/>
        <sz val="10"/>
        <rFont val="Times New Roman"/>
        <family val="1"/>
        <charset val="186"/>
      </rPr>
      <t xml:space="preserve">Kt     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</t>
    </r>
  </si>
  <si>
    <t>Plėtoti socialinių paslaugų infrastruktūrą, įrengiant  naujus ir modernizuojant esamus socialines paslaugas teikiančių įstaigų pastatus, užtikrinti įstaigų ūkinį aptarnavimą</t>
  </si>
  <si>
    <t>Komunalinių paslaugų (šildymo, vandens, nuotekų) įsigijimas</t>
  </si>
  <si>
    <t>Tvarkoma paviršinių (lietaus) nuotekų, įstaigų skaičius</t>
  </si>
  <si>
    <t>Tvarkomas centralizuotas vandentiekis ir kanalizacija, įstaigų skaičius</t>
  </si>
  <si>
    <r>
      <t xml:space="preserve">Pajamų įmokų likutis </t>
    </r>
    <r>
      <rPr>
        <b/>
        <sz val="10"/>
        <rFont val="Times New Roman"/>
        <family val="1"/>
        <charset val="186"/>
      </rPr>
      <t>SB(SPL)</t>
    </r>
  </si>
  <si>
    <t>Socialinių įgūdžių ugdymo, palaikymo ir (ar)  atkūrimo paslaugų teikimas vaikų dienos centre</t>
  </si>
  <si>
    <t>Turto valdymo skyrius</t>
  </si>
  <si>
    <t>Statybos ir infrastruktūros plėtros skyrius</t>
  </si>
  <si>
    <t>Įsigyta kompiuterių, vnt.</t>
  </si>
  <si>
    <t xml:space="preserve">Papildomai nupirkta paslaugų vaikams iš socialinės rizikos šeimų, vaikų skaičius </t>
  </si>
  <si>
    <t>Nutolusių klientų aptarnavimo centrų (KAC) steigimo analizės parengimas</t>
  </si>
  <si>
    <t>Vyr. patarėjas D. Petrolevičius</t>
  </si>
  <si>
    <t>Parengta analizė, vnt.</t>
  </si>
  <si>
    <t>1000/ 800</t>
  </si>
  <si>
    <t>Socialinio būsto skyrius</t>
  </si>
  <si>
    <t>2021 m. asignavimų projektas</t>
  </si>
  <si>
    <t>2022 m. asignavimų projektas</t>
  </si>
  <si>
    <t>2023 m. asignavimų projektas</t>
  </si>
  <si>
    <t>2021-ieji metai</t>
  </si>
  <si>
    <t>Parengta piliečių chartija, vnt.</t>
  </si>
  <si>
    <t>Įsigyta įranga, baldai, proc.</t>
  </si>
  <si>
    <t xml:space="preserve">Vaikų dienos centruose socialinių įgūdžių ir palaikymo paslaugas gaunančių vaikų skaičius </t>
  </si>
  <si>
    <t>Atlikti remonto darbai, proc.</t>
  </si>
  <si>
    <t>Parengtas techninis projektas</t>
  </si>
  <si>
    <t>Grupinio gyvenimo namų steigimo neįgaliems jaunuoliams, išeinantiems iš vaikų globos namų, inicijavimas</t>
  </si>
  <si>
    <t>1000/   800</t>
  </si>
  <si>
    <t xml:space="preserve">Dienos socialinę globą per mėn. gaunančių asmenų  su psichine negalia dienos socialinės globos centre skaičius </t>
  </si>
  <si>
    <t xml:space="preserve">Statinių administravimo  skyrius  </t>
  </si>
  <si>
    <t>Dienos globos asmens namuose teikimas asmenims su negalia</t>
  </si>
  <si>
    <t>Paslaugos gavėjų skaičius per mėnesį</t>
  </si>
  <si>
    <r>
      <rPr>
        <sz val="10"/>
        <rFont val="Times New Roman"/>
        <family val="1"/>
        <charset val="186"/>
      </rPr>
      <t xml:space="preserve">Statinių administravimo </t>
    </r>
    <r>
      <rPr>
        <strike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skyrius  </t>
    </r>
  </si>
  <si>
    <r>
      <t xml:space="preserve">Laikino apgyvendinimo namų infrastruktūros modernizavimas </t>
    </r>
    <r>
      <rPr>
        <sz val="10"/>
        <rFont val="Times New Roman"/>
        <family val="1"/>
      </rPr>
      <t xml:space="preserve">(Šilutės pl. 8, nakvynės namai) </t>
    </r>
  </si>
  <si>
    <r>
      <t xml:space="preserve">Senyvo amžiaus asmenų globos paslaugų plėtra </t>
    </r>
    <r>
      <rPr>
        <sz val="10"/>
        <rFont val="Times New Roman"/>
        <family val="1"/>
      </rPr>
      <t xml:space="preserve">rekonstruojant pastatą, esantį Melnragės gyvenamąjame rajone, Vaivos g. 23 </t>
    </r>
  </si>
  <si>
    <t>Savivaldybės socialinio būsto fondo gyvenamųjų namų statyba žemės sklype Akmenų g. 1 B</t>
  </si>
  <si>
    <t>Atlikta aplinkos sutvarkymo darbų, proc.</t>
  </si>
  <si>
    <t xml:space="preserve"> Projektų skyrius</t>
  </si>
  <si>
    <r>
      <t>Projekto „</t>
    </r>
    <r>
      <rPr>
        <b/>
        <sz val="10"/>
        <rFont val="Times New Roman"/>
        <family val="1"/>
        <charset val="186"/>
      </rPr>
      <t>Bendruomeninių vaikų globos namų steigimas Klaipėdos mieste“</t>
    </r>
    <r>
      <rPr>
        <sz val="10"/>
        <rFont val="Times New Roman"/>
        <family val="1"/>
        <charset val="186"/>
      </rPr>
      <t xml:space="preserve"> įgyvendinimas (Kalvos g. 4)</t>
    </r>
  </si>
  <si>
    <t>Nakvynės namų (Dubysos g. 39) sanitarinių mazgų remontas</t>
  </si>
  <si>
    <r>
      <t xml:space="preserve">Savivaldybei piniginei socialinei paramai finansuoti skirtos lėšos </t>
    </r>
    <r>
      <rPr>
        <b/>
        <sz val="10"/>
        <rFont val="Times New Roman"/>
        <family val="1"/>
        <charset val="186"/>
      </rPr>
      <t>SB(S)</t>
    </r>
  </si>
  <si>
    <t>SB(S)</t>
  </si>
  <si>
    <t>Akredituotos vaikų dienos socialinės priežiūros organizavimas</t>
  </si>
  <si>
    <t>Įstaigų skaičius</t>
  </si>
  <si>
    <t>Integravimo į darbo rinką projektų veiklose dalyvaujančių asmenų skaičius per metus</t>
  </si>
  <si>
    <t xml:space="preserve">Įrengta naujų vietų senyvo amžiaus asmenų globos namuose, vnt. </t>
  </si>
  <si>
    <t>Atlikta darbų, proc.</t>
  </si>
  <si>
    <t>841</t>
  </si>
  <si>
    <t>Planas</t>
  </si>
  <si>
    <t xml:space="preserve">2021–2023 M. KLAIPĖDOS MIESTO SAVIVALDYBĖS  </t>
  </si>
  <si>
    <t xml:space="preserve">Klaipėdos miesto savivaldybės socialinės atskirties mažinimo programos (Nr. 12) aprašymo </t>
  </si>
  <si>
    <t>priedas</t>
  </si>
  <si>
    <t>SB(VB)'</t>
  </si>
  <si>
    <t>SB(S)'</t>
  </si>
  <si>
    <t>SB(SP)'</t>
  </si>
  <si>
    <t>SB(SPL)'</t>
  </si>
  <si>
    <t>Kt'</t>
  </si>
  <si>
    <t>LRVB'</t>
  </si>
  <si>
    <t>ES'</t>
  </si>
  <si>
    <t>SB(ESA)'</t>
  </si>
  <si>
    <t>SB(ES)'</t>
  </si>
  <si>
    <t>SB''</t>
  </si>
  <si>
    <t>BĮ Klaipėdos miesto globos namuose</t>
  </si>
  <si>
    <t>SB(L)'</t>
  </si>
  <si>
    <t>SB(ESL)'</t>
  </si>
  <si>
    <t>SB(F)'</t>
  </si>
  <si>
    <t>SB(FL)'</t>
  </si>
  <si>
    <t>2021 m.</t>
  </si>
  <si>
    <t>2023 m.</t>
  </si>
  <si>
    <t>2022 m.</t>
  </si>
  <si>
    <t>Asmenų su sunkia negalia, kuriems teikiamos socialinės globos paslaugos, skaičius  („Klaipėdos lakštutė“)</t>
  </si>
  <si>
    <t>Asmenų su sunkia negalia, kuriems teikiamos socialinės globos paslaugos, skaičius  („Danė“)</t>
  </si>
  <si>
    <t xml:space="preserve">Suteikta socialinių įgūdžių ugdymo ir palaikymo paslaugų socialinę riziką patiriančiose šeimose (kartų) </t>
  </si>
  <si>
    <t>Socialinių įgūdžių ugdymo, palaikymo ir (ar) atkūrimo paslaugų teikimas vaikų dienos centre</t>
  </si>
  <si>
    <t>Savivaldybės socialinio būsto fondo gyvenamųjų namų statyba žemės sklype Akmenų g. 1B</t>
  </si>
  <si>
    <t>2021 M. KLAIPĖDOS MIESTO SAVIVALDYBĖS ADMINISTRACIJOS</t>
  </si>
  <si>
    <t>Atlikta analizė</t>
  </si>
  <si>
    <t>Socialinės apsaugos skyrius</t>
  </si>
  <si>
    <t>Socialinės paramos skyrius –  priemonės vykdymas,</t>
  </si>
  <si>
    <t>Planavimo ir analizės skyrius –  programos sąmatų tvirtinimas</t>
  </si>
  <si>
    <t xml:space="preserve"> - projekto „Vaikų gerovės ir saugumo didinimo, paslaugų šeimai, globėjams (rūpintojams) kokybės didinimo bei prieinamumo plėtra“ įgyvendinimas;</t>
  </si>
  <si>
    <t>PATVIRTINTA
Klaipėdos miesto savivaldybės administracijos direktoriaus                                                                                          2021 m. kovo 10 d. įsakymu Nr. AD1-293</t>
  </si>
  <si>
    <t>Paramos teikimas labiausiai skurstantiems asmenims, įgyvendinant projektą „Parama maisto produktais ir higienos prekėmis II“ Nr. EPSF-2020-V-07-01</t>
  </si>
  <si>
    <t>NVO projektų, gaunančių dalinį finansavimą iš savivaldybės biudžeto, skaičius</t>
  </si>
  <si>
    <t>planas</t>
  </si>
  <si>
    <t>2021-ųjų metų asignavimų planas*</t>
  </si>
  <si>
    <t>Vykdytojas (skyrius/grupė)</t>
  </si>
  <si>
    <t>iki 20</t>
  </si>
  <si>
    <t>Socialinės globos paslaugų teikimas ne savivaldybės institucijose:</t>
  </si>
  <si>
    <t xml:space="preserve">Socialinės globos paslaugų teikimas vaikams </t>
  </si>
  <si>
    <t xml:space="preserve">Socialinės globos paslaugų teikimas senyvo amžiaus asmenims ir asmenims su negalia </t>
  </si>
  <si>
    <t>Vaikų, apgyvendintų globos institucijose per metus, skaičius</t>
  </si>
  <si>
    <t>Pritaikyta butų neįgaliesiems (suaugusiesiems), skaičius</t>
  </si>
  <si>
    <t>Nacionalinės užsieniečių integracijos programos įgyvendinimas</t>
  </si>
  <si>
    <t>Asmeninės pagalbos teikimo organizavimas</t>
  </si>
  <si>
    <t>Asmenų, kuriems suteikta asmeninė pagalba, skaičius</t>
  </si>
  <si>
    <t>Darbuotojų, kuriems išmokėtas padidintas darbo užmokestis, skaičius</t>
  </si>
  <si>
    <t>76</t>
  </si>
  <si>
    <t>Profesinės sąjungos narių, kuriems išmokėtos skirtos lėšos, skaičius</t>
  </si>
  <si>
    <t>* Pagal Klaipėdos miesto savivaldybės tarybos sprendimus: 2021-02-25 Nr. T2-24, 2021-04-29 Nr. T2-90, 2021-06-22 Nr. T2-157, 2021-09-30 Nr. T2-192, 2021-11-25 Nr. T2-247.</t>
  </si>
  <si>
    <t xml:space="preserve">(Klaipėdos miesto savivaldybės administracijos direktoriaus                          2021 m. lapkričio 30 d. įsakymo Nr. AD1-1382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</si>
</sst>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[$-409]General"/>
  </numFmts>
  <fonts count="27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9"/>
      <name val="Times New Roman"/>
      <family val="1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charset val="186"/>
      <scheme val="minor"/>
    </font>
    <font>
      <sz val="8"/>
      <name val="Times New Roman"/>
      <family val="1"/>
    </font>
    <font>
      <i/>
      <sz val="10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trike/>
      <sz val="10"/>
      <name val="Times New Roman"/>
      <family val="1"/>
      <charset val="186"/>
    </font>
    <font>
      <i/>
      <sz val="10"/>
      <color theme="0"/>
      <name val="Times New Roman"/>
      <family val="1"/>
      <charset val="186"/>
    </font>
    <font>
      <b/>
      <i/>
      <sz val="10"/>
      <color theme="0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6" fontId="19" fillId="0" borderId="0" applyBorder="0" applyProtection="0"/>
  </cellStyleXfs>
  <cellXfs count="1547">
    <xf numFmtId="0" fontId="0" fillId="0" borderId="0" xfId="0"/>
    <xf numFmtId="3" fontId="2" fillId="0" borderId="0" xfId="0" applyNumberFormat="1" applyFont="1"/>
    <xf numFmtId="3" fontId="4" fillId="0" borderId="0" xfId="0" applyNumberFormat="1" applyFont="1" applyAlignment="1">
      <alignment vertical="top"/>
    </xf>
    <xf numFmtId="3" fontId="4" fillId="0" borderId="0" xfId="0" applyNumberFormat="1" applyFont="1" applyBorder="1" applyAlignment="1">
      <alignment vertical="top"/>
    </xf>
    <xf numFmtId="3" fontId="3" fillId="2" borderId="34" xfId="0" applyNumberFormat="1" applyFont="1" applyFill="1" applyBorder="1" applyAlignment="1">
      <alignment horizontal="center" vertical="top"/>
    </xf>
    <xf numFmtId="3" fontId="3" fillId="2" borderId="5" xfId="0" applyNumberFormat="1" applyFont="1" applyFill="1" applyBorder="1" applyAlignment="1">
      <alignment horizontal="center" vertical="top"/>
    </xf>
    <xf numFmtId="3" fontId="3" fillId="2" borderId="14" xfId="0" applyNumberFormat="1" applyFont="1" applyFill="1" applyBorder="1" applyAlignment="1">
      <alignment horizontal="center" vertical="top"/>
    </xf>
    <xf numFmtId="3" fontId="4" fillId="0" borderId="42" xfId="0" applyNumberFormat="1" applyFont="1" applyFill="1" applyBorder="1" applyAlignment="1">
      <alignment horizontal="center" vertical="top"/>
    </xf>
    <xf numFmtId="164" fontId="3" fillId="5" borderId="42" xfId="0" applyNumberFormat="1" applyFont="1" applyFill="1" applyBorder="1" applyAlignment="1">
      <alignment horizontal="center" vertical="top"/>
    </xf>
    <xf numFmtId="3" fontId="4" fillId="3" borderId="42" xfId="0" applyNumberFormat="1" applyFont="1" applyFill="1" applyBorder="1" applyAlignment="1">
      <alignment horizontal="center" vertical="top" wrapText="1"/>
    </xf>
    <xf numFmtId="164" fontId="4" fillId="3" borderId="42" xfId="0" applyNumberFormat="1" applyFont="1" applyFill="1" applyBorder="1" applyAlignment="1">
      <alignment horizontal="center" vertical="top"/>
    </xf>
    <xf numFmtId="164" fontId="3" fillId="5" borderId="55" xfId="0" applyNumberFormat="1" applyFont="1" applyFill="1" applyBorder="1" applyAlignment="1">
      <alignment horizontal="center" vertical="top"/>
    </xf>
    <xf numFmtId="3" fontId="3" fillId="2" borderId="23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vertical="top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Border="1" applyAlignment="1">
      <alignment vertical="top"/>
    </xf>
    <xf numFmtId="3" fontId="3" fillId="2" borderId="4" xfId="0" applyNumberFormat="1" applyFont="1" applyFill="1" applyBorder="1" applyAlignment="1">
      <alignment horizontal="center" vertical="top" wrapText="1"/>
    </xf>
    <xf numFmtId="3" fontId="3" fillId="2" borderId="13" xfId="0" applyNumberFormat="1" applyFont="1" applyFill="1" applyBorder="1" applyAlignment="1">
      <alignment horizontal="center" vertical="top" wrapText="1"/>
    </xf>
    <xf numFmtId="3" fontId="4" fillId="0" borderId="30" xfId="0" applyNumberFormat="1" applyFont="1" applyFill="1" applyBorder="1" applyAlignment="1">
      <alignment vertical="top" wrapText="1"/>
    </xf>
    <xf numFmtId="3" fontId="3" fillId="0" borderId="54" xfId="0" applyNumberFormat="1" applyFont="1" applyBorder="1" applyAlignment="1">
      <alignment horizontal="center" vertical="top" wrapText="1"/>
    </xf>
    <xf numFmtId="49" fontId="4" fillId="0" borderId="60" xfId="0" applyNumberFormat="1" applyFont="1" applyFill="1" applyBorder="1" applyAlignment="1">
      <alignment horizontal="center" vertical="top"/>
    </xf>
    <xf numFmtId="3" fontId="2" fillId="0" borderId="0" xfId="0" applyNumberFormat="1" applyFont="1" applyBorder="1"/>
    <xf numFmtId="164" fontId="1" fillId="3" borderId="30" xfId="0" applyNumberFormat="1" applyFont="1" applyFill="1" applyBorder="1" applyAlignment="1">
      <alignment horizontal="center" vertical="top"/>
    </xf>
    <xf numFmtId="3" fontId="3" fillId="2" borderId="64" xfId="0" applyNumberFormat="1" applyFont="1" applyFill="1" applyBorder="1" applyAlignment="1">
      <alignment horizontal="center" vertical="top"/>
    </xf>
    <xf numFmtId="3" fontId="6" fillId="0" borderId="7" xfId="0" applyNumberFormat="1" applyFont="1" applyBorder="1" applyAlignment="1">
      <alignment vertical="top" wrapText="1"/>
    </xf>
    <xf numFmtId="3" fontId="3" fillId="0" borderId="45" xfId="0" applyNumberFormat="1" applyFont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vertical="center" wrapText="1"/>
    </xf>
    <xf numFmtId="3" fontId="1" fillId="4" borderId="0" xfId="0" applyNumberFormat="1" applyFont="1" applyFill="1" applyBorder="1" applyAlignment="1">
      <alignment horizontal="center" vertical="top"/>
    </xf>
    <xf numFmtId="3" fontId="4" fillId="0" borderId="49" xfId="0" applyNumberFormat="1" applyFont="1" applyFill="1" applyBorder="1" applyAlignment="1">
      <alignment vertical="top" wrapText="1"/>
    </xf>
    <xf numFmtId="3" fontId="4" fillId="0" borderId="62" xfId="0" applyNumberFormat="1" applyFont="1" applyFill="1" applyBorder="1" applyAlignment="1">
      <alignment vertical="top" wrapText="1"/>
    </xf>
    <xf numFmtId="3" fontId="4" fillId="3" borderId="41" xfId="0" applyNumberFormat="1" applyFont="1" applyFill="1" applyBorder="1" applyAlignment="1">
      <alignment horizontal="center" vertical="top" wrapText="1"/>
    </xf>
    <xf numFmtId="3" fontId="3" fillId="0" borderId="61" xfId="0" applyNumberFormat="1" applyFont="1" applyBorder="1" applyAlignment="1">
      <alignment horizontal="center" vertical="top" wrapText="1"/>
    </xf>
    <xf numFmtId="3" fontId="3" fillId="0" borderId="53" xfId="0" applyNumberFormat="1" applyFont="1" applyBorder="1" applyAlignment="1">
      <alignment horizontal="center" vertical="top" wrapText="1"/>
    </xf>
    <xf numFmtId="3" fontId="12" fillId="0" borderId="0" xfId="0" applyNumberFormat="1" applyFont="1"/>
    <xf numFmtId="3" fontId="14" fillId="0" borderId="0" xfId="0" applyNumberFormat="1" applyFont="1" applyAlignment="1">
      <alignment vertical="top"/>
    </xf>
    <xf numFmtId="0" fontId="15" fillId="0" borderId="0" xfId="0" applyFont="1"/>
    <xf numFmtId="0" fontId="15" fillId="0" borderId="0" xfId="0" applyFont="1" applyAlignment="1">
      <alignment horizontal="center"/>
    </xf>
    <xf numFmtId="3" fontId="4" fillId="0" borderId="0" xfId="0" applyNumberFormat="1" applyFont="1" applyFill="1" applyBorder="1" applyAlignment="1">
      <alignment horizontal="center" vertical="top" textRotation="180" wrapText="1"/>
    </xf>
    <xf numFmtId="164" fontId="4" fillId="3" borderId="30" xfId="0" applyNumberFormat="1" applyFont="1" applyFill="1" applyBorder="1" applyAlignment="1">
      <alignment horizontal="center" vertical="top" wrapText="1"/>
    </xf>
    <xf numFmtId="164" fontId="6" fillId="4" borderId="0" xfId="0" applyNumberFormat="1" applyFont="1" applyFill="1" applyBorder="1" applyAlignment="1">
      <alignment horizontal="center" vertical="top"/>
    </xf>
    <xf numFmtId="164" fontId="6" fillId="4" borderId="0" xfId="0" applyNumberFormat="1" applyFont="1" applyFill="1" applyBorder="1" applyAlignment="1">
      <alignment horizontal="center" vertical="top" wrapText="1"/>
    </xf>
    <xf numFmtId="164" fontId="1" fillId="3" borderId="41" xfId="0" applyNumberFormat="1" applyFont="1" applyFill="1" applyBorder="1" applyAlignment="1">
      <alignment horizontal="center" vertical="top"/>
    </xf>
    <xf numFmtId="3" fontId="1" fillId="2" borderId="14" xfId="0" applyNumberFormat="1" applyFont="1" applyFill="1" applyBorder="1" applyAlignment="1">
      <alignment horizontal="center" vertical="top"/>
    </xf>
    <xf numFmtId="49" fontId="1" fillId="4" borderId="14" xfId="0" applyNumberFormat="1" applyFont="1" applyFill="1" applyBorder="1" applyAlignment="1">
      <alignment horizontal="center" vertical="top"/>
    </xf>
    <xf numFmtId="3" fontId="4" fillId="0" borderId="39" xfId="0" applyNumberFormat="1" applyFont="1" applyBorder="1" applyAlignment="1">
      <alignment horizontal="center" vertical="top" textRotation="90"/>
    </xf>
    <xf numFmtId="3" fontId="4" fillId="0" borderId="36" xfId="0" applyNumberFormat="1" applyFont="1" applyBorder="1" applyAlignment="1">
      <alignment horizontal="center" vertical="top" textRotation="90"/>
    </xf>
    <xf numFmtId="3" fontId="4" fillId="0" borderId="0" xfId="0" applyNumberFormat="1" applyFont="1" applyBorder="1" applyAlignment="1">
      <alignment horizontal="center" vertical="top" textRotation="90"/>
    </xf>
    <xf numFmtId="3" fontId="4" fillId="0" borderId="62" xfId="0" applyNumberFormat="1" applyFont="1" applyBorder="1" applyAlignment="1">
      <alignment horizontal="center" vertical="top" textRotation="90"/>
    </xf>
    <xf numFmtId="3" fontId="1" fillId="0" borderId="39" xfId="0" applyNumberFormat="1" applyFont="1" applyFill="1" applyBorder="1" applyAlignment="1">
      <alignment vertical="center" textRotation="90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1" fillId="3" borderId="42" xfId="0" applyNumberFormat="1" applyFont="1" applyFill="1" applyBorder="1" applyAlignment="1">
      <alignment horizontal="center" vertical="top"/>
    </xf>
    <xf numFmtId="3" fontId="1" fillId="3" borderId="16" xfId="0" applyNumberFormat="1" applyFont="1" applyFill="1" applyBorder="1" applyAlignment="1">
      <alignment vertical="top" wrapText="1"/>
    </xf>
    <xf numFmtId="3" fontId="4" fillId="4" borderId="37" xfId="0" applyNumberFormat="1" applyFont="1" applyFill="1" applyBorder="1" applyAlignment="1">
      <alignment vertical="top" wrapText="1"/>
    </xf>
    <xf numFmtId="3" fontId="4" fillId="4" borderId="37" xfId="0" applyNumberFormat="1" applyFont="1" applyFill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center" vertical="top" wrapText="1"/>
    </xf>
    <xf numFmtId="49" fontId="3" fillId="4" borderId="14" xfId="0" applyNumberFormat="1" applyFont="1" applyFill="1" applyBorder="1" applyAlignment="1">
      <alignment horizontal="center" vertical="top"/>
    </xf>
    <xf numFmtId="49" fontId="3" fillId="4" borderId="23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vertical="center" textRotation="90" wrapText="1"/>
    </xf>
    <xf numFmtId="3" fontId="4" fillId="0" borderId="16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164" fontId="1" fillId="3" borderId="0" xfId="0" applyNumberFormat="1" applyFont="1" applyFill="1" applyBorder="1" applyAlignment="1">
      <alignment horizontal="center" vertical="top"/>
    </xf>
    <xf numFmtId="3" fontId="6" fillId="0" borderId="14" xfId="0" applyNumberFormat="1" applyFont="1" applyBorder="1" applyAlignment="1">
      <alignment horizontal="center" vertical="top"/>
    </xf>
    <xf numFmtId="3" fontId="4" fillId="3" borderId="30" xfId="0" applyNumberFormat="1" applyFont="1" applyFill="1" applyBorder="1" applyAlignment="1">
      <alignment horizontal="center" vertical="top"/>
    </xf>
    <xf numFmtId="49" fontId="3" fillId="0" borderId="23" xfId="0" applyNumberFormat="1" applyFont="1" applyFill="1" applyBorder="1" applyAlignment="1">
      <alignment horizontal="center" vertical="top"/>
    </xf>
    <xf numFmtId="3" fontId="4" fillId="0" borderId="41" xfId="0" applyNumberFormat="1" applyFont="1" applyBorder="1" applyAlignment="1">
      <alignment horizontal="center" vertical="top" textRotation="90"/>
    </xf>
    <xf numFmtId="3" fontId="3" fillId="5" borderId="55" xfId="0" applyNumberFormat="1" applyFont="1" applyFill="1" applyBorder="1" applyAlignment="1">
      <alignment horizontal="center" vertical="top"/>
    </xf>
    <xf numFmtId="3" fontId="4" fillId="4" borderId="42" xfId="0" applyNumberFormat="1" applyFont="1" applyFill="1" applyBorder="1" applyAlignment="1">
      <alignment horizontal="center" vertical="top" wrapText="1"/>
    </xf>
    <xf numFmtId="3" fontId="3" fillId="5" borderId="42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3" fontId="1" fillId="0" borderId="0" xfId="0" applyNumberFormat="1" applyFont="1" applyFill="1" applyBorder="1" applyAlignment="1">
      <alignment vertical="center" textRotation="90" wrapText="1"/>
    </xf>
    <xf numFmtId="3" fontId="4" fillId="3" borderId="37" xfId="0" applyNumberFormat="1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center" vertical="top"/>
    </xf>
    <xf numFmtId="3" fontId="4" fillId="3" borderId="31" xfId="0" applyNumberFormat="1" applyFont="1" applyFill="1" applyBorder="1" applyAlignment="1">
      <alignment horizontal="center" vertical="top" wrapText="1"/>
    </xf>
    <xf numFmtId="3" fontId="4" fillId="3" borderId="37" xfId="0" applyNumberFormat="1" applyFont="1" applyFill="1" applyBorder="1" applyAlignment="1">
      <alignment horizontal="center" vertical="top"/>
    </xf>
    <xf numFmtId="164" fontId="4" fillId="3" borderId="37" xfId="0" applyNumberFormat="1" applyFont="1" applyFill="1" applyBorder="1" applyAlignment="1">
      <alignment horizontal="center" vertical="top" wrapText="1"/>
    </xf>
    <xf numFmtId="164" fontId="6" fillId="3" borderId="41" xfId="0" applyNumberFormat="1" applyFont="1" applyFill="1" applyBorder="1" applyAlignment="1">
      <alignment horizontal="center" vertical="top"/>
    </xf>
    <xf numFmtId="164" fontId="6" fillId="3" borderId="0" xfId="0" applyNumberFormat="1" applyFont="1" applyFill="1" applyBorder="1" applyAlignment="1">
      <alignment horizontal="center" vertical="top"/>
    </xf>
    <xf numFmtId="3" fontId="3" fillId="7" borderId="33" xfId="0" applyNumberFormat="1" applyFont="1" applyFill="1" applyBorder="1" applyAlignment="1">
      <alignment horizontal="center" vertical="top"/>
    </xf>
    <xf numFmtId="3" fontId="3" fillId="7" borderId="8" xfId="0" applyNumberFormat="1" applyFont="1" applyFill="1" applyBorder="1" applyAlignment="1">
      <alignment horizontal="center" vertical="top"/>
    </xf>
    <xf numFmtId="3" fontId="3" fillId="7" borderId="41" xfId="0" applyNumberFormat="1" applyFont="1" applyFill="1" applyBorder="1" applyAlignment="1">
      <alignment horizontal="center" vertical="top"/>
    </xf>
    <xf numFmtId="3" fontId="3" fillId="7" borderId="62" xfId="0" applyNumberFormat="1" applyFont="1" applyFill="1" applyBorder="1" applyAlignment="1">
      <alignment horizontal="center" vertical="top"/>
    </xf>
    <xf numFmtId="3" fontId="3" fillId="7" borderId="36" xfId="0" applyNumberFormat="1" applyFont="1" applyFill="1" applyBorder="1" applyAlignment="1">
      <alignment horizontal="center" vertical="top" wrapText="1"/>
    </xf>
    <xf numFmtId="3" fontId="3" fillId="7" borderId="39" xfId="0" applyNumberFormat="1" applyFont="1" applyFill="1" applyBorder="1" applyAlignment="1">
      <alignment horizontal="center" vertical="top" wrapText="1"/>
    </xf>
    <xf numFmtId="3" fontId="1" fillId="7" borderId="39" xfId="0" applyNumberFormat="1" applyFont="1" applyFill="1" applyBorder="1" applyAlignment="1">
      <alignment horizontal="center" vertical="top"/>
    </xf>
    <xf numFmtId="3" fontId="3" fillId="7" borderId="23" xfId="0" applyNumberFormat="1" applyFont="1" applyFill="1" applyBorder="1" applyAlignment="1">
      <alignment horizontal="center" vertical="top"/>
    </xf>
    <xf numFmtId="3" fontId="3" fillId="8" borderId="33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center" wrapText="1"/>
    </xf>
    <xf numFmtId="3" fontId="4" fillId="0" borderId="41" xfId="0" applyNumberFormat="1" applyFont="1" applyFill="1" applyBorder="1" applyAlignment="1">
      <alignment vertical="top" wrapText="1"/>
    </xf>
    <xf numFmtId="49" fontId="6" fillId="4" borderId="14" xfId="0" applyNumberFormat="1" applyFont="1" applyFill="1" applyBorder="1" applyAlignment="1">
      <alignment horizontal="center" vertical="top" wrapText="1"/>
    </xf>
    <xf numFmtId="3" fontId="4" fillId="4" borderId="28" xfId="0" applyNumberFormat="1" applyFont="1" applyFill="1" applyBorder="1" applyAlignment="1">
      <alignment horizontal="center" vertical="top" wrapText="1"/>
    </xf>
    <xf numFmtId="3" fontId="1" fillId="3" borderId="30" xfId="0" applyNumberFormat="1" applyFont="1" applyFill="1" applyBorder="1" applyAlignment="1">
      <alignment horizontal="center" vertical="top"/>
    </xf>
    <xf numFmtId="164" fontId="1" fillId="3" borderId="11" xfId="0" applyNumberFormat="1" applyFont="1" applyFill="1" applyBorder="1" applyAlignment="1">
      <alignment horizontal="center" vertical="top"/>
    </xf>
    <xf numFmtId="3" fontId="4" fillId="3" borderId="30" xfId="0" applyNumberFormat="1" applyFont="1" applyFill="1" applyBorder="1" applyAlignment="1">
      <alignment vertical="top" wrapText="1"/>
    </xf>
    <xf numFmtId="3" fontId="1" fillId="3" borderId="18" xfId="0" applyNumberFormat="1" applyFont="1" applyFill="1" applyBorder="1" applyAlignment="1">
      <alignment horizontal="center" vertical="top"/>
    </xf>
    <xf numFmtId="3" fontId="1" fillId="3" borderId="31" xfId="0" applyNumberFormat="1" applyFont="1" applyFill="1" applyBorder="1" applyAlignment="1">
      <alignment horizontal="center" vertical="top"/>
    </xf>
    <xf numFmtId="0" fontId="20" fillId="0" borderId="0" xfId="0" applyFont="1" applyAlignment="1">
      <alignment horizontal="center"/>
    </xf>
    <xf numFmtId="3" fontId="4" fillId="3" borderId="35" xfId="0" applyNumberFormat="1" applyFont="1" applyFill="1" applyBorder="1" applyAlignment="1">
      <alignment horizontal="center" vertical="top" wrapText="1"/>
    </xf>
    <xf numFmtId="3" fontId="1" fillId="0" borderId="41" xfId="0" applyNumberFormat="1" applyFont="1" applyBorder="1" applyAlignment="1">
      <alignment horizontal="center" vertical="top" wrapText="1"/>
    </xf>
    <xf numFmtId="3" fontId="3" fillId="3" borderId="61" xfId="0" applyNumberFormat="1" applyFont="1" applyFill="1" applyBorder="1" applyAlignment="1">
      <alignment horizontal="center" vertical="top" wrapText="1"/>
    </xf>
    <xf numFmtId="3" fontId="3" fillId="3" borderId="54" xfId="0" applyNumberFormat="1" applyFont="1" applyFill="1" applyBorder="1" applyAlignment="1">
      <alignment horizontal="center" vertical="top" wrapText="1"/>
    </xf>
    <xf numFmtId="3" fontId="1" fillId="3" borderId="42" xfId="0" applyNumberFormat="1" applyFont="1" applyFill="1" applyBorder="1" applyAlignment="1">
      <alignment horizontal="center" vertical="top"/>
    </xf>
    <xf numFmtId="3" fontId="4" fillId="0" borderId="37" xfId="0" applyNumberFormat="1" applyFont="1" applyBorder="1" applyAlignment="1">
      <alignment horizontal="center" vertical="top"/>
    </xf>
    <xf numFmtId="3" fontId="4" fillId="0" borderId="41" xfId="0" applyNumberFormat="1" applyFont="1" applyBorder="1" applyAlignment="1">
      <alignment horizontal="center" vertical="top"/>
    </xf>
    <xf numFmtId="3" fontId="1" fillId="0" borderId="37" xfId="0" applyNumberFormat="1" applyFont="1" applyBorder="1" applyAlignment="1">
      <alignment horizontal="center" vertical="top" wrapText="1"/>
    </xf>
    <xf numFmtId="3" fontId="6" fillId="5" borderId="55" xfId="0" applyNumberFormat="1" applyFont="1" applyFill="1" applyBorder="1" applyAlignment="1">
      <alignment horizontal="center" vertical="top"/>
    </xf>
    <xf numFmtId="3" fontId="4" fillId="0" borderId="37" xfId="0" applyNumberFormat="1" applyFont="1" applyBorder="1" applyAlignment="1">
      <alignment horizontal="center" vertical="top" wrapText="1"/>
    </xf>
    <xf numFmtId="3" fontId="4" fillId="0" borderId="41" xfId="0" applyNumberFormat="1" applyFont="1" applyBorder="1" applyAlignment="1">
      <alignment horizontal="center" vertical="top" wrapText="1"/>
    </xf>
    <xf numFmtId="3" fontId="3" fillId="5" borderId="55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Border="1" applyAlignment="1">
      <alignment vertical="center" textRotation="90"/>
    </xf>
    <xf numFmtId="0" fontId="4" fillId="0" borderId="41" xfId="0" applyFont="1" applyFill="1" applyBorder="1" applyAlignment="1">
      <alignment vertical="top" wrapText="1"/>
    </xf>
    <xf numFmtId="165" fontId="3" fillId="5" borderId="55" xfId="0" applyNumberFormat="1" applyFont="1" applyFill="1" applyBorder="1" applyAlignment="1">
      <alignment horizontal="center" vertical="top" wrapText="1"/>
    </xf>
    <xf numFmtId="3" fontId="1" fillId="0" borderId="70" xfId="0" applyNumberFormat="1" applyFont="1" applyFill="1" applyBorder="1" applyAlignment="1">
      <alignment vertical="center" textRotation="90" wrapText="1"/>
    </xf>
    <xf numFmtId="3" fontId="4" fillId="0" borderId="16" xfId="0" applyNumberFormat="1" applyFont="1" applyBorder="1" applyAlignment="1">
      <alignment vertical="top"/>
    </xf>
    <xf numFmtId="3" fontId="4" fillId="0" borderId="14" xfId="0" applyNumberFormat="1" applyFont="1" applyBorder="1" applyAlignment="1">
      <alignment vertical="top"/>
    </xf>
    <xf numFmtId="0" fontId="4" fillId="3" borderId="41" xfId="0" applyFont="1" applyFill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 wrapText="1"/>
    </xf>
    <xf numFmtId="3" fontId="6" fillId="0" borderId="54" xfId="0" applyNumberFormat="1" applyFont="1" applyBorder="1" applyAlignment="1">
      <alignment horizontal="center" vertical="top" wrapText="1"/>
    </xf>
    <xf numFmtId="3" fontId="3" fillId="9" borderId="23" xfId="0" applyNumberFormat="1" applyFont="1" applyFill="1" applyBorder="1" applyAlignment="1">
      <alignment horizontal="center" vertical="top"/>
    </xf>
    <xf numFmtId="3" fontId="3" fillId="7" borderId="11" xfId="0" applyNumberFormat="1" applyFont="1" applyFill="1" applyBorder="1" applyAlignment="1">
      <alignment horizontal="center" vertical="top" wrapText="1"/>
    </xf>
    <xf numFmtId="164" fontId="6" fillId="8" borderId="71" xfId="0" applyNumberFormat="1" applyFont="1" applyFill="1" applyBorder="1" applyAlignment="1">
      <alignment horizontal="center" vertical="top" wrapText="1"/>
    </xf>
    <xf numFmtId="3" fontId="4" fillId="3" borderId="0" xfId="0" applyNumberFormat="1" applyFont="1" applyFill="1" applyBorder="1" applyAlignment="1">
      <alignment vertical="top"/>
    </xf>
    <xf numFmtId="3" fontId="4" fillId="3" borderId="30" xfId="0" applyNumberFormat="1" applyFont="1" applyFill="1" applyBorder="1" applyAlignment="1">
      <alignment horizontal="center" vertical="top" wrapText="1"/>
    </xf>
    <xf numFmtId="164" fontId="6" fillId="5" borderId="46" xfId="0" applyNumberFormat="1" applyFont="1" applyFill="1" applyBorder="1" applyAlignment="1">
      <alignment horizontal="center" vertical="top" wrapText="1"/>
    </xf>
    <xf numFmtId="164" fontId="1" fillId="3" borderId="16" xfId="0" applyNumberFormat="1" applyFont="1" applyFill="1" applyBorder="1" applyAlignment="1">
      <alignment horizontal="center" vertical="top" wrapText="1"/>
    </xf>
    <xf numFmtId="164" fontId="1" fillId="0" borderId="46" xfId="0" applyNumberFormat="1" applyFont="1" applyBorder="1" applyAlignment="1">
      <alignment horizontal="center" vertical="top" wrapText="1"/>
    </xf>
    <xf numFmtId="164" fontId="1" fillId="5" borderId="46" xfId="0" applyNumberFormat="1" applyFont="1" applyFill="1" applyBorder="1" applyAlignment="1">
      <alignment horizontal="center" vertical="top" wrapText="1"/>
    </xf>
    <xf numFmtId="164" fontId="1" fillId="0" borderId="48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center" vertical="top" wrapText="1"/>
    </xf>
    <xf numFmtId="164" fontId="3" fillId="5" borderId="58" xfId="0" applyNumberFormat="1" applyFont="1" applyFill="1" applyBorder="1" applyAlignment="1">
      <alignment horizontal="center" vertical="top"/>
    </xf>
    <xf numFmtId="164" fontId="1" fillId="3" borderId="46" xfId="0" applyNumberFormat="1" applyFont="1" applyFill="1" applyBorder="1" applyAlignment="1">
      <alignment horizontal="center" vertical="top" wrapText="1"/>
    </xf>
    <xf numFmtId="3" fontId="3" fillId="7" borderId="39" xfId="0" applyNumberFormat="1" applyFont="1" applyFill="1" applyBorder="1" applyAlignment="1">
      <alignment vertical="top"/>
    </xf>
    <xf numFmtId="3" fontId="4" fillId="3" borderId="7" xfId="0" applyNumberFormat="1" applyFont="1" applyFill="1" applyBorder="1" applyAlignment="1">
      <alignment vertical="top" wrapText="1"/>
    </xf>
    <xf numFmtId="3" fontId="4" fillId="3" borderId="25" xfId="0" applyNumberFormat="1" applyFont="1" applyFill="1" applyBorder="1" applyAlignment="1">
      <alignment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4" fillId="0" borderId="61" xfId="0" applyNumberFormat="1" applyFont="1" applyBorder="1" applyAlignment="1">
      <alignment horizontal="center" vertical="top" wrapText="1"/>
    </xf>
    <xf numFmtId="49" fontId="4" fillId="0" borderId="54" xfId="0" applyNumberFormat="1" applyFont="1" applyBorder="1" applyAlignment="1">
      <alignment horizontal="center" vertical="top" wrapText="1"/>
    </xf>
    <xf numFmtId="49" fontId="4" fillId="0" borderId="45" xfId="0" applyNumberFormat="1" applyFont="1" applyBorder="1" applyAlignment="1">
      <alignment horizontal="center" vertical="top" wrapText="1"/>
    </xf>
    <xf numFmtId="49" fontId="4" fillId="0" borderId="53" xfId="0" applyNumberFormat="1" applyFont="1" applyBorder="1" applyAlignment="1">
      <alignment horizontal="center" vertical="top" wrapText="1"/>
    </xf>
    <xf numFmtId="49" fontId="4" fillId="0" borderId="54" xfId="0" applyNumberFormat="1" applyFont="1" applyBorder="1" applyAlignment="1">
      <alignment horizontal="center" vertical="top"/>
    </xf>
    <xf numFmtId="49" fontId="4" fillId="0" borderId="53" xfId="0" applyNumberFormat="1" applyFont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 wrapText="1"/>
    </xf>
    <xf numFmtId="49" fontId="4" fillId="0" borderId="61" xfId="0" applyNumberFormat="1" applyFont="1" applyBorder="1" applyAlignment="1">
      <alignment horizontal="center" vertical="top"/>
    </xf>
    <xf numFmtId="49" fontId="4" fillId="0" borderId="45" xfId="0" applyNumberFormat="1" applyFont="1" applyBorder="1" applyAlignment="1">
      <alignment horizontal="center" vertical="top"/>
    </xf>
    <xf numFmtId="49" fontId="1" fillId="0" borderId="61" xfId="0" applyNumberFormat="1" applyFont="1" applyBorder="1" applyAlignment="1">
      <alignment horizontal="center" vertical="top"/>
    </xf>
    <xf numFmtId="49" fontId="4" fillId="0" borderId="47" xfId="0" applyNumberFormat="1" applyFont="1" applyBorder="1" applyAlignment="1">
      <alignment horizontal="center" vertical="top" wrapText="1"/>
    </xf>
    <xf numFmtId="49" fontId="6" fillId="4" borderId="5" xfId="0" applyNumberFormat="1" applyFont="1" applyFill="1" applyBorder="1" applyAlignment="1">
      <alignment horizontal="center" vertical="top" wrapText="1"/>
    </xf>
    <xf numFmtId="49" fontId="4" fillId="4" borderId="54" xfId="0" applyNumberFormat="1" applyFont="1" applyFill="1" applyBorder="1" applyAlignment="1">
      <alignment horizontal="center" vertical="top"/>
    </xf>
    <xf numFmtId="49" fontId="4" fillId="4" borderId="60" xfId="0" applyNumberFormat="1" applyFont="1" applyFill="1" applyBorder="1" applyAlignment="1">
      <alignment horizontal="center" vertical="top"/>
    </xf>
    <xf numFmtId="49" fontId="4" fillId="4" borderId="53" xfId="0" applyNumberFormat="1" applyFont="1" applyFill="1" applyBorder="1" applyAlignment="1">
      <alignment horizontal="center" vertical="top"/>
    </xf>
    <xf numFmtId="49" fontId="4" fillId="4" borderId="45" xfId="0" applyNumberFormat="1" applyFont="1" applyFill="1" applyBorder="1" applyAlignment="1">
      <alignment horizontal="center" vertical="top"/>
    </xf>
    <xf numFmtId="49" fontId="4" fillId="4" borderId="47" xfId="0" applyNumberFormat="1" applyFont="1" applyFill="1" applyBorder="1" applyAlignment="1">
      <alignment horizontal="center" vertical="top"/>
    </xf>
    <xf numFmtId="3" fontId="4" fillId="0" borderId="25" xfId="0" applyNumberFormat="1" applyFont="1" applyFill="1" applyBorder="1" applyAlignment="1">
      <alignment horizontal="center" vertical="top" wrapText="1"/>
    </xf>
    <xf numFmtId="164" fontId="1" fillId="5" borderId="58" xfId="0" applyNumberFormat="1" applyFont="1" applyFill="1" applyBorder="1" applyAlignment="1">
      <alignment horizontal="center" vertical="top" wrapText="1"/>
    </xf>
    <xf numFmtId="164" fontId="1" fillId="0" borderId="38" xfId="0" applyNumberFormat="1" applyFont="1" applyBorder="1" applyAlignment="1">
      <alignment horizontal="center" vertical="top" wrapText="1"/>
    </xf>
    <xf numFmtId="164" fontId="6" fillId="5" borderId="71" xfId="0" applyNumberFormat="1" applyFont="1" applyFill="1" applyBorder="1" applyAlignment="1">
      <alignment horizontal="center" vertical="top" wrapText="1"/>
    </xf>
    <xf numFmtId="3" fontId="1" fillId="0" borderId="41" xfId="0" applyNumberFormat="1" applyFont="1" applyFill="1" applyBorder="1" applyAlignment="1">
      <alignment vertical="center" textRotation="90" wrapText="1"/>
    </xf>
    <xf numFmtId="3" fontId="1" fillId="0" borderId="42" xfId="0" applyNumberFormat="1" applyFont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/>
    </xf>
    <xf numFmtId="49" fontId="4" fillId="3" borderId="61" xfId="0" applyNumberFormat="1" applyFont="1" applyFill="1" applyBorder="1" applyAlignment="1">
      <alignment horizontal="center" vertical="top"/>
    </xf>
    <xf numFmtId="49" fontId="3" fillId="3" borderId="14" xfId="0" applyNumberFormat="1" applyFont="1" applyFill="1" applyBorder="1" applyAlignment="1">
      <alignment horizontal="center" vertical="top"/>
    </xf>
    <xf numFmtId="49" fontId="4" fillId="3" borderId="54" xfId="0" applyNumberFormat="1" applyFont="1" applyFill="1" applyBorder="1" applyAlignment="1">
      <alignment horizontal="center" vertical="top"/>
    </xf>
    <xf numFmtId="0" fontId="4" fillId="3" borderId="42" xfId="0" applyFont="1" applyFill="1" applyBorder="1" applyAlignment="1">
      <alignment horizontal="center" vertical="top"/>
    </xf>
    <xf numFmtId="49" fontId="1" fillId="4" borderId="5" xfId="0" applyNumberFormat="1" applyFont="1" applyFill="1" applyBorder="1" applyAlignment="1">
      <alignment horizontal="center" vertical="top" wrapText="1"/>
    </xf>
    <xf numFmtId="49" fontId="1" fillId="4" borderId="65" xfId="0" applyNumberFormat="1" applyFont="1" applyFill="1" applyBorder="1" applyAlignment="1">
      <alignment horizontal="center" vertical="top"/>
    </xf>
    <xf numFmtId="49" fontId="4" fillId="4" borderId="14" xfId="0" applyNumberFormat="1" applyFont="1" applyFill="1" applyBorder="1" applyAlignment="1">
      <alignment horizontal="center" vertical="top"/>
    </xf>
    <xf numFmtId="49" fontId="4" fillId="4" borderId="65" xfId="0" applyNumberFormat="1" applyFont="1" applyFill="1" applyBorder="1" applyAlignment="1">
      <alignment horizontal="center" vertical="top"/>
    </xf>
    <xf numFmtId="3" fontId="6" fillId="0" borderId="68" xfId="0" applyNumberFormat="1" applyFont="1" applyBorder="1" applyAlignment="1">
      <alignment horizontal="center" vertical="top"/>
    </xf>
    <xf numFmtId="3" fontId="1" fillId="0" borderId="38" xfId="0" applyNumberFormat="1" applyFont="1" applyBorder="1" applyAlignment="1">
      <alignment horizontal="center" vertical="top"/>
    </xf>
    <xf numFmtId="3" fontId="1" fillId="4" borderId="35" xfId="0" applyNumberFormat="1" applyFont="1" applyFill="1" applyBorder="1" applyAlignment="1">
      <alignment horizontal="center" vertical="top"/>
    </xf>
    <xf numFmtId="3" fontId="1" fillId="3" borderId="51" xfId="0" applyNumberFormat="1" applyFont="1" applyFill="1" applyBorder="1" applyAlignment="1">
      <alignment horizontal="center" vertical="top"/>
    </xf>
    <xf numFmtId="3" fontId="1" fillId="0" borderId="16" xfId="0" applyNumberFormat="1" applyFont="1" applyBorder="1" applyAlignment="1">
      <alignment horizontal="center" vertical="top"/>
    </xf>
    <xf numFmtId="3" fontId="6" fillId="3" borderId="41" xfId="0" applyNumberFormat="1" applyFont="1" applyFill="1" applyBorder="1" applyAlignment="1">
      <alignment horizontal="center" vertical="center" wrapText="1"/>
    </xf>
    <xf numFmtId="3" fontId="3" fillId="9" borderId="4" xfId="0" applyNumberFormat="1" applyFont="1" applyFill="1" applyBorder="1" applyAlignment="1">
      <alignment horizontal="center" vertical="top"/>
    </xf>
    <xf numFmtId="3" fontId="3" fillId="9" borderId="13" xfId="0" applyNumberFormat="1" applyFont="1" applyFill="1" applyBorder="1" applyAlignment="1">
      <alignment vertical="top"/>
    </xf>
    <xf numFmtId="3" fontId="3" fillId="9" borderId="13" xfId="0" applyNumberFormat="1" applyFont="1" applyFill="1" applyBorder="1" applyAlignment="1">
      <alignment horizontal="center" vertical="top"/>
    </xf>
    <xf numFmtId="3" fontId="6" fillId="3" borderId="43" xfId="0" applyNumberFormat="1" applyFont="1" applyFill="1" applyBorder="1" applyAlignment="1">
      <alignment horizontal="center" vertical="top" wrapText="1"/>
    </xf>
    <xf numFmtId="3" fontId="6" fillId="3" borderId="65" xfId="0" applyNumberFormat="1" applyFont="1" applyFill="1" applyBorder="1" applyAlignment="1">
      <alignment horizontal="center" vertical="top"/>
    </xf>
    <xf numFmtId="3" fontId="6" fillId="3" borderId="39" xfId="0" applyNumberFormat="1" applyFont="1" applyFill="1" applyBorder="1" applyAlignment="1">
      <alignment horizontal="center" vertical="top" wrapText="1"/>
    </xf>
    <xf numFmtId="3" fontId="4" fillId="0" borderId="42" xfId="0" applyNumberFormat="1" applyFont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 wrapText="1"/>
    </xf>
    <xf numFmtId="3" fontId="4" fillId="0" borderId="25" xfId="0" applyNumberFormat="1" applyFont="1" applyBorder="1" applyAlignment="1">
      <alignment horizontal="center" vertical="top"/>
    </xf>
    <xf numFmtId="0" fontId="15" fillId="3" borderId="0" xfId="0" applyFont="1" applyFill="1"/>
    <xf numFmtId="0" fontId="22" fillId="3" borderId="0" xfId="0" applyFont="1" applyFill="1" applyBorder="1"/>
    <xf numFmtId="164" fontId="6" fillId="8" borderId="7" xfId="0" applyNumberFormat="1" applyFont="1" applyFill="1" applyBorder="1" applyAlignment="1">
      <alignment horizontal="center" vertical="top" wrapText="1"/>
    </xf>
    <xf numFmtId="3" fontId="1" fillId="3" borderId="42" xfId="0" applyNumberFormat="1" applyFont="1" applyFill="1" applyBorder="1" applyAlignment="1">
      <alignment horizontal="center" vertical="top" wrapText="1"/>
    </xf>
    <xf numFmtId="3" fontId="1" fillId="3" borderId="18" xfId="0" applyNumberFormat="1" applyFont="1" applyFill="1" applyBorder="1" applyAlignment="1">
      <alignment horizontal="center" vertical="top" wrapText="1"/>
    </xf>
    <xf numFmtId="3" fontId="6" fillId="3" borderId="43" xfId="0" applyNumberFormat="1" applyFont="1" applyFill="1" applyBorder="1" applyAlignment="1">
      <alignment vertical="top" wrapText="1"/>
    </xf>
    <xf numFmtId="3" fontId="3" fillId="0" borderId="65" xfId="0" applyNumberFormat="1" applyFont="1" applyBorder="1" applyAlignment="1">
      <alignment horizontal="center" vertical="top" wrapText="1"/>
    </xf>
    <xf numFmtId="3" fontId="3" fillId="0" borderId="17" xfId="0" applyNumberFormat="1" applyFont="1" applyBorder="1" applyAlignment="1">
      <alignment horizontal="center" vertical="top" wrapText="1"/>
    </xf>
    <xf numFmtId="3" fontId="1" fillId="3" borderId="51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/>
    </xf>
    <xf numFmtId="3" fontId="4" fillId="3" borderId="0" xfId="0" applyNumberFormat="1" applyFont="1" applyFill="1" applyBorder="1" applyAlignment="1">
      <alignment horizontal="center" vertical="top" wrapText="1"/>
    </xf>
    <xf numFmtId="3" fontId="4" fillId="4" borderId="49" xfId="0" applyNumberFormat="1" applyFont="1" applyFill="1" applyBorder="1" applyAlignment="1">
      <alignment horizontal="left" vertical="top" wrapText="1"/>
    </xf>
    <xf numFmtId="3" fontId="6" fillId="3" borderId="14" xfId="0" applyNumberFormat="1" applyFont="1" applyFill="1" applyBorder="1" applyAlignment="1">
      <alignment horizontal="center" vertical="top"/>
    </xf>
    <xf numFmtId="0" fontId="4" fillId="3" borderId="30" xfId="0" applyFont="1" applyFill="1" applyBorder="1" applyAlignment="1">
      <alignment vertical="top" wrapText="1"/>
    </xf>
    <xf numFmtId="3" fontId="6" fillId="4" borderId="0" xfId="0" applyNumberFormat="1" applyFont="1" applyFill="1" applyBorder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3" fontId="1" fillId="4" borderId="0" xfId="0" applyNumberFormat="1" applyFont="1" applyFill="1" applyBorder="1" applyAlignment="1">
      <alignment horizontal="center" vertical="top" wrapText="1"/>
    </xf>
    <xf numFmtId="164" fontId="1" fillId="4" borderId="0" xfId="0" applyNumberFormat="1" applyFont="1" applyFill="1" applyBorder="1" applyAlignment="1">
      <alignment horizontal="center" vertical="top" wrapText="1"/>
    </xf>
    <xf numFmtId="3" fontId="1" fillId="4" borderId="0" xfId="0" applyNumberFormat="1" applyFont="1" applyFill="1" applyBorder="1" applyAlignment="1">
      <alignment horizontal="center" vertical="center" wrapText="1"/>
    </xf>
    <xf numFmtId="3" fontId="17" fillId="3" borderId="16" xfId="0" applyNumberFormat="1" applyFont="1" applyFill="1" applyBorder="1" applyAlignment="1">
      <alignment horizontal="left" vertical="top" wrapText="1"/>
    </xf>
    <xf numFmtId="3" fontId="4" fillId="0" borderId="30" xfId="0" applyNumberFormat="1" applyFont="1" applyFill="1" applyBorder="1" applyAlignment="1">
      <alignment horizontal="left" vertical="top" wrapText="1"/>
    </xf>
    <xf numFmtId="3" fontId="4" fillId="0" borderId="46" xfId="0" applyNumberFormat="1" applyFont="1" applyFill="1" applyBorder="1" applyAlignment="1">
      <alignment horizontal="left" vertical="top" wrapText="1"/>
    </xf>
    <xf numFmtId="3" fontId="6" fillId="3" borderId="39" xfId="0" applyNumberFormat="1" applyFont="1" applyFill="1" applyBorder="1" applyAlignment="1">
      <alignment vertical="top" wrapText="1"/>
    </xf>
    <xf numFmtId="3" fontId="6" fillId="3" borderId="11" xfId="0" applyNumberFormat="1" applyFont="1" applyFill="1" applyBorder="1" applyAlignment="1">
      <alignment horizontal="center" vertical="top" wrapText="1"/>
    </xf>
    <xf numFmtId="3" fontId="4" fillId="3" borderId="39" xfId="0" applyNumberFormat="1" applyFont="1" applyFill="1" applyBorder="1" applyAlignment="1">
      <alignment vertical="center" textRotation="90" wrapText="1"/>
    </xf>
    <xf numFmtId="3" fontId="6" fillId="3" borderId="5" xfId="0" applyNumberFormat="1" applyFont="1" applyFill="1" applyBorder="1" applyAlignment="1">
      <alignment horizontal="center" vertical="top"/>
    </xf>
    <xf numFmtId="3" fontId="6" fillId="3" borderId="66" xfId="0" applyNumberFormat="1" applyFont="1" applyFill="1" applyBorder="1" applyAlignment="1">
      <alignment vertical="top" wrapText="1"/>
    </xf>
    <xf numFmtId="3" fontId="17" fillId="3" borderId="46" xfId="0" applyNumberFormat="1" applyFont="1" applyFill="1" applyBorder="1" applyAlignment="1">
      <alignment vertical="top" wrapText="1"/>
    </xf>
    <xf numFmtId="3" fontId="4" fillId="3" borderId="51" xfId="0" applyNumberFormat="1" applyFont="1" applyFill="1" applyBorder="1" applyAlignment="1">
      <alignment horizontal="center" vertical="top"/>
    </xf>
    <xf numFmtId="3" fontId="17" fillId="3" borderId="18" xfId="0" applyNumberFormat="1" applyFont="1" applyFill="1" applyBorder="1" applyAlignment="1">
      <alignment horizontal="center" vertical="top"/>
    </xf>
    <xf numFmtId="3" fontId="17" fillId="3" borderId="31" xfId="0" applyNumberFormat="1" applyFont="1" applyFill="1" applyBorder="1" applyAlignment="1">
      <alignment horizontal="center" vertical="top"/>
    </xf>
    <xf numFmtId="0" fontId="1" fillId="3" borderId="18" xfId="0" applyFont="1" applyFill="1" applyBorder="1" applyAlignment="1">
      <alignment vertical="top" wrapText="1"/>
    </xf>
    <xf numFmtId="0" fontId="1" fillId="3" borderId="51" xfId="0" applyFont="1" applyFill="1" applyBorder="1" applyAlignment="1">
      <alignment vertical="top" wrapText="1"/>
    </xf>
    <xf numFmtId="0" fontId="4" fillId="3" borderId="51" xfId="0" applyFont="1" applyFill="1" applyBorder="1" applyAlignment="1">
      <alignment vertical="top" wrapText="1"/>
    </xf>
    <xf numFmtId="3" fontId="4" fillId="0" borderId="35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4" fillId="4" borderId="42" xfId="0" applyNumberFormat="1" applyFont="1" applyFill="1" applyBorder="1" applyAlignment="1">
      <alignment vertical="top" wrapText="1"/>
    </xf>
    <xf numFmtId="3" fontId="1" fillId="3" borderId="30" xfId="0" applyNumberFormat="1" applyFont="1" applyFill="1" applyBorder="1" applyAlignment="1">
      <alignment vertical="top" wrapText="1"/>
    </xf>
    <xf numFmtId="3" fontId="1" fillId="3" borderId="41" xfId="0" applyNumberFormat="1" applyFont="1" applyFill="1" applyBorder="1" applyAlignment="1">
      <alignment vertical="top" wrapText="1"/>
    </xf>
    <xf numFmtId="3" fontId="1" fillId="3" borderId="62" xfId="0" applyNumberFormat="1" applyFont="1" applyFill="1" applyBorder="1" applyAlignment="1">
      <alignment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0" fontId="15" fillId="3" borderId="0" xfId="0" applyFont="1" applyFill="1" applyAlignment="1">
      <alignment horizontal="center" vertical="top"/>
    </xf>
    <xf numFmtId="164" fontId="15" fillId="0" borderId="0" xfId="0" applyNumberFormat="1" applyFont="1" applyAlignment="1">
      <alignment horizontal="center" vertical="top"/>
    </xf>
    <xf numFmtId="3" fontId="4" fillId="3" borderId="37" xfId="0" applyNumberFormat="1" applyFont="1" applyFill="1" applyBorder="1" applyAlignment="1">
      <alignment horizontal="center" vertical="center" textRotation="90" wrapText="1"/>
    </xf>
    <xf numFmtId="3" fontId="4" fillId="3" borderId="41" xfId="0" applyNumberFormat="1" applyFont="1" applyFill="1" applyBorder="1" applyAlignment="1">
      <alignment horizontal="center" vertical="center" textRotation="90" wrapText="1"/>
    </xf>
    <xf numFmtId="3" fontId="4" fillId="3" borderId="59" xfId="0" applyNumberFormat="1" applyFont="1" applyFill="1" applyBorder="1" applyAlignment="1">
      <alignment horizontal="center" vertical="center" textRotation="90" wrapText="1"/>
    </xf>
    <xf numFmtId="164" fontId="7" fillId="0" borderId="7" xfId="0" applyNumberFormat="1" applyFont="1" applyBorder="1" applyAlignment="1">
      <alignment horizontal="center" vertical="center" textRotation="90" wrapText="1"/>
    </xf>
    <xf numFmtId="3" fontId="4" fillId="0" borderId="30" xfId="0" applyNumberFormat="1" applyFont="1" applyFill="1" applyBorder="1" applyAlignment="1">
      <alignment horizontal="center" vertical="top"/>
    </xf>
    <xf numFmtId="3" fontId="3" fillId="0" borderId="0" xfId="0" applyNumberFormat="1" applyFont="1" applyBorder="1" applyAlignment="1">
      <alignment vertical="top"/>
    </xf>
    <xf numFmtId="3" fontId="3" fillId="0" borderId="14" xfId="0" applyNumberFormat="1" applyFont="1" applyFill="1" applyBorder="1" applyAlignment="1">
      <alignment horizontal="center" vertical="top" wrapText="1"/>
    </xf>
    <xf numFmtId="3" fontId="3" fillId="0" borderId="14" xfId="0" applyNumberFormat="1" applyFont="1" applyBorder="1" applyAlignment="1">
      <alignment vertical="top"/>
    </xf>
    <xf numFmtId="3" fontId="4" fillId="0" borderId="0" xfId="0" applyNumberFormat="1" applyFont="1" applyFill="1" applyBorder="1" applyAlignment="1">
      <alignment horizontal="center" vertical="top"/>
    </xf>
    <xf numFmtId="3" fontId="4" fillId="0" borderId="51" xfId="0" applyNumberFormat="1" applyFont="1" applyFill="1" applyBorder="1" applyAlignment="1">
      <alignment horizontal="center" vertical="top"/>
    </xf>
    <xf numFmtId="3" fontId="3" fillId="5" borderId="31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 applyAlignment="1">
      <alignment horizontal="center" vertical="top"/>
    </xf>
    <xf numFmtId="3" fontId="3" fillId="5" borderId="18" xfId="0" applyNumberFormat="1" applyFont="1" applyFill="1" applyBorder="1" applyAlignment="1">
      <alignment horizontal="center" vertical="top"/>
    </xf>
    <xf numFmtId="3" fontId="3" fillId="5" borderId="18" xfId="0" applyNumberFormat="1" applyFont="1" applyFill="1" applyBorder="1" applyAlignment="1">
      <alignment horizontal="center" vertical="top" wrapText="1"/>
    </xf>
    <xf numFmtId="3" fontId="6" fillId="3" borderId="70" xfId="0" applyNumberFormat="1" applyFont="1" applyFill="1" applyBorder="1" applyAlignment="1">
      <alignment vertical="top" wrapText="1"/>
    </xf>
    <xf numFmtId="3" fontId="1" fillId="3" borderId="0" xfId="0" applyNumberFormat="1" applyFont="1" applyFill="1" applyBorder="1" applyAlignment="1">
      <alignment horizontal="center" vertical="top"/>
    </xf>
    <xf numFmtId="164" fontId="1" fillId="3" borderId="30" xfId="0" applyNumberFormat="1" applyFont="1" applyFill="1" applyBorder="1" applyAlignment="1">
      <alignment horizontal="center" vertical="top" wrapText="1"/>
    </xf>
    <xf numFmtId="3" fontId="4" fillId="3" borderId="42" xfId="0" applyNumberFormat="1" applyFont="1" applyFill="1" applyBorder="1" applyAlignment="1">
      <alignment vertical="top" wrapText="1"/>
    </xf>
    <xf numFmtId="0" fontId="1" fillId="3" borderId="42" xfId="0" applyFont="1" applyFill="1" applyBorder="1" applyAlignment="1">
      <alignment horizontal="left" vertical="top" wrapText="1"/>
    </xf>
    <xf numFmtId="3" fontId="4" fillId="3" borderId="41" xfId="0" applyNumberFormat="1" applyFont="1" applyFill="1" applyBorder="1" applyAlignment="1">
      <alignment vertical="top" wrapText="1"/>
    </xf>
    <xf numFmtId="3" fontId="4" fillId="3" borderId="42" xfId="0" applyNumberFormat="1" applyFont="1" applyFill="1" applyBorder="1" applyAlignment="1">
      <alignment horizontal="center" vertical="top"/>
    </xf>
    <xf numFmtId="164" fontId="1" fillId="3" borderId="37" xfId="0" applyNumberFormat="1" applyFont="1" applyFill="1" applyBorder="1" applyAlignment="1">
      <alignment horizontal="center" vertical="top"/>
    </xf>
    <xf numFmtId="164" fontId="1" fillId="0" borderId="41" xfId="0" applyNumberFormat="1" applyFont="1" applyFill="1" applyBorder="1" applyAlignment="1">
      <alignment horizontal="center" vertical="top"/>
    </xf>
    <xf numFmtId="165" fontId="6" fillId="2" borderId="8" xfId="0" applyNumberFormat="1" applyFont="1" applyFill="1" applyBorder="1" applyAlignment="1">
      <alignment horizontal="center" vertical="top"/>
    </xf>
    <xf numFmtId="164" fontId="1" fillId="3" borderId="18" xfId="0" applyNumberFormat="1" applyFont="1" applyFill="1" applyBorder="1" applyAlignment="1">
      <alignment horizontal="center" vertical="top"/>
    </xf>
    <xf numFmtId="164" fontId="4" fillId="3" borderId="18" xfId="0" applyNumberFormat="1" applyFont="1" applyFill="1" applyBorder="1" applyAlignment="1">
      <alignment horizontal="center" vertical="top" wrapText="1"/>
    </xf>
    <xf numFmtId="164" fontId="3" fillId="5" borderId="57" xfId="0" applyNumberFormat="1" applyFont="1" applyFill="1" applyBorder="1" applyAlignment="1">
      <alignment horizontal="center" vertical="top"/>
    </xf>
    <xf numFmtId="164" fontId="3" fillId="5" borderId="32" xfId="0" applyNumberFormat="1" applyFont="1" applyFill="1" applyBorder="1" applyAlignment="1">
      <alignment horizontal="center" vertical="top"/>
    </xf>
    <xf numFmtId="164" fontId="1" fillId="3" borderId="6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164" fontId="1" fillId="3" borderId="4" xfId="0" applyNumberFormat="1" applyFont="1" applyFill="1" applyBorder="1" applyAlignment="1">
      <alignment horizontal="center" vertical="top"/>
    </xf>
    <xf numFmtId="164" fontId="1" fillId="3" borderId="44" xfId="0" applyNumberFormat="1" applyFont="1" applyFill="1" applyBorder="1" applyAlignment="1">
      <alignment horizontal="center" vertical="top"/>
    </xf>
    <xf numFmtId="164" fontId="1" fillId="3" borderId="12" xfId="0" applyNumberFormat="1" applyFont="1" applyFill="1" applyBorder="1" applyAlignment="1">
      <alignment horizontal="center" vertical="top"/>
    </xf>
    <xf numFmtId="164" fontId="1" fillId="3" borderId="13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164" fontId="3" fillId="5" borderId="44" xfId="0" applyNumberFormat="1" applyFont="1" applyFill="1" applyBorder="1" applyAlignment="1">
      <alignment horizontal="center" vertical="top"/>
    </xf>
    <xf numFmtId="164" fontId="4" fillId="3" borderId="12" xfId="0" applyNumberFormat="1" applyFont="1" applyFill="1" applyBorder="1" applyAlignment="1">
      <alignment horizontal="center" vertical="top" wrapText="1"/>
    </xf>
    <xf numFmtId="164" fontId="4" fillId="3" borderId="44" xfId="0" applyNumberFormat="1" applyFont="1" applyFill="1" applyBorder="1" applyAlignment="1">
      <alignment horizontal="center" vertical="top"/>
    </xf>
    <xf numFmtId="164" fontId="6" fillId="3" borderId="13" xfId="0" applyNumberFormat="1" applyFont="1" applyFill="1" applyBorder="1" applyAlignment="1">
      <alignment horizontal="center" vertical="top"/>
    </xf>
    <xf numFmtId="164" fontId="3" fillId="5" borderId="21" xfId="0" applyNumberFormat="1" applyFont="1" applyFill="1" applyBorder="1" applyAlignment="1">
      <alignment horizontal="center" vertical="top"/>
    </xf>
    <xf numFmtId="165" fontId="6" fillId="2" borderId="34" xfId="0" applyNumberFormat="1" applyFont="1" applyFill="1" applyBorder="1" applyAlignment="1">
      <alignment horizontal="center" vertical="top"/>
    </xf>
    <xf numFmtId="164" fontId="6" fillId="5" borderId="57" xfId="0" applyNumberFormat="1" applyFont="1" applyFill="1" applyBorder="1" applyAlignment="1">
      <alignment horizontal="center" vertical="top"/>
    </xf>
    <xf numFmtId="164" fontId="1" fillId="3" borderId="19" xfId="0" applyNumberFormat="1" applyFont="1" applyFill="1" applyBorder="1" applyAlignment="1">
      <alignment horizontal="center" vertical="top" wrapText="1"/>
    </xf>
    <xf numFmtId="164" fontId="4" fillId="3" borderId="6" xfId="0" applyNumberFormat="1" applyFont="1" applyFill="1" applyBorder="1" applyAlignment="1">
      <alignment horizontal="center" vertical="top" wrapText="1"/>
    </xf>
    <xf numFmtId="164" fontId="4" fillId="3" borderId="15" xfId="0" applyNumberFormat="1" applyFont="1" applyFill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 wrapText="1"/>
    </xf>
    <xf numFmtId="164" fontId="4" fillId="3" borderId="19" xfId="0" applyNumberFormat="1" applyFont="1" applyFill="1" applyBorder="1" applyAlignment="1">
      <alignment horizontal="center" vertical="top" wrapText="1"/>
    </xf>
    <xf numFmtId="164" fontId="4" fillId="3" borderId="32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/>
    </xf>
    <xf numFmtId="164" fontId="3" fillId="5" borderId="15" xfId="0" applyNumberFormat="1" applyFont="1" applyFill="1" applyBorder="1" applyAlignment="1">
      <alignment horizontal="center" vertical="top"/>
    </xf>
    <xf numFmtId="164" fontId="1" fillId="3" borderId="19" xfId="0" applyNumberFormat="1" applyFont="1" applyFill="1" applyBorder="1" applyAlignment="1">
      <alignment horizontal="center" vertical="top"/>
    </xf>
    <xf numFmtId="164" fontId="3" fillId="2" borderId="10" xfId="0" applyNumberFormat="1" applyFont="1" applyFill="1" applyBorder="1" applyAlignment="1">
      <alignment horizontal="center" vertical="top"/>
    </xf>
    <xf numFmtId="164" fontId="6" fillId="5" borderId="55" xfId="0" applyNumberFormat="1" applyFont="1" applyFill="1" applyBorder="1" applyAlignment="1">
      <alignment horizontal="center" vertical="top"/>
    </xf>
    <xf numFmtId="164" fontId="1" fillId="4" borderId="37" xfId="0" applyNumberFormat="1" applyFont="1" applyFill="1" applyBorder="1" applyAlignment="1">
      <alignment horizontal="center" vertical="top" wrapText="1"/>
    </xf>
    <xf numFmtId="164" fontId="4" fillId="3" borderId="41" xfId="0" applyNumberFormat="1" applyFont="1" applyFill="1" applyBorder="1" applyAlignment="1">
      <alignment horizontal="center" vertical="top"/>
    </xf>
    <xf numFmtId="164" fontId="4" fillId="0" borderId="37" xfId="0" applyNumberFormat="1" applyFont="1" applyBorder="1" applyAlignment="1">
      <alignment horizontal="center" vertical="top" wrapText="1"/>
    </xf>
    <xf numFmtId="164" fontId="3" fillId="5" borderId="41" xfId="0" applyNumberFormat="1" applyFont="1" applyFill="1" applyBorder="1" applyAlignment="1">
      <alignment horizontal="center" vertical="top"/>
    </xf>
    <xf numFmtId="164" fontId="3" fillId="2" borderId="8" xfId="0" applyNumberFormat="1" applyFont="1" applyFill="1" applyBorder="1" applyAlignment="1">
      <alignment horizontal="center" vertical="top"/>
    </xf>
    <xf numFmtId="164" fontId="1" fillId="3" borderId="12" xfId="0" applyNumberFormat="1" applyFont="1" applyFill="1" applyBorder="1" applyAlignment="1">
      <alignment horizontal="center" vertical="top" wrapText="1"/>
    </xf>
    <xf numFmtId="165" fontId="1" fillId="3" borderId="44" xfId="0" applyNumberFormat="1" applyFont="1" applyFill="1" applyBorder="1" applyAlignment="1">
      <alignment horizontal="center" vertical="top" wrapText="1"/>
    </xf>
    <xf numFmtId="164" fontId="6" fillId="5" borderId="21" xfId="0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 wrapText="1"/>
    </xf>
    <xf numFmtId="164" fontId="4" fillId="3" borderId="4" xfId="0" applyNumberFormat="1" applyFont="1" applyFill="1" applyBorder="1" applyAlignment="1">
      <alignment horizontal="center" vertical="top" wrapText="1"/>
    </xf>
    <xf numFmtId="164" fontId="4" fillId="3" borderId="13" xfId="0" applyNumberFormat="1" applyFont="1" applyFill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 wrapText="1"/>
    </xf>
    <xf numFmtId="164" fontId="4" fillId="3" borderId="44" xfId="0" applyNumberFormat="1" applyFont="1" applyFill="1" applyBorder="1" applyAlignment="1">
      <alignment horizontal="center" vertical="top" wrapText="1"/>
    </xf>
    <xf numFmtId="164" fontId="4" fillId="0" borderId="44" xfId="0" applyNumberFormat="1" applyFont="1" applyFill="1" applyBorder="1" applyAlignment="1">
      <alignment horizontal="center" vertical="top"/>
    </xf>
    <xf numFmtId="164" fontId="3" fillId="5" borderId="13" xfId="0" applyNumberFormat="1" applyFont="1" applyFill="1" applyBorder="1" applyAlignment="1">
      <alignment horizontal="center" vertical="top"/>
    </xf>
    <xf numFmtId="164" fontId="3" fillId="2" borderId="34" xfId="0" applyNumberFormat="1" applyFont="1" applyFill="1" applyBorder="1" applyAlignment="1">
      <alignment horizontal="center" vertical="top"/>
    </xf>
    <xf numFmtId="0" fontId="1" fillId="3" borderId="49" xfId="0" applyFont="1" applyFill="1" applyBorder="1" applyAlignment="1">
      <alignment horizontal="center" vertical="top" wrapText="1"/>
    </xf>
    <xf numFmtId="0" fontId="1" fillId="3" borderId="32" xfId="0" applyFont="1" applyFill="1" applyBorder="1" applyAlignment="1">
      <alignment horizontal="center" vertical="top" wrapText="1"/>
    </xf>
    <xf numFmtId="0" fontId="1" fillId="3" borderId="74" xfId="0" applyFont="1" applyFill="1" applyBorder="1" applyAlignment="1">
      <alignment horizontal="center" vertical="top" wrapText="1"/>
    </xf>
    <xf numFmtId="164" fontId="1" fillId="3" borderId="32" xfId="0" applyNumberFormat="1" applyFont="1" applyFill="1" applyBorder="1" applyAlignment="1">
      <alignment horizontal="center" vertical="top"/>
    </xf>
    <xf numFmtId="0" fontId="1" fillId="3" borderId="50" xfId="0" applyFont="1" applyFill="1" applyBorder="1" applyAlignment="1">
      <alignment horizontal="center" vertical="top" wrapText="1"/>
    </xf>
    <xf numFmtId="164" fontId="4" fillId="3" borderId="35" xfId="0" applyNumberFormat="1" applyFont="1" applyFill="1" applyBorder="1" applyAlignment="1">
      <alignment horizontal="center" vertical="top" wrapText="1"/>
    </xf>
    <xf numFmtId="164" fontId="4" fillId="4" borderId="6" xfId="0" applyNumberFormat="1" applyFont="1" applyFill="1" applyBorder="1" applyAlignment="1">
      <alignment horizontal="center" vertical="top" wrapText="1"/>
    </xf>
    <xf numFmtId="164" fontId="4" fillId="0" borderId="15" xfId="0" applyNumberFormat="1" applyFont="1" applyFill="1" applyBorder="1" applyAlignment="1">
      <alignment horizontal="center" vertical="top"/>
    </xf>
    <xf numFmtId="164" fontId="3" fillId="7" borderId="10" xfId="0" applyNumberFormat="1" applyFont="1" applyFill="1" applyBorder="1" applyAlignment="1">
      <alignment horizontal="center" vertical="top"/>
    </xf>
    <xf numFmtId="164" fontId="3" fillId="8" borderId="24" xfId="0" applyNumberFormat="1" applyFont="1" applyFill="1" applyBorder="1" applyAlignment="1">
      <alignment horizontal="center" vertical="top" wrapText="1"/>
    </xf>
    <xf numFmtId="164" fontId="4" fillId="4" borderId="37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/>
    </xf>
    <xf numFmtId="164" fontId="3" fillId="7" borderId="8" xfId="0" applyNumberFormat="1" applyFont="1" applyFill="1" applyBorder="1" applyAlignment="1">
      <alignment horizontal="center" vertical="top"/>
    </xf>
    <xf numFmtId="164" fontId="3" fillId="8" borderId="62" xfId="0" applyNumberFormat="1" applyFont="1" applyFill="1" applyBorder="1" applyAlignment="1">
      <alignment horizontal="center" vertical="top" wrapText="1"/>
    </xf>
    <xf numFmtId="165" fontId="3" fillId="5" borderId="21" xfId="0" applyNumberFormat="1" applyFont="1" applyFill="1" applyBorder="1" applyAlignment="1">
      <alignment horizontal="center" vertical="top" wrapText="1"/>
    </xf>
    <xf numFmtId="164" fontId="4" fillId="4" borderId="4" xfId="0" applyNumberFormat="1" applyFont="1" applyFill="1" applyBorder="1" applyAlignment="1">
      <alignment horizontal="center" vertical="top" wrapText="1"/>
    </xf>
    <xf numFmtId="164" fontId="4" fillId="0" borderId="13" xfId="0" applyNumberFormat="1" applyFont="1" applyFill="1" applyBorder="1" applyAlignment="1">
      <alignment horizontal="center" vertical="top"/>
    </xf>
    <xf numFmtId="164" fontId="6" fillId="2" borderId="34" xfId="0" applyNumberFormat="1" applyFont="1" applyFill="1" applyBorder="1" applyAlignment="1">
      <alignment horizontal="center" vertical="top"/>
    </xf>
    <xf numFmtId="164" fontId="3" fillId="7" borderId="34" xfId="0" applyNumberFormat="1" applyFont="1" applyFill="1" applyBorder="1" applyAlignment="1">
      <alignment horizontal="center" vertical="top"/>
    </xf>
    <xf numFmtId="164" fontId="3" fillId="8" borderId="22" xfId="0" applyNumberFormat="1" applyFont="1" applyFill="1" applyBorder="1" applyAlignment="1">
      <alignment horizontal="center" vertical="top" wrapText="1"/>
    </xf>
    <xf numFmtId="164" fontId="1" fillId="3" borderId="13" xfId="0" applyNumberFormat="1" applyFont="1" applyFill="1" applyBorder="1" applyAlignment="1">
      <alignment horizontal="center" vertical="top" wrapText="1"/>
    </xf>
    <xf numFmtId="3" fontId="4" fillId="0" borderId="55" xfId="0" applyNumberFormat="1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164" fontId="1" fillId="3" borderId="41" xfId="1" applyNumberFormat="1" applyFont="1" applyFill="1" applyBorder="1" applyAlignment="1">
      <alignment horizontal="center" vertical="top"/>
    </xf>
    <xf numFmtId="164" fontId="1" fillId="3" borderId="13" xfId="1" applyNumberFormat="1" applyFont="1" applyFill="1" applyBorder="1" applyAlignment="1">
      <alignment horizontal="center" vertical="top"/>
    </xf>
    <xf numFmtId="164" fontId="1" fillId="3" borderId="15" xfId="1" applyNumberFormat="1" applyFont="1" applyFill="1" applyBorder="1" applyAlignment="1">
      <alignment horizontal="center" vertical="top"/>
    </xf>
    <xf numFmtId="3" fontId="4" fillId="3" borderId="44" xfId="0" applyNumberFormat="1" applyFont="1" applyFill="1" applyBorder="1" applyAlignment="1">
      <alignment horizontal="center" vertical="top" wrapText="1"/>
    </xf>
    <xf numFmtId="3" fontId="1" fillId="3" borderId="12" xfId="0" applyNumberFormat="1" applyFont="1" applyFill="1" applyBorder="1" applyAlignment="1">
      <alignment horizontal="center" vertical="top"/>
    </xf>
    <xf numFmtId="3" fontId="4" fillId="3" borderId="12" xfId="0" applyNumberFormat="1" applyFont="1" applyFill="1" applyBorder="1" applyAlignment="1">
      <alignment horizontal="center" vertical="top" wrapText="1"/>
    </xf>
    <xf numFmtId="3" fontId="1" fillId="4" borderId="44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Fill="1" applyBorder="1" applyAlignment="1">
      <alignment horizontal="center" vertical="top" textRotation="180" wrapText="1"/>
    </xf>
    <xf numFmtId="3" fontId="6" fillId="3" borderId="66" xfId="0" applyNumberFormat="1" applyFont="1" applyFill="1" applyBorder="1" applyAlignment="1">
      <alignment horizontal="center" vertical="top" wrapText="1"/>
    </xf>
    <xf numFmtId="3" fontId="4" fillId="4" borderId="6" xfId="0" applyNumberFormat="1" applyFont="1" applyFill="1" applyBorder="1" applyAlignment="1">
      <alignment horizontal="center" vertical="top" wrapText="1"/>
    </xf>
    <xf numFmtId="3" fontId="1" fillId="4" borderId="32" xfId="0" applyNumberFormat="1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3" borderId="32" xfId="0" applyFont="1" applyFill="1" applyBorder="1" applyAlignment="1">
      <alignment horizontal="center" vertical="top" wrapText="1"/>
    </xf>
    <xf numFmtId="3" fontId="1" fillId="0" borderId="32" xfId="0" applyNumberFormat="1" applyFont="1" applyFill="1" applyBorder="1" applyAlignment="1">
      <alignment horizontal="center" vertical="top" wrapText="1"/>
    </xf>
    <xf numFmtId="3" fontId="4" fillId="4" borderId="4" xfId="0" applyNumberFormat="1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44" xfId="0" applyFont="1" applyFill="1" applyBorder="1" applyAlignment="1">
      <alignment horizontal="center" vertical="top" wrapText="1"/>
    </xf>
    <xf numFmtId="3" fontId="1" fillId="0" borderId="44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Fill="1" applyBorder="1" applyAlignment="1">
      <alignment horizontal="center" vertical="top" wrapText="1"/>
    </xf>
    <xf numFmtId="3" fontId="1" fillId="4" borderId="42" xfId="0" applyNumberFormat="1" applyFont="1" applyFill="1" applyBorder="1" applyAlignment="1">
      <alignment horizontal="center" vertical="top" wrapText="1"/>
    </xf>
    <xf numFmtId="0" fontId="1" fillId="3" borderId="41" xfId="0" applyFont="1" applyFill="1" applyBorder="1" applyAlignment="1">
      <alignment horizontal="center" vertical="top" wrapText="1"/>
    </xf>
    <xf numFmtId="0" fontId="4" fillId="3" borderId="41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42" xfId="0" applyFont="1" applyFill="1" applyBorder="1" applyAlignment="1">
      <alignment horizontal="center" vertical="top" wrapText="1"/>
    </xf>
    <xf numFmtId="3" fontId="1" fillId="3" borderId="6" xfId="0" applyNumberFormat="1" applyFont="1" applyFill="1" applyBorder="1" applyAlignment="1">
      <alignment horizontal="center" vertical="top"/>
    </xf>
    <xf numFmtId="3" fontId="1" fillId="3" borderId="15" xfId="0" applyNumberFormat="1" applyFont="1" applyFill="1" applyBorder="1" applyAlignment="1">
      <alignment horizontal="center" vertical="top"/>
    </xf>
    <xf numFmtId="3" fontId="4" fillId="3" borderId="19" xfId="0" applyNumberFormat="1" applyFont="1" applyFill="1" applyBorder="1" applyAlignment="1">
      <alignment horizontal="center" vertical="top" wrapText="1"/>
    </xf>
    <xf numFmtId="1" fontId="1" fillId="3" borderId="32" xfId="0" applyNumberFormat="1" applyFont="1" applyFill="1" applyBorder="1" applyAlignment="1">
      <alignment horizontal="center" vertical="top" wrapText="1"/>
    </xf>
    <xf numFmtId="49" fontId="7" fillId="3" borderId="32" xfId="0" applyNumberFormat="1" applyFont="1" applyFill="1" applyBorder="1" applyAlignment="1">
      <alignment horizontal="center" vertical="top"/>
    </xf>
    <xf numFmtId="49" fontId="7" fillId="3" borderId="74" xfId="0" applyNumberFormat="1" applyFont="1" applyFill="1" applyBorder="1" applyAlignment="1">
      <alignment horizontal="center" vertical="top"/>
    </xf>
    <xf numFmtId="3" fontId="1" fillId="3" borderId="19" xfId="0" applyNumberFormat="1" applyFont="1" applyFill="1" applyBorder="1" applyAlignment="1">
      <alignment horizontal="center" vertical="top"/>
    </xf>
    <xf numFmtId="165" fontId="1" fillId="3" borderId="19" xfId="0" applyNumberFormat="1" applyFont="1" applyFill="1" applyBorder="1" applyAlignment="1">
      <alignment horizontal="center" vertical="top" wrapText="1"/>
    </xf>
    <xf numFmtId="0" fontId="4" fillId="3" borderId="74" xfId="0" applyFont="1" applyFill="1" applyBorder="1" applyAlignment="1">
      <alignment horizontal="center" vertical="top" wrapText="1"/>
    </xf>
    <xf numFmtId="49" fontId="1" fillId="3" borderId="32" xfId="0" applyNumberFormat="1" applyFont="1" applyFill="1" applyBorder="1" applyAlignment="1">
      <alignment horizontal="center" vertical="top" wrapText="1"/>
    </xf>
    <xf numFmtId="3" fontId="10" fillId="3" borderId="19" xfId="0" applyNumberFormat="1" applyFont="1" applyFill="1" applyBorder="1" applyAlignment="1">
      <alignment horizontal="center" vertical="top" wrapText="1"/>
    </xf>
    <xf numFmtId="3" fontId="4" fillId="3" borderId="19" xfId="0" applyNumberFormat="1" applyFont="1" applyFill="1" applyBorder="1" applyAlignment="1">
      <alignment horizontal="center" vertical="top"/>
    </xf>
    <xf numFmtId="49" fontId="4" fillId="3" borderId="19" xfId="0" applyNumberFormat="1" applyFont="1" applyFill="1" applyBorder="1" applyAlignment="1">
      <alignment horizontal="center" vertical="top" wrapText="1"/>
    </xf>
    <xf numFmtId="3" fontId="4" fillId="3" borderId="32" xfId="0" applyNumberFormat="1" applyFont="1" applyFill="1" applyBorder="1" applyAlignment="1">
      <alignment horizontal="center" vertical="top" wrapText="1"/>
    </xf>
    <xf numFmtId="3" fontId="4" fillId="3" borderId="15" xfId="0" applyNumberFormat="1" applyFont="1" applyFill="1" applyBorder="1" applyAlignment="1">
      <alignment horizontal="center" vertical="top" wrapText="1"/>
    </xf>
    <xf numFmtId="3" fontId="4" fillId="3" borderId="74" xfId="0" applyNumberFormat="1" applyFont="1" applyFill="1" applyBorder="1" applyAlignment="1">
      <alignment horizontal="center" vertical="top" wrapText="1"/>
    </xf>
    <xf numFmtId="3" fontId="4" fillId="3" borderId="32" xfId="0" applyNumberFormat="1" applyFont="1" applyFill="1" applyBorder="1" applyAlignment="1">
      <alignment horizontal="center" vertical="top"/>
    </xf>
    <xf numFmtId="3" fontId="4" fillId="3" borderId="74" xfId="0" applyNumberFormat="1" applyFont="1" applyFill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 wrapText="1"/>
    </xf>
    <xf numFmtId="3" fontId="4" fillId="3" borderId="6" xfId="0" applyNumberFormat="1" applyFont="1" applyFill="1" applyBorder="1" applyAlignment="1">
      <alignment horizontal="center" vertical="top" wrapText="1"/>
    </xf>
    <xf numFmtId="3" fontId="4" fillId="0" borderId="74" xfId="0" applyNumberFormat="1" applyFont="1" applyFill="1" applyBorder="1" applyAlignment="1">
      <alignment horizontal="center" vertical="top" wrapText="1"/>
    </xf>
    <xf numFmtId="0" fontId="10" fillId="0" borderId="32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0" fontId="7" fillId="3" borderId="74" xfId="0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/>
    </xf>
    <xf numFmtId="3" fontId="4" fillId="0" borderId="15" xfId="0" applyNumberFormat="1" applyFont="1" applyFill="1" applyBorder="1" applyAlignment="1">
      <alignment horizontal="center" vertical="top"/>
    </xf>
    <xf numFmtId="49" fontId="4" fillId="3" borderId="15" xfId="0" applyNumberFormat="1" applyFont="1" applyFill="1" applyBorder="1" applyAlignment="1">
      <alignment horizontal="center" vertical="top"/>
    </xf>
    <xf numFmtId="49" fontId="4" fillId="0" borderId="24" xfId="0" applyNumberFormat="1" applyFont="1" applyFill="1" applyBorder="1" applyAlignment="1">
      <alignment horizontal="center" vertical="top"/>
    </xf>
    <xf numFmtId="0" fontId="4" fillId="3" borderId="24" xfId="0" applyFont="1" applyFill="1" applyBorder="1" applyAlignment="1">
      <alignment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24" xfId="0" applyNumberFormat="1" applyFont="1" applyFill="1" applyBorder="1" applyAlignment="1">
      <alignment horizontal="center" vertical="top" wrapText="1"/>
    </xf>
    <xf numFmtId="3" fontId="4" fillId="0" borderId="24" xfId="0" applyNumberFormat="1" applyFont="1" applyFill="1" applyBorder="1" applyAlignment="1">
      <alignment vertical="top"/>
    </xf>
    <xf numFmtId="3" fontId="4" fillId="0" borderId="57" xfId="0" applyNumberFormat="1" applyFont="1" applyFill="1" applyBorder="1" applyAlignment="1">
      <alignment horizontal="center" vertical="top"/>
    </xf>
    <xf numFmtId="3" fontId="1" fillId="3" borderId="4" xfId="0" applyNumberFormat="1" applyFont="1" applyFill="1" applyBorder="1" applyAlignment="1">
      <alignment horizontal="center" vertical="top"/>
    </xf>
    <xf numFmtId="3" fontId="1" fillId="3" borderId="13" xfId="0" applyNumberFormat="1" applyFont="1" applyFill="1" applyBorder="1" applyAlignment="1">
      <alignment horizontal="center" vertical="top"/>
    </xf>
    <xf numFmtId="1" fontId="1" fillId="3" borderId="44" xfId="0" applyNumberFormat="1" applyFont="1" applyFill="1" applyBorder="1" applyAlignment="1">
      <alignment horizontal="center" vertical="top" wrapText="1"/>
    </xf>
    <xf numFmtId="49" fontId="7" fillId="3" borderId="44" xfId="0" applyNumberFormat="1" applyFont="1" applyFill="1" applyBorder="1" applyAlignment="1">
      <alignment horizontal="center" vertical="top"/>
    </xf>
    <xf numFmtId="49" fontId="7" fillId="3" borderId="50" xfId="0" applyNumberFormat="1" applyFont="1" applyFill="1" applyBorder="1" applyAlignment="1">
      <alignment horizontal="center" vertical="top"/>
    </xf>
    <xf numFmtId="165" fontId="1" fillId="3" borderId="12" xfId="0" applyNumberFormat="1" applyFont="1" applyFill="1" applyBorder="1" applyAlignment="1">
      <alignment horizontal="center" vertical="top" wrapText="1"/>
    </xf>
    <xf numFmtId="49" fontId="1" fillId="3" borderId="44" xfId="0" applyNumberFormat="1" applyFont="1" applyFill="1" applyBorder="1" applyAlignment="1">
      <alignment horizontal="center" vertical="top" wrapText="1"/>
    </xf>
    <xf numFmtId="3" fontId="10" fillId="3" borderId="12" xfId="0" applyNumberFormat="1" applyFont="1" applyFill="1" applyBorder="1" applyAlignment="1">
      <alignment horizontal="center" vertical="top" wrapText="1"/>
    </xf>
    <xf numFmtId="3" fontId="4" fillId="3" borderId="12" xfId="0" applyNumberFormat="1" applyFont="1" applyFill="1" applyBorder="1" applyAlignment="1">
      <alignment horizontal="center" vertical="top"/>
    </xf>
    <xf numFmtId="3" fontId="4" fillId="3" borderId="13" xfId="0" applyNumberFormat="1" applyFont="1" applyFill="1" applyBorder="1" applyAlignment="1">
      <alignment horizontal="center" vertical="top" wrapText="1"/>
    </xf>
    <xf numFmtId="3" fontId="4" fillId="3" borderId="50" xfId="0" applyNumberFormat="1" applyFont="1" applyFill="1" applyBorder="1" applyAlignment="1">
      <alignment horizontal="center" vertical="top" wrapText="1"/>
    </xf>
    <xf numFmtId="3" fontId="4" fillId="3" borderId="44" xfId="0" applyNumberFormat="1" applyFont="1" applyFill="1" applyBorder="1" applyAlignment="1">
      <alignment horizontal="center" vertical="top"/>
    </xf>
    <xf numFmtId="3" fontId="4" fillId="0" borderId="22" xfId="0" applyNumberFormat="1" applyFon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4" fillId="3" borderId="4" xfId="0" applyNumberFormat="1" applyFont="1" applyFill="1" applyBorder="1" applyAlignment="1">
      <alignment horizontal="center" vertical="top" wrapText="1"/>
    </xf>
    <xf numFmtId="3" fontId="4" fillId="0" borderId="50" xfId="0" applyNumberFormat="1" applyFont="1" applyFill="1" applyBorder="1" applyAlignment="1">
      <alignment horizontal="center" vertical="top" wrapText="1"/>
    </xf>
    <xf numFmtId="0" fontId="7" fillId="3" borderId="50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/>
    </xf>
    <xf numFmtId="49" fontId="4" fillId="0" borderId="22" xfId="0" applyNumberFormat="1" applyFont="1" applyFill="1" applyBorder="1" applyAlignment="1">
      <alignment horizontal="center" vertical="top"/>
    </xf>
    <xf numFmtId="0" fontId="4" fillId="3" borderId="22" xfId="0" applyFont="1" applyFill="1" applyBorder="1" applyAlignment="1">
      <alignment vertical="top" wrapText="1"/>
    </xf>
    <xf numFmtId="3" fontId="4" fillId="0" borderId="4" xfId="0" applyNumberFormat="1" applyFont="1" applyFill="1" applyBorder="1" applyAlignment="1">
      <alignment horizontal="center" vertical="top" wrapText="1"/>
    </xf>
    <xf numFmtId="3" fontId="4" fillId="0" borderId="22" xfId="0" applyNumberFormat="1" applyFont="1" applyFill="1" applyBorder="1" applyAlignment="1">
      <alignment horizontal="center" vertical="top" wrapText="1"/>
    </xf>
    <xf numFmtId="3" fontId="4" fillId="0" borderId="22" xfId="0" applyNumberFormat="1" applyFont="1" applyFill="1" applyBorder="1" applyAlignment="1">
      <alignment vertical="top"/>
    </xf>
    <xf numFmtId="3" fontId="4" fillId="0" borderId="21" xfId="0" applyNumberFormat="1" applyFont="1" applyFill="1" applyBorder="1" applyAlignment="1">
      <alignment horizontal="center" vertical="top"/>
    </xf>
    <xf numFmtId="3" fontId="4" fillId="3" borderId="15" xfId="0" applyNumberFormat="1" applyFont="1" applyFill="1" applyBorder="1" applyAlignment="1">
      <alignment horizontal="center" vertical="top"/>
    </xf>
    <xf numFmtId="3" fontId="4" fillId="0" borderId="32" xfId="0" applyNumberFormat="1" applyFont="1" applyFill="1" applyBorder="1" applyAlignment="1">
      <alignment horizontal="center" vertical="top"/>
    </xf>
    <xf numFmtId="3" fontId="4" fillId="0" borderId="15" xfId="0" applyNumberFormat="1" applyFont="1" applyFill="1" applyBorder="1" applyAlignment="1">
      <alignment horizontal="center" vertical="top" wrapText="1"/>
    </xf>
    <xf numFmtId="3" fontId="2" fillId="3" borderId="24" xfId="0" applyNumberFormat="1" applyFont="1" applyFill="1" applyBorder="1" applyAlignment="1">
      <alignment horizontal="center" vertical="top" wrapText="1"/>
    </xf>
    <xf numFmtId="3" fontId="4" fillId="3" borderId="24" xfId="0" applyNumberFormat="1" applyFont="1" applyFill="1" applyBorder="1" applyAlignment="1">
      <alignment horizontal="center" vertical="top" wrapText="1"/>
    </xf>
    <xf numFmtId="0" fontId="10" fillId="3" borderId="24" xfId="0" applyFont="1" applyFill="1" applyBorder="1" applyAlignment="1">
      <alignment horizontal="center" vertical="top" wrapText="1"/>
    </xf>
    <xf numFmtId="3" fontId="4" fillId="3" borderId="13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 wrapText="1"/>
    </xf>
    <xf numFmtId="3" fontId="2" fillId="3" borderId="22" xfId="0" applyNumberFormat="1" applyFont="1" applyFill="1" applyBorder="1" applyAlignment="1">
      <alignment horizontal="center" vertical="top" wrapText="1"/>
    </xf>
    <xf numFmtId="3" fontId="4" fillId="3" borderId="22" xfId="0" applyNumberFormat="1" applyFont="1" applyFill="1" applyBorder="1" applyAlignment="1">
      <alignment horizontal="center" vertical="top" wrapText="1"/>
    </xf>
    <xf numFmtId="0" fontId="10" fillId="3" borderId="22" xfId="0" applyFont="1" applyFill="1" applyBorder="1" applyAlignment="1">
      <alignment horizontal="center" vertical="top" wrapText="1"/>
    </xf>
    <xf numFmtId="3" fontId="1" fillId="0" borderId="57" xfId="0" applyNumberFormat="1" applyFont="1" applyBorder="1" applyAlignment="1">
      <alignment horizontal="center" vertical="center" textRotation="90"/>
    </xf>
    <xf numFmtId="3" fontId="1" fillId="0" borderId="21" xfId="0" applyNumberFormat="1" applyFont="1" applyBorder="1" applyAlignment="1">
      <alignment horizontal="center" vertical="center" textRotation="90"/>
    </xf>
    <xf numFmtId="3" fontId="4" fillId="0" borderId="37" xfId="0" applyNumberFormat="1" applyFont="1" applyFill="1" applyBorder="1" applyAlignment="1">
      <alignment horizontal="center" vertical="top"/>
    </xf>
    <xf numFmtId="3" fontId="3" fillId="0" borderId="41" xfId="0" applyNumberFormat="1" applyFont="1" applyFill="1" applyBorder="1" applyAlignment="1">
      <alignment horizontal="center" vertical="top"/>
    </xf>
    <xf numFmtId="3" fontId="3" fillId="0" borderId="62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/>
    </xf>
    <xf numFmtId="3" fontId="3" fillId="0" borderId="24" xfId="0" applyNumberFormat="1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 wrapText="1"/>
    </xf>
    <xf numFmtId="3" fontId="4" fillId="0" borderId="32" xfId="0" applyNumberFormat="1" applyFont="1" applyBorder="1" applyAlignment="1">
      <alignment horizontal="center" vertical="top" wrapText="1"/>
    </xf>
    <xf numFmtId="3" fontId="3" fillId="0" borderId="13" xfId="0" applyNumberFormat="1" applyFont="1" applyFill="1" applyBorder="1" applyAlignment="1">
      <alignment horizontal="center" vertical="top"/>
    </xf>
    <xf numFmtId="3" fontId="3" fillId="0" borderId="22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center" vertical="top" wrapText="1"/>
    </xf>
    <xf numFmtId="3" fontId="1" fillId="3" borderId="12" xfId="0" applyNumberFormat="1" applyFont="1" applyFill="1" applyBorder="1" applyAlignment="1">
      <alignment horizontal="center" vertical="top" wrapText="1"/>
    </xf>
    <xf numFmtId="3" fontId="1" fillId="3" borderId="13" xfId="0" applyNumberFormat="1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49" fontId="4" fillId="3" borderId="50" xfId="0" applyNumberFormat="1" applyFont="1" applyFill="1" applyBorder="1" applyAlignment="1">
      <alignment horizontal="center" vertical="top" wrapText="1"/>
    </xf>
    <xf numFmtId="3" fontId="4" fillId="0" borderId="44" xfId="0" applyNumberFormat="1" applyFont="1" applyFill="1" applyBorder="1" applyAlignment="1">
      <alignment horizontal="center" vertical="top" wrapText="1"/>
    </xf>
    <xf numFmtId="3" fontId="1" fillId="3" borderId="37" xfId="0" applyNumberFormat="1" applyFont="1" applyFill="1" applyBorder="1" applyAlignment="1">
      <alignment horizontal="center" vertical="top"/>
    </xf>
    <xf numFmtId="3" fontId="1" fillId="3" borderId="41" xfId="0" applyNumberFormat="1" applyFont="1" applyFill="1" applyBorder="1" applyAlignment="1">
      <alignment horizontal="center" vertical="top"/>
    </xf>
    <xf numFmtId="1" fontId="1" fillId="3" borderId="42" xfId="0" applyNumberFormat="1" applyFont="1" applyFill="1" applyBorder="1" applyAlignment="1">
      <alignment horizontal="center" vertical="top" wrapText="1"/>
    </xf>
    <xf numFmtId="49" fontId="7" fillId="3" borderId="42" xfId="0" applyNumberFormat="1" applyFont="1" applyFill="1" applyBorder="1" applyAlignment="1">
      <alignment horizontal="center" vertical="top"/>
    </xf>
    <xf numFmtId="49" fontId="7" fillId="3" borderId="49" xfId="0" applyNumberFormat="1" applyFont="1" applyFill="1" applyBorder="1" applyAlignment="1">
      <alignment horizontal="center" vertical="top"/>
    </xf>
    <xf numFmtId="49" fontId="1" fillId="3" borderId="42" xfId="0" applyNumberFormat="1" applyFont="1" applyFill="1" applyBorder="1" applyAlignment="1">
      <alignment horizontal="center" vertical="top" wrapText="1"/>
    </xf>
    <xf numFmtId="165" fontId="1" fillId="3" borderId="30" xfId="0" applyNumberFormat="1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3" fontId="10" fillId="3" borderId="30" xfId="0" applyNumberFormat="1" applyFont="1" applyFill="1" applyBorder="1" applyAlignment="1">
      <alignment horizontal="center" vertical="top" wrapText="1"/>
    </xf>
    <xf numFmtId="49" fontId="4" fillId="3" borderId="49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/>
    </xf>
    <xf numFmtId="3" fontId="1" fillId="0" borderId="37" xfId="0" applyNumberFormat="1" applyFont="1" applyFill="1" applyBorder="1" applyAlignment="1">
      <alignment horizontal="center" vertical="top" wrapText="1"/>
    </xf>
    <xf numFmtId="3" fontId="1" fillId="0" borderId="62" xfId="0" applyNumberFormat="1" applyFont="1" applyFill="1" applyBorder="1" applyAlignment="1">
      <alignment horizontal="center" vertical="top" wrapText="1"/>
    </xf>
    <xf numFmtId="3" fontId="1" fillId="0" borderId="22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Fill="1" applyBorder="1" applyAlignment="1">
      <alignment horizontal="center" vertical="top" wrapText="1"/>
    </xf>
    <xf numFmtId="3" fontId="1" fillId="0" borderId="40" xfId="0" applyNumberFormat="1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vertical="top"/>
    </xf>
    <xf numFmtId="164" fontId="1" fillId="0" borderId="19" xfId="0" applyNumberFormat="1" applyFont="1" applyBorder="1" applyAlignment="1">
      <alignment horizontal="center" vertical="top" wrapText="1"/>
    </xf>
    <xf numFmtId="164" fontId="1" fillId="0" borderId="30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164" fontId="1" fillId="0" borderId="49" xfId="0" applyNumberFormat="1" applyFont="1" applyBorder="1" applyAlignment="1">
      <alignment horizontal="center" vertical="top" wrapText="1"/>
    </xf>
    <xf numFmtId="164" fontId="1" fillId="0" borderId="50" xfId="0" applyNumberFormat="1" applyFont="1" applyBorder="1" applyAlignment="1">
      <alignment horizontal="center" vertical="top" wrapText="1"/>
    </xf>
    <xf numFmtId="164" fontId="1" fillId="0" borderId="74" xfId="0" applyNumberFormat="1" applyFont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vertical="top" wrapText="1"/>
    </xf>
    <xf numFmtId="0" fontId="4" fillId="0" borderId="74" xfId="0" applyFont="1" applyFill="1" applyBorder="1" applyAlignment="1">
      <alignment horizontal="center" vertical="top" wrapText="1"/>
    </xf>
    <xf numFmtId="3" fontId="4" fillId="0" borderId="42" xfId="0" applyNumberFormat="1" applyFont="1" applyFill="1" applyBorder="1" applyAlignment="1">
      <alignment horizontal="center" vertical="top" wrapText="1"/>
    </xf>
    <xf numFmtId="3" fontId="4" fillId="0" borderId="32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center" vertical="top" wrapText="1"/>
    </xf>
    <xf numFmtId="3" fontId="4" fillId="3" borderId="41" xfId="0" applyNumberFormat="1" applyFont="1" applyFill="1" applyBorder="1" applyAlignment="1">
      <alignment horizontal="center" vertical="top"/>
    </xf>
    <xf numFmtId="3" fontId="1" fillId="0" borderId="41" xfId="0" applyNumberFormat="1" applyFont="1" applyFill="1" applyBorder="1" applyAlignment="1">
      <alignment horizontal="center" vertical="top" wrapText="1"/>
    </xf>
    <xf numFmtId="3" fontId="1" fillId="0" borderId="42" xfId="0" applyNumberFormat="1" applyFont="1" applyFill="1" applyBorder="1" applyAlignment="1">
      <alignment horizontal="center" vertical="top" wrapText="1"/>
    </xf>
    <xf numFmtId="3" fontId="4" fillId="0" borderId="15" xfId="0" applyNumberFormat="1" applyFont="1" applyBorder="1" applyAlignment="1">
      <alignment vertical="top"/>
    </xf>
    <xf numFmtId="3" fontId="4" fillId="0" borderId="51" xfId="0" applyNumberFormat="1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vertical="top" wrapText="1"/>
    </xf>
    <xf numFmtId="0" fontId="10" fillId="0" borderId="44" xfId="0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" vertical="top" wrapText="1"/>
    </xf>
    <xf numFmtId="0" fontId="7" fillId="3" borderId="49" xfId="0" applyFont="1" applyFill="1" applyBorder="1" applyAlignment="1">
      <alignment horizontal="center" vertical="top" wrapText="1"/>
    </xf>
    <xf numFmtId="0" fontId="4" fillId="3" borderId="62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vertical="top" wrapText="1"/>
    </xf>
    <xf numFmtId="0" fontId="4" fillId="0" borderId="44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49" fontId="1" fillId="4" borderId="54" xfId="0" applyNumberFormat="1" applyFont="1" applyFill="1" applyBorder="1" applyAlignment="1">
      <alignment horizontal="center" vertical="top"/>
    </xf>
    <xf numFmtId="0" fontId="4" fillId="3" borderId="42" xfId="0" applyFont="1" applyFill="1" applyBorder="1" applyAlignment="1">
      <alignment vertical="top" wrapText="1"/>
    </xf>
    <xf numFmtId="164" fontId="4" fillId="3" borderId="32" xfId="0" applyNumberFormat="1" applyFont="1" applyFill="1" applyBorder="1" applyAlignment="1">
      <alignment horizontal="center" vertical="top"/>
    </xf>
    <xf numFmtId="3" fontId="4" fillId="3" borderId="49" xfId="0" applyNumberFormat="1" applyFont="1" applyFill="1" applyBorder="1" applyAlignment="1">
      <alignment horizontal="center" vertical="center" textRotation="90" wrapText="1"/>
    </xf>
    <xf numFmtId="0" fontId="4" fillId="3" borderId="40" xfId="0" applyFont="1" applyFill="1" applyBorder="1" applyAlignment="1">
      <alignment vertical="top" wrapText="1"/>
    </xf>
    <xf numFmtId="0" fontId="4" fillId="3" borderId="50" xfId="0" applyFont="1" applyFill="1" applyBorder="1" applyAlignment="1">
      <alignment horizontal="center" vertical="top" wrapText="1"/>
    </xf>
    <xf numFmtId="3" fontId="23" fillId="3" borderId="16" xfId="0" applyNumberFormat="1" applyFont="1" applyFill="1" applyBorder="1" applyAlignment="1">
      <alignment vertical="top" wrapText="1"/>
    </xf>
    <xf numFmtId="3" fontId="3" fillId="3" borderId="66" xfId="0" applyNumberFormat="1" applyFont="1" applyFill="1" applyBorder="1" applyAlignment="1">
      <alignment horizontal="center" vertical="top" wrapText="1"/>
    </xf>
    <xf numFmtId="3" fontId="3" fillId="3" borderId="65" xfId="0" applyNumberFormat="1" applyFont="1" applyFill="1" applyBorder="1" applyAlignment="1">
      <alignment horizontal="center" vertical="top"/>
    </xf>
    <xf numFmtId="3" fontId="3" fillId="3" borderId="70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/>
    </xf>
    <xf numFmtId="0" fontId="4" fillId="3" borderId="42" xfId="0" applyFont="1" applyFill="1" applyBorder="1" applyAlignment="1">
      <alignment horizontal="left" vertical="top" wrapText="1"/>
    </xf>
    <xf numFmtId="49" fontId="4" fillId="3" borderId="18" xfId="1" applyNumberFormat="1" applyFont="1" applyFill="1" applyBorder="1" applyAlignment="1">
      <alignment horizontal="center" vertical="top" wrapText="1"/>
    </xf>
    <xf numFmtId="3" fontId="1" fillId="3" borderId="31" xfId="0" applyNumberFormat="1" applyFont="1" applyFill="1" applyBorder="1" applyAlignment="1">
      <alignment horizontal="center" vertical="top" textRotation="180" wrapText="1"/>
    </xf>
    <xf numFmtId="3" fontId="1" fillId="3" borderId="31" xfId="0" applyNumberFormat="1" applyFont="1" applyFill="1" applyBorder="1" applyAlignment="1">
      <alignment horizontal="center" vertical="top" wrapText="1"/>
    </xf>
    <xf numFmtId="3" fontId="1" fillId="0" borderId="43" xfId="0" applyNumberFormat="1" applyFont="1" applyFill="1" applyBorder="1" applyAlignment="1">
      <alignment horizontal="center" vertical="top" wrapText="1"/>
    </xf>
    <xf numFmtId="3" fontId="1" fillId="3" borderId="70" xfId="0" applyNumberFormat="1" applyFont="1" applyFill="1" applyBorder="1" applyAlignment="1">
      <alignment horizontal="center" vertical="top" textRotation="180" wrapText="1"/>
    </xf>
    <xf numFmtId="3" fontId="1" fillId="0" borderId="30" xfId="0" applyNumberFormat="1" applyFont="1" applyFill="1" applyBorder="1" applyAlignment="1">
      <alignment vertical="top" wrapText="1"/>
    </xf>
    <xf numFmtId="3" fontId="1" fillId="0" borderId="11" xfId="0" applyNumberFormat="1" applyFont="1" applyFill="1" applyBorder="1" applyAlignment="1">
      <alignment horizontal="center" vertical="top" wrapText="1"/>
    </xf>
    <xf numFmtId="3" fontId="1" fillId="0" borderId="19" xfId="0" applyNumberFormat="1" applyFont="1" applyFill="1" applyBorder="1" applyAlignment="1">
      <alignment horizontal="center" vertical="top" wrapText="1"/>
    </xf>
    <xf numFmtId="3" fontId="1" fillId="3" borderId="51" xfId="0" applyNumberFormat="1" applyFont="1" applyFill="1" applyBorder="1" applyAlignment="1">
      <alignment horizontal="center" vertical="top" textRotation="180" wrapText="1"/>
    </xf>
    <xf numFmtId="3" fontId="6" fillId="3" borderId="51" xfId="0" applyNumberFormat="1" applyFont="1" applyFill="1" applyBorder="1" applyAlignment="1">
      <alignment horizontal="center" vertical="top"/>
    </xf>
    <xf numFmtId="3" fontId="3" fillId="3" borderId="45" xfId="0" applyNumberFormat="1" applyFont="1" applyFill="1" applyBorder="1" applyAlignment="1">
      <alignment horizontal="center" vertical="top" wrapText="1"/>
    </xf>
    <xf numFmtId="0" fontId="4" fillId="3" borderId="41" xfId="0" applyFont="1" applyFill="1" applyBorder="1" applyAlignment="1">
      <alignment vertical="top" wrapText="1"/>
    </xf>
    <xf numFmtId="164" fontId="1" fillId="3" borderId="41" xfId="0" applyNumberFormat="1" applyFont="1" applyFill="1" applyBorder="1" applyAlignment="1">
      <alignment horizontal="center" vertical="top" wrapText="1"/>
    </xf>
    <xf numFmtId="3" fontId="6" fillId="3" borderId="0" xfId="0" applyNumberFormat="1" applyFont="1" applyFill="1" applyBorder="1" applyAlignment="1">
      <alignment horizontal="center" vertical="top"/>
    </xf>
    <xf numFmtId="164" fontId="1" fillId="3" borderId="15" xfId="0" applyNumberFormat="1" applyFont="1" applyFill="1" applyBorder="1" applyAlignment="1">
      <alignment horizontal="center" vertical="top" wrapText="1"/>
    </xf>
    <xf numFmtId="3" fontId="1" fillId="4" borderId="41" xfId="0" applyNumberFormat="1" applyFont="1" applyFill="1" applyBorder="1" applyAlignment="1">
      <alignment horizontal="center" vertical="top" wrapText="1"/>
    </xf>
    <xf numFmtId="3" fontId="1" fillId="4" borderId="13" xfId="0" applyNumberFormat="1" applyFont="1" applyFill="1" applyBorder="1" applyAlignment="1">
      <alignment horizontal="center" vertical="top" wrapText="1"/>
    </xf>
    <xf numFmtId="3" fontId="1" fillId="4" borderId="15" xfId="0" applyNumberFormat="1" applyFont="1" applyFill="1" applyBorder="1" applyAlignment="1">
      <alignment horizontal="center" vertical="top" wrapText="1"/>
    </xf>
    <xf numFmtId="3" fontId="6" fillId="3" borderId="52" xfId="0" applyNumberFormat="1" applyFont="1" applyFill="1" applyBorder="1" applyAlignment="1">
      <alignment horizontal="center" vertical="top" wrapText="1"/>
    </xf>
    <xf numFmtId="165" fontId="3" fillId="5" borderId="57" xfId="0" applyNumberFormat="1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vertical="top" wrapText="1"/>
    </xf>
    <xf numFmtId="0" fontId="4" fillId="3" borderId="43" xfId="0" applyFont="1" applyFill="1" applyBorder="1" applyAlignment="1">
      <alignment vertical="top" wrapText="1"/>
    </xf>
    <xf numFmtId="3" fontId="4" fillId="3" borderId="6" xfId="0" applyNumberFormat="1" applyFont="1" applyFill="1" applyBorder="1" applyAlignment="1">
      <alignment horizontal="center" vertical="top"/>
    </xf>
    <xf numFmtId="165" fontId="1" fillId="0" borderId="37" xfId="0" applyNumberFormat="1" applyFont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center" vertical="top" wrapText="1"/>
    </xf>
    <xf numFmtId="165" fontId="1" fillId="0" borderId="6" xfId="0" applyNumberFormat="1" applyFont="1" applyBorder="1" applyAlignment="1">
      <alignment horizontal="center" vertical="top" wrapText="1"/>
    </xf>
    <xf numFmtId="164" fontId="6" fillId="8" borderId="37" xfId="0" applyNumberFormat="1" applyFont="1" applyFill="1" applyBorder="1" applyAlignment="1">
      <alignment horizontal="center" vertical="top" wrapText="1"/>
    </xf>
    <xf numFmtId="164" fontId="6" fillId="5" borderId="30" xfId="0" applyNumberFormat="1" applyFont="1" applyFill="1" applyBorder="1" applyAlignment="1">
      <alignment horizontal="center" vertical="top" wrapText="1"/>
    </xf>
    <xf numFmtId="164" fontId="1" fillId="5" borderId="30" xfId="0" applyNumberFormat="1" applyFont="1" applyFill="1" applyBorder="1" applyAlignment="1">
      <alignment horizontal="center" vertical="top" wrapText="1"/>
    </xf>
    <xf numFmtId="164" fontId="1" fillId="5" borderId="55" xfId="0" applyNumberFormat="1" applyFont="1" applyFill="1" applyBorder="1" applyAlignment="1">
      <alignment horizontal="center" vertical="top" wrapText="1"/>
    </xf>
    <xf numFmtId="164" fontId="6" fillId="8" borderId="8" xfId="0" applyNumberFormat="1" applyFont="1" applyFill="1" applyBorder="1" applyAlignment="1">
      <alignment horizontal="center" vertical="top" wrapText="1"/>
    </xf>
    <xf numFmtId="164" fontId="1" fillId="0" borderId="27" xfId="0" applyNumberFormat="1" applyFont="1" applyBorder="1" applyAlignment="1">
      <alignment horizontal="center" vertical="top" wrapText="1"/>
    </xf>
    <xf numFmtId="164" fontId="1" fillId="0" borderId="41" xfId="0" applyNumberFormat="1" applyFont="1" applyBorder="1" applyAlignment="1">
      <alignment horizontal="center" vertical="top" wrapText="1"/>
    </xf>
    <xf numFmtId="164" fontId="6" fillId="5" borderId="8" xfId="0" applyNumberFormat="1" applyFont="1" applyFill="1" applyBorder="1" applyAlignment="1">
      <alignment horizontal="center" vertical="top" wrapText="1"/>
    </xf>
    <xf numFmtId="164" fontId="6" fillId="8" borderId="6" xfId="0" applyNumberFormat="1" applyFont="1" applyFill="1" applyBorder="1" applyAlignment="1">
      <alignment horizontal="center" vertical="top" wrapText="1"/>
    </xf>
    <xf numFmtId="164" fontId="6" fillId="5" borderId="19" xfId="0" applyNumberFormat="1" applyFont="1" applyFill="1" applyBorder="1" applyAlignment="1">
      <alignment horizontal="center" vertical="top" wrapText="1"/>
    </xf>
    <xf numFmtId="164" fontId="1" fillId="5" borderId="19" xfId="0" applyNumberFormat="1" applyFont="1" applyFill="1" applyBorder="1" applyAlignment="1">
      <alignment horizontal="center" vertical="top" wrapText="1"/>
    </xf>
    <xf numFmtId="164" fontId="1" fillId="5" borderId="57" xfId="0" applyNumberFormat="1" applyFont="1" applyFill="1" applyBorder="1" applyAlignment="1">
      <alignment horizontal="center" vertical="top" wrapText="1"/>
    </xf>
    <xf numFmtId="164" fontId="6" fillId="8" borderId="10" xfId="0" applyNumberFormat="1" applyFont="1" applyFill="1" applyBorder="1" applyAlignment="1">
      <alignment horizontal="center" vertical="top" wrapText="1"/>
    </xf>
    <xf numFmtId="164" fontId="1" fillId="0" borderId="29" xfId="0" applyNumberFormat="1" applyFont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 wrapText="1"/>
    </xf>
    <xf numFmtId="164" fontId="6" fillId="5" borderId="10" xfId="0" applyNumberFormat="1" applyFont="1" applyFill="1" applyBorder="1" applyAlignment="1">
      <alignment horizontal="center" vertical="top" wrapText="1"/>
    </xf>
    <xf numFmtId="164" fontId="6" fillId="8" borderId="4" xfId="0" applyNumberFormat="1" applyFont="1" applyFill="1" applyBorder="1" applyAlignment="1">
      <alignment horizontal="center" vertical="top" wrapText="1"/>
    </xf>
    <xf numFmtId="164" fontId="6" fillId="5" borderId="12" xfId="0" applyNumberFormat="1" applyFont="1" applyFill="1" applyBorder="1" applyAlignment="1">
      <alignment horizontal="center" vertical="top" wrapText="1"/>
    </xf>
    <xf numFmtId="164" fontId="1" fillId="5" borderId="12" xfId="0" applyNumberFormat="1" applyFont="1" applyFill="1" applyBorder="1" applyAlignment="1">
      <alignment horizontal="center" vertical="top" wrapText="1"/>
    </xf>
    <xf numFmtId="164" fontId="1" fillId="5" borderId="21" xfId="0" applyNumberFormat="1" applyFont="1" applyFill="1" applyBorder="1" applyAlignment="1">
      <alignment horizontal="center" vertical="top" wrapText="1"/>
    </xf>
    <xf numFmtId="164" fontId="6" fillId="8" borderId="34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164" fontId="6" fillId="5" borderId="34" xfId="0" applyNumberFormat="1" applyFont="1" applyFill="1" applyBorder="1" applyAlignment="1">
      <alignment horizontal="center" vertical="top" wrapText="1"/>
    </xf>
    <xf numFmtId="0" fontId="10" fillId="3" borderId="42" xfId="0" applyFont="1" applyFill="1" applyBorder="1" applyAlignment="1">
      <alignment horizontal="center" vertical="top" wrapText="1"/>
    </xf>
    <xf numFmtId="0" fontId="10" fillId="3" borderId="44" xfId="0" applyFont="1" applyFill="1" applyBorder="1" applyAlignment="1">
      <alignment horizontal="center" vertical="top" wrapText="1"/>
    </xf>
    <xf numFmtId="0" fontId="10" fillId="3" borderId="32" xfId="0" applyFont="1" applyFill="1" applyBorder="1" applyAlignment="1">
      <alignment horizontal="center" vertical="top" wrapText="1"/>
    </xf>
    <xf numFmtId="1" fontId="4" fillId="3" borderId="52" xfId="0" applyNumberFormat="1" applyFont="1" applyFill="1" applyBorder="1" applyAlignment="1">
      <alignment horizontal="center" vertical="top"/>
    </xf>
    <xf numFmtId="1" fontId="4" fillId="3" borderId="50" xfId="0" applyNumberFormat="1" applyFont="1" applyFill="1" applyBorder="1" applyAlignment="1">
      <alignment horizontal="center" vertical="top"/>
    </xf>
    <xf numFmtId="1" fontId="4" fillId="3" borderId="53" xfId="0" applyNumberFormat="1" applyFont="1" applyFill="1" applyBorder="1" applyAlignment="1">
      <alignment horizontal="center" vertical="top"/>
    </xf>
    <xf numFmtId="0" fontId="10" fillId="3" borderId="30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10" fillId="3" borderId="19" xfId="0" applyFont="1" applyFill="1" applyBorder="1" applyAlignment="1">
      <alignment horizontal="center" vertical="top" wrapText="1"/>
    </xf>
    <xf numFmtId="3" fontId="1" fillId="4" borderId="30" xfId="0" applyNumberFormat="1" applyFont="1" applyFill="1" applyBorder="1" applyAlignment="1">
      <alignment vertical="top" wrapText="1"/>
    </xf>
    <xf numFmtId="3" fontId="1" fillId="4" borderId="30" xfId="0" applyNumberFormat="1" applyFont="1" applyFill="1" applyBorder="1" applyAlignment="1">
      <alignment horizontal="center" vertical="top" wrapText="1"/>
    </xf>
    <xf numFmtId="3" fontId="1" fillId="4" borderId="12" xfId="0" applyNumberFormat="1" applyFont="1" applyFill="1" applyBorder="1" applyAlignment="1">
      <alignment horizontal="center" vertical="top" wrapText="1"/>
    </xf>
    <xf numFmtId="3" fontId="1" fillId="4" borderId="19" xfId="0" applyNumberFormat="1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1" fontId="1" fillId="3" borderId="41" xfId="0" applyNumberFormat="1" applyFont="1" applyFill="1" applyBorder="1" applyAlignment="1">
      <alignment horizontal="center" vertical="top" wrapText="1"/>
    </xf>
    <xf numFmtId="1" fontId="1" fillId="3" borderId="13" xfId="0" applyNumberFormat="1" applyFont="1" applyFill="1" applyBorder="1" applyAlignment="1">
      <alignment horizontal="center" vertical="top" wrapText="1"/>
    </xf>
    <xf numFmtId="1" fontId="1" fillId="3" borderId="15" xfId="0" applyNumberFormat="1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164" fontId="7" fillId="0" borderId="37" xfId="0" applyNumberFormat="1" applyFont="1" applyBorder="1" applyAlignment="1">
      <alignment horizontal="center" vertical="center" textRotation="90" wrapText="1"/>
    </xf>
    <xf numFmtId="164" fontId="7" fillId="0" borderId="6" xfId="0" applyNumberFormat="1" applyFont="1" applyBorder="1" applyAlignment="1">
      <alignment horizontal="center" vertical="center" textRotation="90" wrapText="1"/>
    </xf>
    <xf numFmtId="164" fontId="7" fillId="0" borderId="4" xfId="0" applyNumberFormat="1" applyFont="1" applyBorder="1" applyAlignment="1">
      <alignment horizontal="center" vertical="center" textRotation="90" wrapText="1"/>
    </xf>
    <xf numFmtId="3" fontId="4" fillId="0" borderId="42" xfId="0" applyNumberFormat="1" applyFont="1" applyFill="1" applyBorder="1" applyAlignment="1">
      <alignment vertical="top" wrapText="1"/>
    </xf>
    <xf numFmtId="49" fontId="1" fillId="4" borderId="45" xfId="0" applyNumberFormat="1" applyFont="1" applyFill="1" applyBorder="1" applyAlignment="1">
      <alignment horizontal="center" vertical="top" wrapText="1"/>
    </xf>
    <xf numFmtId="49" fontId="1" fillId="4" borderId="54" xfId="0" applyNumberFormat="1" applyFont="1" applyFill="1" applyBorder="1" applyAlignment="1">
      <alignment horizontal="center" vertical="top" wrapText="1"/>
    </xf>
    <xf numFmtId="164" fontId="4" fillId="3" borderId="41" xfId="0" applyNumberFormat="1" applyFont="1" applyFill="1" applyBorder="1" applyAlignment="1">
      <alignment horizontal="center" vertical="top" wrapText="1"/>
    </xf>
    <xf numFmtId="164" fontId="4" fillId="3" borderId="13" xfId="0" applyNumberFormat="1" applyFont="1" applyFill="1" applyBorder="1" applyAlignment="1">
      <alignment horizontal="center" vertical="top" wrapText="1"/>
    </xf>
    <xf numFmtId="164" fontId="4" fillId="3" borderId="15" xfId="0" applyNumberFormat="1" applyFont="1" applyFill="1" applyBorder="1" applyAlignment="1">
      <alignment horizontal="center" vertical="top" wrapText="1"/>
    </xf>
    <xf numFmtId="3" fontId="1" fillId="3" borderId="41" xfId="0" applyNumberFormat="1" applyFont="1" applyFill="1" applyBorder="1" applyAlignment="1">
      <alignment horizontal="center" vertical="top" wrapText="1"/>
    </xf>
    <xf numFmtId="3" fontId="1" fillId="3" borderId="49" xfId="0" applyNumberFormat="1" applyFont="1" applyFill="1" applyBorder="1" applyAlignment="1">
      <alignment horizontal="center" vertical="top" wrapText="1"/>
    </xf>
    <xf numFmtId="3" fontId="1" fillId="3" borderId="30" xfId="0" applyNumberFormat="1" applyFont="1" applyFill="1" applyBorder="1" applyAlignment="1">
      <alignment horizontal="center" vertical="top" wrapText="1"/>
    </xf>
    <xf numFmtId="3" fontId="1" fillId="3" borderId="37" xfId="0" applyNumberFormat="1" applyFont="1" applyFill="1" applyBorder="1" applyAlignment="1">
      <alignment horizontal="center" vertical="top" wrapText="1"/>
    </xf>
    <xf numFmtId="164" fontId="1" fillId="3" borderId="27" xfId="0" applyNumberFormat="1" applyFont="1" applyFill="1" applyBorder="1" applyAlignment="1">
      <alignment horizontal="center" vertical="top"/>
    </xf>
    <xf numFmtId="164" fontId="1" fillId="3" borderId="3" xfId="0" applyNumberFormat="1" applyFont="1" applyFill="1" applyBorder="1" applyAlignment="1">
      <alignment horizontal="center" vertical="top"/>
    </xf>
    <xf numFmtId="164" fontId="1" fillId="3" borderId="29" xfId="0" applyNumberFormat="1" applyFont="1" applyFill="1" applyBorder="1" applyAlignment="1">
      <alignment horizontal="center" vertical="top"/>
    </xf>
    <xf numFmtId="164" fontId="3" fillId="5" borderId="56" xfId="0" applyNumberFormat="1" applyFont="1" applyFill="1" applyBorder="1" applyAlignment="1">
      <alignment horizontal="center" vertical="top"/>
    </xf>
    <xf numFmtId="164" fontId="6" fillId="5" borderId="56" xfId="0" applyNumberFormat="1" applyFont="1" applyFill="1" applyBorder="1" applyAlignment="1">
      <alignment horizontal="center" vertical="top"/>
    </xf>
    <xf numFmtId="164" fontId="1" fillId="3" borderId="28" xfId="0" applyNumberFormat="1" applyFont="1" applyFill="1" applyBorder="1" applyAlignment="1">
      <alignment horizontal="center" vertical="top"/>
    </xf>
    <xf numFmtId="3" fontId="4" fillId="3" borderId="27" xfId="0" applyNumberFormat="1" applyFont="1" applyFill="1" applyBorder="1" applyAlignment="1">
      <alignment horizontal="center" vertical="top"/>
    </xf>
    <xf numFmtId="165" fontId="6" fillId="2" borderId="9" xfId="0" applyNumberFormat="1" applyFont="1" applyFill="1" applyBorder="1" applyAlignment="1">
      <alignment horizontal="center" vertical="top"/>
    </xf>
    <xf numFmtId="164" fontId="4" fillId="3" borderId="27" xfId="0" applyNumberFormat="1" applyFont="1" applyFill="1" applyBorder="1" applyAlignment="1">
      <alignment horizontal="center" vertical="top"/>
    </xf>
    <xf numFmtId="164" fontId="4" fillId="3" borderId="3" xfId="0" applyNumberFormat="1" applyFont="1" applyFill="1" applyBorder="1" applyAlignment="1">
      <alignment horizontal="center" vertical="top"/>
    </xf>
    <xf numFmtId="164" fontId="4" fillId="3" borderId="29" xfId="0" applyNumberFormat="1" applyFont="1" applyFill="1" applyBorder="1" applyAlignment="1">
      <alignment horizontal="center" vertical="top"/>
    </xf>
    <xf numFmtId="3" fontId="10" fillId="3" borderId="4" xfId="0" applyNumberFormat="1" applyFont="1" applyFill="1" applyBorder="1" applyAlignment="1">
      <alignment horizontal="center" vertical="top" wrapText="1"/>
    </xf>
    <xf numFmtId="3" fontId="10" fillId="3" borderId="6" xfId="0" applyNumberFormat="1" applyFont="1" applyFill="1" applyBorder="1" applyAlignment="1">
      <alignment horizontal="center" vertical="top" wrapText="1"/>
    </xf>
    <xf numFmtId="3" fontId="4" fillId="0" borderId="48" xfId="0" applyNumberFormat="1" applyFont="1" applyFill="1" applyBorder="1" applyAlignment="1">
      <alignment horizontal="center" vertical="top" wrapText="1"/>
    </xf>
    <xf numFmtId="164" fontId="1" fillId="3" borderId="35" xfId="0" applyNumberFormat="1" applyFont="1" applyFill="1" applyBorder="1" applyAlignment="1">
      <alignment horizontal="center" vertical="top"/>
    </xf>
    <xf numFmtId="49" fontId="4" fillId="3" borderId="32" xfId="0" applyNumberFormat="1" applyFont="1" applyFill="1" applyBorder="1" applyAlignment="1">
      <alignment horizontal="center" vertical="top"/>
    </xf>
    <xf numFmtId="165" fontId="1" fillId="3" borderId="32" xfId="0" applyNumberFormat="1" applyFont="1" applyFill="1" applyBorder="1" applyAlignment="1">
      <alignment horizontal="center" vertical="top" wrapText="1"/>
    </xf>
    <xf numFmtId="3" fontId="1" fillId="3" borderId="46" xfId="0" applyNumberFormat="1" applyFont="1" applyFill="1" applyBorder="1" applyAlignment="1">
      <alignment horizontal="center" vertical="top"/>
    </xf>
    <xf numFmtId="164" fontId="4" fillId="3" borderId="42" xfId="0" applyNumberFormat="1" applyFont="1" applyFill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0" fontId="4" fillId="3" borderId="49" xfId="0" applyFont="1" applyFill="1" applyBorder="1" applyAlignment="1">
      <alignment horizontal="center" vertical="top" wrapText="1"/>
    </xf>
    <xf numFmtId="3" fontId="3" fillId="7" borderId="39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4" fillId="3" borderId="42" xfId="0" applyNumberFormat="1" applyFont="1" applyFill="1" applyBorder="1" applyAlignment="1">
      <alignment horizontal="left" vertical="top" wrapText="1"/>
    </xf>
    <xf numFmtId="3" fontId="4" fillId="3" borderId="41" xfId="0" applyNumberFormat="1" applyFont="1" applyFill="1" applyBorder="1" applyAlignment="1">
      <alignment horizontal="left" vertical="top" wrapText="1"/>
    </xf>
    <xf numFmtId="3" fontId="3" fillId="0" borderId="54" xfId="0" applyNumberFormat="1" applyFont="1" applyBorder="1" applyAlignment="1">
      <alignment horizontal="center" vertical="top"/>
    </xf>
    <xf numFmtId="3" fontId="4" fillId="3" borderId="40" xfId="0" applyNumberFormat="1" applyFont="1" applyFill="1" applyBorder="1" applyAlignment="1">
      <alignment horizontal="left" vertical="top" wrapText="1"/>
    </xf>
    <xf numFmtId="3" fontId="4" fillId="3" borderId="30" xfId="0" applyNumberFormat="1" applyFont="1" applyFill="1" applyBorder="1" applyAlignment="1">
      <alignment horizontal="left" vertical="top" wrapText="1"/>
    </xf>
    <xf numFmtId="3" fontId="3" fillId="2" borderId="22" xfId="0" applyNumberFormat="1" applyFont="1" applyFill="1" applyBorder="1" applyAlignment="1">
      <alignment horizontal="center" vertical="top"/>
    </xf>
    <xf numFmtId="3" fontId="3" fillId="7" borderId="36" xfId="0" applyNumberFormat="1" applyFont="1" applyFill="1" applyBorder="1" applyAlignment="1">
      <alignment horizontal="center" vertical="top"/>
    </xf>
    <xf numFmtId="3" fontId="3" fillId="7" borderId="59" xfId="0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left" vertical="top" wrapText="1"/>
    </xf>
    <xf numFmtId="3" fontId="1" fillId="3" borderId="48" xfId="0" applyNumberFormat="1" applyFont="1" applyFill="1" applyBorder="1" applyAlignment="1">
      <alignment horizontal="left" vertical="top" wrapText="1"/>
    </xf>
    <xf numFmtId="3" fontId="3" fillId="0" borderId="14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3" fontId="4" fillId="3" borderId="43" xfId="0" applyNumberFormat="1" applyFont="1" applyFill="1" applyBorder="1" applyAlignment="1">
      <alignment horizontal="center" vertical="center" textRotation="90" wrapText="1"/>
    </xf>
    <xf numFmtId="3" fontId="4" fillId="3" borderId="52" xfId="0" applyNumberFormat="1" applyFont="1" applyFill="1" applyBorder="1" applyAlignment="1">
      <alignment horizontal="center" vertical="center" textRotation="90" wrapText="1"/>
    </xf>
    <xf numFmtId="3" fontId="4" fillId="3" borderId="40" xfId="0" applyNumberFormat="1" applyFont="1" applyFill="1" applyBorder="1" applyAlignment="1">
      <alignment vertical="top" wrapText="1"/>
    </xf>
    <xf numFmtId="3" fontId="4" fillId="3" borderId="16" xfId="0" applyNumberFormat="1" applyFont="1" applyFill="1" applyBorder="1" applyAlignment="1">
      <alignment vertical="top" wrapText="1"/>
    </xf>
    <xf numFmtId="3" fontId="4" fillId="3" borderId="48" xfId="0" applyNumberFormat="1" applyFont="1" applyFill="1" applyBorder="1" applyAlignment="1">
      <alignment vertical="top" wrapText="1"/>
    </xf>
    <xf numFmtId="3" fontId="4" fillId="0" borderId="37" xfId="0" applyNumberFormat="1" applyFont="1" applyFill="1" applyBorder="1" applyAlignment="1">
      <alignment horizontal="left" vertical="top" wrapText="1"/>
    </xf>
    <xf numFmtId="0" fontId="1" fillId="3" borderId="44" xfId="0" applyFont="1" applyFill="1" applyBorder="1" applyAlignment="1">
      <alignment horizontal="center" vertical="top" wrapText="1"/>
    </xf>
    <xf numFmtId="3" fontId="3" fillId="0" borderId="60" xfId="0" applyNumberFormat="1" applyFont="1" applyFill="1" applyBorder="1" applyAlignment="1">
      <alignment horizontal="center" vertical="top" wrapText="1"/>
    </xf>
    <xf numFmtId="3" fontId="4" fillId="3" borderId="40" xfId="0" applyNumberFormat="1" applyFont="1" applyFill="1" applyBorder="1" applyAlignment="1">
      <alignment horizontal="center" vertical="top" wrapText="1"/>
    </xf>
    <xf numFmtId="3" fontId="3" fillId="0" borderId="60" xfId="0" applyNumberFormat="1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3" fontId="4" fillId="3" borderId="18" xfId="0" applyNumberFormat="1" applyFont="1" applyFill="1" applyBorder="1" applyAlignment="1">
      <alignment horizontal="left" vertical="top" wrapText="1"/>
    </xf>
    <xf numFmtId="3" fontId="6" fillId="0" borderId="61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3" fontId="1" fillId="0" borderId="55" xfId="0" applyNumberFormat="1" applyFont="1" applyBorder="1" applyAlignment="1">
      <alignment horizontal="center" vertical="center" textRotation="90"/>
    </xf>
    <xf numFmtId="3" fontId="11" fillId="0" borderId="0" xfId="0" applyNumberFormat="1" applyFont="1" applyAlignment="1">
      <alignment vertical="top" wrapText="1"/>
    </xf>
    <xf numFmtId="3" fontId="11" fillId="0" borderId="0" xfId="0" applyNumberFormat="1" applyFont="1" applyAlignment="1">
      <alignment horizontal="left" vertical="top" wrapText="1"/>
    </xf>
    <xf numFmtId="164" fontId="1" fillId="3" borderId="15" xfId="0" applyNumberFormat="1" applyFont="1" applyFill="1" applyBorder="1" applyAlignment="1">
      <alignment horizontal="center" vertical="top"/>
    </xf>
    <xf numFmtId="164" fontId="24" fillId="3" borderId="41" xfId="0" applyNumberFormat="1" applyFont="1" applyFill="1" applyBorder="1" applyAlignment="1">
      <alignment horizontal="center" vertical="top"/>
    </xf>
    <xf numFmtId="164" fontId="24" fillId="3" borderId="13" xfId="0" applyNumberFormat="1" applyFont="1" applyFill="1" applyBorder="1" applyAlignment="1">
      <alignment horizontal="center" vertical="top"/>
    </xf>
    <xf numFmtId="164" fontId="24" fillId="3" borderId="15" xfId="0" applyNumberFormat="1" applyFont="1" applyFill="1" applyBorder="1" applyAlignment="1">
      <alignment horizontal="center" vertical="top"/>
    </xf>
    <xf numFmtId="164" fontId="24" fillId="3" borderId="0" xfId="0" applyNumberFormat="1" applyFont="1" applyFill="1" applyBorder="1" applyAlignment="1">
      <alignment horizontal="center" vertical="top"/>
    </xf>
    <xf numFmtId="3" fontId="1" fillId="3" borderId="40" xfId="0" applyNumberFormat="1" applyFont="1" applyFill="1" applyBorder="1" applyAlignment="1">
      <alignment horizontal="center" vertical="top"/>
    </xf>
    <xf numFmtId="3" fontId="1" fillId="0" borderId="40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/>
    </xf>
    <xf numFmtId="3" fontId="4" fillId="0" borderId="40" xfId="0" applyNumberFormat="1" applyFont="1" applyFill="1" applyBorder="1" applyAlignment="1">
      <alignment horizontal="center" vertical="top"/>
    </xf>
    <xf numFmtId="3" fontId="24" fillId="0" borderId="16" xfId="0" applyNumberFormat="1" applyFont="1" applyFill="1" applyBorder="1" applyAlignment="1">
      <alignment horizontal="center" vertical="top"/>
    </xf>
    <xf numFmtId="3" fontId="4" fillId="0" borderId="46" xfId="0" applyNumberFormat="1" applyFont="1" applyFill="1" applyBorder="1" applyAlignment="1">
      <alignment horizontal="center" vertical="top"/>
    </xf>
    <xf numFmtId="3" fontId="1" fillId="0" borderId="30" xfId="0" applyNumberFormat="1" applyFont="1" applyFill="1" applyBorder="1" applyAlignment="1">
      <alignment horizontal="center" vertical="top" wrapText="1"/>
    </xf>
    <xf numFmtId="3" fontId="6" fillId="3" borderId="16" xfId="0" applyNumberFormat="1" applyFont="1" applyFill="1" applyBorder="1" applyAlignment="1">
      <alignment horizontal="center" vertical="top"/>
    </xf>
    <xf numFmtId="3" fontId="1" fillId="0" borderId="35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vertical="top" wrapText="1"/>
    </xf>
    <xf numFmtId="3" fontId="1" fillId="3" borderId="0" xfId="0" applyNumberFormat="1" applyFont="1" applyFill="1" applyBorder="1" applyAlignment="1">
      <alignment vertical="top" wrapText="1"/>
    </xf>
    <xf numFmtId="164" fontId="24" fillId="3" borderId="13" xfId="0" applyNumberFormat="1" applyFont="1" applyFill="1" applyBorder="1" applyAlignment="1">
      <alignment horizontal="center" vertical="top" wrapText="1"/>
    </xf>
    <xf numFmtId="165" fontId="24" fillId="3" borderId="50" xfId="0" applyNumberFormat="1" applyFont="1" applyFill="1" applyBorder="1" applyAlignment="1">
      <alignment horizontal="center" vertical="top"/>
    </xf>
    <xf numFmtId="165" fontId="24" fillId="3" borderId="0" xfId="0" applyNumberFormat="1" applyFont="1" applyFill="1" applyBorder="1" applyAlignment="1">
      <alignment horizontal="center" vertical="top" wrapText="1"/>
    </xf>
    <xf numFmtId="165" fontId="24" fillId="3" borderId="13" xfId="0" applyNumberFormat="1" applyFont="1" applyFill="1" applyBorder="1" applyAlignment="1">
      <alignment horizontal="center" vertical="top" wrapText="1"/>
    </xf>
    <xf numFmtId="3" fontId="4" fillId="3" borderId="31" xfId="0" applyNumberFormat="1" applyFont="1" applyFill="1" applyBorder="1" applyAlignment="1">
      <alignment vertical="top" wrapText="1"/>
    </xf>
    <xf numFmtId="3" fontId="4" fillId="3" borderId="18" xfId="0" applyNumberFormat="1" applyFont="1" applyFill="1" applyBorder="1" applyAlignment="1">
      <alignment vertical="top" wrapText="1"/>
    </xf>
    <xf numFmtId="165" fontId="1" fillId="3" borderId="31" xfId="0" applyNumberFormat="1" applyFont="1" applyFill="1" applyBorder="1" applyAlignment="1">
      <alignment horizontal="left" vertical="top" wrapText="1"/>
    </xf>
    <xf numFmtId="3" fontId="1" fillId="3" borderId="18" xfId="0" applyNumberFormat="1" applyFont="1" applyFill="1" applyBorder="1" applyAlignment="1">
      <alignment horizontal="left" vertical="top" wrapText="1"/>
    </xf>
    <xf numFmtId="3" fontId="1" fillId="3" borderId="31" xfId="0" applyNumberFormat="1" applyFont="1" applyFill="1" applyBorder="1" applyAlignment="1">
      <alignment horizontal="left" vertical="top" wrapText="1"/>
    </xf>
    <xf numFmtId="0" fontId="1" fillId="3" borderId="51" xfId="0" applyFont="1" applyFill="1" applyBorder="1" applyAlignment="1">
      <alignment horizontal="left" vertical="top" wrapText="1"/>
    </xf>
    <xf numFmtId="0" fontId="4" fillId="3" borderId="51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3" fontId="1" fillId="3" borderId="18" xfId="0" applyNumberFormat="1" applyFont="1" applyFill="1" applyBorder="1" applyAlignment="1">
      <alignment vertical="top" wrapText="1"/>
    </xf>
    <xf numFmtId="3" fontId="1" fillId="3" borderId="66" xfId="0" applyNumberFormat="1" applyFont="1" applyFill="1" applyBorder="1" applyAlignment="1">
      <alignment horizontal="left" vertical="top" wrapText="1"/>
    </xf>
    <xf numFmtId="0" fontId="1" fillId="3" borderId="31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horizontal="left" vertical="top" wrapText="1"/>
    </xf>
    <xf numFmtId="164" fontId="24" fillId="3" borderId="0" xfId="0" applyNumberFormat="1" applyFont="1" applyFill="1" applyBorder="1" applyAlignment="1">
      <alignment horizontal="center" vertical="top" wrapText="1"/>
    </xf>
    <xf numFmtId="165" fontId="24" fillId="3" borderId="0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left" vertical="top" wrapText="1"/>
    </xf>
    <xf numFmtId="164" fontId="1" fillId="4" borderId="75" xfId="0" applyNumberFormat="1" applyFont="1" applyFill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/>
    </xf>
    <xf numFmtId="164" fontId="1" fillId="4" borderId="45" xfId="0" applyNumberFormat="1" applyFont="1" applyFill="1" applyBorder="1" applyAlignment="1">
      <alignment horizontal="center" vertical="top"/>
    </xf>
    <xf numFmtId="3" fontId="24" fillId="3" borderId="41" xfId="0" applyNumberFormat="1" applyFont="1" applyFill="1" applyBorder="1" applyAlignment="1">
      <alignment horizontal="center" vertical="top"/>
    </xf>
    <xf numFmtId="164" fontId="24" fillId="3" borderId="15" xfId="0" applyNumberFormat="1" applyFont="1" applyFill="1" applyBorder="1" applyAlignment="1">
      <alignment horizontal="center" vertical="top" wrapText="1"/>
    </xf>
    <xf numFmtId="3" fontId="24" fillId="3" borderId="41" xfId="0" applyNumberFormat="1" applyFont="1" applyFill="1" applyBorder="1" applyAlignment="1">
      <alignment horizontal="center" vertical="top" wrapText="1"/>
    </xf>
    <xf numFmtId="3" fontId="24" fillId="3" borderId="41" xfId="0" applyNumberFormat="1" applyFont="1" applyFill="1" applyBorder="1" applyAlignment="1">
      <alignment vertical="top"/>
    </xf>
    <xf numFmtId="165" fontId="24" fillId="3" borderId="15" xfId="0" applyNumberFormat="1" applyFont="1" applyFill="1" applyBorder="1" applyAlignment="1">
      <alignment horizontal="center" vertical="top"/>
    </xf>
    <xf numFmtId="165" fontId="24" fillId="3" borderId="15" xfId="0" applyNumberFormat="1" applyFont="1" applyFill="1" applyBorder="1" applyAlignment="1">
      <alignment horizontal="center" vertical="top" wrapText="1"/>
    </xf>
    <xf numFmtId="3" fontId="1" fillId="3" borderId="27" xfId="0" applyNumberFormat="1" applyFont="1" applyFill="1" applyBorder="1" applyAlignment="1">
      <alignment horizontal="center" vertical="top"/>
    </xf>
    <xf numFmtId="165" fontId="24" fillId="3" borderId="13" xfId="0" applyNumberFormat="1" applyFont="1" applyFill="1" applyBorder="1" applyAlignment="1">
      <alignment horizontal="center" vertical="top"/>
    </xf>
    <xf numFmtId="164" fontId="1" fillId="4" borderId="28" xfId="0" applyNumberFormat="1" applyFont="1" applyFill="1" applyBorder="1" applyAlignment="1">
      <alignment horizontal="center" vertical="top"/>
    </xf>
    <xf numFmtId="164" fontId="1" fillId="4" borderId="18" xfId="0" applyNumberFormat="1" applyFont="1" applyFill="1" applyBorder="1" applyAlignment="1">
      <alignment horizontal="center" vertical="top"/>
    </xf>
    <xf numFmtId="164" fontId="1" fillId="4" borderId="31" xfId="0" applyNumberFormat="1" applyFont="1" applyFill="1" applyBorder="1" applyAlignment="1">
      <alignment horizontal="center" vertical="top"/>
    </xf>
    <xf numFmtId="164" fontId="24" fillId="3" borderId="54" xfId="0" applyNumberFormat="1" applyFont="1" applyFill="1" applyBorder="1" applyAlignment="1">
      <alignment horizontal="center" vertical="top"/>
    </xf>
    <xf numFmtId="164" fontId="24" fillId="3" borderId="54" xfId="0" applyNumberFormat="1" applyFont="1" applyFill="1" applyBorder="1" applyAlignment="1">
      <alignment horizontal="center" vertical="top" wrapText="1"/>
    </xf>
    <xf numFmtId="165" fontId="24" fillId="3" borderId="54" xfId="0" applyNumberFormat="1" applyFont="1" applyFill="1" applyBorder="1" applyAlignment="1">
      <alignment horizontal="center" vertical="top"/>
    </xf>
    <xf numFmtId="165" fontId="24" fillId="3" borderId="54" xfId="0" applyNumberFormat="1" applyFont="1" applyFill="1" applyBorder="1" applyAlignment="1">
      <alignment horizontal="center" vertical="top" wrapText="1"/>
    </xf>
    <xf numFmtId="0" fontId="1" fillId="3" borderId="41" xfId="0" applyFont="1" applyFill="1" applyBorder="1" applyAlignment="1">
      <alignment vertical="top" wrapText="1"/>
    </xf>
    <xf numFmtId="165" fontId="6" fillId="5" borderId="56" xfId="0" applyNumberFormat="1" applyFont="1" applyFill="1" applyBorder="1" applyAlignment="1">
      <alignment horizontal="center" vertical="top" wrapText="1"/>
    </xf>
    <xf numFmtId="165" fontId="6" fillId="5" borderId="26" xfId="0" applyNumberFormat="1" applyFont="1" applyFill="1" applyBorder="1" applyAlignment="1">
      <alignment horizontal="center" vertical="top" wrapText="1"/>
    </xf>
    <xf numFmtId="164" fontId="1" fillId="4" borderId="2" xfId="0" applyNumberFormat="1" applyFont="1" applyFill="1" applyBorder="1" applyAlignment="1">
      <alignment horizontal="center" vertical="top"/>
    </xf>
    <xf numFmtId="164" fontId="1" fillId="4" borderId="11" xfId="0" applyNumberFormat="1" applyFont="1" applyFill="1" applyBorder="1" applyAlignment="1">
      <alignment horizontal="center" vertical="top"/>
    </xf>
    <xf numFmtId="164" fontId="1" fillId="4" borderId="43" xfId="0" applyNumberFormat="1" applyFont="1" applyFill="1" applyBorder="1" applyAlignment="1">
      <alignment horizontal="center" vertical="top"/>
    </xf>
    <xf numFmtId="164" fontId="24" fillId="3" borderId="39" xfId="0" applyNumberFormat="1" applyFont="1" applyFill="1" applyBorder="1" applyAlignment="1">
      <alignment horizontal="center" vertical="top"/>
    </xf>
    <xf numFmtId="164" fontId="24" fillId="3" borderId="39" xfId="0" applyNumberFormat="1" applyFont="1" applyFill="1" applyBorder="1" applyAlignment="1">
      <alignment horizontal="center" vertical="top" wrapText="1"/>
    </xf>
    <xf numFmtId="3" fontId="24" fillId="3" borderId="39" xfId="0" applyNumberFormat="1" applyFont="1" applyFill="1" applyBorder="1" applyAlignment="1">
      <alignment vertical="top"/>
    </xf>
    <xf numFmtId="165" fontId="24" fillId="3" borderId="39" xfId="0" applyNumberFormat="1" applyFont="1" applyFill="1" applyBorder="1" applyAlignment="1">
      <alignment horizontal="center" vertical="top"/>
    </xf>
    <xf numFmtId="165" fontId="24" fillId="3" borderId="39" xfId="0" applyNumberFormat="1" applyFont="1" applyFill="1" applyBorder="1" applyAlignment="1">
      <alignment horizontal="center" vertical="top" wrapText="1"/>
    </xf>
    <xf numFmtId="165" fontId="6" fillId="5" borderId="20" xfId="0" applyNumberFormat="1" applyFont="1" applyFill="1" applyBorder="1" applyAlignment="1">
      <alignment horizontal="center" vertical="top" wrapText="1"/>
    </xf>
    <xf numFmtId="3" fontId="24" fillId="0" borderId="41" xfId="0" applyNumberFormat="1" applyFont="1" applyBorder="1" applyAlignment="1">
      <alignment horizontal="center" vertical="top" wrapText="1"/>
    </xf>
    <xf numFmtId="165" fontId="24" fillId="3" borderId="49" xfId="0" applyNumberFormat="1" applyFont="1" applyFill="1" applyBorder="1" applyAlignment="1">
      <alignment horizontal="center" vertical="top"/>
    </xf>
    <xf numFmtId="165" fontId="24" fillId="3" borderId="74" xfId="0" applyNumberFormat="1" applyFont="1" applyFill="1" applyBorder="1" applyAlignment="1">
      <alignment horizontal="center" vertical="top"/>
    </xf>
    <xf numFmtId="164" fontId="24" fillId="3" borderId="41" xfId="0" applyNumberFormat="1" applyFont="1" applyFill="1" applyBorder="1" applyAlignment="1">
      <alignment horizontal="center" vertical="top" wrapText="1"/>
    </xf>
    <xf numFmtId="164" fontId="1" fillId="4" borderId="35" xfId="0" applyNumberFormat="1" applyFont="1" applyFill="1" applyBorder="1" applyAlignment="1">
      <alignment horizontal="center" vertical="top" wrapText="1"/>
    </xf>
    <xf numFmtId="164" fontId="1" fillId="4" borderId="42" xfId="0" applyNumberFormat="1" applyFont="1" applyFill="1" applyBorder="1" applyAlignment="1">
      <alignment horizontal="center" vertical="top" wrapText="1"/>
    </xf>
    <xf numFmtId="164" fontId="1" fillId="4" borderId="44" xfId="0" applyNumberFormat="1" applyFont="1" applyFill="1" applyBorder="1" applyAlignment="1">
      <alignment horizontal="center" vertical="top" wrapText="1"/>
    </xf>
    <xf numFmtId="164" fontId="1" fillId="4" borderId="32" xfId="0" applyNumberFormat="1" applyFont="1" applyFill="1" applyBorder="1" applyAlignment="1">
      <alignment horizontal="center" vertical="top" wrapText="1"/>
    </xf>
    <xf numFmtId="164" fontId="24" fillId="0" borderId="41" xfId="0" applyNumberFormat="1" applyFont="1" applyBorder="1" applyAlignment="1">
      <alignment horizontal="center" vertical="top" wrapText="1"/>
    </xf>
    <xf numFmtId="164" fontId="24" fillId="0" borderId="13" xfId="0" applyNumberFormat="1" applyFont="1" applyBorder="1" applyAlignment="1">
      <alignment horizontal="center" vertical="top" wrapText="1"/>
    </xf>
    <xf numFmtId="164" fontId="24" fillId="0" borderId="15" xfId="0" applyNumberFormat="1" applyFont="1" applyBorder="1" applyAlignment="1">
      <alignment horizontal="center" vertical="top" wrapText="1"/>
    </xf>
    <xf numFmtId="165" fontId="24" fillId="3" borderId="41" xfId="0" applyNumberFormat="1" applyFont="1" applyFill="1" applyBorder="1" applyAlignment="1">
      <alignment horizontal="center" vertical="top"/>
    </xf>
    <xf numFmtId="3" fontId="24" fillId="3" borderId="48" xfId="0" applyNumberFormat="1" applyFont="1" applyFill="1" applyBorder="1" applyAlignment="1">
      <alignment horizontal="center" vertical="top" wrapText="1"/>
    </xf>
    <xf numFmtId="3" fontId="6" fillId="0" borderId="14" xfId="0" applyNumberFormat="1" applyFont="1" applyBorder="1" applyAlignment="1">
      <alignment horizontal="center" vertical="top" wrapText="1"/>
    </xf>
    <xf numFmtId="3" fontId="6" fillId="0" borderId="23" xfId="0" applyNumberFormat="1" applyFont="1" applyBorder="1" applyAlignment="1">
      <alignment horizontal="center" vertical="top" wrapText="1"/>
    </xf>
    <xf numFmtId="165" fontId="1" fillId="0" borderId="12" xfId="0" applyNumberFormat="1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top" wrapText="1"/>
    </xf>
    <xf numFmtId="165" fontId="1" fillId="0" borderId="30" xfId="0" applyNumberFormat="1" applyFont="1" applyBorder="1" applyAlignment="1">
      <alignment horizontal="center" vertical="top" wrapText="1"/>
    </xf>
    <xf numFmtId="165" fontId="1" fillId="0" borderId="19" xfId="0" applyNumberFormat="1" applyFont="1" applyBorder="1" applyAlignment="1">
      <alignment horizontal="center" vertical="top" wrapText="1"/>
    </xf>
    <xf numFmtId="165" fontId="1" fillId="3" borderId="42" xfId="0" applyNumberFormat="1" applyFont="1" applyFill="1" applyBorder="1" applyAlignment="1">
      <alignment horizontal="center" vertical="top" wrapText="1"/>
    </xf>
    <xf numFmtId="165" fontId="24" fillId="3" borderId="41" xfId="0" applyNumberFormat="1" applyFont="1" applyFill="1" applyBorder="1" applyAlignment="1">
      <alignment horizontal="center" vertical="top" wrapText="1"/>
    </xf>
    <xf numFmtId="49" fontId="4" fillId="0" borderId="62" xfId="0" applyNumberFormat="1" applyFont="1" applyFill="1" applyBorder="1" applyAlignment="1">
      <alignment horizontal="center" vertical="top"/>
    </xf>
    <xf numFmtId="0" fontId="1" fillId="12" borderId="41" xfId="0" applyFont="1" applyFill="1" applyBorder="1" applyAlignment="1">
      <alignment horizontal="center" vertical="center"/>
    </xf>
    <xf numFmtId="3" fontId="4" fillId="0" borderId="50" xfId="0" applyNumberFormat="1" applyFont="1" applyBorder="1" applyAlignment="1">
      <alignment vertical="top"/>
    </xf>
    <xf numFmtId="0" fontId="4" fillId="3" borderId="37" xfId="0" applyFont="1" applyFill="1" applyBorder="1" applyAlignment="1">
      <alignment horizontal="center" vertical="top" wrapText="1"/>
    </xf>
    <xf numFmtId="3" fontId="4" fillId="0" borderId="49" xfId="0" applyNumberFormat="1" applyFont="1" applyBorder="1" applyAlignment="1">
      <alignment vertical="top"/>
    </xf>
    <xf numFmtId="3" fontId="4" fillId="0" borderId="74" xfId="0" applyNumberFormat="1" applyFont="1" applyBorder="1" applyAlignment="1">
      <alignment vertical="top"/>
    </xf>
    <xf numFmtId="0" fontId="4" fillId="3" borderId="62" xfId="0" applyFont="1" applyFill="1" applyBorder="1" applyAlignment="1">
      <alignment vertical="top" wrapText="1"/>
    </xf>
    <xf numFmtId="3" fontId="4" fillId="0" borderId="62" xfId="0" applyNumberFormat="1" applyFont="1" applyFill="1" applyBorder="1" applyAlignment="1">
      <alignment vertical="top"/>
    </xf>
    <xf numFmtId="3" fontId="4" fillId="0" borderId="55" xfId="0" applyNumberFormat="1" applyFont="1" applyFill="1" applyBorder="1" applyAlignment="1">
      <alignment horizontal="center" vertical="top"/>
    </xf>
    <xf numFmtId="164" fontId="3" fillId="2" borderId="9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 textRotation="180" wrapText="1"/>
    </xf>
    <xf numFmtId="3" fontId="4" fillId="4" borderId="41" xfId="0" applyNumberFormat="1" applyFont="1" applyFill="1" applyBorder="1" applyAlignment="1">
      <alignment vertical="top" wrapText="1"/>
    </xf>
    <xf numFmtId="3" fontId="4" fillId="4" borderId="41" xfId="0" applyNumberFormat="1" applyFont="1" applyFill="1" applyBorder="1" applyAlignment="1">
      <alignment horizontal="center" vertical="top" wrapText="1"/>
    </xf>
    <xf numFmtId="3" fontId="4" fillId="4" borderId="13" xfId="0" applyNumberFormat="1" applyFont="1" applyFill="1" applyBorder="1" applyAlignment="1">
      <alignment horizontal="center" vertical="top" wrapText="1"/>
    </xf>
    <xf numFmtId="3" fontId="4" fillId="4" borderId="15" xfId="0" applyNumberFormat="1" applyFont="1" applyFill="1" applyBorder="1" applyAlignment="1">
      <alignment horizontal="center" vertical="top" wrapText="1"/>
    </xf>
    <xf numFmtId="3" fontId="6" fillId="4" borderId="16" xfId="0" applyNumberFormat="1" applyFont="1" applyFill="1" applyBorder="1" applyAlignment="1">
      <alignment horizontal="left"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4" fontId="24" fillId="11" borderId="41" xfId="1" applyNumberFormat="1" applyFont="1" applyFill="1" applyBorder="1" applyAlignment="1">
      <alignment horizontal="center" vertical="top"/>
    </xf>
    <xf numFmtId="164" fontId="24" fillId="11" borderId="13" xfId="1" applyNumberFormat="1" applyFont="1" applyFill="1" applyBorder="1" applyAlignment="1">
      <alignment horizontal="center" vertical="top"/>
    </xf>
    <xf numFmtId="164" fontId="24" fillId="11" borderId="15" xfId="1" applyNumberFormat="1" applyFont="1" applyFill="1" applyBorder="1" applyAlignment="1">
      <alignment horizontal="center" vertical="top"/>
    </xf>
    <xf numFmtId="3" fontId="24" fillId="3" borderId="16" xfId="0" applyNumberFormat="1" applyFont="1" applyFill="1" applyBorder="1" applyAlignment="1">
      <alignment horizontal="center" vertical="top" wrapText="1"/>
    </xf>
    <xf numFmtId="164" fontId="24" fillId="3" borderId="41" xfId="1" applyNumberFormat="1" applyFont="1" applyFill="1" applyBorder="1" applyAlignment="1">
      <alignment horizontal="center" vertical="top"/>
    </xf>
    <xf numFmtId="164" fontId="24" fillId="3" borderId="13" xfId="1" applyNumberFormat="1" applyFont="1" applyFill="1" applyBorder="1" applyAlignment="1">
      <alignment horizontal="center" vertical="top"/>
    </xf>
    <xf numFmtId="164" fontId="24" fillId="3" borderId="15" xfId="1" applyNumberFormat="1" applyFont="1" applyFill="1" applyBorder="1" applyAlignment="1">
      <alignment horizontal="center" vertical="top"/>
    </xf>
    <xf numFmtId="0" fontId="4" fillId="3" borderId="72" xfId="0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3" fontId="1" fillId="4" borderId="66" xfId="0" applyNumberFormat="1" applyFont="1" applyFill="1" applyBorder="1" applyAlignment="1">
      <alignment vertical="top" wrapText="1"/>
    </xf>
    <xf numFmtId="3" fontId="1" fillId="4" borderId="0" xfId="0" applyNumberFormat="1" applyFont="1" applyFill="1" applyBorder="1" applyAlignment="1">
      <alignment vertical="top" wrapText="1"/>
    </xf>
    <xf numFmtId="3" fontId="1" fillId="4" borderId="18" xfId="0" applyNumberFormat="1" applyFont="1" applyFill="1" applyBorder="1" applyAlignment="1">
      <alignment vertical="top" wrapText="1"/>
    </xf>
    <xf numFmtId="3" fontId="4" fillId="0" borderId="31" xfId="0" applyNumberFormat="1" applyFont="1" applyFill="1" applyBorder="1" applyAlignment="1">
      <alignment vertical="top" wrapText="1"/>
    </xf>
    <xf numFmtId="3" fontId="4" fillId="0" borderId="18" xfId="0" applyNumberFormat="1" applyFont="1" applyFill="1" applyBorder="1" applyAlignment="1">
      <alignment vertical="top" wrapText="1"/>
    </xf>
    <xf numFmtId="3" fontId="1" fillId="0" borderId="18" xfId="0" applyNumberFormat="1" applyFont="1" applyFill="1" applyBorder="1" applyAlignment="1">
      <alignment vertical="top" wrapText="1"/>
    </xf>
    <xf numFmtId="3" fontId="4" fillId="4" borderId="35" xfId="0" applyNumberFormat="1" applyFont="1" applyFill="1" applyBorder="1" applyAlignment="1">
      <alignment vertical="top" wrapText="1"/>
    </xf>
    <xf numFmtId="3" fontId="4" fillId="4" borderId="0" xfId="0" applyNumberFormat="1" applyFont="1" applyFill="1" applyBorder="1" applyAlignment="1">
      <alignment vertical="top" wrapText="1"/>
    </xf>
    <xf numFmtId="3" fontId="1" fillId="3" borderId="38" xfId="0" applyNumberFormat="1" applyFont="1" applyFill="1" applyBorder="1" applyAlignment="1">
      <alignment horizontal="center" vertical="top" wrapText="1"/>
    </xf>
    <xf numFmtId="49" fontId="4" fillId="3" borderId="46" xfId="1" applyNumberFormat="1" applyFont="1" applyFill="1" applyBorder="1" applyAlignment="1">
      <alignment horizontal="center" vertical="top" wrapText="1"/>
    </xf>
    <xf numFmtId="49" fontId="4" fillId="3" borderId="40" xfId="1" applyNumberFormat="1" applyFont="1" applyFill="1" applyBorder="1" applyAlignment="1">
      <alignment horizontal="center" vertical="top" wrapText="1"/>
    </xf>
    <xf numFmtId="49" fontId="24" fillId="3" borderId="16" xfId="1" applyNumberFormat="1" applyFont="1" applyFill="1" applyBorder="1" applyAlignment="1">
      <alignment horizontal="center" vertical="top" wrapText="1"/>
    </xf>
    <xf numFmtId="49" fontId="1" fillId="3" borderId="48" xfId="1" applyNumberFormat="1" applyFont="1" applyFill="1" applyBorder="1" applyAlignment="1">
      <alignment horizontal="center" vertical="top" wrapText="1"/>
    </xf>
    <xf numFmtId="164" fontId="24" fillId="11" borderId="0" xfId="1" applyNumberFormat="1" applyFont="1" applyFill="1" applyBorder="1" applyAlignment="1">
      <alignment horizontal="center" vertical="top"/>
    </xf>
    <xf numFmtId="164" fontId="4" fillId="3" borderId="49" xfId="0" applyNumberFormat="1" applyFont="1" applyFill="1" applyBorder="1" applyAlignment="1">
      <alignment horizontal="center" vertical="top" wrapText="1"/>
    </xf>
    <xf numFmtId="164" fontId="4" fillId="3" borderId="50" xfId="0" applyNumberFormat="1" applyFont="1" applyFill="1" applyBorder="1" applyAlignment="1">
      <alignment horizontal="center" vertical="top" wrapText="1"/>
    </xf>
    <xf numFmtId="164" fontId="4" fillId="3" borderId="74" xfId="0" applyNumberFormat="1" applyFont="1" applyFill="1" applyBorder="1" applyAlignment="1">
      <alignment horizontal="center" vertical="top" wrapText="1"/>
    </xf>
    <xf numFmtId="164" fontId="4" fillId="3" borderId="31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/>
    </xf>
    <xf numFmtId="3" fontId="4" fillId="4" borderId="40" xfId="0" applyNumberFormat="1" applyFont="1" applyFill="1" applyBorder="1" applyAlignment="1">
      <alignment horizontal="center" vertical="top" wrapText="1"/>
    </xf>
    <xf numFmtId="3" fontId="3" fillId="5" borderId="58" xfId="0" applyNumberFormat="1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top" wrapText="1"/>
    </xf>
    <xf numFmtId="0" fontId="4" fillId="0" borderId="62" xfId="0" applyFont="1" applyFill="1" applyBorder="1" applyAlignment="1">
      <alignment horizontal="center" vertical="top" wrapText="1"/>
    </xf>
    <xf numFmtId="3" fontId="6" fillId="0" borderId="16" xfId="0" applyNumberFormat="1" applyFont="1" applyBorder="1" applyAlignment="1">
      <alignment vertical="top" wrapText="1"/>
    </xf>
    <xf numFmtId="3" fontId="24" fillId="4" borderId="16" xfId="0" applyNumberFormat="1" applyFont="1" applyFill="1" applyBorder="1" applyAlignment="1">
      <alignment horizontal="center" vertical="top" wrapText="1"/>
    </xf>
    <xf numFmtId="164" fontId="24" fillId="10" borderId="0" xfId="1" applyNumberFormat="1" applyFont="1" applyFill="1" applyBorder="1" applyAlignment="1">
      <alignment horizontal="center" vertical="top"/>
    </xf>
    <xf numFmtId="3" fontId="25" fillId="3" borderId="16" xfId="0" applyNumberFormat="1" applyFont="1" applyFill="1" applyBorder="1" applyAlignment="1">
      <alignment horizontal="center" vertical="top" wrapText="1"/>
    </xf>
    <xf numFmtId="164" fontId="25" fillId="3" borderId="0" xfId="0" applyNumberFormat="1" applyFont="1" applyFill="1" applyBorder="1" applyAlignment="1">
      <alignment horizontal="center" vertical="top"/>
    </xf>
    <xf numFmtId="164" fontId="25" fillId="3" borderId="13" xfId="0" applyNumberFormat="1" applyFont="1" applyFill="1" applyBorder="1" applyAlignment="1">
      <alignment horizontal="center" vertical="top"/>
    </xf>
    <xf numFmtId="164" fontId="25" fillId="3" borderId="15" xfId="0" applyNumberFormat="1" applyFont="1" applyFill="1" applyBorder="1" applyAlignment="1">
      <alignment horizontal="center" vertical="top"/>
    </xf>
    <xf numFmtId="164" fontId="24" fillId="11" borderId="73" xfId="1" applyNumberFormat="1" applyFont="1" applyFill="1" applyBorder="1" applyAlignment="1">
      <alignment horizontal="center" vertical="top"/>
    </xf>
    <xf numFmtId="164" fontId="4" fillId="4" borderId="15" xfId="0" applyNumberFormat="1" applyFont="1" applyFill="1" applyBorder="1" applyAlignment="1">
      <alignment horizontal="center" vertical="top" wrapText="1"/>
    </xf>
    <xf numFmtId="3" fontId="4" fillId="4" borderId="7" xfId="0" applyNumberFormat="1" applyFont="1" applyFill="1" applyBorder="1" applyAlignment="1">
      <alignment horizontal="center" vertical="top" wrapText="1"/>
    </xf>
    <xf numFmtId="3" fontId="3" fillId="3" borderId="24" xfId="0" applyNumberFormat="1" applyFont="1" applyFill="1" applyBorder="1" applyAlignment="1">
      <alignment horizontal="center" vertical="top" wrapText="1"/>
    </xf>
    <xf numFmtId="3" fontId="3" fillId="5" borderId="58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Fill="1" applyBorder="1" applyAlignment="1">
      <alignment horizontal="center" vertical="top"/>
    </xf>
    <xf numFmtId="164" fontId="24" fillId="0" borderId="13" xfId="0" applyNumberFormat="1" applyFont="1" applyFill="1" applyBorder="1" applyAlignment="1">
      <alignment horizontal="center" vertical="top"/>
    </xf>
    <xf numFmtId="164" fontId="24" fillId="0" borderId="15" xfId="0" applyNumberFormat="1" applyFont="1" applyFill="1" applyBorder="1" applyAlignment="1">
      <alignment horizontal="center" vertical="top"/>
    </xf>
    <xf numFmtId="164" fontId="6" fillId="2" borderId="9" xfId="0" applyNumberFormat="1" applyFont="1" applyFill="1" applyBorder="1" applyAlignment="1">
      <alignment horizontal="center" vertical="top"/>
    </xf>
    <xf numFmtId="0" fontId="4" fillId="3" borderId="37" xfId="0" applyFont="1" applyFill="1" applyBorder="1" applyAlignment="1">
      <alignment vertical="top" wrapText="1"/>
    </xf>
    <xf numFmtId="3" fontId="10" fillId="3" borderId="37" xfId="0" applyNumberFormat="1" applyFont="1" applyFill="1" applyBorder="1" applyAlignment="1">
      <alignment horizontal="center" vertical="top" wrapText="1"/>
    </xf>
    <xf numFmtId="3" fontId="2" fillId="3" borderId="62" xfId="0" applyNumberFormat="1" applyFont="1" applyFill="1" applyBorder="1" applyAlignment="1">
      <alignment horizontal="center" vertical="top" wrapText="1"/>
    </xf>
    <xf numFmtId="3" fontId="4" fillId="3" borderId="62" xfId="0" applyNumberFormat="1" applyFont="1" applyFill="1" applyBorder="1" applyAlignment="1">
      <alignment horizontal="center" vertical="top" wrapText="1"/>
    </xf>
    <xf numFmtId="0" fontId="10" fillId="3" borderId="62" xfId="0" applyFont="1" applyFill="1" applyBorder="1" applyAlignment="1">
      <alignment horizontal="center" vertical="top" wrapText="1"/>
    </xf>
    <xf numFmtId="3" fontId="3" fillId="7" borderId="39" xfId="0" applyNumberFormat="1" applyFont="1" applyFill="1" applyBorder="1" applyAlignment="1">
      <alignment horizontal="center" vertical="top"/>
    </xf>
    <xf numFmtId="3" fontId="4" fillId="3" borderId="51" xfId="0" applyNumberFormat="1" applyFont="1" applyFill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 wrapText="1"/>
    </xf>
    <xf numFmtId="3" fontId="4" fillId="3" borderId="31" xfId="0" applyNumberFormat="1" applyFont="1" applyFill="1" applyBorder="1" applyAlignment="1">
      <alignment horizontal="left" vertical="top" wrapText="1"/>
    </xf>
    <xf numFmtId="3" fontId="4" fillId="0" borderId="51" xfId="0" applyNumberFormat="1" applyFont="1" applyFill="1" applyBorder="1" applyAlignment="1">
      <alignment horizontal="left" vertical="top" wrapText="1"/>
    </xf>
    <xf numFmtId="3" fontId="4" fillId="0" borderId="12" xfId="0" applyNumberFormat="1" applyFont="1" applyBorder="1" applyAlignment="1">
      <alignment vertical="top"/>
    </xf>
    <xf numFmtId="3" fontId="4" fillId="4" borderId="31" xfId="0" applyNumberFormat="1" applyFont="1" applyFill="1" applyBorder="1" applyAlignment="1">
      <alignment vertical="top" wrapText="1"/>
    </xf>
    <xf numFmtId="3" fontId="4" fillId="4" borderId="31" xfId="0" applyNumberFormat="1" applyFont="1" applyFill="1" applyBorder="1" applyAlignment="1">
      <alignment horizontal="left" vertical="top" wrapText="1"/>
    </xf>
    <xf numFmtId="3" fontId="4" fillId="0" borderId="18" xfId="0" applyNumberFormat="1" applyFont="1" applyFill="1" applyBorder="1" applyAlignment="1">
      <alignment horizontal="left" vertical="top" wrapText="1"/>
    </xf>
    <xf numFmtId="3" fontId="1" fillId="3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1" fillId="3" borderId="31" xfId="0" applyNumberFormat="1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vertical="top" wrapText="1"/>
    </xf>
    <xf numFmtId="3" fontId="4" fillId="0" borderId="19" xfId="0" applyNumberFormat="1" applyFont="1" applyBorder="1" applyAlignment="1">
      <alignment vertical="top"/>
    </xf>
    <xf numFmtId="164" fontId="6" fillId="3" borderId="15" xfId="0" applyNumberFormat="1" applyFont="1" applyFill="1" applyBorder="1" applyAlignment="1">
      <alignment horizontal="center" vertical="top"/>
    </xf>
    <xf numFmtId="3" fontId="4" fillId="0" borderId="41" xfId="0" applyNumberFormat="1" applyFont="1" applyBorder="1" applyAlignment="1">
      <alignment vertical="top"/>
    </xf>
    <xf numFmtId="164" fontId="24" fillId="0" borderId="41" xfId="0" applyNumberFormat="1" applyFont="1" applyFill="1" applyBorder="1" applyAlignment="1">
      <alignment horizontal="center" vertical="top"/>
    </xf>
    <xf numFmtId="3" fontId="24" fillId="3" borderId="16" xfId="0" applyNumberFormat="1" applyFont="1" applyFill="1" applyBorder="1" applyAlignment="1">
      <alignment horizontal="center" vertical="top"/>
    </xf>
    <xf numFmtId="164" fontId="25" fillId="3" borderId="41" xfId="0" applyNumberFormat="1" applyFont="1" applyFill="1" applyBorder="1" applyAlignment="1">
      <alignment horizontal="center" vertical="top"/>
    </xf>
    <xf numFmtId="3" fontId="4" fillId="0" borderId="52" xfId="0" applyNumberFormat="1" applyFont="1" applyFill="1" applyBorder="1" applyAlignment="1">
      <alignment horizontal="center" vertical="center" wrapText="1"/>
    </xf>
    <xf numFmtId="3" fontId="25" fillId="3" borderId="16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3" fontId="1" fillId="3" borderId="16" xfId="0" applyNumberFormat="1" applyFont="1" applyFill="1" applyBorder="1" applyAlignment="1">
      <alignment horizontal="left" vertical="top" wrapText="1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39" xfId="0" applyNumberFormat="1" applyFont="1" applyFill="1" applyBorder="1" applyAlignment="1">
      <alignment horizontal="center" vertical="top"/>
    </xf>
    <xf numFmtId="3" fontId="1" fillId="3" borderId="70" xfId="0" applyNumberFormat="1" applyFont="1" applyFill="1" applyBorder="1" applyAlignment="1">
      <alignment horizontal="center" vertical="center" textRotation="90" wrapText="1"/>
    </xf>
    <xf numFmtId="164" fontId="26" fillId="3" borderId="0" xfId="0" applyNumberFormat="1" applyFont="1" applyFill="1" applyAlignment="1">
      <alignment horizontal="center" vertical="top"/>
    </xf>
    <xf numFmtId="3" fontId="3" fillId="3" borderId="43" xfId="0" applyNumberFormat="1" applyFont="1" applyFill="1" applyBorder="1" applyAlignment="1">
      <alignment horizontal="center" vertical="top" wrapText="1"/>
    </xf>
    <xf numFmtId="3" fontId="3" fillId="3" borderId="39" xfId="0" applyNumberFormat="1" applyFont="1" applyFill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center" vertical="top" wrapText="1"/>
    </xf>
    <xf numFmtId="3" fontId="3" fillId="0" borderId="15" xfId="0" applyNumberFormat="1" applyFont="1" applyBorder="1" applyAlignment="1">
      <alignment horizontal="center" vertical="top" wrapText="1"/>
    </xf>
    <xf numFmtId="3" fontId="3" fillId="3" borderId="32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textRotation="90"/>
    </xf>
    <xf numFmtId="3" fontId="4" fillId="0" borderId="16" xfId="0" applyNumberFormat="1" applyFont="1" applyBorder="1" applyAlignment="1">
      <alignment horizontal="center" vertical="top" textRotation="90"/>
    </xf>
    <xf numFmtId="3" fontId="3" fillId="3" borderId="40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Border="1"/>
    <xf numFmtId="3" fontId="2" fillId="0" borderId="25" xfId="0" applyNumberFormat="1" applyFont="1" applyBorder="1"/>
    <xf numFmtId="3" fontId="3" fillId="3" borderId="52" xfId="0" applyNumberFormat="1" applyFont="1" applyFill="1" applyBorder="1" applyAlignment="1">
      <alignment vertical="top" wrapText="1"/>
    </xf>
    <xf numFmtId="49" fontId="4" fillId="0" borderId="65" xfId="0" applyNumberFormat="1" applyFont="1" applyBorder="1" applyAlignment="1">
      <alignment horizontal="center" vertical="top"/>
    </xf>
    <xf numFmtId="3" fontId="4" fillId="3" borderId="25" xfId="0" applyNumberFormat="1" applyFont="1" applyFill="1" applyBorder="1" applyAlignment="1">
      <alignment horizontal="center" vertical="top" wrapText="1"/>
    </xf>
    <xf numFmtId="3" fontId="4" fillId="4" borderId="62" xfId="0" applyNumberFormat="1" applyFont="1" applyFill="1" applyBorder="1" applyAlignment="1">
      <alignment horizontal="left" vertical="top" wrapText="1"/>
    </xf>
    <xf numFmtId="3" fontId="4" fillId="3" borderId="51" xfId="0" applyNumberFormat="1" applyFont="1" applyFill="1" applyBorder="1" applyAlignment="1">
      <alignment vertical="top" wrapText="1"/>
    </xf>
    <xf numFmtId="3" fontId="4" fillId="0" borderId="51" xfId="0" applyNumberFormat="1" applyFont="1" applyFill="1" applyBorder="1" applyAlignment="1">
      <alignment vertical="top" wrapText="1"/>
    </xf>
    <xf numFmtId="0" fontId="4" fillId="0" borderId="51" xfId="0" applyFont="1" applyFill="1" applyBorder="1" applyAlignment="1">
      <alignment vertical="top" wrapText="1"/>
    </xf>
    <xf numFmtId="3" fontId="4" fillId="0" borderId="56" xfId="0" applyNumberFormat="1" applyFont="1" applyFill="1" applyBorder="1" applyAlignment="1">
      <alignment vertical="top" wrapText="1"/>
    </xf>
    <xf numFmtId="49" fontId="1" fillId="4" borderId="67" xfId="0" applyNumberFormat="1" applyFont="1" applyFill="1" applyBorder="1" applyAlignment="1">
      <alignment horizontal="center" vertical="top"/>
    </xf>
    <xf numFmtId="3" fontId="1" fillId="0" borderId="51" xfId="0" applyNumberFormat="1" applyFont="1" applyBorder="1" applyAlignment="1">
      <alignment vertical="top"/>
    </xf>
    <xf numFmtId="3" fontId="1" fillId="0" borderId="25" xfId="0" applyNumberFormat="1" applyFont="1" applyBorder="1" applyAlignment="1">
      <alignment vertical="top" wrapText="1"/>
    </xf>
    <xf numFmtId="3" fontId="4" fillId="0" borderId="16" xfId="0" applyNumberFormat="1" applyFont="1" applyBorder="1" applyAlignment="1">
      <alignment horizontal="center" vertical="top" wrapText="1"/>
    </xf>
    <xf numFmtId="3" fontId="4" fillId="0" borderId="25" xfId="0" applyNumberFormat="1" applyFont="1" applyBorder="1" applyAlignment="1">
      <alignment horizontal="center" vertical="top" wrapText="1"/>
    </xf>
    <xf numFmtId="3" fontId="4" fillId="0" borderId="16" xfId="0" applyNumberFormat="1" applyFont="1" applyFill="1" applyBorder="1" applyAlignment="1">
      <alignment horizontal="center" vertical="top" wrapText="1"/>
    </xf>
    <xf numFmtId="3" fontId="1" fillId="3" borderId="0" xfId="0" applyNumberFormat="1" applyFont="1" applyFill="1" applyBorder="1" applyAlignment="1">
      <alignment horizontal="center" vertical="top" wrapText="1"/>
    </xf>
    <xf numFmtId="3" fontId="3" fillId="7" borderId="39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4" fillId="3" borderId="42" xfId="0" applyNumberFormat="1" applyFont="1" applyFill="1" applyBorder="1" applyAlignment="1">
      <alignment horizontal="left" vertical="top" wrapText="1"/>
    </xf>
    <xf numFmtId="3" fontId="4" fillId="3" borderId="41" xfId="0" applyNumberFormat="1" applyFont="1" applyFill="1" applyBorder="1" applyAlignment="1">
      <alignment horizontal="left" vertical="top" wrapText="1"/>
    </xf>
    <xf numFmtId="3" fontId="4" fillId="3" borderId="49" xfId="0" applyNumberFormat="1" applyFont="1" applyFill="1" applyBorder="1" applyAlignment="1">
      <alignment horizontal="left" vertical="top" wrapText="1"/>
    </xf>
    <xf numFmtId="165" fontId="1" fillId="3" borderId="31" xfId="0" applyNumberFormat="1" applyFont="1" applyFill="1" applyBorder="1" applyAlignment="1">
      <alignment horizontal="left" vertical="top" wrapText="1"/>
    </xf>
    <xf numFmtId="3" fontId="3" fillId="0" borderId="54" xfId="0" applyNumberFormat="1" applyFont="1" applyBorder="1" applyAlignment="1">
      <alignment horizontal="center" vertical="top"/>
    </xf>
    <xf numFmtId="3" fontId="1" fillId="3" borderId="41" xfId="0" applyNumberFormat="1" applyFont="1" applyFill="1" applyBorder="1" applyAlignment="1">
      <alignment horizontal="left" vertical="top" wrapText="1"/>
    </xf>
    <xf numFmtId="3" fontId="4" fillId="3" borderId="31" xfId="0" applyNumberFormat="1" applyFont="1" applyFill="1" applyBorder="1" applyAlignment="1">
      <alignment horizontal="left" vertical="top" wrapText="1"/>
    </xf>
    <xf numFmtId="3" fontId="3" fillId="2" borderId="22" xfId="0" applyNumberFormat="1" applyFont="1" applyFill="1" applyBorder="1" applyAlignment="1">
      <alignment horizontal="center" vertical="top"/>
    </xf>
    <xf numFmtId="3" fontId="3" fillId="7" borderId="36" xfId="0" applyNumberFormat="1" applyFont="1" applyFill="1" applyBorder="1" applyAlignment="1">
      <alignment horizontal="center" vertical="top"/>
    </xf>
    <xf numFmtId="3" fontId="3" fillId="7" borderId="59" xfId="0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/>
    </xf>
    <xf numFmtId="3" fontId="1" fillId="3" borderId="42" xfId="0" applyNumberFormat="1" applyFont="1" applyFill="1" applyBorder="1" applyAlignment="1">
      <alignment horizontal="left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left" vertical="top" wrapText="1"/>
    </xf>
    <xf numFmtId="3" fontId="4" fillId="0" borderId="41" xfId="0" applyNumberFormat="1" applyFont="1" applyFill="1" applyBorder="1" applyAlignment="1">
      <alignment horizontal="center" vertical="top" wrapText="1"/>
    </xf>
    <xf numFmtId="3" fontId="6" fillId="3" borderId="41" xfId="0" applyNumberFormat="1" applyFont="1" applyFill="1" applyBorder="1" applyAlignment="1">
      <alignment horizontal="left" vertical="top" wrapText="1"/>
    </xf>
    <xf numFmtId="0" fontId="4" fillId="3" borderId="51" xfId="0" applyFont="1" applyFill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 wrapText="1"/>
    </xf>
    <xf numFmtId="3" fontId="1" fillId="0" borderId="25" xfId="0" applyNumberFormat="1" applyFont="1" applyBorder="1" applyAlignment="1">
      <alignment horizontal="center" vertical="top" wrapText="1"/>
    </xf>
    <xf numFmtId="3" fontId="3" fillId="0" borderId="60" xfId="0" applyNumberFormat="1" applyFont="1" applyFill="1" applyBorder="1" applyAlignment="1">
      <alignment horizontal="center" vertical="top" wrapText="1"/>
    </xf>
    <xf numFmtId="3" fontId="4" fillId="0" borderId="51" xfId="0" applyNumberFormat="1" applyFont="1" applyFill="1" applyBorder="1" applyAlignment="1">
      <alignment horizontal="left" vertical="top" wrapText="1"/>
    </xf>
    <xf numFmtId="3" fontId="4" fillId="0" borderId="7" xfId="0" applyNumberFormat="1" applyFont="1" applyBorder="1" applyAlignment="1">
      <alignment horizontal="center" vertical="top" wrapText="1"/>
    </xf>
    <xf numFmtId="3" fontId="6" fillId="0" borderId="61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horizontal="center" vertical="top"/>
    </xf>
    <xf numFmtId="0" fontId="4" fillId="3" borderId="42" xfId="0" applyFont="1" applyFill="1" applyBorder="1" applyAlignment="1">
      <alignment horizontal="left" vertical="top" wrapText="1"/>
    </xf>
    <xf numFmtId="0" fontId="4" fillId="3" borderId="41" xfId="0" applyFont="1" applyFill="1" applyBorder="1" applyAlignment="1">
      <alignment horizontal="left" vertical="top" wrapText="1"/>
    </xf>
    <xf numFmtId="3" fontId="1" fillId="3" borderId="40" xfId="0" applyNumberFormat="1" applyFont="1" applyFill="1" applyBorder="1" applyAlignment="1">
      <alignment horizontal="center" vertical="top" wrapText="1"/>
    </xf>
    <xf numFmtId="3" fontId="1" fillId="3" borderId="48" xfId="0" applyNumberFormat="1" applyFont="1" applyFill="1" applyBorder="1" applyAlignment="1">
      <alignment horizontal="center" vertical="top" wrapText="1"/>
    </xf>
    <xf numFmtId="3" fontId="3" fillId="0" borderId="60" xfId="0" applyNumberFormat="1" applyFont="1" applyBorder="1" applyAlignment="1">
      <alignment horizontal="center" vertical="top"/>
    </xf>
    <xf numFmtId="3" fontId="4" fillId="3" borderId="40" xfId="0" applyNumberFormat="1" applyFont="1" applyFill="1" applyBorder="1" applyAlignment="1">
      <alignment horizontal="center" vertical="top" wrapText="1"/>
    </xf>
    <xf numFmtId="3" fontId="4" fillId="3" borderId="16" xfId="0" applyNumberFormat="1" applyFont="1" applyFill="1" applyBorder="1" applyAlignment="1">
      <alignment horizontal="center" vertical="top" wrapText="1"/>
    </xf>
    <xf numFmtId="3" fontId="4" fillId="0" borderId="40" xfId="0" applyNumberFormat="1" applyFont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3" fontId="6" fillId="0" borderId="60" xfId="0" applyNumberFormat="1" applyFont="1" applyBorder="1" applyAlignment="1">
      <alignment horizontal="center" vertical="top" wrapText="1"/>
    </xf>
    <xf numFmtId="49" fontId="1" fillId="0" borderId="54" xfId="0" applyNumberFormat="1" applyFont="1" applyBorder="1" applyAlignment="1">
      <alignment horizontal="center" vertical="top"/>
    </xf>
    <xf numFmtId="3" fontId="4" fillId="3" borderId="0" xfId="0" applyNumberFormat="1" applyFont="1" applyFill="1" applyBorder="1" applyAlignment="1">
      <alignment horizontal="left" vertical="top" wrapText="1"/>
    </xf>
    <xf numFmtId="3" fontId="12" fillId="0" borderId="0" xfId="0" applyNumberFormat="1" applyFont="1" applyAlignment="1"/>
    <xf numFmtId="3" fontId="2" fillId="0" borderId="0" xfId="0" applyNumberFormat="1" applyFont="1" applyAlignment="1"/>
    <xf numFmtId="3" fontId="2" fillId="0" borderId="0" xfId="0" applyNumberFormat="1" applyFont="1" applyBorder="1" applyAlignment="1"/>
    <xf numFmtId="0" fontId="15" fillId="0" borderId="0" xfId="0" applyFont="1" applyAlignment="1"/>
    <xf numFmtId="0" fontId="15" fillId="3" borderId="0" xfId="0" applyFont="1" applyFill="1" applyAlignment="1"/>
    <xf numFmtId="0" fontId="22" fillId="3" borderId="0" xfId="0" applyFont="1" applyFill="1" applyBorder="1" applyAlignment="1"/>
    <xf numFmtId="3" fontId="11" fillId="0" borderId="0" xfId="0" applyNumberFormat="1" applyFont="1" applyAlignment="1">
      <alignment horizontal="left" vertical="top" wrapText="1"/>
    </xf>
    <xf numFmtId="49" fontId="6" fillId="0" borderId="14" xfId="0" applyNumberFormat="1" applyFont="1" applyBorder="1" applyAlignment="1">
      <alignment vertical="top"/>
    </xf>
    <xf numFmtId="49" fontId="6" fillId="0" borderId="23" xfId="0" applyNumberFormat="1" applyFont="1" applyBorder="1" applyAlignment="1">
      <alignment vertical="top"/>
    </xf>
    <xf numFmtId="3" fontId="6" fillId="2" borderId="13" xfId="0" applyNumberFormat="1" applyFont="1" applyFill="1" applyBorder="1" applyAlignment="1">
      <alignment vertical="top"/>
    </xf>
    <xf numFmtId="3" fontId="6" fillId="2" borderId="22" xfId="0" applyNumberFormat="1" applyFont="1" applyFill="1" applyBorder="1" applyAlignment="1">
      <alignment vertical="top"/>
    </xf>
    <xf numFmtId="3" fontId="6" fillId="7" borderId="39" xfId="0" applyNumberFormat="1" applyFont="1" applyFill="1" applyBorder="1" applyAlignment="1">
      <alignment vertical="top"/>
    </xf>
    <xf numFmtId="3" fontId="6" fillId="7" borderId="59" xfId="0" applyNumberFormat="1" applyFont="1" applyFill="1" applyBorder="1" applyAlignment="1">
      <alignment vertical="top"/>
    </xf>
    <xf numFmtId="3" fontId="4" fillId="0" borderId="25" xfId="0" applyNumberFormat="1" applyFont="1" applyBorder="1" applyAlignment="1">
      <alignment vertical="top" wrapText="1"/>
    </xf>
    <xf numFmtId="3" fontId="1" fillId="3" borderId="41" xfId="0" applyNumberFormat="1" applyFont="1" applyFill="1" applyBorder="1" applyAlignment="1">
      <alignment horizontal="left" vertical="top" wrapText="1"/>
    </xf>
    <xf numFmtId="3" fontId="4" fillId="0" borderId="62" xfId="0" applyNumberFormat="1" applyFont="1" applyFill="1" applyBorder="1" applyAlignment="1">
      <alignment horizontal="left" vertical="top" wrapText="1"/>
    </xf>
    <xf numFmtId="3" fontId="1" fillId="3" borderId="49" xfId="0" applyNumberFormat="1" applyFont="1" applyFill="1" applyBorder="1" applyAlignment="1">
      <alignment horizontal="left" vertical="top" wrapText="1"/>
    </xf>
    <xf numFmtId="3" fontId="4" fillId="3" borderId="42" xfId="0" applyNumberFormat="1" applyFont="1" applyFill="1" applyBorder="1" applyAlignment="1">
      <alignment horizontal="left" vertical="top" wrapText="1"/>
    </xf>
    <xf numFmtId="3" fontId="1" fillId="0" borderId="26" xfId="0" applyNumberFormat="1" applyFont="1" applyBorder="1" applyAlignment="1">
      <alignment horizontal="center" vertical="center" textRotation="90"/>
    </xf>
    <xf numFmtId="3" fontId="1" fillId="0" borderId="53" xfId="0" applyNumberFormat="1" applyFont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50" xfId="0" applyNumberFormat="1" applyFont="1" applyFill="1" applyBorder="1" applyAlignment="1">
      <alignment horizontal="center" vertical="center" wrapText="1"/>
    </xf>
    <xf numFmtId="3" fontId="6" fillId="3" borderId="50" xfId="0" applyNumberFormat="1" applyFont="1" applyFill="1" applyBorder="1" applyAlignment="1">
      <alignment vertical="center" wrapText="1"/>
    </xf>
    <xf numFmtId="3" fontId="4" fillId="0" borderId="50" xfId="0" applyNumberFormat="1" applyFont="1" applyFill="1" applyBorder="1" applyAlignment="1">
      <alignment vertical="center" textRotation="90" wrapText="1"/>
    </xf>
    <xf numFmtId="3" fontId="17" fillId="3" borderId="41" xfId="0" applyNumberFormat="1" applyFont="1" applyFill="1" applyBorder="1" applyAlignment="1">
      <alignment horizontal="left" vertical="top" wrapText="1"/>
    </xf>
    <xf numFmtId="3" fontId="17" fillId="3" borderId="30" xfId="0" applyNumberFormat="1" applyFont="1" applyFill="1" applyBorder="1" applyAlignment="1">
      <alignment vertical="top" wrapText="1"/>
    </xf>
    <xf numFmtId="3" fontId="4" fillId="3" borderId="49" xfId="0" applyNumberFormat="1" applyFont="1" applyFill="1" applyBorder="1" applyAlignment="1">
      <alignment vertical="top" wrapText="1"/>
    </xf>
    <xf numFmtId="3" fontId="4" fillId="3" borderId="37" xfId="0" applyNumberFormat="1" applyFont="1" applyFill="1" applyBorder="1" applyAlignment="1">
      <alignment vertical="top" wrapText="1"/>
    </xf>
    <xf numFmtId="3" fontId="4" fillId="3" borderId="62" xfId="0" applyNumberFormat="1" applyFont="1" applyFill="1" applyBorder="1" applyAlignment="1">
      <alignment vertical="top" wrapText="1"/>
    </xf>
    <xf numFmtId="3" fontId="6" fillId="3" borderId="44" xfId="0" applyNumberFormat="1" applyFont="1" applyFill="1" applyBorder="1" applyAlignment="1">
      <alignment horizontal="center" vertical="top" wrapText="1"/>
    </xf>
    <xf numFmtId="3" fontId="6" fillId="3" borderId="13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vertical="center" textRotation="90" wrapText="1"/>
    </xf>
    <xf numFmtId="3" fontId="6" fillId="3" borderId="44" xfId="0" applyNumberFormat="1" applyFont="1" applyFill="1" applyBorder="1" applyAlignment="1">
      <alignment vertical="top" wrapText="1"/>
    </xf>
    <xf numFmtId="3" fontId="6" fillId="3" borderId="13" xfId="0" applyNumberFormat="1" applyFont="1" applyFill="1" applyBorder="1" applyAlignment="1">
      <alignment vertical="top" wrapText="1"/>
    </xf>
    <xf numFmtId="3" fontId="1" fillId="0" borderId="14" xfId="0" applyNumberFormat="1" applyFont="1" applyFill="1" applyBorder="1" applyAlignment="1">
      <alignment vertical="center" textRotation="90" wrapText="1"/>
    </xf>
    <xf numFmtId="3" fontId="4" fillId="0" borderId="14" xfId="0" applyNumberFormat="1" applyFont="1" applyFill="1" applyBorder="1" applyAlignment="1">
      <alignment horizontal="center" vertical="top" textRotation="180" wrapText="1"/>
    </xf>
    <xf numFmtId="3" fontId="1" fillId="0" borderId="23" xfId="0" applyNumberFormat="1" applyFont="1" applyFill="1" applyBorder="1" applyAlignment="1">
      <alignment vertical="center" textRotation="90" wrapText="1"/>
    </xf>
    <xf numFmtId="3" fontId="4" fillId="3" borderId="5" xfId="0" applyNumberFormat="1" applyFont="1" applyFill="1" applyBorder="1" applyAlignment="1">
      <alignment horizontal="center" vertical="center" textRotation="90" wrapText="1"/>
    </xf>
    <xf numFmtId="3" fontId="4" fillId="3" borderId="14" xfId="0" applyNumberFormat="1" applyFont="1" applyFill="1" applyBorder="1" applyAlignment="1">
      <alignment horizontal="center" vertical="center" textRotation="90" wrapText="1"/>
    </xf>
    <xf numFmtId="3" fontId="4" fillId="3" borderId="50" xfId="0" applyNumberFormat="1" applyFont="1" applyFill="1" applyBorder="1" applyAlignment="1">
      <alignment horizontal="center" vertical="center" textRotation="90" wrapText="1"/>
    </xf>
    <xf numFmtId="3" fontId="10" fillId="3" borderId="50" xfId="0" applyNumberFormat="1" applyFont="1" applyFill="1" applyBorder="1" applyAlignment="1">
      <alignment horizontal="center" vertical="center" textRotation="90" wrapText="1"/>
    </xf>
    <xf numFmtId="3" fontId="4" fillId="3" borderId="12" xfId="0" applyNumberFormat="1" applyFont="1" applyFill="1" applyBorder="1" applyAlignment="1">
      <alignment horizontal="center" vertical="center" textRotation="90" wrapText="1"/>
    </xf>
    <xf numFmtId="3" fontId="6" fillId="3" borderId="12" xfId="0" applyNumberFormat="1" applyFont="1" applyFill="1" applyBorder="1" applyAlignment="1">
      <alignment horizontal="center" vertical="top" wrapText="1"/>
    </xf>
    <xf numFmtId="3" fontId="4" fillId="3" borderId="44" xfId="0" applyNumberFormat="1" applyFont="1" applyFill="1" applyBorder="1" applyAlignment="1">
      <alignment horizontal="center" vertical="center" textRotation="90" wrapText="1"/>
    </xf>
    <xf numFmtId="3" fontId="4" fillId="3" borderId="22" xfId="0" applyNumberFormat="1" applyFont="1" applyFill="1" applyBorder="1" applyAlignment="1">
      <alignment horizontal="center" vertical="center" textRotation="90" wrapText="1"/>
    </xf>
    <xf numFmtId="3" fontId="4" fillId="3" borderId="14" xfId="0" applyNumberFormat="1" applyFont="1" applyFill="1" applyBorder="1" applyAlignment="1">
      <alignment vertical="top"/>
    </xf>
    <xf numFmtId="3" fontId="4" fillId="3" borderId="13" xfId="0" applyNumberFormat="1" applyFont="1" applyFill="1" applyBorder="1" applyAlignment="1">
      <alignment vertical="center" textRotation="90" wrapText="1"/>
    </xf>
    <xf numFmtId="3" fontId="4" fillId="3" borderId="5" xfId="0" applyNumberFormat="1" applyFont="1" applyFill="1" applyBorder="1" applyAlignment="1">
      <alignment horizontal="center" vertical="top" wrapText="1"/>
    </xf>
    <xf numFmtId="3" fontId="4" fillId="3" borderId="14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2" fillId="0" borderId="23" xfId="0" applyNumberFormat="1" applyFont="1" applyBorder="1" applyAlignment="1">
      <alignment horizontal="center" vertical="top" wrapText="1"/>
    </xf>
    <xf numFmtId="3" fontId="6" fillId="4" borderId="27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top" textRotation="180" wrapText="1"/>
    </xf>
    <xf numFmtId="3" fontId="3" fillId="3" borderId="44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6" fillId="3" borderId="50" xfId="0" applyNumberFormat="1" applyFont="1" applyFill="1" applyBorder="1" applyAlignment="1">
      <alignment horizontal="center" vertical="top" wrapText="1"/>
    </xf>
    <xf numFmtId="3" fontId="1" fillId="3" borderId="65" xfId="0" applyNumberFormat="1" applyFont="1" applyFill="1" applyBorder="1" applyAlignment="1">
      <alignment horizontal="center" vertical="top" textRotation="180" wrapText="1"/>
    </xf>
    <xf numFmtId="3" fontId="1" fillId="3" borderId="13" xfId="0" applyNumberFormat="1" applyFont="1" applyFill="1" applyBorder="1" applyAlignment="1">
      <alignment horizontal="center" vertical="top" textRotation="180" wrapText="1"/>
    </xf>
    <xf numFmtId="3" fontId="1" fillId="3" borderId="67" xfId="0" applyNumberFormat="1" applyFont="1" applyFill="1" applyBorder="1" applyAlignment="1">
      <alignment horizontal="center" vertical="top" textRotation="180" wrapText="1"/>
    </xf>
    <xf numFmtId="3" fontId="6" fillId="0" borderId="37" xfId="0" applyNumberFormat="1" applyFont="1" applyBorder="1" applyAlignment="1">
      <alignment vertical="top" wrapText="1"/>
    </xf>
    <xf numFmtId="3" fontId="4" fillId="0" borderId="4" xfId="0" applyNumberFormat="1" applyFont="1" applyBorder="1" applyAlignment="1">
      <alignment horizontal="center" vertical="top" textRotation="90"/>
    </xf>
    <xf numFmtId="3" fontId="4" fillId="3" borderId="44" xfId="0" applyNumberFormat="1" applyFont="1" applyFill="1" applyBorder="1" applyAlignment="1">
      <alignment horizontal="center" vertical="center" textRotation="90"/>
    </xf>
    <xf numFmtId="3" fontId="4" fillId="0" borderId="13" xfId="0" applyNumberFormat="1" applyFont="1" applyBorder="1" applyAlignment="1">
      <alignment vertical="center" textRotation="90"/>
    </xf>
    <xf numFmtId="3" fontId="4" fillId="0" borderId="13" xfId="0" applyNumberFormat="1" applyFont="1" applyBorder="1" applyAlignment="1">
      <alignment horizontal="center" vertical="top" textRotation="90"/>
    </xf>
    <xf numFmtId="3" fontId="4" fillId="0" borderId="22" xfId="0" applyNumberFormat="1" applyFont="1" applyBorder="1" applyAlignment="1">
      <alignment horizontal="center" vertical="top" textRotation="90"/>
    </xf>
    <xf numFmtId="164" fontId="1" fillId="3" borderId="61" xfId="0" applyNumberFormat="1" applyFont="1" applyFill="1" applyBorder="1" applyAlignment="1">
      <alignment horizontal="center" vertical="top"/>
    </xf>
    <xf numFmtId="164" fontId="1" fillId="3" borderId="45" xfId="0" applyNumberFormat="1" applyFont="1" applyFill="1" applyBorder="1" applyAlignment="1">
      <alignment horizontal="center" vertical="top"/>
    </xf>
    <xf numFmtId="164" fontId="1" fillId="3" borderId="47" xfId="0" applyNumberFormat="1" applyFont="1" applyFill="1" applyBorder="1" applyAlignment="1">
      <alignment horizontal="center" vertical="top"/>
    </xf>
    <xf numFmtId="164" fontId="1" fillId="3" borderId="54" xfId="0" applyNumberFormat="1" applyFont="1" applyFill="1" applyBorder="1" applyAlignment="1">
      <alignment horizontal="center" vertical="top"/>
    </xf>
    <xf numFmtId="164" fontId="1" fillId="0" borderId="53" xfId="0" applyNumberFormat="1" applyFont="1" applyFill="1" applyBorder="1" applyAlignment="1">
      <alignment horizontal="center" vertical="top"/>
    </xf>
    <xf numFmtId="164" fontId="1" fillId="3" borderId="53" xfId="0" applyNumberFormat="1" applyFont="1" applyFill="1" applyBorder="1" applyAlignment="1">
      <alignment horizontal="center" vertical="top"/>
    </xf>
    <xf numFmtId="164" fontId="3" fillId="5" borderId="47" xfId="0" applyNumberFormat="1" applyFont="1" applyFill="1" applyBorder="1" applyAlignment="1">
      <alignment horizontal="center" vertical="top"/>
    </xf>
    <xf numFmtId="164" fontId="4" fillId="3" borderId="47" xfId="0" applyNumberFormat="1" applyFont="1" applyFill="1" applyBorder="1" applyAlignment="1">
      <alignment horizontal="center" vertical="top"/>
    </xf>
    <xf numFmtId="164" fontId="3" fillId="5" borderId="45" xfId="0" applyNumberFormat="1" applyFont="1" applyFill="1" applyBorder="1" applyAlignment="1">
      <alignment horizontal="center" vertical="top"/>
    </xf>
    <xf numFmtId="164" fontId="4" fillId="3" borderId="45" xfId="0" applyNumberFormat="1" applyFont="1" applyFill="1" applyBorder="1" applyAlignment="1">
      <alignment horizontal="center" vertical="top"/>
    </xf>
    <xf numFmtId="164" fontId="4" fillId="3" borderId="53" xfId="0" applyNumberFormat="1" applyFont="1" applyFill="1" applyBorder="1" applyAlignment="1">
      <alignment horizontal="center" vertical="top"/>
    </xf>
    <xf numFmtId="164" fontId="4" fillId="3" borderId="47" xfId="0" applyNumberFormat="1" applyFont="1" applyFill="1" applyBorder="1" applyAlignment="1">
      <alignment horizontal="center" vertical="top" wrapText="1"/>
    </xf>
    <xf numFmtId="164" fontId="1" fillId="3" borderId="45" xfId="0" applyNumberFormat="1" applyFont="1" applyFill="1" applyBorder="1" applyAlignment="1">
      <alignment horizontal="center" vertical="top" wrapText="1"/>
    </xf>
    <xf numFmtId="164" fontId="6" fillId="5" borderId="47" xfId="0" applyNumberFormat="1" applyFont="1" applyFill="1" applyBorder="1" applyAlignment="1">
      <alignment horizontal="center" vertical="top"/>
    </xf>
    <xf numFmtId="164" fontId="6" fillId="3" borderId="47" xfId="0" applyNumberFormat="1" applyFont="1" applyFill="1" applyBorder="1" applyAlignment="1">
      <alignment horizontal="center" vertical="top"/>
    </xf>
    <xf numFmtId="164" fontId="3" fillId="5" borderId="26" xfId="0" applyNumberFormat="1" applyFont="1" applyFill="1" applyBorder="1" applyAlignment="1">
      <alignment horizontal="center" vertical="top"/>
    </xf>
    <xf numFmtId="164" fontId="4" fillId="3" borderId="75" xfId="0" applyNumberFormat="1" applyFont="1" applyFill="1" applyBorder="1" applyAlignment="1">
      <alignment horizontal="center" vertical="top"/>
    </xf>
    <xf numFmtId="164" fontId="1" fillId="3" borderId="75" xfId="0" applyNumberFormat="1" applyFont="1" applyFill="1" applyBorder="1" applyAlignment="1">
      <alignment horizontal="center" vertical="top"/>
    </xf>
    <xf numFmtId="164" fontId="1" fillId="0" borderId="54" xfId="0" applyNumberFormat="1" applyFont="1" applyFill="1" applyBorder="1" applyAlignment="1">
      <alignment horizontal="center" vertical="top"/>
    </xf>
    <xf numFmtId="165" fontId="6" fillId="2" borderId="76" xfId="0" applyNumberFormat="1" applyFont="1" applyFill="1" applyBorder="1" applyAlignment="1">
      <alignment horizontal="center" vertical="top"/>
    </xf>
    <xf numFmtId="164" fontId="1" fillId="4" borderId="61" xfId="0" applyNumberFormat="1" applyFont="1" applyFill="1" applyBorder="1" applyAlignment="1">
      <alignment horizontal="center" vertical="top"/>
    </xf>
    <xf numFmtId="165" fontId="1" fillId="3" borderId="47" xfId="0" applyNumberFormat="1" applyFont="1" applyFill="1" applyBorder="1" applyAlignment="1">
      <alignment horizontal="center" vertical="top"/>
    </xf>
    <xf numFmtId="165" fontId="1" fillId="3" borderId="53" xfId="0" applyNumberFormat="1" applyFont="1" applyFill="1" applyBorder="1" applyAlignment="1">
      <alignment horizontal="center" vertical="top"/>
    </xf>
    <xf numFmtId="165" fontId="1" fillId="3" borderId="45" xfId="0" applyNumberFormat="1" applyFont="1" applyFill="1" applyBorder="1" applyAlignment="1">
      <alignment horizontal="center" vertical="top"/>
    </xf>
    <xf numFmtId="165" fontId="1" fillId="3" borderId="45" xfId="0" applyNumberFormat="1" applyFont="1" applyFill="1" applyBorder="1" applyAlignment="1">
      <alignment horizontal="center" vertical="top" wrapText="1"/>
    </xf>
    <xf numFmtId="165" fontId="1" fillId="3" borderId="54" xfId="0" applyNumberFormat="1" applyFont="1" applyFill="1" applyBorder="1" applyAlignment="1">
      <alignment horizontal="center" vertical="top" wrapText="1"/>
    </xf>
    <xf numFmtId="164" fontId="17" fillId="3" borderId="47" xfId="0" applyNumberFormat="1" applyFont="1" applyFill="1" applyBorder="1" applyAlignment="1">
      <alignment horizontal="center" vertical="top" wrapText="1"/>
    </xf>
    <xf numFmtId="164" fontId="17" fillId="3" borderId="45" xfId="0" applyNumberFormat="1" applyFont="1" applyFill="1" applyBorder="1" applyAlignment="1">
      <alignment horizontal="center" vertical="top" wrapText="1"/>
    </xf>
    <xf numFmtId="164" fontId="4" fillId="3" borderId="54" xfId="0" applyNumberFormat="1" applyFont="1" applyFill="1" applyBorder="1" applyAlignment="1">
      <alignment horizontal="center" vertical="top"/>
    </xf>
    <xf numFmtId="164" fontId="6" fillId="5" borderId="26" xfId="0" applyNumberFormat="1" applyFont="1" applyFill="1" applyBorder="1" applyAlignment="1">
      <alignment horizontal="center" vertical="top"/>
    </xf>
    <xf numFmtId="164" fontId="1" fillId="4" borderId="61" xfId="0" applyNumberFormat="1" applyFont="1" applyFill="1" applyBorder="1" applyAlignment="1">
      <alignment horizontal="center" vertical="top" wrapText="1"/>
    </xf>
    <xf numFmtId="164" fontId="4" fillId="4" borderId="53" xfId="0" applyNumberFormat="1" applyFont="1" applyFill="1" applyBorder="1" applyAlignment="1">
      <alignment horizontal="center" vertical="top" wrapText="1"/>
    </xf>
    <xf numFmtId="164" fontId="1" fillId="3" borderId="47" xfId="0" applyNumberFormat="1" applyFont="1" applyFill="1" applyBorder="1" applyAlignment="1">
      <alignment horizontal="center" vertical="top" wrapText="1"/>
    </xf>
    <xf numFmtId="164" fontId="1" fillId="0" borderId="45" xfId="0" applyNumberFormat="1" applyFont="1" applyBorder="1" applyAlignment="1">
      <alignment horizontal="center" vertical="top" wrapText="1"/>
    </xf>
    <xf numFmtId="164" fontId="1" fillId="0" borderId="53" xfId="0" applyNumberFormat="1" applyFont="1" applyBorder="1" applyAlignment="1">
      <alignment horizontal="center" vertical="top" wrapText="1"/>
    </xf>
    <xf numFmtId="164" fontId="1" fillId="3" borderId="54" xfId="0" applyNumberFormat="1" applyFont="1" applyFill="1" applyBorder="1" applyAlignment="1">
      <alignment horizontal="center" vertical="top" wrapText="1"/>
    </xf>
    <xf numFmtId="165" fontId="1" fillId="0" borderId="61" xfId="0" applyNumberFormat="1" applyFont="1" applyBorder="1" applyAlignment="1">
      <alignment horizontal="center" vertical="top" wrapText="1"/>
    </xf>
    <xf numFmtId="165" fontId="1" fillId="3" borderId="47" xfId="0" applyNumberFormat="1" applyFont="1" applyFill="1" applyBorder="1" applyAlignment="1">
      <alignment horizontal="center" vertical="top" wrapText="1"/>
    </xf>
    <xf numFmtId="164" fontId="1" fillId="3" borderId="61" xfId="0" applyNumberFormat="1" applyFont="1" applyFill="1" applyBorder="1" applyAlignment="1">
      <alignment horizontal="center" vertical="top" wrapText="1"/>
    </xf>
    <xf numFmtId="0" fontId="1" fillId="12" borderId="54" xfId="0" applyFont="1" applyFill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top" wrapText="1"/>
    </xf>
    <xf numFmtId="164" fontId="4" fillId="3" borderId="61" xfId="0" applyNumberFormat="1" applyFont="1" applyFill="1" applyBorder="1" applyAlignment="1">
      <alignment horizontal="center" vertical="top" wrapText="1"/>
    </xf>
    <xf numFmtId="164" fontId="4" fillId="3" borderId="45" xfId="0" applyNumberFormat="1" applyFont="1" applyFill="1" applyBorder="1" applyAlignment="1">
      <alignment horizontal="center" vertical="top" wrapText="1"/>
    </xf>
    <xf numFmtId="164" fontId="3" fillId="5" borderId="54" xfId="0" applyNumberFormat="1" applyFont="1" applyFill="1" applyBorder="1" applyAlignment="1">
      <alignment horizontal="center" vertical="top"/>
    </xf>
    <xf numFmtId="164" fontId="3" fillId="2" borderId="76" xfId="0" applyNumberFormat="1" applyFont="1" applyFill="1" applyBorder="1" applyAlignment="1">
      <alignment horizontal="center" vertical="top"/>
    </xf>
    <xf numFmtId="164" fontId="4" fillId="3" borderId="75" xfId="0" applyNumberFormat="1" applyFont="1" applyFill="1" applyBorder="1" applyAlignment="1">
      <alignment horizontal="center" vertical="top" wrapText="1"/>
    </xf>
    <xf numFmtId="164" fontId="4" fillId="11" borderId="45" xfId="1" applyNumberFormat="1" applyFont="1" applyFill="1" applyBorder="1" applyAlignment="1">
      <alignment horizontal="center" vertical="top"/>
    </xf>
    <xf numFmtId="164" fontId="1" fillId="3" borderId="53" xfId="0" applyNumberFormat="1" applyFont="1" applyFill="1" applyBorder="1" applyAlignment="1">
      <alignment horizontal="center" vertical="top" wrapText="1"/>
    </xf>
    <xf numFmtId="165" fontId="3" fillId="5" borderId="26" xfId="0" applyNumberFormat="1" applyFont="1" applyFill="1" applyBorder="1" applyAlignment="1">
      <alignment horizontal="center" vertical="top" wrapText="1"/>
    </xf>
    <xf numFmtId="164" fontId="4" fillId="10" borderId="45" xfId="1" applyNumberFormat="1" applyFont="1" applyFill="1" applyBorder="1" applyAlignment="1">
      <alignment horizontal="center" vertical="top"/>
    </xf>
    <xf numFmtId="164" fontId="4" fillId="10" borderId="53" xfId="1" applyNumberFormat="1" applyFont="1" applyFill="1" applyBorder="1" applyAlignment="1">
      <alignment horizontal="center" vertical="top"/>
    </xf>
    <xf numFmtId="164" fontId="4" fillId="11" borderId="47" xfId="1" applyNumberFormat="1" applyFont="1" applyFill="1" applyBorder="1" applyAlignment="1">
      <alignment horizontal="center" vertical="top"/>
    </xf>
    <xf numFmtId="164" fontId="4" fillId="11" borderId="53" xfId="1" applyNumberFormat="1" applyFont="1" applyFill="1" applyBorder="1" applyAlignment="1">
      <alignment horizontal="center" vertical="top"/>
    </xf>
    <xf numFmtId="164" fontId="4" fillId="4" borderId="61" xfId="0" applyNumberFormat="1" applyFont="1" applyFill="1" applyBorder="1" applyAlignment="1">
      <alignment horizontal="center" vertical="top" wrapText="1"/>
    </xf>
    <xf numFmtId="164" fontId="4" fillId="0" borderId="54" xfId="0" applyNumberFormat="1" applyFont="1" applyFill="1" applyBorder="1" applyAlignment="1">
      <alignment horizontal="center" vertical="top"/>
    </xf>
    <xf numFmtId="164" fontId="4" fillId="0" borderId="45" xfId="0" applyNumberFormat="1" applyFont="1" applyFill="1" applyBorder="1" applyAlignment="1">
      <alignment horizontal="center" vertical="top"/>
    </xf>
    <xf numFmtId="164" fontId="4" fillId="0" borderId="53" xfId="0" applyNumberFormat="1" applyFont="1" applyFill="1" applyBorder="1" applyAlignment="1">
      <alignment horizontal="center" vertical="top"/>
    </xf>
    <xf numFmtId="164" fontId="4" fillId="0" borderId="47" xfId="0" applyNumberFormat="1" applyFont="1" applyFill="1" applyBorder="1" applyAlignment="1">
      <alignment horizontal="center" vertical="top"/>
    </xf>
    <xf numFmtId="164" fontId="6" fillId="2" borderId="76" xfId="0" applyNumberFormat="1" applyFont="1" applyFill="1" applyBorder="1" applyAlignment="1">
      <alignment horizontal="center" vertical="top"/>
    </xf>
    <xf numFmtId="164" fontId="3" fillId="7" borderId="76" xfId="0" applyNumberFormat="1" applyFont="1" applyFill="1" applyBorder="1" applyAlignment="1">
      <alignment horizontal="center" vertical="top"/>
    </xf>
    <xf numFmtId="164" fontId="3" fillId="8" borderId="60" xfId="0" applyNumberFormat="1" applyFont="1" applyFill="1" applyBorder="1" applyAlignment="1">
      <alignment horizontal="center" vertical="top" wrapText="1"/>
    </xf>
    <xf numFmtId="3" fontId="4" fillId="3" borderId="61" xfId="0" applyNumberFormat="1" applyFont="1" applyFill="1" applyBorder="1" applyAlignment="1">
      <alignment horizontal="center" vertical="top" wrapText="1"/>
    </xf>
    <xf numFmtId="3" fontId="4" fillId="3" borderId="53" xfId="0" applyNumberFormat="1" applyFont="1" applyFill="1" applyBorder="1" applyAlignment="1">
      <alignment horizontal="center" vertical="top" wrapText="1"/>
    </xf>
    <xf numFmtId="3" fontId="4" fillId="3" borderId="45" xfId="0" applyNumberFormat="1" applyFont="1" applyFill="1" applyBorder="1" applyAlignment="1">
      <alignment horizontal="center" vertical="top" wrapText="1"/>
    </xf>
    <xf numFmtId="3" fontId="4" fillId="3" borderId="47" xfId="0" applyNumberFormat="1" applyFont="1" applyFill="1" applyBorder="1" applyAlignment="1">
      <alignment horizontal="center" vertical="top" wrapText="1"/>
    </xf>
    <xf numFmtId="3" fontId="4" fillId="0" borderId="45" xfId="0" applyNumberFormat="1" applyFont="1" applyFill="1" applyBorder="1" applyAlignment="1">
      <alignment horizontal="center" vertical="top" wrapText="1"/>
    </xf>
    <xf numFmtId="3" fontId="4" fillId="3" borderId="54" xfId="0" applyNumberFormat="1" applyFont="1" applyFill="1" applyBorder="1" applyAlignment="1">
      <alignment horizontal="center" vertical="top" wrapText="1"/>
    </xf>
    <xf numFmtId="3" fontId="4" fillId="0" borderId="54" xfId="0" applyNumberFormat="1" applyFont="1" applyFill="1" applyBorder="1" applyAlignment="1">
      <alignment horizontal="center" vertical="top" wrapText="1"/>
    </xf>
    <xf numFmtId="3" fontId="4" fillId="0" borderId="53" xfId="0" applyNumberFormat="1" applyFont="1" applyFill="1" applyBorder="1" applyAlignment="1">
      <alignment horizontal="center" vertical="top"/>
    </xf>
    <xf numFmtId="3" fontId="4" fillId="3" borderId="54" xfId="0" applyNumberFormat="1" applyFont="1" applyFill="1" applyBorder="1" applyAlignment="1">
      <alignment horizontal="center" vertical="top"/>
    </xf>
    <xf numFmtId="3" fontId="1" fillId="3" borderId="47" xfId="0" applyNumberFormat="1" applyFont="1" applyFill="1" applyBorder="1" applyAlignment="1">
      <alignment horizontal="center" vertical="top" wrapText="1"/>
    </xf>
    <xf numFmtId="3" fontId="4" fillId="0" borderId="60" xfId="0" applyNumberFormat="1" applyFont="1" applyFill="1" applyBorder="1" applyAlignment="1">
      <alignment horizontal="center" vertical="top"/>
    </xf>
    <xf numFmtId="3" fontId="2" fillId="3" borderId="60" xfId="0" applyNumberFormat="1" applyFont="1" applyFill="1" applyBorder="1" applyAlignment="1">
      <alignment horizontal="center" vertical="top" wrapText="1"/>
    </xf>
    <xf numFmtId="3" fontId="4" fillId="3" borderId="60" xfId="0" applyNumberFormat="1" applyFont="1" applyFill="1" applyBorder="1" applyAlignment="1">
      <alignment horizontal="center" vertical="top" wrapText="1"/>
    </xf>
    <xf numFmtId="0" fontId="4" fillId="3" borderId="61" xfId="0" applyFont="1" applyFill="1" applyBorder="1" applyAlignment="1">
      <alignment horizontal="center" vertical="top" wrapText="1"/>
    </xf>
    <xf numFmtId="0" fontId="1" fillId="3" borderId="45" xfId="0" applyFont="1" applyFill="1" applyBorder="1" applyAlignment="1">
      <alignment horizontal="center" vertical="top" wrapText="1"/>
    </xf>
    <xf numFmtId="0" fontId="1" fillId="3" borderId="60" xfId="0" applyFont="1" applyFill="1" applyBorder="1" applyAlignment="1">
      <alignment vertical="top" wrapText="1"/>
    </xf>
    <xf numFmtId="0" fontId="4" fillId="3" borderId="60" xfId="0" applyFont="1" applyFill="1" applyBorder="1" applyAlignment="1">
      <alignment horizontal="center" vertical="top" wrapText="1"/>
    </xf>
    <xf numFmtId="3" fontId="1" fillId="3" borderId="61" xfId="0" applyNumberFormat="1" applyFont="1" applyFill="1" applyBorder="1" applyAlignment="1">
      <alignment horizontal="center" vertical="top"/>
    </xf>
    <xf numFmtId="3" fontId="1" fillId="3" borderId="53" xfId="0" applyNumberFormat="1" applyFont="1" applyFill="1" applyBorder="1" applyAlignment="1">
      <alignment horizontal="center" vertical="top"/>
    </xf>
    <xf numFmtId="1" fontId="1" fillId="3" borderId="45" xfId="0" applyNumberFormat="1" applyFont="1" applyFill="1" applyBorder="1" applyAlignment="1">
      <alignment horizontal="center" vertical="top" wrapText="1"/>
    </xf>
    <xf numFmtId="1" fontId="1" fillId="3" borderId="54" xfId="0" applyNumberFormat="1" applyFont="1" applyFill="1" applyBorder="1" applyAlignment="1">
      <alignment horizontal="center" vertical="top" wrapText="1"/>
    </xf>
    <xf numFmtId="49" fontId="1" fillId="3" borderId="45" xfId="0" applyNumberFormat="1" applyFont="1" applyFill="1" applyBorder="1" applyAlignment="1">
      <alignment horizontal="center" vertical="top"/>
    </xf>
    <xf numFmtId="49" fontId="1" fillId="3" borderId="53" xfId="0" applyNumberFormat="1" applyFont="1" applyFill="1" applyBorder="1" applyAlignment="1">
      <alignment horizontal="center" vertical="top"/>
    </xf>
    <xf numFmtId="3" fontId="1" fillId="3" borderId="47" xfId="0" applyNumberFormat="1" applyFont="1" applyFill="1" applyBorder="1" applyAlignment="1">
      <alignment horizontal="center" vertical="top"/>
    </xf>
    <xf numFmtId="49" fontId="1" fillId="3" borderId="45" xfId="0" applyNumberFormat="1" applyFont="1" applyFill="1" applyBorder="1" applyAlignment="1">
      <alignment horizontal="center" vertical="top" wrapText="1"/>
    </xf>
    <xf numFmtId="0" fontId="1" fillId="3" borderId="53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center" vertical="top" wrapText="1"/>
    </xf>
    <xf numFmtId="0" fontId="4" fillId="3" borderId="47" xfId="0" applyFont="1" applyFill="1" applyBorder="1" applyAlignment="1">
      <alignment horizontal="center" vertical="top" wrapText="1"/>
    </xf>
    <xf numFmtId="3" fontId="4" fillId="3" borderId="47" xfId="0" applyNumberFormat="1" applyFont="1" applyFill="1" applyBorder="1" applyAlignment="1">
      <alignment horizontal="center" vertical="top"/>
    </xf>
    <xf numFmtId="49" fontId="4" fillId="3" borderId="53" xfId="0" applyNumberFormat="1" applyFont="1" applyFill="1" applyBorder="1" applyAlignment="1">
      <alignment horizontal="center" vertical="top" wrapText="1"/>
    </xf>
    <xf numFmtId="3" fontId="4" fillId="3" borderId="45" xfId="0" applyNumberFormat="1" applyFont="1" applyFill="1" applyBorder="1" applyAlignment="1">
      <alignment horizontal="center" vertical="top"/>
    </xf>
    <xf numFmtId="3" fontId="4" fillId="3" borderId="53" xfId="0" applyNumberFormat="1" applyFont="1" applyFill="1" applyBorder="1" applyAlignment="1">
      <alignment horizontal="center" vertical="top"/>
    </xf>
    <xf numFmtId="3" fontId="4" fillId="0" borderId="53" xfId="0" applyNumberFormat="1" applyFont="1" applyFill="1" applyBorder="1" applyAlignment="1">
      <alignment horizontal="center" vertical="top" wrapText="1"/>
    </xf>
    <xf numFmtId="0" fontId="1" fillId="3" borderId="54" xfId="0" applyFont="1" applyFill="1" applyBorder="1" applyAlignment="1">
      <alignment horizontal="center" vertical="top" wrapText="1"/>
    </xf>
    <xf numFmtId="0" fontId="4" fillId="3" borderId="45" xfId="0" applyFont="1" applyFill="1" applyBorder="1" applyAlignment="1">
      <alignment horizontal="center" vertical="top" wrapText="1"/>
    </xf>
    <xf numFmtId="0" fontId="4" fillId="3" borderId="54" xfId="0" applyFont="1" applyFill="1" applyBorder="1" applyAlignment="1">
      <alignment horizontal="center" vertical="top" wrapText="1"/>
    </xf>
    <xf numFmtId="3" fontId="4" fillId="0" borderId="61" xfId="0" applyNumberFormat="1" applyFont="1" applyFill="1" applyBorder="1" applyAlignment="1">
      <alignment horizontal="center" vertical="top"/>
    </xf>
    <xf numFmtId="3" fontId="4" fillId="0" borderId="54" xfId="0" applyNumberFormat="1" applyFont="1" applyFill="1" applyBorder="1" applyAlignment="1">
      <alignment horizontal="center" vertical="top"/>
    </xf>
    <xf numFmtId="49" fontId="4" fillId="0" borderId="54" xfId="0" applyNumberFormat="1" applyFont="1" applyFill="1" applyBorder="1" applyAlignment="1">
      <alignment horizontal="center" vertical="top"/>
    </xf>
    <xf numFmtId="0" fontId="4" fillId="3" borderId="53" xfId="0" applyFont="1" applyFill="1" applyBorder="1" applyAlignment="1">
      <alignment horizontal="center" vertical="top" wrapText="1"/>
    </xf>
    <xf numFmtId="3" fontId="4" fillId="0" borderId="61" xfId="0" applyNumberFormat="1" applyFont="1" applyFill="1" applyBorder="1" applyAlignment="1">
      <alignment horizontal="center" vertical="top" wrapText="1"/>
    </xf>
    <xf numFmtId="3" fontId="4" fillId="0" borderId="60" xfId="0" applyNumberFormat="1" applyFont="1" applyFill="1" applyBorder="1" applyAlignment="1">
      <alignment horizontal="center" vertical="top" wrapText="1"/>
    </xf>
    <xf numFmtId="3" fontId="4" fillId="0" borderId="60" xfId="0" applyNumberFormat="1" applyFont="1" applyFill="1" applyBorder="1" applyAlignment="1">
      <alignment vertical="top"/>
    </xf>
    <xf numFmtId="3" fontId="4" fillId="0" borderId="26" xfId="0" applyNumberFormat="1" applyFont="1" applyFill="1" applyBorder="1" applyAlignment="1">
      <alignment horizontal="center" vertical="top"/>
    </xf>
    <xf numFmtId="0" fontId="4" fillId="3" borderId="30" xfId="0" applyFont="1" applyFill="1" applyBorder="1" applyAlignment="1">
      <alignment horizontal="left" vertical="top" wrapText="1"/>
    </xf>
    <xf numFmtId="3" fontId="4" fillId="4" borderId="61" xfId="0" applyNumberFormat="1" applyFont="1" applyFill="1" applyBorder="1" applyAlignment="1">
      <alignment horizontal="center" vertical="top" wrapText="1"/>
    </xf>
    <xf numFmtId="3" fontId="1" fillId="4" borderId="47" xfId="0" applyNumberFormat="1" applyFont="1" applyFill="1" applyBorder="1" applyAlignment="1">
      <alignment horizontal="center" vertical="top" wrapText="1"/>
    </xf>
    <xf numFmtId="3" fontId="1" fillId="0" borderId="45" xfId="0" applyNumberFormat="1" applyFont="1" applyFill="1" applyBorder="1" applyAlignment="1">
      <alignment horizontal="center" vertical="top" wrapText="1"/>
    </xf>
    <xf numFmtId="3" fontId="1" fillId="0" borderId="47" xfId="0" applyNumberFormat="1" applyFont="1" applyFill="1" applyBorder="1" applyAlignment="1">
      <alignment horizontal="center" vertical="top" wrapText="1"/>
    </xf>
    <xf numFmtId="3" fontId="3" fillId="0" borderId="54" xfId="0" applyNumberFormat="1" applyFont="1" applyFill="1" applyBorder="1" applyAlignment="1">
      <alignment horizontal="center" vertical="top"/>
    </xf>
    <xf numFmtId="3" fontId="3" fillId="0" borderId="60" xfId="0" applyNumberFormat="1" applyFont="1" applyFill="1" applyBorder="1" applyAlignment="1">
      <alignment horizontal="center" vertical="top"/>
    </xf>
    <xf numFmtId="0" fontId="4" fillId="0" borderId="54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 wrapText="1"/>
    </xf>
    <xf numFmtId="3" fontId="4" fillId="0" borderId="45" xfId="0" applyNumberFormat="1" applyFont="1" applyBorder="1" applyAlignment="1">
      <alignment horizontal="center" vertical="top" wrapText="1"/>
    </xf>
    <xf numFmtId="3" fontId="1" fillId="0" borderId="54" xfId="0" applyNumberFormat="1" applyFont="1" applyFill="1" applyBorder="1" applyAlignment="1">
      <alignment horizontal="center" vertical="top" wrapText="1"/>
    </xf>
    <xf numFmtId="3" fontId="1" fillId="3" borderId="0" xfId="0" applyNumberFormat="1" applyFont="1" applyFill="1" applyBorder="1" applyAlignment="1">
      <alignment horizontal="center" vertical="top" wrapText="1"/>
    </xf>
    <xf numFmtId="3" fontId="4" fillId="0" borderId="16" xfId="0" applyNumberFormat="1" applyFont="1" applyBorder="1" applyAlignment="1">
      <alignment horizontal="center" vertical="top" wrapText="1"/>
    </xf>
    <xf numFmtId="3" fontId="3" fillId="7" borderId="39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1" fillId="0" borderId="54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39" xfId="0" applyNumberFormat="1" applyFont="1" applyFill="1" applyBorder="1" applyAlignment="1">
      <alignment horizontal="center" vertical="top"/>
    </xf>
    <xf numFmtId="3" fontId="4" fillId="3" borderId="16" xfId="0" applyNumberFormat="1" applyFont="1" applyFill="1" applyBorder="1" applyAlignment="1">
      <alignment horizontal="center" vertical="top" wrapText="1"/>
    </xf>
    <xf numFmtId="3" fontId="1" fillId="3" borderId="52" xfId="0" applyNumberFormat="1" applyFont="1" applyFill="1" applyBorder="1" applyAlignment="1">
      <alignment vertical="top" wrapText="1"/>
    </xf>
    <xf numFmtId="165" fontId="1" fillId="3" borderId="30" xfId="0" applyNumberFormat="1" applyFont="1" applyFill="1" applyBorder="1" applyAlignment="1">
      <alignment horizontal="left" vertical="top" wrapText="1"/>
    </xf>
    <xf numFmtId="1" fontId="1" fillId="3" borderId="47" xfId="0" applyNumberFormat="1" applyFont="1" applyFill="1" applyBorder="1" applyAlignment="1">
      <alignment horizontal="center" vertical="top" wrapText="1"/>
    </xf>
    <xf numFmtId="3" fontId="4" fillId="3" borderId="0" xfId="0" applyNumberFormat="1" applyFont="1" applyFill="1" applyBorder="1" applyAlignment="1">
      <alignment horizontal="center" vertical="top"/>
    </xf>
    <xf numFmtId="3" fontId="6" fillId="3" borderId="68" xfId="0" applyNumberFormat="1" applyFont="1" applyFill="1" applyBorder="1" applyAlignment="1">
      <alignment horizontal="right" vertical="top" wrapText="1"/>
    </xf>
    <xf numFmtId="3" fontId="6" fillId="3" borderId="28" xfId="0" applyNumberFormat="1" applyFont="1" applyFill="1" applyBorder="1" applyAlignment="1">
      <alignment horizontal="right" vertical="top" wrapText="1"/>
    </xf>
    <xf numFmtId="165" fontId="6" fillId="3" borderId="75" xfId="0" applyNumberFormat="1" applyFont="1" applyFill="1" applyBorder="1" applyAlignment="1">
      <alignment horizontal="center" vertical="top" wrapText="1"/>
    </xf>
    <xf numFmtId="3" fontId="1" fillId="3" borderId="27" xfId="0" applyNumberFormat="1" applyFont="1" applyFill="1" applyBorder="1" applyAlignment="1">
      <alignment horizontal="left" vertical="top" wrapText="1"/>
    </xf>
    <xf numFmtId="3" fontId="4" fillId="0" borderId="75" xfId="0" applyNumberFormat="1" applyFont="1" applyFill="1" applyBorder="1" applyAlignment="1">
      <alignment horizontal="center" vertical="top"/>
    </xf>
    <xf numFmtId="3" fontId="6" fillId="3" borderId="27" xfId="0" applyNumberFormat="1" applyFont="1" applyFill="1" applyBorder="1" applyAlignment="1">
      <alignment horizontal="left" vertical="top" wrapText="1"/>
    </xf>
    <xf numFmtId="3" fontId="6" fillId="5" borderId="56" xfId="0" applyNumberFormat="1" applyFont="1" applyFill="1" applyBorder="1" applyAlignment="1">
      <alignment horizontal="center" vertical="top"/>
    </xf>
    <xf numFmtId="3" fontId="1" fillId="0" borderId="41" xfId="0" applyNumberFormat="1" applyFont="1" applyFill="1" applyBorder="1" applyAlignment="1">
      <alignment vertical="top" wrapText="1"/>
    </xf>
    <xf numFmtId="3" fontId="1" fillId="0" borderId="62" xfId="0" applyNumberFormat="1" applyFont="1" applyFill="1" applyBorder="1" applyAlignment="1">
      <alignment vertical="top" wrapText="1"/>
    </xf>
    <xf numFmtId="3" fontId="1" fillId="0" borderId="60" xfId="0" applyNumberFormat="1" applyFont="1" applyFill="1" applyBorder="1" applyAlignment="1">
      <alignment vertical="top" wrapText="1"/>
    </xf>
    <xf numFmtId="49" fontId="4" fillId="0" borderId="61" xfId="0" applyNumberFormat="1" applyFont="1" applyFill="1" applyBorder="1" applyAlignment="1">
      <alignment vertical="top"/>
    </xf>
    <xf numFmtId="49" fontId="1" fillId="0" borderId="60" xfId="0" applyNumberFormat="1" applyFont="1" applyBorder="1" applyAlignment="1">
      <alignment vertical="top"/>
    </xf>
    <xf numFmtId="3" fontId="4" fillId="0" borderId="14" xfId="0" applyNumberFormat="1" applyFont="1" applyFill="1" applyBorder="1" applyAlignment="1">
      <alignment vertical="center" textRotation="90" wrapText="1"/>
    </xf>
    <xf numFmtId="3" fontId="3" fillId="3" borderId="31" xfId="0" applyNumberFormat="1" applyFont="1" applyFill="1" applyBorder="1" applyAlignment="1">
      <alignment horizontal="center" vertical="top"/>
    </xf>
    <xf numFmtId="164" fontId="6" fillId="3" borderId="45" xfId="0" applyNumberFormat="1" applyFont="1" applyFill="1" applyBorder="1" applyAlignment="1">
      <alignment horizontal="center" vertical="top"/>
    </xf>
    <xf numFmtId="3" fontId="4" fillId="3" borderId="11" xfId="0" applyNumberFormat="1" applyFont="1" applyFill="1" applyBorder="1" applyAlignment="1">
      <alignment vertical="top" wrapText="1"/>
    </xf>
    <xf numFmtId="3" fontId="1" fillId="0" borderId="18" xfId="0" applyNumberFormat="1" applyFont="1" applyFill="1" applyBorder="1" applyAlignment="1">
      <alignment horizontal="center" vertical="top"/>
    </xf>
    <xf numFmtId="3" fontId="4" fillId="3" borderId="31" xfId="0" applyNumberFormat="1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/>
    </xf>
    <xf numFmtId="3" fontId="4" fillId="0" borderId="48" xfId="0" applyNumberFormat="1" applyFont="1" applyBorder="1" applyAlignment="1">
      <alignment vertical="top"/>
    </xf>
    <xf numFmtId="3" fontId="1" fillId="3" borderId="11" xfId="0" applyNumberFormat="1" applyFont="1" applyFill="1" applyBorder="1" applyAlignment="1">
      <alignment vertical="top" wrapText="1"/>
    </xf>
    <xf numFmtId="3" fontId="4" fillId="0" borderId="48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/>
    </xf>
    <xf numFmtId="3" fontId="1" fillId="3" borderId="41" xfId="0" applyNumberFormat="1" applyFont="1" applyFill="1" applyBorder="1" applyAlignment="1">
      <alignment horizontal="left" vertical="top" wrapText="1"/>
    </xf>
    <xf numFmtId="3" fontId="3" fillId="0" borderId="54" xfId="0" applyNumberFormat="1" applyFont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39" xfId="0" applyNumberFormat="1" applyFont="1" applyFill="1" applyBorder="1" applyAlignment="1">
      <alignment horizontal="center" vertical="top"/>
    </xf>
    <xf numFmtId="3" fontId="4" fillId="3" borderId="49" xfId="0" applyNumberFormat="1" applyFont="1" applyFill="1" applyBorder="1" applyAlignment="1">
      <alignment horizontal="left" vertical="top" wrapText="1"/>
    </xf>
    <xf numFmtId="3" fontId="4" fillId="3" borderId="51" xfId="0" applyNumberFormat="1" applyFont="1" applyFill="1" applyBorder="1" applyAlignment="1">
      <alignment horizontal="left" vertical="top" wrapText="1"/>
    </xf>
    <xf numFmtId="3" fontId="1" fillId="3" borderId="16" xfId="0" applyNumberFormat="1" applyFont="1" applyFill="1" applyBorder="1" applyAlignment="1">
      <alignment horizontal="center" vertical="top" wrapText="1"/>
    </xf>
    <xf numFmtId="3" fontId="4" fillId="3" borderId="16" xfId="0" applyNumberFormat="1" applyFont="1" applyFill="1" applyBorder="1" applyAlignment="1">
      <alignment horizontal="center" vertical="top" wrapText="1"/>
    </xf>
    <xf numFmtId="3" fontId="4" fillId="0" borderId="16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/>
    </xf>
    <xf numFmtId="3" fontId="4" fillId="3" borderId="13" xfId="0" applyNumberFormat="1" applyFont="1" applyFill="1" applyBorder="1" applyAlignment="1">
      <alignment horizontal="center" vertical="center" textRotation="90" wrapText="1"/>
    </xf>
    <xf numFmtId="3" fontId="1" fillId="3" borderId="13" xfId="0" applyNumberFormat="1" applyFont="1" applyFill="1" applyBorder="1" applyAlignment="1">
      <alignment horizontal="center" vertical="center" textRotation="90" wrapText="1"/>
    </xf>
    <xf numFmtId="3" fontId="6" fillId="0" borderId="14" xfId="0" applyNumberFormat="1" applyFont="1" applyBorder="1" applyAlignment="1">
      <alignment horizontal="center" vertical="top"/>
    </xf>
    <xf numFmtId="164" fontId="3" fillId="5" borderId="60" xfId="0" applyNumberFormat="1" applyFont="1" applyFill="1" applyBorder="1" applyAlignment="1">
      <alignment horizontal="center" vertical="top"/>
    </xf>
    <xf numFmtId="3" fontId="3" fillId="5" borderId="62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 wrapText="1"/>
    </xf>
    <xf numFmtId="165" fontId="1" fillId="3" borderId="53" xfId="0" applyNumberFormat="1" applyFont="1" applyFill="1" applyBorder="1" applyAlignment="1">
      <alignment horizontal="center" vertical="top" wrapText="1"/>
    </xf>
    <xf numFmtId="0" fontId="20" fillId="3" borderId="53" xfId="0" applyFont="1" applyFill="1" applyBorder="1" applyAlignment="1">
      <alignment horizontal="center" vertical="top" wrapText="1"/>
    </xf>
    <xf numFmtId="3" fontId="1" fillId="3" borderId="49" xfId="0" applyNumberFormat="1" applyFont="1" applyFill="1" applyBorder="1" applyAlignment="1">
      <alignment vertical="top" wrapText="1"/>
    </xf>
    <xf numFmtId="3" fontId="4" fillId="0" borderId="48" xfId="0" applyNumberFormat="1" applyFont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 textRotation="180" wrapText="1"/>
    </xf>
    <xf numFmtId="3" fontId="3" fillId="0" borderId="51" xfId="0" applyNumberFormat="1" applyFont="1" applyBorder="1" applyAlignment="1">
      <alignment horizontal="center" vertical="top"/>
    </xf>
    <xf numFmtId="3" fontId="1" fillId="3" borderId="73" xfId="0" applyNumberFormat="1" applyFont="1" applyFill="1" applyBorder="1" applyAlignment="1">
      <alignment horizontal="center" vertical="top"/>
    </xf>
    <xf numFmtId="0" fontId="4" fillId="3" borderId="0" xfId="0" applyFont="1" applyFill="1" applyBorder="1" applyAlignment="1">
      <alignment vertical="top" wrapText="1"/>
    </xf>
    <xf numFmtId="3" fontId="4" fillId="3" borderId="43" xfId="0" applyNumberFormat="1" applyFont="1" applyFill="1" applyBorder="1" applyAlignment="1">
      <alignment horizontal="left" vertical="top" wrapText="1"/>
    </xf>
    <xf numFmtId="3" fontId="4" fillId="3" borderId="39" xfId="0" applyNumberFormat="1" applyFont="1" applyFill="1" applyBorder="1" applyAlignment="1">
      <alignment horizontal="left" vertical="top" wrapText="1"/>
    </xf>
    <xf numFmtId="3" fontId="4" fillId="3" borderId="52" xfId="0" applyNumberFormat="1" applyFont="1" applyFill="1" applyBorder="1" applyAlignment="1">
      <alignment horizontal="left" vertical="top" wrapText="1"/>
    </xf>
    <xf numFmtId="3" fontId="1" fillId="3" borderId="43" xfId="0" applyNumberFormat="1" applyFont="1" applyFill="1" applyBorder="1" applyAlignment="1">
      <alignment horizontal="left" vertical="top" wrapText="1"/>
    </xf>
    <xf numFmtId="3" fontId="1" fillId="3" borderId="59" xfId="0" applyNumberFormat="1" applyFont="1" applyFill="1" applyBorder="1" applyAlignment="1">
      <alignment horizontal="left" vertical="top" wrapText="1"/>
    </xf>
    <xf numFmtId="3" fontId="6" fillId="5" borderId="62" xfId="0" applyNumberFormat="1" applyFont="1" applyFill="1" applyBorder="1" applyAlignment="1">
      <alignment horizontal="right" vertical="top" wrapText="1"/>
    </xf>
    <xf numFmtId="3" fontId="6" fillId="5" borderId="1" xfId="0" applyNumberFormat="1" applyFont="1" applyFill="1" applyBorder="1" applyAlignment="1">
      <alignment horizontal="right" vertical="top" wrapText="1"/>
    </xf>
    <xf numFmtId="3" fontId="6" fillId="5" borderId="77" xfId="0" applyNumberFormat="1" applyFont="1" applyFill="1" applyBorder="1" applyAlignment="1">
      <alignment horizontal="right" vertical="top" wrapText="1"/>
    </xf>
    <xf numFmtId="49" fontId="4" fillId="0" borderId="45" xfId="0" applyNumberFormat="1" applyFont="1" applyBorder="1" applyAlignment="1">
      <alignment horizontal="center" vertical="top" wrapText="1"/>
    </xf>
    <xf numFmtId="49" fontId="4" fillId="0" borderId="53" xfId="0" applyNumberFormat="1" applyFont="1" applyBorder="1" applyAlignment="1">
      <alignment horizontal="center" vertical="top" wrapText="1"/>
    </xf>
    <xf numFmtId="3" fontId="4" fillId="3" borderId="44" xfId="0" applyNumberFormat="1" applyFont="1" applyFill="1" applyBorder="1" applyAlignment="1">
      <alignment horizontal="center" vertical="center" textRotation="90" wrapText="1"/>
    </xf>
    <xf numFmtId="3" fontId="4" fillId="3" borderId="50" xfId="0" applyNumberFormat="1" applyFont="1" applyFill="1" applyBorder="1" applyAlignment="1">
      <alignment horizontal="center" vertical="center" textRotation="90" wrapText="1"/>
    </xf>
    <xf numFmtId="0" fontId="4" fillId="3" borderId="43" xfId="0" applyFont="1" applyFill="1" applyBorder="1" applyAlignment="1">
      <alignment horizontal="left" vertical="top" wrapText="1"/>
    </xf>
    <xf numFmtId="0" fontId="4" fillId="3" borderId="52" xfId="0" applyFont="1" applyFill="1" applyBorder="1" applyAlignment="1">
      <alignment horizontal="left" vertical="top" wrapText="1"/>
    </xf>
    <xf numFmtId="0" fontId="4" fillId="3" borderId="45" xfId="0" applyFont="1" applyFill="1" applyBorder="1" applyAlignment="1">
      <alignment horizontal="center" vertical="top" wrapText="1"/>
    </xf>
    <xf numFmtId="0" fontId="4" fillId="3" borderId="53" xfId="0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3" fontId="6" fillId="3" borderId="37" xfId="0" applyNumberFormat="1" applyFont="1" applyFill="1" applyBorder="1" applyAlignment="1">
      <alignment horizontal="left" vertical="top" wrapText="1"/>
    </xf>
    <xf numFmtId="3" fontId="6" fillId="3" borderId="41" xfId="0" applyNumberFormat="1" applyFont="1" applyFill="1" applyBorder="1" applyAlignment="1">
      <alignment horizontal="left" vertical="top" wrapText="1"/>
    </xf>
    <xf numFmtId="3" fontId="1" fillId="3" borderId="41" xfId="0" applyNumberFormat="1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center" vertical="top" textRotation="90" wrapText="1"/>
    </xf>
    <xf numFmtId="3" fontId="1" fillId="0" borderId="13" xfId="0" applyNumberFormat="1" applyFont="1" applyFill="1" applyBorder="1" applyAlignment="1">
      <alignment horizontal="center" vertical="top" textRotation="90" wrapText="1"/>
    </xf>
    <xf numFmtId="3" fontId="1" fillId="0" borderId="22" xfId="0" applyNumberFormat="1" applyFont="1" applyFill="1" applyBorder="1" applyAlignment="1">
      <alignment horizontal="center" vertical="top" textRotation="90" wrapText="1"/>
    </xf>
    <xf numFmtId="3" fontId="3" fillId="0" borderId="61" xfId="0" applyNumberFormat="1" applyFont="1" applyBorder="1" applyAlignment="1">
      <alignment horizontal="center" vertical="top"/>
    </xf>
    <xf numFmtId="3" fontId="3" fillId="0" borderId="54" xfId="0" applyNumberFormat="1" applyFont="1" applyBorder="1" applyAlignment="1">
      <alignment horizontal="center" vertical="top"/>
    </xf>
    <xf numFmtId="3" fontId="3" fillId="0" borderId="60" xfId="0" applyNumberFormat="1" applyFont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4" fillId="0" borderId="35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3" fontId="3" fillId="7" borderId="39" xfId="0" applyNumberFormat="1" applyFont="1" applyFill="1" applyBorder="1" applyAlignment="1">
      <alignment horizontal="center" vertical="top"/>
    </xf>
    <xf numFmtId="3" fontId="4" fillId="3" borderId="42" xfId="0" applyNumberFormat="1" applyFont="1" applyFill="1" applyBorder="1" applyAlignment="1">
      <alignment horizontal="left" vertical="top" wrapText="1"/>
    </xf>
    <xf numFmtId="3" fontId="4" fillId="3" borderId="49" xfId="0" applyNumberFormat="1" applyFont="1" applyFill="1" applyBorder="1" applyAlignment="1">
      <alignment horizontal="left" vertical="top" wrapText="1"/>
    </xf>
    <xf numFmtId="3" fontId="6" fillId="0" borderId="61" xfId="0" applyNumberFormat="1" applyFont="1" applyBorder="1" applyAlignment="1">
      <alignment horizontal="center" vertical="top" wrapText="1"/>
    </xf>
    <xf numFmtId="3" fontId="6" fillId="0" borderId="60" xfId="0" applyNumberFormat="1" applyFont="1" applyBorder="1" applyAlignment="1">
      <alignment horizontal="center" vertical="top" wrapText="1"/>
    </xf>
    <xf numFmtId="3" fontId="3" fillId="3" borderId="37" xfId="0" applyNumberFormat="1" applyFont="1" applyFill="1" applyBorder="1" applyAlignment="1">
      <alignment horizontal="left" vertical="top" wrapText="1"/>
    </xf>
    <xf numFmtId="3" fontId="3" fillId="3" borderId="41" xfId="0" applyNumberFormat="1" applyFont="1" applyFill="1" applyBorder="1" applyAlignment="1">
      <alignment horizontal="left" vertical="top" wrapText="1"/>
    </xf>
    <xf numFmtId="49" fontId="3" fillId="7" borderId="36" xfId="0" applyNumberFormat="1" applyFont="1" applyFill="1" applyBorder="1" applyAlignment="1">
      <alignment horizontal="center" vertical="top"/>
    </xf>
    <xf numFmtId="49" fontId="3" fillId="7" borderId="39" xfId="0" applyNumberFormat="1" applyFont="1" applyFill="1" applyBorder="1" applyAlignment="1">
      <alignment horizontal="center" vertical="top"/>
    </xf>
    <xf numFmtId="49" fontId="3" fillId="7" borderId="59" xfId="0" applyNumberFormat="1" applyFont="1" applyFill="1" applyBorder="1" applyAlignment="1">
      <alignment horizontal="center" vertical="top"/>
    </xf>
    <xf numFmtId="49" fontId="3" fillId="2" borderId="22" xfId="0" applyNumberFormat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3" fontId="4" fillId="0" borderId="43" xfId="0" applyNumberFormat="1" applyFont="1" applyBorder="1" applyAlignment="1">
      <alignment horizontal="left" vertical="top" wrapText="1"/>
    </xf>
    <xf numFmtId="3" fontId="4" fillId="0" borderId="44" xfId="0" applyNumberFormat="1" applyFont="1" applyBorder="1" applyAlignment="1">
      <alignment horizontal="left" vertical="top" wrapText="1"/>
    </xf>
    <xf numFmtId="3" fontId="4" fillId="0" borderId="65" xfId="0" applyNumberFormat="1" applyFont="1" applyBorder="1" applyAlignment="1">
      <alignment horizontal="left" vertical="top" wrapText="1"/>
    </xf>
    <xf numFmtId="3" fontId="3" fillId="5" borderId="33" xfId="0" applyNumberFormat="1" applyFont="1" applyFill="1" applyBorder="1" applyAlignment="1">
      <alignment horizontal="right" vertical="top" wrapText="1"/>
    </xf>
    <xf numFmtId="3" fontId="3" fillId="5" borderId="34" xfId="0" applyNumberFormat="1" applyFont="1" applyFill="1" applyBorder="1" applyAlignment="1">
      <alignment horizontal="right" vertical="top" wrapText="1"/>
    </xf>
    <xf numFmtId="3" fontId="3" fillId="5" borderId="64" xfId="0" applyNumberFormat="1" applyFont="1" applyFill="1" applyBorder="1" applyAlignment="1">
      <alignment horizontal="right" vertical="top" wrapText="1"/>
    </xf>
    <xf numFmtId="3" fontId="4" fillId="3" borderId="13" xfId="0" applyNumberFormat="1" applyFont="1" applyFill="1" applyBorder="1" applyAlignment="1">
      <alignment horizontal="left" vertical="top" wrapText="1"/>
    </xf>
    <xf numFmtId="3" fontId="4" fillId="3" borderId="14" xfId="0" applyNumberFormat="1" applyFont="1" applyFill="1" applyBorder="1" applyAlignment="1">
      <alignment horizontal="left" vertical="top" wrapText="1"/>
    </xf>
    <xf numFmtId="3" fontId="4" fillId="0" borderId="30" xfId="0" applyNumberFormat="1" applyFont="1" applyBorder="1" applyAlignment="1">
      <alignment horizontal="left" vertical="top" wrapText="1"/>
    </xf>
    <xf numFmtId="3" fontId="4" fillId="0" borderId="18" xfId="0" applyNumberFormat="1" applyFont="1" applyBorder="1" applyAlignment="1">
      <alignment horizontal="left" vertical="top" wrapText="1"/>
    </xf>
    <xf numFmtId="3" fontId="3" fillId="5" borderId="55" xfId="0" applyNumberFormat="1" applyFont="1" applyFill="1" applyBorder="1" applyAlignment="1">
      <alignment horizontal="right" vertical="top" wrapText="1"/>
    </xf>
    <xf numFmtId="3" fontId="3" fillId="5" borderId="56" xfId="0" applyNumberFormat="1" applyFont="1" applyFill="1" applyBorder="1" applyAlignment="1">
      <alignment horizontal="right" vertical="top" wrapText="1"/>
    </xf>
    <xf numFmtId="3" fontId="6" fillId="5" borderId="55" xfId="0" applyNumberFormat="1" applyFont="1" applyFill="1" applyBorder="1" applyAlignment="1">
      <alignment horizontal="right" vertical="top" wrapText="1"/>
    </xf>
    <xf numFmtId="3" fontId="6" fillId="5" borderId="56" xfId="0" applyNumberFormat="1" applyFont="1" applyFill="1" applyBorder="1" applyAlignment="1">
      <alignment horizontal="right" vertical="top" wrapText="1"/>
    </xf>
    <xf numFmtId="3" fontId="3" fillId="4" borderId="41" xfId="0" applyNumberFormat="1" applyFont="1" applyFill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center" vertical="center" textRotation="90"/>
    </xf>
    <xf numFmtId="3" fontId="4" fillId="0" borderId="13" xfId="0" applyNumberFormat="1" applyFont="1" applyBorder="1" applyAlignment="1">
      <alignment horizontal="center" vertical="center" textRotation="90"/>
    </xf>
    <xf numFmtId="3" fontId="4" fillId="0" borderId="42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left" vertical="top" wrapText="1"/>
    </xf>
    <xf numFmtId="3" fontId="1" fillId="3" borderId="40" xfId="0" applyNumberFormat="1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center" vertical="top" wrapText="1"/>
    </xf>
    <xf numFmtId="3" fontId="1" fillId="3" borderId="48" xfId="0" applyNumberFormat="1" applyFont="1" applyFill="1" applyBorder="1" applyAlignment="1">
      <alignment horizontal="center" vertical="top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4" fillId="8" borderId="10" xfId="0" applyNumberFormat="1" applyFont="1" applyFill="1" applyBorder="1" applyAlignment="1">
      <alignment horizontal="center" vertical="center" wrapText="1"/>
    </xf>
    <xf numFmtId="3" fontId="1" fillId="0" borderId="36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3" fillId="8" borderId="36" xfId="0" applyNumberFormat="1" applyFont="1" applyFill="1" applyBorder="1" applyAlignment="1">
      <alignment horizontal="left" vertical="top" wrapText="1"/>
    </xf>
    <xf numFmtId="3" fontId="3" fillId="8" borderId="4" xfId="0" applyNumberFormat="1" applyFont="1" applyFill="1" applyBorder="1" applyAlignment="1">
      <alignment horizontal="left" vertical="top" wrapText="1"/>
    </xf>
    <xf numFmtId="3" fontId="3" fillId="8" borderId="5" xfId="0" applyNumberFormat="1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wrapText="1"/>
    </xf>
    <xf numFmtId="3" fontId="1" fillId="3" borderId="35" xfId="0" applyNumberFormat="1" applyFont="1" applyFill="1" applyBorder="1" applyAlignment="1">
      <alignment horizontal="left" vertical="top" wrapText="1"/>
    </xf>
    <xf numFmtId="3" fontId="4" fillId="0" borderId="52" xfId="0" applyNumberFormat="1" applyFont="1" applyBorder="1" applyAlignment="1">
      <alignment horizontal="left" vertical="top" wrapText="1"/>
    </xf>
    <xf numFmtId="3" fontId="4" fillId="0" borderId="50" xfId="0" applyNumberFormat="1" applyFont="1" applyBorder="1" applyAlignment="1">
      <alignment horizontal="left" vertical="top" wrapText="1"/>
    </xf>
    <xf numFmtId="3" fontId="4" fillId="0" borderId="67" xfId="0" applyNumberFormat="1" applyFont="1" applyBorder="1" applyAlignment="1">
      <alignment horizontal="left" vertical="top" wrapText="1"/>
    </xf>
    <xf numFmtId="3" fontId="4" fillId="5" borderId="11" xfId="0" applyNumberFormat="1" applyFont="1" applyFill="1" applyBorder="1" applyAlignment="1">
      <alignment horizontal="left" vertical="top" wrapText="1"/>
    </xf>
    <xf numFmtId="3" fontId="4" fillId="5" borderId="12" xfId="0" applyNumberFormat="1" applyFont="1" applyFill="1" applyBorder="1" applyAlignment="1">
      <alignment horizontal="left" vertical="top" wrapText="1"/>
    </xf>
    <xf numFmtId="3" fontId="4" fillId="5" borderId="17" xfId="0" applyNumberFormat="1" applyFont="1" applyFill="1" applyBorder="1" applyAlignment="1">
      <alignment horizontal="left" vertical="top" wrapText="1"/>
    </xf>
    <xf numFmtId="3" fontId="4" fillId="5" borderId="30" xfId="0" applyNumberFormat="1" applyFont="1" applyFill="1" applyBorder="1" applyAlignment="1">
      <alignment horizontal="left" vertical="top" wrapText="1"/>
    </xf>
    <xf numFmtId="3" fontId="4" fillId="5" borderId="18" xfId="0" applyNumberFormat="1" applyFont="1" applyFill="1" applyBorder="1" applyAlignment="1">
      <alignment horizontal="left" vertical="top" wrapText="1"/>
    </xf>
    <xf numFmtId="3" fontId="4" fillId="5" borderId="43" xfId="0" applyNumberFormat="1" applyFont="1" applyFill="1" applyBorder="1" applyAlignment="1">
      <alignment horizontal="left" vertical="top" wrapText="1"/>
    </xf>
    <xf numFmtId="3" fontId="4" fillId="5" borderId="44" xfId="0" applyNumberFormat="1" applyFont="1" applyFill="1" applyBorder="1" applyAlignment="1">
      <alignment horizontal="left" vertical="top" wrapText="1"/>
    </xf>
    <xf numFmtId="3" fontId="4" fillId="5" borderId="65" xfId="0" applyNumberFormat="1" applyFont="1" applyFill="1" applyBorder="1" applyAlignment="1">
      <alignment horizontal="left" vertical="top" wrapText="1"/>
    </xf>
    <xf numFmtId="3" fontId="3" fillId="8" borderId="33" xfId="0" applyNumberFormat="1" applyFont="1" applyFill="1" applyBorder="1" applyAlignment="1">
      <alignment horizontal="left" vertical="top" wrapText="1"/>
    </xf>
    <xf numFmtId="3" fontId="3" fillId="8" borderId="34" xfId="0" applyNumberFormat="1" applyFont="1" applyFill="1" applyBorder="1" applyAlignment="1">
      <alignment horizontal="left" vertical="top" wrapText="1"/>
    </xf>
    <xf numFmtId="3" fontId="3" fillId="8" borderId="64" xfId="0" applyNumberFormat="1" applyFont="1" applyFill="1" applyBorder="1" applyAlignment="1">
      <alignment horizontal="left" vertical="top" wrapText="1"/>
    </xf>
    <xf numFmtId="3" fontId="4" fillId="0" borderId="11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3" fontId="4" fillId="0" borderId="17" xfId="0" applyNumberFormat="1" applyFont="1" applyBorder="1" applyAlignment="1">
      <alignment horizontal="left" vertical="top" wrapText="1"/>
    </xf>
    <xf numFmtId="3" fontId="4" fillId="3" borderId="30" xfId="0" applyNumberFormat="1" applyFont="1" applyFill="1" applyBorder="1" applyAlignment="1">
      <alignment horizontal="left" vertical="top" wrapText="1"/>
    </xf>
    <xf numFmtId="3" fontId="4" fillId="3" borderId="18" xfId="0" applyNumberFormat="1" applyFont="1" applyFill="1" applyBorder="1" applyAlignment="1">
      <alignment horizontal="left" vertical="top" wrapText="1"/>
    </xf>
    <xf numFmtId="3" fontId="4" fillId="3" borderId="19" xfId="0" applyNumberFormat="1" applyFont="1" applyFill="1" applyBorder="1" applyAlignment="1">
      <alignment horizontal="left" vertical="top" wrapText="1"/>
    </xf>
    <xf numFmtId="3" fontId="3" fillId="8" borderId="64" xfId="0" applyNumberFormat="1" applyFont="1" applyFill="1" applyBorder="1" applyAlignment="1">
      <alignment horizontal="right" vertical="center"/>
    </xf>
    <xf numFmtId="3" fontId="3" fillId="8" borderId="9" xfId="0" applyNumberFormat="1" applyFont="1" applyFill="1" applyBorder="1" applyAlignment="1">
      <alignment horizontal="right" vertical="center"/>
    </xf>
    <xf numFmtId="3" fontId="3" fillId="5" borderId="30" xfId="0" applyNumberFormat="1" applyFont="1" applyFill="1" applyBorder="1" applyAlignment="1">
      <alignment horizontal="right" vertical="top" wrapText="1"/>
    </xf>
    <xf numFmtId="3" fontId="3" fillId="5" borderId="18" xfId="0" applyNumberFormat="1" applyFont="1" applyFill="1" applyBorder="1" applyAlignment="1">
      <alignment horizontal="right" vertical="top" wrapText="1"/>
    </xf>
    <xf numFmtId="3" fontId="1" fillId="4" borderId="45" xfId="0" applyNumberFormat="1" applyFont="1" applyFill="1" applyBorder="1" applyAlignment="1">
      <alignment horizontal="center" vertical="top" wrapText="1"/>
    </xf>
    <xf numFmtId="3" fontId="1" fillId="4" borderId="54" xfId="0" applyNumberFormat="1" applyFont="1" applyFill="1" applyBorder="1" applyAlignment="1">
      <alignment horizontal="center" vertical="top" wrapText="1"/>
    </xf>
    <xf numFmtId="3" fontId="4" fillId="2" borderId="9" xfId="0" applyNumberFormat="1" applyFont="1" applyFill="1" applyBorder="1" applyAlignment="1">
      <alignment horizontal="center" vertical="top"/>
    </xf>
    <xf numFmtId="3" fontId="4" fillId="2" borderId="10" xfId="0" applyNumberFormat="1" applyFont="1" applyFill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3" fontId="1" fillId="3" borderId="37" xfId="0" applyNumberFormat="1" applyFont="1" applyFill="1" applyBorder="1" applyAlignment="1">
      <alignment horizontal="left" vertical="top" wrapText="1"/>
    </xf>
    <xf numFmtId="3" fontId="1" fillId="3" borderId="62" xfId="0" applyNumberFormat="1" applyFont="1" applyFill="1" applyBorder="1" applyAlignment="1">
      <alignment horizontal="left" vertical="top" wrapText="1"/>
    </xf>
    <xf numFmtId="3" fontId="1" fillId="3" borderId="42" xfId="0" applyNumberFormat="1" applyFont="1" applyFill="1" applyBorder="1" applyAlignment="1">
      <alignment horizontal="left" vertical="top" wrapText="1"/>
    </xf>
    <xf numFmtId="3" fontId="1" fillId="3" borderId="49" xfId="0" applyNumberFormat="1" applyFont="1" applyFill="1" applyBorder="1" applyAlignment="1">
      <alignment horizontal="left" vertical="top" wrapText="1"/>
    </xf>
    <xf numFmtId="3" fontId="3" fillId="2" borderId="9" xfId="0" applyNumberFormat="1" applyFont="1" applyFill="1" applyBorder="1" applyAlignment="1">
      <alignment horizontal="right" vertical="top"/>
    </xf>
    <xf numFmtId="3" fontId="3" fillId="3" borderId="42" xfId="0" applyNumberFormat="1" applyFont="1" applyFill="1" applyBorder="1" applyAlignment="1">
      <alignment horizontal="left" vertical="top" wrapText="1"/>
    </xf>
    <xf numFmtId="3" fontId="6" fillId="2" borderId="9" xfId="0" applyNumberFormat="1" applyFont="1" applyFill="1" applyBorder="1" applyAlignment="1">
      <alignment horizontal="left" vertical="top"/>
    </xf>
    <xf numFmtId="3" fontId="6" fillId="2" borderId="10" xfId="0" applyNumberFormat="1" applyFont="1" applyFill="1" applyBorder="1" applyAlignment="1">
      <alignment horizontal="left" vertical="top"/>
    </xf>
    <xf numFmtId="3" fontId="1" fillId="3" borderId="43" xfId="0" applyNumberFormat="1" applyFont="1" applyFill="1" applyBorder="1" applyAlignment="1">
      <alignment horizontal="center" vertical="top" wrapText="1"/>
    </xf>
    <xf numFmtId="3" fontId="1" fillId="3" borderId="52" xfId="0" applyNumberFormat="1" applyFont="1" applyFill="1" applyBorder="1" applyAlignment="1">
      <alignment horizontal="center" vertical="top" wrapText="1"/>
    </xf>
    <xf numFmtId="164" fontId="1" fillId="3" borderId="45" xfId="0" applyNumberFormat="1" applyFont="1" applyFill="1" applyBorder="1" applyAlignment="1">
      <alignment horizontal="center" vertical="top" wrapText="1"/>
    </xf>
    <xf numFmtId="164" fontId="1" fillId="3" borderId="53" xfId="0" applyNumberFormat="1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3" fontId="3" fillId="3" borderId="44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50" xfId="0" applyNumberFormat="1" applyFont="1" applyFill="1" applyBorder="1" applyAlignment="1">
      <alignment horizontal="center" vertical="top" wrapText="1"/>
    </xf>
    <xf numFmtId="3" fontId="4" fillId="7" borderId="8" xfId="0" applyNumberFormat="1" applyFont="1" applyFill="1" applyBorder="1" applyAlignment="1">
      <alignment horizontal="center" vertical="top"/>
    </xf>
    <xf numFmtId="3" fontId="4" fillId="7" borderId="10" xfId="0" applyNumberFormat="1" applyFont="1" applyFill="1" applyBorder="1" applyAlignment="1">
      <alignment horizontal="center" vertical="top"/>
    </xf>
    <xf numFmtId="3" fontId="4" fillId="3" borderId="44" xfId="0" applyNumberFormat="1" applyFont="1" applyFill="1" applyBorder="1" applyAlignment="1">
      <alignment horizontal="center" vertical="center" textRotation="90"/>
    </xf>
    <xf numFmtId="3" fontId="4" fillId="3" borderId="13" xfId="0" applyNumberFormat="1" applyFont="1" applyFill="1" applyBorder="1" applyAlignment="1">
      <alignment horizontal="center" vertical="center" textRotation="90"/>
    </xf>
    <xf numFmtId="3" fontId="4" fillId="3" borderId="40" xfId="0" applyNumberFormat="1" applyFont="1" applyFill="1" applyBorder="1" applyAlignment="1">
      <alignment horizontal="center" vertical="top" wrapText="1"/>
    </xf>
    <xf numFmtId="3" fontId="4" fillId="3" borderId="16" xfId="0" applyNumberFormat="1" applyFont="1" applyFill="1" applyBorder="1" applyAlignment="1">
      <alignment horizontal="center" vertical="top" wrapText="1"/>
    </xf>
    <xf numFmtId="3" fontId="4" fillId="3" borderId="41" xfId="0" applyNumberFormat="1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0" fontId="4" fillId="3" borderId="42" xfId="0" applyFont="1" applyFill="1" applyBorder="1" applyAlignment="1">
      <alignment horizontal="left" vertical="top" wrapText="1"/>
    </xf>
    <xf numFmtId="0" fontId="4" fillId="3" borderId="41" xfId="0" applyFont="1" applyFill="1" applyBorder="1" applyAlignment="1">
      <alignment horizontal="left" vertical="top" wrapText="1"/>
    </xf>
    <xf numFmtId="3" fontId="3" fillId="7" borderId="1" xfId="0" applyNumberFormat="1" applyFont="1" applyFill="1" applyBorder="1" applyAlignment="1">
      <alignment horizontal="right" vertical="top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16" xfId="0" applyNumberFormat="1" applyFont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left" vertical="top" wrapText="1"/>
    </xf>
    <xf numFmtId="3" fontId="4" fillId="0" borderId="62" xfId="0" applyNumberFormat="1" applyFont="1" applyFill="1" applyBorder="1" applyAlignment="1">
      <alignment horizontal="left" vertical="top" wrapText="1"/>
    </xf>
    <xf numFmtId="0" fontId="4" fillId="0" borderId="62" xfId="0" applyFont="1" applyFill="1" applyBorder="1" applyAlignment="1">
      <alignment horizontal="left" vertical="top" wrapText="1"/>
    </xf>
    <xf numFmtId="3" fontId="4" fillId="2" borderId="8" xfId="0" applyNumberFormat="1" applyFont="1" applyFill="1" applyBorder="1" applyAlignment="1">
      <alignment horizontal="center" vertical="top"/>
    </xf>
    <xf numFmtId="3" fontId="4" fillId="5" borderId="55" xfId="0" applyNumberFormat="1" applyFont="1" applyFill="1" applyBorder="1" applyAlignment="1">
      <alignment horizontal="center" vertical="top"/>
    </xf>
    <xf numFmtId="3" fontId="4" fillId="5" borderId="57" xfId="0" applyNumberFormat="1" applyFont="1" applyFill="1" applyBorder="1" applyAlignment="1">
      <alignment horizontal="center" vertical="top"/>
    </xf>
    <xf numFmtId="3" fontId="3" fillId="2" borderId="64" xfId="0" applyNumberFormat="1" applyFont="1" applyFill="1" applyBorder="1" applyAlignment="1">
      <alignment horizontal="right" vertical="top"/>
    </xf>
    <xf numFmtId="3" fontId="3" fillId="2" borderId="64" xfId="0" applyNumberFormat="1" applyFont="1" applyFill="1" applyBorder="1" applyAlignment="1">
      <alignment horizontal="left" vertical="top"/>
    </xf>
    <xf numFmtId="3" fontId="3" fillId="2" borderId="9" xfId="0" applyNumberFormat="1" applyFont="1" applyFill="1" applyBorder="1" applyAlignment="1">
      <alignment horizontal="left" vertical="top"/>
    </xf>
    <xf numFmtId="3" fontId="3" fillId="2" borderId="10" xfId="0" applyNumberFormat="1" applyFont="1" applyFill="1" applyBorder="1" applyAlignment="1">
      <alignment horizontal="left" vertical="top"/>
    </xf>
    <xf numFmtId="3" fontId="4" fillId="0" borderId="37" xfId="0" applyNumberFormat="1" applyFont="1" applyFill="1" applyBorder="1" applyAlignment="1">
      <alignment horizontal="left" vertical="top" wrapText="1"/>
    </xf>
    <xf numFmtId="3" fontId="17" fillId="3" borderId="42" xfId="0" applyNumberFormat="1" applyFont="1" applyFill="1" applyBorder="1" applyAlignment="1">
      <alignment horizontal="left" vertical="top" wrapText="1"/>
    </xf>
    <xf numFmtId="3" fontId="21" fillId="3" borderId="41" xfId="0" applyNumberFormat="1" applyFont="1" applyFill="1" applyBorder="1" applyAlignment="1">
      <alignment horizontal="left" vertical="top" wrapText="1"/>
    </xf>
    <xf numFmtId="3" fontId="21" fillId="3" borderId="49" xfId="0" applyNumberFormat="1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left" vertical="top" wrapText="1"/>
    </xf>
    <xf numFmtId="0" fontId="4" fillId="3" borderId="51" xfId="0" applyFont="1" applyFill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 wrapText="1"/>
    </xf>
    <xf numFmtId="3" fontId="1" fillId="0" borderId="25" xfId="0" applyNumberFormat="1" applyFont="1" applyBorder="1" applyAlignment="1">
      <alignment horizontal="center" vertical="top" wrapText="1"/>
    </xf>
    <xf numFmtId="3" fontId="3" fillId="2" borderId="63" xfId="0" applyNumberFormat="1" applyFont="1" applyFill="1" applyBorder="1" applyAlignment="1">
      <alignment horizontal="right" vertical="top"/>
    </xf>
    <xf numFmtId="3" fontId="4" fillId="2" borderId="34" xfId="0" applyNumberFormat="1" applyFont="1" applyFill="1" applyBorder="1" applyAlignment="1">
      <alignment horizontal="right" vertical="top"/>
    </xf>
    <xf numFmtId="3" fontId="4" fillId="2" borderId="64" xfId="0" applyNumberFormat="1" applyFont="1" applyFill="1" applyBorder="1" applyAlignment="1">
      <alignment horizontal="right" vertical="top"/>
    </xf>
    <xf numFmtId="3" fontId="3" fillId="7" borderId="36" xfId="0" applyNumberFormat="1" applyFont="1" applyFill="1" applyBorder="1" applyAlignment="1">
      <alignment horizontal="center" vertical="top"/>
    </xf>
    <xf numFmtId="3" fontId="3" fillId="7" borderId="59" xfId="0" applyNumberFormat="1" applyFont="1" applyFill="1" applyBorder="1" applyAlignment="1">
      <alignment horizontal="center" vertical="top"/>
    </xf>
    <xf numFmtId="3" fontId="1" fillId="3" borderId="7" xfId="0" applyNumberFormat="1" applyFont="1" applyFill="1" applyBorder="1" applyAlignment="1">
      <alignment horizontal="center" vertical="top" wrapText="1"/>
    </xf>
    <xf numFmtId="3" fontId="3" fillId="2" borderId="35" xfId="0" applyNumberFormat="1" applyFont="1" applyFill="1" applyBorder="1" applyAlignment="1">
      <alignment horizontal="left" vertical="top"/>
    </xf>
    <xf numFmtId="3" fontId="3" fillId="2" borderId="4" xfId="0" applyNumberFormat="1" applyFont="1" applyFill="1" applyBorder="1" applyAlignment="1">
      <alignment horizontal="center" vertical="top"/>
    </xf>
    <xf numFmtId="3" fontId="3" fillId="2" borderId="22" xfId="0" applyNumberFormat="1" applyFont="1" applyFill="1" applyBorder="1" applyAlignment="1">
      <alignment horizontal="center" vertical="top"/>
    </xf>
    <xf numFmtId="3" fontId="4" fillId="3" borderId="37" xfId="0" applyNumberFormat="1" applyFont="1" applyFill="1" applyBorder="1" applyAlignment="1">
      <alignment horizontal="left" vertical="top" wrapText="1"/>
    </xf>
    <xf numFmtId="3" fontId="4" fillId="3" borderId="62" xfId="0" applyNumberFormat="1" applyFont="1" applyFill="1" applyBorder="1" applyAlignment="1">
      <alignment horizontal="left" vertical="top" wrapText="1"/>
    </xf>
    <xf numFmtId="0" fontId="4" fillId="3" borderId="37" xfId="0" applyFont="1" applyFill="1" applyBorder="1" applyAlignment="1">
      <alignment horizontal="left" vertical="top" wrapText="1"/>
    </xf>
    <xf numFmtId="0" fontId="4" fillId="3" borderId="62" xfId="0" applyFont="1" applyFill="1" applyBorder="1" applyAlignment="1">
      <alignment horizontal="left" vertical="top" wrapText="1"/>
    </xf>
    <xf numFmtId="3" fontId="3" fillId="0" borderId="61" xfId="0" applyNumberFormat="1" applyFont="1" applyFill="1" applyBorder="1" applyAlignment="1">
      <alignment horizontal="center" vertical="top" wrapText="1"/>
    </xf>
    <xf numFmtId="3" fontId="3" fillId="0" borderId="60" xfId="0" applyNumberFormat="1" applyFont="1" applyFill="1" applyBorder="1" applyAlignment="1">
      <alignment horizontal="center" vertical="top" wrapText="1"/>
    </xf>
    <xf numFmtId="3" fontId="1" fillId="3" borderId="39" xfId="0" applyNumberFormat="1" applyFont="1" applyFill="1" applyBorder="1" applyAlignment="1">
      <alignment horizontal="left" vertical="top" wrapText="1"/>
    </xf>
    <xf numFmtId="3" fontId="1" fillId="3" borderId="52" xfId="0" applyNumberFormat="1" applyFont="1" applyFill="1" applyBorder="1" applyAlignment="1">
      <alignment horizontal="left" vertical="top" wrapText="1"/>
    </xf>
    <xf numFmtId="3" fontId="16" fillId="0" borderId="44" xfId="0" applyNumberFormat="1" applyFont="1" applyFill="1" applyBorder="1" applyAlignment="1">
      <alignment horizontal="center" vertical="center" textRotation="90" wrapText="1"/>
    </xf>
    <xf numFmtId="3" fontId="16" fillId="0" borderId="13" xfId="0" applyNumberFormat="1" applyFont="1" applyFill="1" applyBorder="1" applyAlignment="1">
      <alignment horizontal="center" vertical="center" textRotation="90" wrapText="1"/>
    </xf>
    <xf numFmtId="3" fontId="16" fillId="0" borderId="50" xfId="0" applyNumberFormat="1" applyFont="1" applyFill="1" applyBorder="1" applyAlignment="1">
      <alignment horizontal="center" vertical="center" textRotation="90" wrapText="1"/>
    </xf>
    <xf numFmtId="3" fontId="11" fillId="0" borderId="0" xfId="0" applyNumberFormat="1" applyFont="1" applyAlignment="1">
      <alignment horizontal="left" vertical="top" wrapText="1"/>
    </xf>
    <xf numFmtId="3" fontId="3" fillId="6" borderId="27" xfId="0" applyNumberFormat="1" applyFont="1" applyFill="1" applyBorder="1" applyAlignment="1">
      <alignment horizontal="left" vertical="top" wrapText="1"/>
    </xf>
    <xf numFmtId="3" fontId="3" fillId="6" borderId="28" xfId="0" applyNumberFormat="1" applyFont="1" applyFill="1" applyBorder="1" applyAlignment="1">
      <alignment horizontal="left" vertical="top" wrapText="1"/>
    </xf>
    <xf numFmtId="3" fontId="3" fillId="6" borderId="29" xfId="0" applyNumberFormat="1" applyFont="1" applyFill="1" applyBorder="1" applyAlignment="1">
      <alignment horizontal="left" vertical="top" wrapText="1"/>
    </xf>
    <xf numFmtId="3" fontId="5" fillId="8" borderId="42" xfId="0" applyNumberFormat="1" applyFont="1" applyFill="1" applyBorder="1" applyAlignment="1">
      <alignment horizontal="left" vertical="top" wrapText="1"/>
    </xf>
    <xf numFmtId="3" fontId="5" fillId="8" borderId="31" xfId="0" applyNumberFormat="1" applyFont="1" applyFill="1" applyBorder="1" applyAlignment="1">
      <alignment horizontal="left" vertical="top" wrapText="1"/>
    </xf>
    <xf numFmtId="3" fontId="5" fillId="8" borderId="32" xfId="0" applyNumberFormat="1" applyFont="1" applyFill="1" applyBorder="1" applyAlignment="1">
      <alignment horizontal="left" vertical="top" wrapText="1"/>
    </xf>
    <xf numFmtId="3" fontId="3" fillId="7" borderId="18" xfId="0" applyNumberFormat="1" applyFont="1" applyFill="1" applyBorder="1" applyAlignment="1">
      <alignment horizontal="left" vertical="top"/>
    </xf>
    <xf numFmtId="3" fontId="3" fillId="7" borderId="19" xfId="0" applyNumberFormat="1" applyFont="1" applyFill="1" applyBorder="1" applyAlignment="1">
      <alignment horizontal="left" vertical="top"/>
    </xf>
    <xf numFmtId="3" fontId="3" fillId="9" borderId="69" xfId="0" applyNumberFormat="1" applyFont="1" applyFill="1" applyBorder="1" applyAlignment="1">
      <alignment horizontal="left" vertical="top" wrapText="1"/>
    </xf>
    <xf numFmtId="3" fontId="3" fillId="9" borderId="56" xfId="0" applyNumberFormat="1" applyFont="1" applyFill="1" applyBorder="1" applyAlignment="1">
      <alignment horizontal="left" vertical="top" wrapText="1"/>
    </xf>
    <xf numFmtId="3" fontId="3" fillId="9" borderId="31" xfId="0" applyNumberFormat="1" applyFont="1" applyFill="1" applyBorder="1" applyAlignment="1">
      <alignment horizontal="left" vertical="top" wrapText="1"/>
    </xf>
    <xf numFmtId="3" fontId="3" fillId="9" borderId="57" xfId="0" applyNumberFormat="1" applyFont="1" applyFill="1" applyBorder="1" applyAlignment="1">
      <alignment horizontal="left" vertical="top" wrapText="1"/>
    </xf>
    <xf numFmtId="3" fontId="4" fillId="0" borderId="42" xfId="0" applyNumberFormat="1" applyFont="1" applyBorder="1" applyAlignment="1">
      <alignment horizontal="left" vertical="top" wrapText="1"/>
    </xf>
    <xf numFmtId="3" fontId="4" fillId="0" borderId="49" xfId="0" applyNumberFormat="1" applyFont="1" applyBorder="1" applyAlignment="1">
      <alignment horizontal="left" vertical="top" wrapText="1"/>
    </xf>
    <xf numFmtId="3" fontId="11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top" wrapText="1"/>
    </xf>
    <xf numFmtId="3" fontId="1" fillId="0" borderId="1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center" vertical="center" textRotation="90" wrapText="1"/>
    </xf>
    <xf numFmtId="49" fontId="4" fillId="0" borderId="13" xfId="0" applyNumberFormat="1" applyFont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center" textRotation="90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textRotation="90" wrapText="1"/>
    </xf>
    <xf numFmtId="3" fontId="4" fillId="0" borderId="14" xfId="0" applyNumberFormat="1" applyFont="1" applyBorder="1" applyAlignment="1">
      <alignment horizontal="center" vertical="center" textRotation="90" wrapText="1"/>
    </xf>
    <xf numFmtId="3" fontId="4" fillId="0" borderId="23" xfId="0" applyNumberFormat="1" applyFont="1" applyBorder="1" applyAlignment="1">
      <alignment horizontal="center" vertical="center" textRotation="90" wrapText="1"/>
    </xf>
    <xf numFmtId="3" fontId="1" fillId="0" borderId="61" xfId="0" applyNumberFormat="1" applyFont="1" applyBorder="1" applyAlignment="1">
      <alignment horizontal="center" vertical="center" textRotation="90" wrapText="1"/>
    </xf>
    <xf numFmtId="3" fontId="1" fillId="0" borderId="54" xfId="0" applyNumberFormat="1" applyFont="1" applyBorder="1" applyAlignment="1">
      <alignment horizontal="center" vertical="center" textRotation="90" wrapText="1"/>
    </xf>
    <xf numFmtId="3" fontId="1" fillId="0" borderId="60" xfId="0" applyNumberFormat="1" applyFont="1" applyBorder="1" applyAlignment="1">
      <alignment horizontal="center" vertical="center" textRotation="90" wrapText="1"/>
    </xf>
    <xf numFmtId="3" fontId="4" fillId="0" borderId="37" xfId="0" applyNumberFormat="1" applyFont="1" applyBorder="1" applyAlignment="1">
      <alignment horizontal="center" vertical="center" textRotation="90" wrapText="1"/>
    </xf>
    <xf numFmtId="3" fontId="4" fillId="0" borderId="41" xfId="0" applyNumberFormat="1" applyFont="1" applyBorder="1" applyAlignment="1">
      <alignment horizontal="center" vertical="center" textRotation="90" wrapText="1"/>
    </xf>
    <xf numFmtId="3" fontId="4" fillId="0" borderId="62" xfId="0" applyNumberFormat="1" applyFont="1" applyBorder="1" applyAlignment="1">
      <alignment horizontal="center" vertical="center" textRotation="90" wrapText="1"/>
    </xf>
    <xf numFmtId="3" fontId="4" fillId="0" borderId="27" xfId="0" applyNumberFormat="1" applyFont="1" applyBorder="1" applyAlignment="1">
      <alignment horizontal="center" vertical="center" wrapText="1"/>
    </xf>
    <xf numFmtId="3" fontId="4" fillId="0" borderId="29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3" fontId="4" fillId="0" borderId="62" xfId="0" applyNumberFormat="1" applyFont="1" applyBorder="1" applyAlignment="1">
      <alignment horizontal="center" vertical="center" wrapText="1"/>
    </xf>
    <xf numFmtId="164" fontId="1" fillId="0" borderId="61" xfId="0" applyNumberFormat="1" applyFont="1" applyBorder="1" applyAlignment="1">
      <alignment horizontal="center" vertical="center" textRotation="90" wrapText="1"/>
    </xf>
    <xf numFmtId="164" fontId="1" fillId="0" borderId="54" xfId="0" applyNumberFormat="1" applyFont="1" applyBorder="1" applyAlignment="1">
      <alignment horizontal="center" vertical="center" textRotation="90" wrapText="1"/>
    </xf>
    <xf numFmtId="164" fontId="1" fillId="0" borderId="60" xfId="0" applyNumberFormat="1" applyFont="1" applyBorder="1" applyAlignment="1">
      <alignment horizontal="center" vertical="center" textRotation="90" wrapText="1"/>
    </xf>
    <xf numFmtId="3" fontId="4" fillId="0" borderId="2" xfId="0" applyNumberFormat="1" applyFont="1" applyBorder="1" applyAlignment="1">
      <alignment horizontal="center" vertical="center" textRotation="90" wrapText="1"/>
    </xf>
    <xf numFmtId="3" fontId="4" fillId="0" borderId="11" xfId="0" applyNumberFormat="1" applyFont="1" applyBorder="1" applyAlignment="1">
      <alignment horizontal="center" vertical="center" textRotation="90" wrapText="1"/>
    </xf>
    <xf numFmtId="3" fontId="4" fillId="0" borderId="20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12" xfId="0" applyNumberFormat="1" applyFont="1" applyBorder="1" applyAlignment="1">
      <alignment horizontal="center" vertical="center" textRotation="90" wrapText="1"/>
    </xf>
    <xf numFmtId="3" fontId="4" fillId="0" borderId="21" xfId="0" applyNumberFormat="1" applyFont="1" applyBorder="1" applyAlignment="1">
      <alignment horizontal="center" vertical="center" textRotation="90" wrapText="1"/>
    </xf>
    <xf numFmtId="3" fontId="1" fillId="0" borderId="7" xfId="0" applyNumberFormat="1" applyFont="1" applyBorder="1" applyAlignment="1">
      <alignment horizontal="center" vertical="center" textRotation="90" wrapText="1"/>
    </xf>
    <xf numFmtId="3" fontId="1" fillId="0" borderId="16" xfId="0" applyNumberFormat="1" applyFont="1" applyBorder="1" applyAlignment="1">
      <alignment horizontal="center" vertical="center" textRotation="90" wrapText="1"/>
    </xf>
    <xf numFmtId="3" fontId="1" fillId="0" borderId="25" xfId="0" applyNumberFormat="1" applyFont="1" applyBorder="1" applyAlignment="1">
      <alignment horizontal="center" vertical="center" textRotation="90" wrapText="1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3" fontId="6" fillId="3" borderId="13" xfId="0" applyNumberFormat="1" applyFont="1" applyFill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3" fontId="3" fillId="5" borderId="69" xfId="0" applyNumberFormat="1" applyFont="1" applyFill="1" applyBorder="1" applyAlignment="1">
      <alignment horizontal="right" vertical="top" wrapText="1"/>
    </xf>
    <xf numFmtId="3" fontId="3" fillId="5" borderId="1" xfId="0" applyNumberFormat="1" applyFont="1" applyFill="1" applyBorder="1" applyAlignment="1">
      <alignment horizontal="right" vertical="top" wrapText="1"/>
    </xf>
    <xf numFmtId="3" fontId="4" fillId="0" borderId="4" xfId="0" applyNumberFormat="1" applyFont="1" applyFill="1" applyBorder="1" applyAlignment="1">
      <alignment horizontal="center" vertical="top" wrapText="1"/>
    </xf>
    <xf numFmtId="3" fontId="4" fillId="0" borderId="22" xfId="0" applyNumberFormat="1" applyFont="1" applyFill="1" applyBorder="1" applyAlignment="1">
      <alignment horizontal="center" vertical="top" wrapText="1"/>
    </xf>
    <xf numFmtId="3" fontId="4" fillId="4" borderId="42" xfId="0" applyNumberFormat="1" applyFont="1" applyFill="1" applyBorder="1" applyAlignment="1">
      <alignment horizontal="left" vertical="top" wrapText="1"/>
    </xf>
    <xf numFmtId="3" fontId="4" fillId="4" borderId="41" xfId="0" applyNumberFormat="1" applyFont="1" applyFill="1" applyBorder="1" applyAlignment="1">
      <alignment horizontal="left" vertical="top" wrapText="1"/>
    </xf>
    <xf numFmtId="3" fontId="4" fillId="3" borderId="13" xfId="0" applyNumberFormat="1" applyFont="1" applyFill="1" applyBorder="1" applyAlignment="1">
      <alignment horizontal="center" vertical="center" textRotation="90" wrapText="1"/>
    </xf>
    <xf numFmtId="3" fontId="1" fillId="3" borderId="13" xfId="0" applyNumberFormat="1" applyFont="1" applyFill="1" applyBorder="1" applyAlignment="1">
      <alignment horizontal="center" vertical="center" textRotation="90" wrapText="1"/>
    </xf>
    <xf numFmtId="3" fontId="1" fillId="3" borderId="50" xfId="0" applyNumberFormat="1" applyFont="1" applyFill="1" applyBorder="1" applyAlignment="1">
      <alignment horizontal="center" vertical="center" textRotation="90" wrapText="1"/>
    </xf>
    <xf numFmtId="3" fontId="1" fillId="3" borderId="44" xfId="0" applyNumberFormat="1" applyFont="1" applyFill="1" applyBorder="1" applyAlignment="1">
      <alignment horizontal="left" vertical="center" textRotation="90" wrapText="1"/>
    </xf>
    <xf numFmtId="3" fontId="1" fillId="3" borderId="13" xfId="0" applyNumberFormat="1" applyFont="1" applyFill="1" applyBorder="1" applyAlignment="1">
      <alignment horizontal="left" vertical="center" textRotation="90" wrapText="1"/>
    </xf>
    <xf numFmtId="3" fontId="1" fillId="3" borderId="50" xfId="0" applyNumberFormat="1" applyFont="1" applyFill="1" applyBorder="1" applyAlignment="1">
      <alignment horizontal="left" vertical="center" textRotation="90" wrapText="1"/>
    </xf>
    <xf numFmtId="165" fontId="1" fillId="3" borderId="31" xfId="0" applyNumberFormat="1" applyFont="1" applyFill="1" applyBorder="1" applyAlignment="1">
      <alignment horizontal="left" vertical="top" wrapText="1"/>
    </xf>
    <xf numFmtId="165" fontId="1" fillId="3" borderId="51" xfId="0" applyNumberFormat="1" applyFont="1" applyFill="1" applyBorder="1" applyAlignment="1">
      <alignment horizontal="left" vertical="top" wrapText="1"/>
    </xf>
    <xf numFmtId="3" fontId="4" fillId="3" borderId="51" xfId="0" applyNumberFormat="1" applyFont="1" applyFill="1" applyBorder="1" applyAlignment="1">
      <alignment horizontal="left" vertical="top" wrapText="1"/>
    </xf>
    <xf numFmtId="3" fontId="4" fillId="3" borderId="31" xfId="0" applyNumberFormat="1" applyFont="1" applyFill="1" applyBorder="1" applyAlignment="1">
      <alignment horizontal="left" vertical="top" wrapText="1"/>
    </xf>
    <xf numFmtId="0" fontId="15" fillId="3" borderId="31" xfId="0" applyFont="1" applyFill="1" applyBorder="1" applyAlignment="1">
      <alignment horizontal="left" vertical="top" wrapText="1"/>
    </xf>
    <xf numFmtId="3" fontId="1" fillId="3" borderId="45" xfId="0" applyNumberFormat="1" applyFont="1" applyFill="1" applyBorder="1" applyAlignment="1">
      <alignment horizontal="center" vertical="top" wrapText="1"/>
    </xf>
    <xf numFmtId="3" fontId="1" fillId="3" borderId="54" xfId="0" applyNumberFormat="1" applyFont="1" applyFill="1" applyBorder="1" applyAlignment="1">
      <alignment horizontal="center" vertical="top" wrapText="1"/>
    </xf>
    <xf numFmtId="3" fontId="1" fillId="3" borderId="53" xfId="0" applyNumberFormat="1" applyFont="1" applyFill="1" applyBorder="1" applyAlignment="1">
      <alignment horizontal="center" vertical="top" wrapText="1"/>
    </xf>
    <xf numFmtId="3" fontId="1" fillId="3" borderId="0" xfId="0" applyNumberFormat="1" applyFont="1" applyFill="1" applyBorder="1" applyAlignment="1">
      <alignment horizontal="center" vertical="top" wrapText="1"/>
    </xf>
    <xf numFmtId="3" fontId="4" fillId="0" borderId="40" xfId="0" applyNumberFormat="1" applyFont="1" applyBorder="1" applyAlignment="1">
      <alignment horizontal="center" vertical="top" wrapText="1"/>
    </xf>
    <xf numFmtId="3" fontId="4" fillId="0" borderId="31" xfId="0" applyNumberFormat="1" applyFont="1" applyFill="1" applyBorder="1" applyAlignment="1">
      <alignment horizontal="left" vertical="top" wrapText="1"/>
    </xf>
    <xf numFmtId="3" fontId="4" fillId="0" borderId="51" xfId="0" applyNumberFormat="1" applyFont="1" applyFill="1" applyBorder="1" applyAlignment="1">
      <alignment horizontal="left" vertical="top" wrapText="1"/>
    </xf>
    <xf numFmtId="3" fontId="3" fillId="3" borderId="49" xfId="0" applyNumberFormat="1" applyFont="1" applyFill="1" applyBorder="1" applyAlignment="1">
      <alignment horizontal="left" vertical="top" wrapText="1"/>
    </xf>
    <xf numFmtId="3" fontId="1" fillId="0" borderId="37" xfId="0" applyNumberFormat="1" applyFont="1" applyFill="1" applyBorder="1" applyAlignment="1">
      <alignment horizontal="left" vertical="top" wrapText="1"/>
    </xf>
    <xf numFmtId="3" fontId="1" fillId="0" borderId="62" xfId="0" applyNumberFormat="1" applyFont="1" applyFill="1" applyBorder="1" applyAlignment="1">
      <alignment horizontal="left" vertical="top" wrapText="1"/>
    </xf>
    <xf numFmtId="3" fontId="4" fillId="0" borderId="44" xfId="0" applyNumberFormat="1" applyFont="1" applyFill="1" applyBorder="1" applyAlignment="1">
      <alignment horizontal="center" vertical="center" textRotation="90" wrapText="1"/>
    </xf>
    <xf numFmtId="3" fontId="4" fillId="0" borderId="13" xfId="0" applyNumberFormat="1" applyFont="1" applyFill="1" applyBorder="1" applyAlignment="1">
      <alignment horizontal="center" vertical="center" textRotation="90" wrapText="1"/>
    </xf>
    <xf numFmtId="3" fontId="4" fillId="0" borderId="22" xfId="0" applyNumberFormat="1" applyFont="1" applyFill="1" applyBorder="1" applyAlignment="1">
      <alignment horizontal="center" vertical="center" textRotation="90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3" fontId="23" fillId="3" borderId="7" xfId="0" applyNumberFormat="1" applyFont="1" applyFill="1" applyBorder="1" applyAlignment="1">
      <alignment horizontal="center" vertical="top" wrapText="1"/>
    </xf>
    <xf numFmtId="3" fontId="23" fillId="3" borderId="16" xfId="0" applyNumberFormat="1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35" xfId="0" applyFont="1" applyFill="1" applyBorder="1" applyAlignment="1">
      <alignment horizontal="left" vertical="top" wrapText="1"/>
    </xf>
    <xf numFmtId="0" fontId="4" fillId="3" borderId="60" xfId="0" applyFont="1" applyFill="1" applyBorder="1" applyAlignment="1">
      <alignment horizontal="center" vertical="top" wrapText="1"/>
    </xf>
    <xf numFmtId="3" fontId="1" fillId="4" borderId="42" xfId="0" applyNumberFormat="1" applyFont="1" applyFill="1" applyBorder="1" applyAlignment="1">
      <alignment horizontal="left" vertical="top" wrapText="1"/>
    </xf>
    <xf numFmtId="3" fontId="1" fillId="4" borderId="41" xfId="0" applyNumberFormat="1" applyFont="1" applyFill="1" applyBorder="1" applyAlignment="1">
      <alignment horizontal="left" vertical="top" wrapText="1"/>
    </xf>
    <xf numFmtId="3" fontId="4" fillId="3" borderId="35" xfId="0" applyNumberFormat="1" applyFont="1" applyFill="1" applyBorder="1" applyAlignment="1">
      <alignment horizontal="left" vertical="top" wrapText="1"/>
    </xf>
    <xf numFmtId="3" fontId="6" fillId="7" borderId="36" xfId="0" applyNumberFormat="1" applyFont="1" applyFill="1" applyBorder="1" applyAlignment="1">
      <alignment horizontal="center" vertical="top"/>
    </xf>
    <xf numFmtId="3" fontId="6" fillId="7" borderId="39" xfId="0" applyNumberFormat="1" applyFont="1" applyFill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49" fontId="6" fillId="0" borderId="13" xfId="0" applyNumberFormat="1" applyFont="1" applyBorder="1" applyAlignment="1">
      <alignment horizontal="center" vertical="top"/>
    </xf>
    <xf numFmtId="3" fontId="6" fillId="2" borderId="4" xfId="0" applyNumberFormat="1" applyFont="1" applyFill="1" applyBorder="1" applyAlignment="1">
      <alignment horizontal="center" vertical="top"/>
    </xf>
    <xf numFmtId="3" fontId="6" fillId="2" borderId="13" xfId="0" applyNumberFormat="1" applyFont="1" applyFill="1" applyBorder="1" applyAlignment="1">
      <alignment horizontal="center" vertical="top"/>
    </xf>
    <xf numFmtId="3" fontId="1" fillId="0" borderId="43" xfId="0" applyNumberFormat="1" applyFont="1" applyFill="1" applyBorder="1" applyAlignment="1">
      <alignment horizontal="left" vertical="top" wrapText="1"/>
    </xf>
    <xf numFmtId="3" fontId="1" fillId="0" borderId="39" xfId="0" applyNumberFormat="1" applyFont="1" applyFill="1" applyBorder="1" applyAlignment="1">
      <alignment horizontal="left" vertical="top" wrapText="1"/>
    </xf>
    <xf numFmtId="3" fontId="1" fillId="0" borderId="52" xfId="0" applyNumberFormat="1" applyFont="1" applyFill="1" applyBorder="1" applyAlignment="1">
      <alignment horizontal="left" vertical="top" wrapText="1"/>
    </xf>
    <xf numFmtId="3" fontId="1" fillId="0" borderId="45" xfId="0" applyNumberFormat="1" applyFont="1" applyFill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vertical="top" wrapText="1"/>
    </xf>
    <xf numFmtId="3" fontId="2" fillId="0" borderId="62" xfId="0" applyNumberFormat="1" applyFont="1" applyFill="1" applyBorder="1" applyAlignment="1">
      <alignment vertical="top" wrapText="1"/>
    </xf>
    <xf numFmtId="3" fontId="4" fillId="0" borderId="45" xfId="0" applyNumberFormat="1" applyFont="1" applyFill="1" applyBorder="1" applyAlignment="1">
      <alignment horizontal="center" vertical="top" wrapText="1"/>
    </xf>
    <xf numFmtId="3" fontId="4" fillId="0" borderId="54" xfId="0" applyNumberFormat="1" applyFont="1" applyFill="1" applyBorder="1" applyAlignment="1">
      <alignment horizontal="center" vertical="top" wrapText="1"/>
    </xf>
    <xf numFmtId="3" fontId="1" fillId="3" borderId="4" xfId="0" applyNumberFormat="1" applyFont="1" applyFill="1" applyBorder="1" applyAlignment="1">
      <alignment horizontal="center" vertical="center" textRotation="90" wrapText="1"/>
    </xf>
    <xf numFmtId="3" fontId="6" fillId="0" borderId="14" xfId="0" applyNumberFormat="1" applyFont="1" applyBorder="1" applyAlignment="1">
      <alignment horizontal="center" vertical="top"/>
    </xf>
    <xf numFmtId="3" fontId="6" fillId="0" borderId="23" xfId="0" applyNumberFormat="1" applyFont="1" applyBorder="1" applyAlignment="1">
      <alignment horizontal="center" vertical="top"/>
    </xf>
    <xf numFmtId="3" fontId="4" fillId="3" borderId="36" xfId="0" applyNumberFormat="1" applyFont="1" applyFill="1" applyBorder="1" applyAlignment="1">
      <alignment horizontal="left" vertical="top" wrapText="1"/>
    </xf>
    <xf numFmtId="3" fontId="4" fillId="3" borderId="59" xfId="0" applyNumberFormat="1" applyFont="1" applyFill="1" applyBorder="1" applyAlignment="1">
      <alignment horizontal="left" vertical="top" wrapText="1"/>
    </xf>
    <xf numFmtId="3" fontId="4" fillId="0" borderId="61" xfId="0" applyNumberFormat="1" applyFont="1" applyFill="1" applyBorder="1" applyAlignment="1">
      <alignment horizontal="center" vertical="top" wrapText="1"/>
    </xf>
    <xf numFmtId="3" fontId="4" fillId="0" borderId="60" xfId="0" applyNumberFormat="1" applyFont="1" applyFill="1" applyBorder="1" applyAlignment="1">
      <alignment horizontal="center" vertical="top" wrapText="1"/>
    </xf>
    <xf numFmtId="49" fontId="4" fillId="0" borderId="61" xfId="0" applyNumberFormat="1" applyFont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/>
    </xf>
    <xf numFmtId="0" fontId="4" fillId="3" borderId="61" xfId="0" applyFont="1" applyFill="1" applyBorder="1" applyAlignment="1">
      <alignment horizontal="center" vertical="top" wrapText="1"/>
    </xf>
    <xf numFmtId="3" fontId="6" fillId="5" borderId="57" xfId="0" applyNumberFormat="1" applyFont="1" applyFill="1" applyBorder="1" applyAlignment="1">
      <alignment horizontal="right" vertical="top" wrapText="1"/>
    </xf>
    <xf numFmtId="164" fontId="1" fillId="0" borderId="4" xfId="0" applyNumberFormat="1" applyFont="1" applyBorder="1" applyAlignment="1">
      <alignment horizontal="center" vertical="center" textRotation="90" wrapText="1"/>
    </xf>
    <xf numFmtId="164" fontId="1" fillId="0" borderId="13" xfId="0" applyNumberFormat="1" applyFont="1" applyBorder="1" applyAlignment="1">
      <alignment horizontal="center" vertical="center" textRotation="90" wrapText="1"/>
    </xf>
    <xf numFmtId="164" fontId="1" fillId="0" borderId="22" xfId="0" applyNumberFormat="1" applyFont="1" applyBorder="1" applyAlignment="1">
      <alignment horizontal="center" vertical="center" textRotation="90" wrapText="1"/>
    </xf>
    <xf numFmtId="164" fontId="1" fillId="0" borderId="6" xfId="0" applyNumberFormat="1" applyFont="1" applyBorder="1" applyAlignment="1">
      <alignment horizontal="center" vertical="center" textRotation="90" wrapText="1"/>
    </xf>
    <xf numFmtId="164" fontId="1" fillId="0" borderId="15" xfId="0" applyNumberFormat="1" applyFont="1" applyBorder="1" applyAlignment="1">
      <alignment horizontal="center" vertical="center" textRotation="90" wrapText="1"/>
    </xf>
    <xf numFmtId="164" fontId="1" fillId="0" borderId="24" xfId="0" applyNumberFormat="1" applyFont="1" applyBorder="1" applyAlignment="1">
      <alignment horizontal="center" vertical="center" textRotation="90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1" fillId="0" borderId="49" xfId="0" applyNumberFormat="1" applyFont="1" applyBorder="1" applyAlignment="1">
      <alignment horizontal="center" vertical="center"/>
    </xf>
    <xf numFmtId="3" fontId="1" fillId="0" borderId="51" xfId="0" applyNumberFormat="1" applyFont="1" applyBorder="1" applyAlignment="1">
      <alignment horizontal="center" vertical="center"/>
    </xf>
    <xf numFmtId="3" fontId="1" fillId="0" borderId="74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 textRotation="90" wrapText="1"/>
    </xf>
    <xf numFmtId="164" fontId="1" fillId="0" borderId="39" xfId="0" applyNumberFormat="1" applyFont="1" applyBorder="1" applyAlignment="1">
      <alignment horizontal="center" vertical="center" textRotation="90" wrapText="1"/>
    </xf>
    <xf numFmtId="164" fontId="1" fillId="0" borderId="59" xfId="0" applyNumberFormat="1" applyFont="1" applyBorder="1" applyAlignment="1">
      <alignment horizontal="center" vertical="center" textRotation="90" wrapText="1"/>
    </xf>
    <xf numFmtId="3" fontId="4" fillId="3" borderId="0" xfId="0" applyNumberFormat="1" applyFont="1" applyFill="1" applyBorder="1" applyAlignment="1">
      <alignment horizontal="left" vertical="top" wrapText="1"/>
    </xf>
    <xf numFmtId="3" fontId="4" fillId="0" borderId="31" xfId="0" applyNumberFormat="1" applyFont="1" applyBorder="1" applyAlignment="1">
      <alignment horizontal="left" vertical="top" wrapText="1"/>
    </xf>
    <xf numFmtId="3" fontId="4" fillId="0" borderId="51" xfId="0" applyNumberFormat="1" applyFont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1" fillId="3" borderId="39" xfId="0" applyNumberFormat="1" applyFont="1" applyFill="1" applyBorder="1" applyAlignment="1">
      <alignment horizontal="center" vertical="center" textRotation="90" wrapText="1"/>
    </xf>
    <xf numFmtId="3" fontId="1" fillId="3" borderId="52" xfId="0" applyNumberFormat="1" applyFont="1" applyFill="1" applyBorder="1" applyAlignment="1">
      <alignment horizontal="center" vertical="center" textRotation="90" wrapText="1"/>
    </xf>
    <xf numFmtId="3" fontId="1" fillId="3" borderId="43" xfId="0" applyNumberFormat="1" applyFont="1" applyFill="1" applyBorder="1" applyAlignment="1">
      <alignment horizontal="left" vertical="center" textRotation="90" wrapText="1"/>
    </xf>
    <xf numFmtId="3" fontId="1" fillId="3" borderId="39" xfId="0" applyNumberFormat="1" applyFont="1" applyFill="1" applyBorder="1" applyAlignment="1">
      <alignment horizontal="left" vertical="center" textRotation="90" wrapText="1"/>
    </xf>
    <xf numFmtId="3" fontId="1" fillId="3" borderId="40" xfId="0" applyNumberFormat="1" applyFont="1" applyFill="1" applyBorder="1" applyAlignment="1">
      <alignment horizontal="left" vertical="top" wrapText="1"/>
    </xf>
    <xf numFmtId="3" fontId="1" fillId="3" borderId="16" xfId="0" applyNumberFormat="1" applyFont="1" applyFill="1" applyBorder="1" applyAlignment="1">
      <alignment horizontal="left" vertical="top" wrapText="1"/>
    </xf>
    <xf numFmtId="3" fontId="16" fillId="0" borderId="39" xfId="0" applyNumberFormat="1" applyFont="1" applyFill="1" applyBorder="1" applyAlignment="1">
      <alignment horizontal="center" vertical="center" textRotation="90" wrapText="1"/>
    </xf>
    <xf numFmtId="3" fontId="6" fillId="3" borderId="41" xfId="0" applyNumberFormat="1" applyFont="1" applyFill="1" applyBorder="1" applyAlignment="1">
      <alignment horizontal="center" vertical="top" wrapText="1"/>
    </xf>
    <xf numFmtId="3" fontId="3" fillId="5" borderId="57" xfId="0" applyNumberFormat="1" applyFont="1" applyFill="1" applyBorder="1" applyAlignment="1">
      <alignment horizontal="right" vertical="top" wrapText="1"/>
    </xf>
    <xf numFmtId="3" fontId="4" fillId="3" borderId="40" xfId="0" applyNumberFormat="1" applyFont="1" applyFill="1" applyBorder="1" applyAlignment="1">
      <alignment horizontal="left" vertical="top" wrapText="1"/>
    </xf>
    <xf numFmtId="3" fontId="4" fillId="3" borderId="16" xfId="0" applyNumberFormat="1" applyFont="1" applyFill="1" applyBorder="1" applyAlignment="1">
      <alignment horizontal="left" vertical="top" wrapText="1"/>
    </xf>
    <xf numFmtId="3" fontId="4" fillId="3" borderId="48" xfId="0" applyNumberFormat="1" applyFont="1" applyFill="1" applyBorder="1" applyAlignment="1">
      <alignment horizontal="left" vertical="top" wrapText="1"/>
    </xf>
    <xf numFmtId="3" fontId="4" fillId="3" borderId="25" xfId="0" applyNumberFormat="1" applyFont="1" applyFill="1" applyBorder="1" applyAlignment="1">
      <alignment horizontal="left" vertical="top" wrapText="1"/>
    </xf>
    <xf numFmtId="3" fontId="4" fillId="3" borderId="7" xfId="0" applyNumberFormat="1" applyFont="1" applyFill="1" applyBorder="1" applyAlignment="1">
      <alignment horizontal="left" vertical="top" wrapText="1"/>
    </xf>
    <xf numFmtId="3" fontId="4" fillId="0" borderId="41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 wrapText="1"/>
    </xf>
    <xf numFmtId="0" fontId="1" fillId="3" borderId="42" xfId="0" applyFont="1" applyFill="1" applyBorder="1" applyAlignment="1">
      <alignment horizontal="center" vertical="top" wrapText="1"/>
    </xf>
    <xf numFmtId="0" fontId="1" fillId="3" borderId="62" xfId="0" applyFont="1" applyFill="1" applyBorder="1" applyAlignment="1">
      <alignment horizontal="center" vertical="top" wrapText="1"/>
    </xf>
    <xf numFmtId="0" fontId="1" fillId="3" borderId="44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 vertical="top" wrapText="1"/>
    </xf>
    <xf numFmtId="0" fontId="1" fillId="3" borderId="32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top" wrapText="1"/>
    </xf>
    <xf numFmtId="3" fontId="17" fillId="3" borderId="16" xfId="0" applyNumberFormat="1" applyFont="1" applyFill="1" applyBorder="1" applyAlignment="1">
      <alignment horizontal="left" vertical="top" wrapText="1"/>
    </xf>
    <xf numFmtId="3" fontId="21" fillId="3" borderId="16" xfId="0" applyNumberFormat="1" applyFont="1" applyFill="1" applyBorder="1" applyAlignment="1">
      <alignment horizontal="left" vertical="top" wrapText="1"/>
    </xf>
    <xf numFmtId="3" fontId="21" fillId="3" borderId="48" xfId="0" applyNumberFormat="1" applyFont="1" applyFill="1" applyBorder="1" applyAlignment="1">
      <alignment horizontal="left" vertical="top" wrapText="1"/>
    </xf>
    <xf numFmtId="3" fontId="1" fillId="0" borderId="70" xfId="0" applyNumberFormat="1" applyFont="1" applyFill="1" applyBorder="1" applyAlignment="1">
      <alignment horizontal="center" vertical="top" textRotation="90" wrapText="1"/>
    </xf>
    <xf numFmtId="3" fontId="6" fillId="3" borderId="7" xfId="0" applyNumberFormat="1" applyFont="1" applyFill="1" applyBorder="1" applyAlignment="1">
      <alignment horizontal="left" vertical="top" wrapText="1"/>
    </xf>
    <xf numFmtId="3" fontId="6" fillId="3" borderId="16" xfId="0" applyNumberFormat="1" applyFont="1" applyFill="1" applyBorder="1" applyAlignment="1">
      <alignment horizontal="left" vertical="top" wrapText="1"/>
    </xf>
    <xf numFmtId="3" fontId="1" fillId="3" borderId="36" xfId="0" applyNumberFormat="1" applyFont="1" applyFill="1" applyBorder="1" applyAlignment="1">
      <alignment horizontal="center" vertical="center" textRotation="90" wrapText="1"/>
    </xf>
    <xf numFmtId="3" fontId="3" fillId="3" borderId="7" xfId="0" applyNumberFormat="1" applyFont="1" applyFill="1" applyBorder="1" applyAlignment="1">
      <alignment horizontal="left" vertical="top" wrapText="1"/>
    </xf>
    <xf numFmtId="3" fontId="3" fillId="3" borderId="48" xfId="0" applyNumberFormat="1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59" xfId="0" applyFont="1" applyFill="1" applyBorder="1" applyAlignment="1">
      <alignment horizontal="left" vertical="top" wrapText="1"/>
    </xf>
    <xf numFmtId="3" fontId="6" fillId="7" borderId="59" xfId="0" applyNumberFormat="1" applyFont="1" applyFill="1" applyBorder="1" applyAlignment="1">
      <alignment horizontal="center" vertical="top"/>
    </xf>
    <xf numFmtId="3" fontId="6" fillId="2" borderId="22" xfId="0" applyNumberFormat="1" applyFont="1" applyFill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49" fontId="6" fillId="0" borderId="23" xfId="0" applyNumberFormat="1" applyFont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left" vertical="top" wrapText="1"/>
    </xf>
    <xf numFmtId="3" fontId="1" fillId="0" borderId="16" xfId="0" applyNumberFormat="1" applyFont="1" applyFill="1" applyBorder="1" applyAlignment="1">
      <alignment horizontal="left" vertical="top" wrapText="1"/>
    </xf>
    <xf numFmtId="3" fontId="1" fillId="0" borderId="25" xfId="0" applyNumberFormat="1" applyFont="1" applyFill="1" applyBorder="1" applyAlignment="1">
      <alignment horizontal="left" vertical="top" wrapText="1"/>
    </xf>
    <xf numFmtId="3" fontId="1" fillId="0" borderId="37" xfId="0" applyNumberFormat="1" applyFont="1" applyFill="1" applyBorder="1" applyAlignment="1">
      <alignment horizontal="center" vertical="center" textRotation="90" wrapText="1"/>
    </xf>
    <xf numFmtId="3" fontId="1" fillId="0" borderId="41" xfId="0" applyNumberFormat="1" applyFont="1" applyFill="1" applyBorder="1" applyAlignment="1">
      <alignment horizontal="center" vertical="center" textRotation="90" wrapText="1"/>
    </xf>
    <xf numFmtId="3" fontId="1" fillId="0" borderId="62" xfId="0" applyNumberFormat="1" applyFont="1" applyFill="1" applyBorder="1" applyAlignment="1">
      <alignment horizontal="center" vertical="center" textRotation="90" wrapText="1"/>
    </xf>
    <xf numFmtId="3" fontId="6" fillId="0" borderId="61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horizontal="center" vertical="top"/>
    </xf>
    <xf numFmtId="3" fontId="6" fillId="0" borderId="60" xfId="0" applyNumberFormat="1" applyFont="1" applyBorder="1" applyAlignment="1">
      <alignment horizontal="center" vertical="top"/>
    </xf>
    <xf numFmtId="3" fontId="1" fillId="0" borderId="41" xfId="0" applyNumberFormat="1" applyFont="1" applyFill="1" applyBorder="1" applyAlignment="1">
      <alignment horizontal="left" vertical="top" wrapText="1"/>
    </xf>
    <xf numFmtId="3" fontId="6" fillId="3" borderId="43" xfId="0" applyNumberFormat="1" applyFont="1" applyFill="1" applyBorder="1" applyAlignment="1">
      <alignment horizontal="center" vertical="top" wrapText="1"/>
    </xf>
    <xf numFmtId="3" fontId="6" fillId="3" borderId="52" xfId="0" applyNumberFormat="1" applyFont="1" applyFill="1" applyBorder="1" applyAlignment="1">
      <alignment horizontal="center" vertical="top" wrapText="1"/>
    </xf>
    <xf numFmtId="3" fontId="3" fillId="3" borderId="16" xfId="0" applyNumberFormat="1" applyFont="1" applyFill="1" applyBorder="1" applyAlignment="1">
      <alignment horizontal="left" vertical="top" wrapText="1"/>
    </xf>
    <xf numFmtId="3" fontId="4" fillId="0" borderId="43" xfId="0" applyNumberFormat="1" applyFont="1" applyFill="1" applyBorder="1" applyAlignment="1">
      <alignment horizontal="center" vertical="center" textRotation="90" wrapText="1"/>
    </xf>
    <xf numFmtId="3" fontId="4" fillId="0" borderId="39" xfId="0" applyNumberFormat="1" applyFont="1" applyFill="1" applyBorder="1" applyAlignment="1">
      <alignment horizontal="center" vertical="center" textRotation="90" wrapText="1"/>
    </xf>
    <xf numFmtId="3" fontId="4" fillId="0" borderId="59" xfId="0" applyNumberFormat="1" applyFont="1" applyFill="1" applyBorder="1" applyAlignment="1">
      <alignment horizontal="center" vertical="center" textRotation="90" wrapText="1"/>
    </xf>
    <xf numFmtId="3" fontId="1" fillId="0" borderId="36" xfId="0" applyNumberFormat="1" applyFont="1" applyFill="1" applyBorder="1" applyAlignment="1">
      <alignment horizontal="center" vertical="top" textRotation="90" wrapText="1"/>
    </xf>
    <xf numFmtId="3" fontId="1" fillId="0" borderId="39" xfId="0" applyNumberFormat="1" applyFont="1" applyFill="1" applyBorder="1" applyAlignment="1">
      <alignment horizontal="center" vertical="top" textRotation="90" wrapText="1"/>
    </xf>
    <xf numFmtId="3" fontId="1" fillId="0" borderId="59" xfId="0" applyNumberFormat="1" applyFont="1" applyFill="1" applyBorder="1" applyAlignment="1">
      <alignment horizontal="center" vertical="top" textRotation="90" wrapText="1"/>
    </xf>
    <xf numFmtId="3" fontId="1" fillId="3" borderId="48" xfId="0" applyNumberFormat="1" applyFont="1" applyFill="1" applyBorder="1" applyAlignment="1">
      <alignment horizontal="left" vertical="top" wrapText="1"/>
    </xf>
    <xf numFmtId="3" fontId="3" fillId="3" borderId="40" xfId="0" applyNumberFormat="1" applyFont="1" applyFill="1" applyBorder="1" applyAlignment="1">
      <alignment horizontal="left" vertical="top" wrapText="1"/>
    </xf>
    <xf numFmtId="3" fontId="6" fillId="2" borderId="64" xfId="0" applyNumberFormat="1" applyFont="1" applyFill="1" applyBorder="1" applyAlignment="1">
      <alignment horizontal="left" vertical="top" wrapText="1"/>
    </xf>
    <xf numFmtId="3" fontId="6" fillId="2" borderId="9" xfId="0" applyNumberFormat="1" applyFont="1" applyFill="1" applyBorder="1" applyAlignment="1">
      <alignment horizontal="left" vertical="top" wrapText="1"/>
    </xf>
    <xf numFmtId="3" fontId="6" fillId="2" borderId="10" xfId="0" applyNumberFormat="1" applyFont="1" applyFill="1" applyBorder="1" applyAlignment="1">
      <alignment horizontal="left" vertical="top" wrapText="1"/>
    </xf>
    <xf numFmtId="3" fontId="4" fillId="5" borderId="56" xfId="0" applyNumberFormat="1" applyFont="1" applyFill="1" applyBorder="1" applyAlignment="1">
      <alignment horizontal="center" vertical="top"/>
    </xf>
    <xf numFmtId="3" fontId="4" fillId="8" borderId="9" xfId="0" applyNumberFormat="1" applyFont="1" applyFill="1" applyBorder="1" applyAlignment="1">
      <alignment horizontal="center" vertical="center" wrapText="1"/>
    </xf>
    <xf numFmtId="3" fontId="4" fillId="0" borderId="40" xfId="0" applyNumberFormat="1" applyFont="1" applyFill="1" applyBorder="1" applyAlignment="1">
      <alignment horizontal="left" vertical="top" wrapText="1"/>
    </xf>
    <xf numFmtId="3" fontId="4" fillId="0" borderId="48" xfId="0" applyNumberFormat="1" applyFont="1" applyFill="1" applyBorder="1" applyAlignment="1">
      <alignment horizontal="left" vertical="top" wrapText="1"/>
    </xf>
    <xf numFmtId="3" fontId="4" fillId="0" borderId="16" xfId="0" applyNumberFormat="1" applyFont="1" applyFill="1" applyBorder="1" applyAlignment="1">
      <alignment horizontal="left" vertical="top" wrapText="1"/>
    </xf>
    <xf numFmtId="3" fontId="4" fillId="0" borderId="25" xfId="0" applyNumberFormat="1" applyFont="1" applyFill="1" applyBorder="1" applyAlignment="1">
      <alignment horizontal="left" vertical="top" wrapText="1"/>
    </xf>
    <xf numFmtId="3" fontId="3" fillId="4" borderId="16" xfId="0" applyNumberFormat="1" applyFont="1" applyFill="1" applyBorder="1" applyAlignment="1">
      <alignment horizontal="left" vertical="top" wrapText="1"/>
    </xf>
    <xf numFmtId="3" fontId="4" fillId="0" borderId="39" xfId="0" applyNumberFormat="1" applyFont="1" applyBorder="1" applyAlignment="1">
      <alignment horizontal="center" vertical="center" textRotation="90"/>
    </xf>
    <xf numFmtId="0" fontId="4" fillId="3" borderId="49" xfId="0" applyFont="1" applyFill="1" applyBorder="1" applyAlignment="1">
      <alignment horizontal="left" vertical="top" wrapText="1"/>
    </xf>
    <xf numFmtId="3" fontId="6" fillId="4" borderId="7" xfId="0" applyNumberFormat="1" applyFont="1" applyFill="1" applyBorder="1" applyAlignment="1">
      <alignment horizontal="left" vertical="top" wrapText="1"/>
    </xf>
    <xf numFmtId="3" fontId="6" fillId="4" borderId="16" xfId="0" applyNumberFormat="1" applyFont="1" applyFill="1" applyBorder="1" applyAlignment="1">
      <alignment horizontal="left" vertical="top" wrapText="1"/>
    </xf>
    <xf numFmtId="3" fontId="4" fillId="7" borderId="9" xfId="0" applyNumberFormat="1" applyFont="1" applyFill="1" applyBorder="1" applyAlignment="1">
      <alignment horizontal="center" vertical="top"/>
    </xf>
  </cellXfs>
  <cellStyles count="2">
    <cellStyle name="Excel Built-in Normal" xfId="1"/>
    <cellStyle name="Įprastas" xfId="0" builtinId="0"/>
  </cellStyles>
  <dxfs count="0"/>
  <tableStyles count="0" defaultTableStyle="TableStyleMedium2" defaultPivotStyle="PivotStyleLight16"/>
  <colors>
    <mruColors>
      <color rgb="FFFFFF99"/>
      <color rgb="FFCCFFCC"/>
      <color rgb="FFFFFF66"/>
      <color rgb="FFFFCCFF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46"/>
  <sheetViews>
    <sheetView tabSelected="1" zoomScaleNormal="100" zoomScaleSheetLayoutView="100" workbookViewId="0">
      <selection activeCell="A5" sqref="A5:L5"/>
    </sheetView>
  </sheetViews>
  <sheetFormatPr defaultColWidth="9.28515625" defaultRowHeight="15" x14ac:dyDescent="0.25"/>
  <cols>
    <col min="1" max="4" width="3.28515625" style="39" customWidth="1"/>
    <col min="5" max="5" width="25.28515625" style="912" customWidth="1"/>
    <col min="6" max="6" width="4" style="902" customWidth="1"/>
    <col min="7" max="7" width="3.28515625" style="903" hidden="1" customWidth="1"/>
    <col min="8" max="8" width="14.28515625" style="902" customWidth="1"/>
    <col min="9" max="9" width="8.5703125" style="912" customWidth="1"/>
    <col min="10" max="10" width="8.28515625" style="902" customWidth="1"/>
    <col min="11" max="11" width="25.28515625" style="912" customWidth="1"/>
    <col min="12" max="12" width="6.7109375" style="101" customWidth="1"/>
    <col min="13" max="16384" width="9.28515625" style="912"/>
  </cols>
  <sheetData>
    <row r="1" spans="1:14" s="64" customFormat="1" ht="51.75" customHeight="1" x14ac:dyDescent="0.25">
      <c r="A1" s="62"/>
      <c r="B1" s="62"/>
      <c r="C1" s="62"/>
      <c r="D1" s="62"/>
      <c r="E1" s="62"/>
      <c r="F1" s="63"/>
      <c r="G1" s="73"/>
      <c r="H1" s="1330" t="s">
        <v>286</v>
      </c>
      <c r="I1" s="1330"/>
      <c r="J1" s="1330"/>
      <c r="K1" s="1330"/>
      <c r="L1" s="1330"/>
    </row>
    <row r="2" spans="1:14" s="64" customFormat="1" ht="33" customHeight="1" x14ac:dyDescent="0.25">
      <c r="A2" s="62"/>
      <c r="B2" s="62"/>
      <c r="C2" s="62"/>
      <c r="D2" s="62"/>
      <c r="E2" s="62"/>
      <c r="F2" s="63"/>
      <c r="G2" s="73"/>
      <c r="H2" s="1330" t="s">
        <v>305</v>
      </c>
      <c r="I2" s="1330"/>
      <c r="J2" s="1330"/>
      <c r="K2" s="1330"/>
      <c r="L2" s="1330"/>
    </row>
    <row r="3" spans="1:14" s="64" customFormat="1" ht="18" customHeight="1" x14ac:dyDescent="0.25">
      <c r="A3" s="62"/>
      <c r="B3" s="62"/>
      <c r="C3" s="62"/>
      <c r="D3" s="62"/>
      <c r="E3" s="62"/>
      <c r="F3" s="63"/>
      <c r="G3" s="73"/>
      <c r="H3" s="915"/>
      <c r="I3" s="915"/>
      <c r="J3" s="915"/>
      <c r="K3" s="915"/>
      <c r="L3" s="915"/>
    </row>
    <row r="4" spans="1:14" s="909" customFormat="1" ht="16.5" customHeight="1" x14ac:dyDescent="0.25">
      <c r="A4" s="1345" t="s">
        <v>280</v>
      </c>
      <c r="B4" s="1345"/>
      <c r="C4" s="1345"/>
      <c r="D4" s="1345"/>
      <c r="E4" s="1345"/>
      <c r="F4" s="1345"/>
      <c r="G4" s="1345"/>
      <c r="H4" s="1345"/>
      <c r="I4" s="1345"/>
      <c r="J4" s="1345"/>
      <c r="K4" s="1345"/>
      <c r="L4" s="1345"/>
    </row>
    <row r="5" spans="1:14" s="37" customFormat="1" ht="16.5" customHeight="1" x14ac:dyDescent="0.25">
      <c r="A5" s="1346" t="s">
        <v>0</v>
      </c>
      <c r="B5" s="1346"/>
      <c r="C5" s="1346"/>
      <c r="D5" s="1346"/>
      <c r="E5" s="1346"/>
      <c r="F5" s="1346"/>
      <c r="G5" s="1346"/>
      <c r="H5" s="1346"/>
      <c r="I5" s="1346"/>
      <c r="J5" s="1346"/>
      <c r="K5" s="1346"/>
      <c r="L5" s="1346"/>
    </row>
    <row r="6" spans="1:14" s="37" customFormat="1" ht="16.5" customHeight="1" x14ac:dyDescent="0.25">
      <c r="A6" s="1347" t="s">
        <v>1</v>
      </c>
      <c r="B6" s="1347"/>
      <c r="C6" s="1347"/>
      <c r="D6" s="1347"/>
      <c r="E6" s="1347"/>
      <c r="F6" s="1347"/>
      <c r="G6" s="1347"/>
      <c r="H6" s="1347"/>
      <c r="I6" s="1347"/>
      <c r="J6" s="1347"/>
      <c r="K6" s="1347"/>
      <c r="L6" s="1347"/>
    </row>
    <row r="7" spans="1:14" s="2" customFormat="1" ht="21.75" customHeight="1" thickBot="1" x14ac:dyDescent="0.25">
      <c r="A7" s="1348" t="s">
        <v>2</v>
      </c>
      <c r="B7" s="1348"/>
      <c r="C7" s="1348"/>
      <c r="D7" s="1348"/>
      <c r="E7" s="1348"/>
      <c r="F7" s="1348"/>
      <c r="G7" s="1348"/>
      <c r="H7" s="1348"/>
      <c r="I7" s="1348"/>
      <c r="J7" s="1348"/>
      <c r="K7" s="1348"/>
      <c r="L7" s="1348"/>
    </row>
    <row r="8" spans="1:14" s="3" customFormat="1" ht="16.899999999999999" customHeight="1" x14ac:dyDescent="0.25">
      <c r="A8" s="1371" t="s">
        <v>3</v>
      </c>
      <c r="B8" s="1374" t="s">
        <v>4</v>
      </c>
      <c r="C8" s="1349" t="s">
        <v>5</v>
      </c>
      <c r="D8" s="1349" t="s">
        <v>183</v>
      </c>
      <c r="E8" s="1352" t="s">
        <v>6</v>
      </c>
      <c r="F8" s="1355" t="s">
        <v>7</v>
      </c>
      <c r="G8" s="1358" t="s">
        <v>8</v>
      </c>
      <c r="H8" s="1377" t="s">
        <v>291</v>
      </c>
      <c r="I8" s="1361" t="s">
        <v>9</v>
      </c>
      <c r="J8" s="1368" t="s">
        <v>290</v>
      </c>
      <c r="K8" s="1364" t="s">
        <v>10</v>
      </c>
      <c r="L8" s="1365"/>
    </row>
    <row r="9" spans="1:14" s="3" customFormat="1" ht="17.25" customHeight="1" x14ac:dyDescent="0.25">
      <c r="A9" s="1372"/>
      <c r="B9" s="1375"/>
      <c r="C9" s="1350"/>
      <c r="D9" s="1350"/>
      <c r="E9" s="1353"/>
      <c r="F9" s="1356"/>
      <c r="G9" s="1359"/>
      <c r="H9" s="1378"/>
      <c r="I9" s="1362"/>
      <c r="J9" s="1369"/>
      <c r="K9" s="1366" t="s">
        <v>6</v>
      </c>
      <c r="L9" s="928" t="s">
        <v>289</v>
      </c>
    </row>
    <row r="10" spans="1:14" s="3" customFormat="1" ht="93.75" customHeight="1" thickBot="1" x14ac:dyDescent="0.3">
      <c r="A10" s="1373"/>
      <c r="B10" s="1376"/>
      <c r="C10" s="1351"/>
      <c r="D10" s="1351"/>
      <c r="E10" s="1354"/>
      <c r="F10" s="1357"/>
      <c r="G10" s="1360"/>
      <c r="H10" s="1379"/>
      <c r="I10" s="1363"/>
      <c r="J10" s="1370"/>
      <c r="K10" s="1367"/>
      <c r="L10" s="927" t="s">
        <v>225</v>
      </c>
    </row>
    <row r="11" spans="1:14" s="2" customFormat="1" ht="29.45" customHeight="1" x14ac:dyDescent="0.25">
      <c r="A11" s="1331" t="s">
        <v>11</v>
      </c>
      <c r="B11" s="1332"/>
      <c r="C11" s="1332"/>
      <c r="D11" s="1332"/>
      <c r="E11" s="1332"/>
      <c r="F11" s="1332"/>
      <c r="G11" s="1332"/>
      <c r="H11" s="1332"/>
      <c r="I11" s="1332"/>
      <c r="J11" s="1332"/>
      <c r="K11" s="1332"/>
      <c r="L11" s="1333"/>
    </row>
    <row r="12" spans="1:14" s="2" customFormat="1" ht="15" customHeight="1" x14ac:dyDescent="0.25">
      <c r="A12" s="1334" t="s">
        <v>12</v>
      </c>
      <c r="B12" s="1335"/>
      <c r="C12" s="1335"/>
      <c r="D12" s="1335"/>
      <c r="E12" s="1335"/>
      <c r="F12" s="1335"/>
      <c r="G12" s="1335"/>
      <c r="H12" s="1335"/>
      <c r="I12" s="1335"/>
      <c r="J12" s="1335"/>
      <c r="K12" s="1335"/>
      <c r="L12" s="1336"/>
      <c r="N12" s="3"/>
    </row>
    <row r="13" spans="1:14" s="3" customFormat="1" ht="15" customHeight="1" x14ac:dyDescent="0.25">
      <c r="A13" s="124" t="s">
        <v>13</v>
      </c>
      <c r="B13" s="1337" t="s">
        <v>14</v>
      </c>
      <c r="C13" s="1337"/>
      <c r="D13" s="1337"/>
      <c r="E13" s="1337"/>
      <c r="F13" s="1337"/>
      <c r="G13" s="1337"/>
      <c r="H13" s="1337"/>
      <c r="I13" s="1337"/>
      <c r="J13" s="1337"/>
      <c r="K13" s="1337"/>
      <c r="L13" s="1338"/>
    </row>
    <row r="14" spans="1:14" s="3" customFormat="1" ht="30" customHeight="1" thickBot="1" x14ac:dyDescent="0.3">
      <c r="A14" s="870" t="s">
        <v>13</v>
      </c>
      <c r="B14" s="123" t="s">
        <v>13</v>
      </c>
      <c r="C14" s="1339" t="s">
        <v>15</v>
      </c>
      <c r="D14" s="1340"/>
      <c r="E14" s="1340"/>
      <c r="F14" s="1340"/>
      <c r="G14" s="1340"/>
      <c r="H14" s="1340"/>
      <c r="I14" s="1340"/>
      <c r="J14" s="1341"/>
      <c r="K14" s="1340"/>
      <c r="L14" s="1342"/>
    </row>
    <row r="15" spans="1:14" s="3" customFormat="1" ht="16.5" customHeight="1" x14ac:dyDescent="0.25">
      <c r="A15" s="869" t="s">
        <v>13</v>
      </c>
      <c r="B15" s="5" t="s">
        <v>13</v>
      </c>
      <c r="C15" s="875" t="s">
        <v>13</v>
      </c>
      <c r="D15" s="140"/>
      <c r="E15" s="1176" t="s">
        <v>16</v>
      </c>
      <c r="F15" s="929"/>
      <c r="G15" s="240" t="s">
        <v>17</v>
      </c>
      <c r="H15" s="1384" t="s">
        <v>201</v>
      </c>
      <c r="I15" s="249" t="s">
        <v>246</v>
      </c>
      <c r="J15" s="975">
        <f>882.7+370</f>
        <v>1252.7</v>
      </c>
      <c r="K15" s="1319" t="s">
        <v>21</v>
      </c>
      <c r="L15" s="1036">
        <v>1348</v>
      </c>
    </row>
    <row r="16" spans="1:14" s="3" customFormat="1" ht="16.5" customHeight="1" x14ac:dyDescent="0.25">
      <c r="A16" s="859"/>
      <c r="B16" s="6"/>
      <c r="C16" s="875"/>
      <c r="D16" s="141"/>
      <c r="E16" s="1176"/>
      <c r="F16" s="930"/>
      <c r="G16" s="240"/>
      <c r="H16" s="1385"/>
      <c r="I16" s="100" t="s">
        <v>119</v>
      </c>
      <c r="J16" s="976">
        <v>200</v>
      </c>
      <c r="K16" s="1189"/>
      <c r="L16" s="1037"/>
      <c r="M16" s="65"/>
    </row>
    <row r="17" spans="1:13" s="3" customFormat="1" ht="15" customHeight="1" x14ac:dyDescent="0.25">
      <c r="A17" s="859"/>
      <c r="B17" s="6"/>
      <c r="C17" s="875"/>
      <c r="D17" s="141"/>
      <c r="E17" s="1176"/>
      <c r="F17" s="930"/>
      <c r="G17" s="240"/>
      <c r="H17" s="1385"/>
      <c r="I17" s="99" t="s">
        <v>246</v>
      </c>
      <c r="J17" s="977">
        <f>199-40</f>
        <v>159</v>
      </c>
      <c r="K17" s="1343" t="s">
        <v>22</v>
      </c>
      <c r="L17" s="1038">
        <v>2647</v>
      </c>
      <c r="M17" s="65"/>
    </row>
    <row r="18" spans="1:13" s="3" customFormat="1" ht="15" customHeight="1" x14ac:dyDescent="0.25">
      <c r="A18" s="859"/>
      <c r="B18" s="6"/>
      <c r="C18" s="875"/>
      <c r="D18" s="141"/>
      <c r="E18" s="1176"/>
      <c r="F18" s="930"/>
      <c r="G18" s="240"/>
      <c r="H18" s="857"/>
      <c r="I18" s="99" t="s">
        <v>119</v>
      </c>
      <c r="J18" s="978">
        <v>595</v>
      </c>
      <c r="K18" s="1344"/>
      <c r="L18" s="1037"/>
    </row>
    <row r="19" spans="1:13" s="3" customFormat="1" ht="27.6" customHeight="1" x14ac:dyDescent="0.25">
      <c r="A19" s="859"/>
      <c r="B19" s="6"/>
      <c r="C19" s="875"/>
      <c r="D19" s="141"/>
      <c r="E19" s="1176"/>
      <c r="F19" s="930"/>
      <c r="G19" s="240"/>
      <c r="H19" s="857"/>
      <c r="I19" s="99" t="s">
        <v>246</v>
      </c>
      <c r="J19" s="977">
        <f>174.2+64</f>
        <v>238.2</v>
      </c>
      <c r="K19" s="1217" t="s">
        <v>23</v>
      </c>
      <c r="L19" s="1038">
        <v>60</v>
      </c>
    </row>
    <row r="20" spans="1:13" s="3" customFormat="1" ht="27.6" customHeight="1" x14ac:dyDescent="0.25">
      <c r="A20" s="859"/>
      <c r="B20" s="6"/>
      <c r="C20" s="875"/>
      <c r="D20" s="141"/>
      <c r="E20" s="883"/>
      <c r="F20" s="930"/>
      <c r="G20" s="240"/>
      <c r="H20" s="857"/>
      <c r="I20" s="249" t="s">
        <v>119</v>
      </c>
      <c r="J20" s="976">
        <v>5</v>
      </c>
      <c r="K20" s="1218"/>
      <c r="L20" s="1037"/>
    </row>
    <row r="21" spans="1:13" s="3" customFormat="1" ht="50.25" customHeight="1" x14ac:dyDescent="0.25">
      <c r="A21" s="859"/>
      <c r="B21" s="6"/>
      <c r="C21" s="875"/>
      <c r="D21" s="142" t="s">
        <v>13</v>
      </c>
      <c r="E21" s="1263" t="s">
        <v>19</v>
      </c>
      <c r="F21" s="930"/>
      <c r="G21" s="240"/>
      <c r="H21" s="857"/>
      <c r="I21" s="1123" t="s">
        <v>18</v>
      </c>
      <c r="J21" s="977">
        <f>780-0.5</f>
        <v>779.5</v>
      </c>
      <c r="K21" s="21" t="s">
        <v>92</v>
      </c>
      <c r="L21" s="1039">
        <v>4</v>
      </c>
      <c r="M21" s="65"/>
    </row>
    <row r="22" spans="1:13" s="3" customFormat="1" ht="32.450000000000003" customHeight="1" x14ac:dyDescent="0.25">
      <c r="A22" s="859"/>
      <c r="B22" s="6"/>
      <c r="C22" s="875"/>
      <c r="D22" s="141"/>
      <c r="E22" s="1177"/>
      <c r="F22" s="930"/>
      <c r="G22" s="240"/>
      <c r="H22" s="857"/>
      <c r="I22" s="242" t="s">
        <v>119</v>
      </c>
      <c r="J22" s="979">
        <v>15.4</v>
      </c>
      <c r="K22" s="227" t="s">
        <v>91</v>
      </c>
      <c r="L22" s="1038">
        <v>185</v>
      </c>
    </row>
    <row r="23" spans="1:13" s="3" customFormat="1" ht="40.9" customHeight="1" x14ac:dyDescent="0.25">
      <c r="A23" s="859"/>
      <c r="B23" s="6"/>
      <c r="C23" s="875"/>
      <c r="D23" s="141"/>
      <c r="E23" s="1177"/>
      <c r="F23" s="930"/>
      <c r="G23" s="240"/>
      <c r="H23" s="1102" t="s">
        <v>221</v>
      </c>
      <c r="I23" s="100" t="s">
        <v>18</v>
      </c>
      <c r="J23" s="980">
        <v>168.3</v>
      </c>
      <c r="K23" s="1390" t="s">
        <v>93</v>
      </c>
      <c r="L23" s="1040">
        <v>75</v>
      </c>
    </row>
    <row r="24" spans="1:13" s="3" customFormat="1" ht="17.25" customHeight="1" x14ac:dyDescent="0.25">
      <c r="A24" s="859"/>
      <c r="B24" s="6"/>
      <c r="C24" s="875"/>
      <c r="D24" s="143"/>
      <c r="E24" s="1264"/>
      <c r="F24" s="930"/>
      <c r="G24" s="240"/>
      <c r="H24" s="597"/>
      <c r="I24" s="244" t="s">
        <v>24</v>
      </c>
      <c r="J24" s="981">
        <f>SUM(J15:J23)</f>
        <v>3413.1</v>
      </c>
      <c r="K24" s="1391"/>
      <c r="L24" s="1041"/>
    </row>
    <row r="25" spans="1:13" s="3" customFormat="1" ht="57.6" customHeight="1" x14ac:dyDescent="0.25">
      <c r="A25" s="859"/>
      <c r="B25" s="6"/>
      <c r="C25" s="875"/>
      <c r="D25" s="141" t="s">
        <v>32</v>
      </c>
      <c r="E25" s="862" t="s">
        <v>25</v>
      </c>
      <c r="F25" s="1327" t="s">
        <v>102</v>
      </c>
      <c r="G25" s="240"/>
      <c r="H25" s="857" t="s">
        <v>282</v>
      </c>
      <c r="I25" s="245" t="s">
        <v>18</v>
      </c>
      <c r="J25" s="976">
        <f>1145.7+2004.8</f>
        <v>3150.5</v>
      </c>
      <c r="K25" s="861" t="s">
        <v>185</v>
      </c>
      <c r="L25" s="1039">
        <v>518</v>
      </c>
    </row>
    <row r="26" spans="1:13" s="3" customFormat="1" ht="56.65" customHeight="1" x14ac:dyDescent="0.25">
      <c r="A26" s="859"/>
      <c r="B26" s="6"/>
      <c r="C26" s="875"/>
      <c r="D26" s="141"/>
      <c r="E26" s="862"/>
      <c r="F26" s="1328"/>
      <c r="G26" s="240"/>
      <c r="H26" s="857"/>
      <c r="I26" s="245" t="s">
        <v>18</v>
      </c>
      <c r="J26" s="976">
        <v>329.7</v>
      </c>
      <c r="K26" s="209" t="s">
        <v>186</v>
      </c>
      <c r="L26" s="1039">
        <v>60</v>
      </c>
    </row>
    <row r="27" spans="1:13" s="3" customFormat="1" ht="57" customHeight="1" x14ac:dyDescent="0.25">
      <c r="A27" s="859"/>
      <c r="B27" s="6"/>
      <c r="C27" s="875"/>
      <c r="D27" s="141"/>
      <c r="E27" s="862"/>
      <c r="F27" s="1328"/>
      <c r="G27" s="240"/>
      <c r="H27" s="857"/>
      <c r="I27" s="245" t="s">
        <v>18</v>
      </c>
      <c r="J27" s="976">
        <v>840.4</v>
      </c>
      <c r="K27" s="881" t="s">
        <v>187</v>
      </c>
      <c r="L27" s="1039">
        <v>125</v>
      </c>
    </row>
    <row r="28" spans="1:13" s="3" customFormat="1" ht="56.65" customHeight="1" x14ac:dyDescent="0.25">
      <c r="A28" s="859"/>
      <c r="B28" s="6"/>
      <c r="C28" s="875"/>
      <c r="D28" s="141"/>
      <c r="E28" s="862"/>
      <c r="F28" s="1328"/>
      <c r="G28" s="240"/>
      <c r="H28" s="857"/>
      <c r="I28" s="245" t="s">
        <v>18</v>
      </c>
      <c r="J28" s="976">
        <v>197.9</v>
      </c>
      <c r="K28" s="863" t="s">
        <v>188</v>
      </c>
      <c r="L28" s="1039">
        <v>32</v>
      </c>
    </row>
    <row r="29" spans="1:13" s="3" customFormat="1" ht="56.65" customHeight="1" x14ac:dyDescent="0.25">
      <c r="A29" s="859"/>
      <c r="B29" s="6"/>
      <c r="C29" s="875"/>
      <c r="D29" s="141"/>
      <c r="E29" s="862"/>
      <c r="F29" s="1328"/>
      <c r="G29" s="240"/>
      <c r="H29" s="857"/>
      <c r="I29" s="245" t="s">
        <v>18</v>
      </c>
      <c r="J29" s="976">
        <v>367.3</v>
      </c>
      <c r="K29" s="209" t="s">
        <v>189</v>
      </c>
      <c r="L29" s="1039">
        <v>35</v>
      </c>
    </row>
    <row r="30" spans="1:13" s="3" customFormat="1" ht="26.25" customHeight="1" x14ac:dyDescent="0.25">
      <c r="A30" s="859"/>
      <c r="B30" s="6"/>
      <c r="C30" s="875"/>
      <c r="D30" s="141"/>
      <c r="E30" s="862"/>
      <c r="F30" s="1328"/>
      <c r="G30" s="240"/>
      <c r="H30" s="857"/>
      <c r="I30" s="245" t="s">
        <v>18</v>
      </c>
      <c r="J30" s="976">
        <v>32.9</v>
      </c>
      <c r="K30" s="1217" t="s">
        <v>190</v>
      </c>
      <c r="L30" s="1041">
        <v>8</v>
      </c>
    </row>
    <row r="31" spans="1:13" s="3" customFormat="1" ht="26.25" customHeight="1" x14ac:dyDescent="0.25">
      <c r="A31" s="859"/>
      <c r="B31" s="6"/>
      <c r="C31" s="875"/>
      <c r="D31" s="141"/>
      <c r="E31" s="862"/>
      <c r="F31" s="1328"/>
      <c r="G31" s="240"/>
      <c r="H31" s="857"/>
      <c r="I31" s="242"/>
      <c r="J31" s="978"/>
      <c r="K31" s="1291"/>
      <c r="L31" s="1041"/>
    </row>
    <row r="32" spans="1:13" s="3" customFormat="1" ht="16.5" customHeight="1" x14ac:dyDescent="0.25">
      <c r="A32" s="859"/>
      <c r="B32" s="6"/>
      <c r="C32" s="875"/>
      <c r="D32" s="141"/>
      <c r="E32" s="863"/>
      <c r="F32" s="1329"/>
      <c r="G32" s="240"/>
      <c r="H32" s="857"/>
      <c r="I32" s="246" t="s">
        <v>24</v>
      </c>
      <c r="J32" s="981">
        <f>SUM(J25:J31)</f>
        <v>4918.6999999999989</v>
      </c>
      <c r="K32" s="1218"/>
      <c r="L32" s="1037"/>
    </row>
    <row r="33" spans="1:12" s="3" customFormat="1" ht="27.75" customHeight="1" x14ac:dyDescent="0.25">
      <c r="A33" s="859"/>
      <c r="B33" s="6"/>
      <c r="C33" s="875"/>
      <c r="D33" s="142" t="s">
        <v>35</v>
      </c>
      <c r="E33" s="1284" t="s">
        <v>26</v>
      </c>
      <c r="F33" s="930"/>
      <c r="G33" s="240"/>
      <c r="H33" s="857"/>
      <c r="I33" s="243" t="s">
        <v>18</v>
      </c>
      <c r="J33" s="982">
        <f>929.6+14</f>
        <v>943.6</v>
      </c>
      <c r="K33" s="1291" t="s">
        <v>27</v>
      </c>
      <c r="L33" s="1041">
        <v>51</v>
      </c>
    </row>
    <row r="34" spans="1:12" s="3" customFormat="1" ht="16.5" customHeight="1" x14ac:dyDescent="0.25">
      <c r="A34" s="859"/>
      <c r="B34" s="6"/>
      <c r="C34" s="875"/>
      <c r="D34" s="141"/>
      <c r="E34" s="1189"/>
      <c r="F34" s="931"/>
      <c r="G34" s="240"/>
      <c r="H34" s="857"/>
      <c r="I34" s="246" t="s">
        <v>24</v>
      </c>
      <c r="J34" s="981">
        <f t="shared" ref="J34" si="0">+J33</f>
        <v>943.6</v>
      </c>
      <c r="K34" s="1218"/>
      <c r="L34" s="1037"/>
    </row>
    <row r="35" spans="1:12" s="3" customFormat="1" ht="27" customHeight="1" x14ac:dyDescent="0.25">
      <c r="A35" s="859"/>
      <c r="B35" s="6"/>
      <c r="C35" s="875"/>
      <c r="D35" s="142" t="s">
        <v>37</v>
      </c>
      <c r="E35" s="1284" t="s">
        <v>28</v>
      </c>
      <c r="F35" s="1393"/>
      <c r="G35" s="240"/>
      <c r="H35" s="857"/>
      <c r="I35" s="243" t="s">
        <v>18</v>
      </c>
      <c r="J35" s="982">
        <f>1799-20</f>
        <v>1779</v>
      </c>
      <c r="K35" s="1291" t="s">
        <v>29</v>
      </c>
      <c r="L35" s="1041">
        <v>5293</v>
      </c>
    </row>
    <row r="36" spans="1:12" s="3" customFormat="1" ht="16.5" customHeight="1" x14ac:dyDescent="0.25">
      <c r="A36" s="859"/>
      <c r="B36" s="6"/>
      <c r="C36" s="875"/>
      <c r="D36" s="141"/>
      <c r="E36" s="1284"/>
      <c r="F36" s="1394"/>
      <c r="G36" s="240"/>
      <c r="H36" s="857"/>
      <c r="I36" s="246" t="s">
        <v>24</v>
      </c>
      <c r="J36" s="983">
        <f t="shared" ref="J36" si="1">+J35</f>
        <v>1779</v>
      </c>
      <c r="K36" s="1291"/>
      <c r="L36" s="1039">
        <v>841</v>
      </c>
    </row>
    <row r="37" spans="1:12" s="3" customFormat="1" ht="16.899999999999999" customHeight="1" x14ac:dyDescent="0.25">
      <c r="A37" s="1187"/>
      <c r="B37" s="1184"/>
      <c r="C37" s="873"/>
      <c r="D37" s="149" t="s">
        <v>38</v>
      </c>
      <c r="E37" s="1188" t="s">
        <v>30</v>
      </c>
      <c r="F37" s="1395"/>
      <c r="G37" s="877"/>
      <c r="H37" s="61"/>
      <c r="I37" s="1124" t="s">
        <v>20</v>
      </c>
      <c r="J37" s="984">
        <v>423.8</v>
      </c>
      <c r="K37" s="878" t="s">
        <v>94</v>
      </c>
      <c r="L37" s="1040">
        <v>5386</v>
      </c>
    </row>
    <row r="38" spans="1:12" s="3" customFormat="1" ht="16.899999999999999" customHeight="1" x14ac:dyDescent="0.25">
      <c r="A38" s="1187"/>
      <c r="B38" s="1184"/>
      <c r="C38" s="873"/>
      <c r="D38" s="144"/>
      <c r="E38" s="1284"/>
      <c r="F38" s="1396"/>
      <c r="G38" s="877"/>
      <c r="H38" s="61"/>
      <c r="I38" s="217"/>
      <c r="J38" s="985"/>
      <c r="K38" s="866"/>
      <c r="L38" s="1042"/>
    </row>
    <row r="39" spans="1:12" s="3" customFormat="1" ht="23.45" customHeight="1" x14ac:dyDescent="0.25">
      <c r="A39" s="1187"/>
      <c r="B39" s="1184"/>
      <c r="C39" s="873"/>
      <c r="D39" s="145"/>
      <c r="E39" s="1189"/>
      <c r="F39" s="1397"/>
      <c r="G39" s="877"/>
      <c r="H39" s="61"/>
      <c r="I39" s="247" t="s">
        <v>24</v>
      </c>
      <c r="J39" s="981">
        <f>SUM(J37:J38)</f>
        <v>423.8</v>
      </c>
      <c r="K39" s="31"/>
      <c r="L39" s="1043"/>
    </row>
    <row r="40" spans="1:12" s="2" customFormat="1" ht="17.25" customHeight="1" x14ac:dyDescent="0.25">
      <c r="A40" s="1187"/>
      <c r="B40" s="1184"/>
      <c r="C40" s="873"/>
      <c r="D40" s="144" t="s">
        <v>55</v>
      </c>
      <c r="E40" s="1284" t="s">
        <v>152</v>
      </c>
      <c r="F40" s="1165"/>
      <c r="G40" s="1383"/>
      <c r="H40" s="61"/>
      <c r="I40" s="176" t="s">
        <v>18</v>
      </c>
      <c r="J40" s="986">
        <v>507.5</v>
      </c>
      <c r="K40" s="1284" t="s">
        <v>111</v>
      </c>
      <c r="L40" s="1044">
        <v>108</v>
      </c>
    </row>
    <row r="41" spans="1:12" s="2" customFormat="1" ht="17.25" customHeight="1" x14ac:dyDescent="0.25">
      <c r="A41" s="1187"/>
      <c r="B41" s="1184"/>
      <c r="C41" s="873"/>
      <c r="D41" s="144"/>
      <c r="E41" s="1284"/>
      <c r="F41" s="1392"/>
      <c r="G41" s="1383"/>
      <c r="H41" s="61"/>
      <c r="I41" s="100" t="s">
        <v>122</v>
      </c>
      <c r="J41" s="984">
        <v>256.10000000000002</v>
      </c>
      <c r="K41" s="1284"/>
      <c r="L41" s="1044"/>
    </row>
    <row r="42" spans="1:12" s="2" customFormat="1" ht="17.25" customHeight="1" x14ac:dyDescent="0.25">
      <c r="A42" s="1187"/>
      <c r="B42" s="1184"/>
      <c r="C42" s="873"/>
      <c r="D42" s="144"/>
      <c r="E42" s="1284"/>
      <c r="F42" s="1166"/>
      <c r="G42" s="1383"/>
      <c r="H42" s="61"/>
      <c r="I42" s="100" t="s">
        <v>127</v>
      </c>
      <c r="J42" s="984">
        <v>74</v>
      </c>
      <c r="K42" s="1284"/>
      <c r="L42" s="1044"/>
    </row>
    <row r="43" spans="1:12" s="2" customFormat="1" ht="17.25" customHeight="1" x14ac:dyDescent="0.25">
      <c r="A43" s="859"/>
      <c r="B43" s="860"/>
      <c r="C43" s="873"/>
      <c r="D43" s="144"/>
      <c r="E43" s="1189"/>
      <c r="F43" s="932" t="s">
        <v>195</v>
      </c>
      <c r="G43" s="1383"/>
      <c r="H43" s="61"/>
      <c r="I43" s="246" t="s">
        <v>24</v>
      </c>
      <c r="J43" s="983">
        <f>SUM(J40:J42)</f>
        <v>837.6</v>
      </c>
      <c r="K43" s="880"/>
      <c r="L43" s="1042"/>
    </row>
    <row r="44" spans="1:12" s="2" customFormat="1" ht="27" customHeight="1" x14ac:dyDescent="0.25">
      <c r="A44" s="859"/>
      <c r="B44" s="860"/>
      <c r="C44" s="873"/>
      <c r="D44" s="149" t="s">
        <v>56</v>
      </c>
      <c r="E44" s="1284" t="s">
        <v>156</v>
      </c>
      <c r="F44" s="1382" t="s">
        <v>195</v>
      </c>
      <c r="G44" s="1383"/>
      <c r="H44" s="61"/>
      <c r="I44" s="176" t="s">
        <v>246</v>
      </c>
      <c r="J44" s="987">
        <f>97.4+4-24</f>
        <v>77.400000000000006</v>
      </c>
      <c r="K44" s="228" t="s">
        <v>166</v>
      </c>
      <c r="L44" s="1045">
        <v>12</v>
      </c>
    </row>
    <row r="45" spans="1:12" s="2" customFormat="1" ht="17.25" customHeight="1" x14ac:dyDescent="0.25">
      <c r="A45" s="1095"/>
      <c r="B45" s="1096"/>
      <c r="C45" s="1097"/>
      <c r="D45" s="144"/>
      <c r="E45" s="1284"/>
      <c r="F45" s="1382"/>
      <c r="G45" s="1383"/>
      <c r="H45" s="61"/>
      <c r="I45" s="176" t="s">
        <v>20</v>
      </c>
      <c r="J45" s="987">
        <v>2.7</v>
      </c>
      <c r="K45" s="1158" t="s">
        <v>198</v>
      </c>
      <c r="L45" s="1403">
        <v>10</v>
      </c>
    </row>
    <row r="46" spans="1:12" s="2" customFormat="1" ht="17.25" customHeight="1" x14ac:dyDescent="0.25">
      <c r="A46" s="1095"/>
      <c r="B46" s="1096"/>
      <c r="C46" s="1097"/>
      <c r="D46" s="144"/>
      <c r="E46" s="1284"/>
      <c r="F46" s="1382"/>
      <c r="G46" s="1383"/>
      <c r="H46" s="61"/>
      <c r="I46" s="176" t="s">
        <v>119</v>
      </c>
      <c r="J46" s="987">
        <v>6.3</v>
      </c>
      <c r="K46" s="1325"/>
      <c r="L46" s="1404"/>
    </row>
    <row r="47" spans="1:12" s="2" customFormat="1" ht="15" customHeight="1" x14ac:dyDescent="0.25">
      <c r="A47" s="859"/>
      <c r="B47" s="860"/>
      <c r="C47" s="873"/>
      <c r="D47" s="144"/>
      <c r="E47" s="1284"/>
      <c r="F47" s="1382"/>
      <c r="G47" s="1383"/>
      <c r="H47" s="61"/>
      <c r="I47" s="176" t="s">
        <v>246</v>
      </c>
      <c r="J47" s="987">
        <v>48.2</v>
      </c>
      <c r="K47" s="1325"/>
      <c r="L47" s="1404"/>
    </row>
    <row r="48" spans="1:12" s="2" customFormat="1" ht="15.75" customHeight="1" x14ac:dyDescent="0.25">
      <c r="A48" s="859"/>
      <c r="B48" s="860"/>
      <c r="C48" s="873"/>
      <c r="D48" s="145"/>
      <c r="E48" s="1189"/>
      <c r="F48" s="1382"/>
      <c r="G48" s="1383"/>
      <c r="H48" s="61"/>
      <c r="I48" s="246" t="s">
        <v>24</v>
      </c>
      <c r="J48" s="988">
        <f>SUM(J44:J47)</f>
        <v>134.60000000000002</v>
      </c>
      <c r="K48" s="1326"/>
      <c r="L48" s="1405"/>
    </row>
    <row r="49" spans="1:12" s="2" customFormat="1" ht="77.25" customHeight="1" x14ac:dyDescent="0.25">
      <c r="A49" s="859"/>
      <c r="B49" s="860"/>
      <c r="C49" s="873"/>
      <c r="D49" s="144" t="s">
        <v>87</v>
      </c>
      <c r="E49" s="1122" t="s">
        <v>287</v>
      </c>
      <c r="F49" s="933"/>
      <c r="G49" s="241"/>
      <c r="H49" s="1126"/>
      <c r="I49" s="1125"/>
      <c r="J49" s="989"/>
      <c r="K49" s="1127" t="s">
        <v>130</v>
      </c>
      <c r="L49" s="1086">
        <v>2800</v>
      </c>
    </row>
    <row r="50" spans="1:12" s="2" customFormat="1" ht="37.5" customHeight="1" x14ac:dyDescent="0.25">
      <c r="A50" s="1101"/>
      <c r="B50" s="1100"/>
      <c r="C50" s="1099"/>
      <c r="D50" s="144"/>
      <c r="E50" s="253" t="s">
        <v>217</v>
      </c>
      <c r="F50" s="1119"/>
      <c r="G50" s="239"/>
      <c r="H50" s="1128" t="s">
        <v>218</v>
      </c>
      <c r="I50" s="1120"/>
      <c r="J50" s="1121"/>
      <c r="K50" s="229" t="s">
        <v>219</v>
      </c>
      <c r="L50" s="1092">
        <v>1</v>
      </c>
    </row>
    <row r="51" spans="1:12" s="2" customFormat="1" ht="19.5" customHeight="1" thickBot="1" x14ac:dyDescent="0.3">
      <c r="A51" s="870"/>
      <c r="B51" s="868"/>
      <c r="C51" s="874"/>
      <c r="D51" s="146"/>
      <c r="E51" s="938"/>
      <c r="F51" s="1386" t="s">
        <v>31</v>
      </c>
      <c r="G51" s="1211"/>
      <c r="H51" s="1387"/>
      <c r="I51" s="1211"/>
      <c r="J51" s="990">
        <f>J43+J39+J36+J34+J32+J24+J48</f>
        <v>12450.4</v>
      </c>
      <c r="K51" s="230"/>
      <c r="L51" s="1116"/>
    </row>
    <row r="52" spans="1:12" s="3" customFormat="1" ht="64.5" customHeight="1" x14ac:dyDescent="0.25">
      <c r="A52" s="1187" t="s">
        <v>13</v>
      </c>
      <c r="B52" s="1184" t="s">
        <v>13</v>
      </c>
      <c r="C52" s="1380" t="s">
        <v>32</v>
      </c>
      <c r="D52" s="141"/>
      <c r="E52" s="1284" t="s">
        <v>33</v>
      </c>
      <c r="F52" s="1388"/>
      <c r="G52" s="1323" t="s">
        <v>17</v>
      </c>
      <c r="H52" s="879" t="s">
        <v>201</v>
      </c>
      <c r="I52" s="91" t="s">
        <v>34</v>
      </c>
      <c r="J52" s="991">
        <f>8714.7-260</f>
        <v>8454.7000000000007</v>
      </c>
      <c r="K52" s="93" t="s">
        <v>167</v>
      </c>
      <c r="L52" s="1036">
        <v>4255</v>
      </c>
    </row>
    <row r="53" spans="1:12" s="3" customFormat="1" ht="16.5" customHeight="1" thickBot="1" x14ac:dyDescent="0.3">
      <c r="A53" s="1314"/>
      <c r="B53" s="1318"/>
      <c r="C53" s="1381"/>
      <c r="D53" s="147"/>
      <c r="E53" s="1320"/>
      <c r="F53" s="1389"/>
      <c r="G53" s="1324"/>
      <c r="H53" s="158"/>
      <c r="I53" s="70" t="s">
        <v>24</v>
      </c>
      <c r="J53" s="990">
        <f t="shared" ref="J53" si="2">+J52</f>
        <v>8454.7000000000007</v>
      </c>
      <c r="K53" s="32"/>
      <c r="L53" s="1046"/>
    </row>
    <row r="54" spans="1:12" s="3" customFormat="1" ht="18" customHeight="1" x14ac:dyDescent="0.25">
      <c r="A54" s="869" t="s">
        <v>13</v>
      </c>
      <c r="B54" s="5" t="s">
        <v>13</v>
      </c>
      <c r="C54" s="139" t="s">
        <v>35</v>
      </c>
      <c r="D54" s="140"/>
      <c r="E54" s="1319" t="s">
        <v>36</v>
      </c>
      <c r="F54" s="411"/>
      <c r="G54" s="34" t="s">
        <v>17</v>
      </c>
      <c r="H54" s="1307" t="s">
        <v>201</v>
      </c>
      <c r="I54" s="57" t="s">
        <v>34</v>
      </c>
      <c r="J54" s="991">
        <f>26167.7+2739</f>
        <v>28906.7</v>
      </c>
      <c r="K54" s="1438" t="s">
        <v>167</v>
      </c>
      <c r="L54" s="1036">
        <v>32400</v>
      </c>
    </row>
    <row r="55" spans="1:12" s="3" customFormat="1" ht="16.5" customHeight="1" thickBot="1" x14ac:dyDescent="0.3">
      <c r="A55" s="870"/>
      <c r="B55" s="12"/>
      <c r="C55" s="876"/>
      <c r="D55" s="147"/>
      <c r="E55" s="1320"/>
      <c r="F55" s="412"/>
      <c r="G55" s="888"/>
      <c r="H55" s="1309"/>
      <c r="I55" s="70" t="s">
        <v>24</v>
      </c>
      <c r="J55" s="983">
        <f t="shared" ref="J55" si="3">+J54</f>
        <v>28906.7</v>
      </c>
      <c r="K55" s="1439"/>
      <c r="L55" s="1047"/>
    </row>
    <row r="56" spans="1:12" s="2" customFormat="1" ht="25.15" customHeight="1" x14ac:dyDescent="0.25">
      <c r="A56" s="1313" t="s">
        <v>13</v>
      </c>
      <c r="B56" s="1317" t="s">
        <v>13</v>
      </c>
      <c r="C56" s="1173" t="s">
        <v>37</v>
      </c>
      <c r="D56" s="148"/>
      <c r="E56" s="1319" t="s">
        <v>124</v>
      </c>
      <c r="F56" s="411"/>
      <c r="G56" s="891" t="s">
        <v>17</v>
      </c>
      <c r="H56" s="1307" t="s">
        <v>201</v>
      </c>
      <c r="I56" s="78" t="s">
        <v>20</v>
      </c>
      <c r="J56" s="992">
        <f>126.4+110.1</f>
        <v>236.5</v>
      </c>
      <c r="K56" s="1301" t="s">
        <v>125</v>
      </c>
      <c r="L56" s="1036">
        <v>780</v>
      </c>
    </row>
    <row r="57" spans="1:12" s="2" customFormat="1" ht="25.15" customHeight="1" x14ac:dyDescent="0.25">
      <c r="A57" s="1187"/>
      <c r="B57" s="1184"/>
      <c r="C57" s="1174"/>
      <c r="D57" s="144"/>
      <c r="E57" s="1284"/>
      <c r="F57" s="422"/>
      <c r="G57" s="892"/>
      <c r="H57" s="1308"/>
      <c r="I57" s="67" t="s">
        <v>246</v>
      </c>
      <c r="J57" s="977">
        <f>859.6-110.1</f>
        <v>749.5</v>
      </c>
      <c r="K57" s="1291"/>
      <c r="L57" s="1041"/>
    </row>
    <row r="58" spans="1:12" s="3" customFormat="1" ht="16.5" customHeight="1" thickBot="1" x14ac:dyDescent="0.3">
      <c r="A58" s="1314"/>
      <c r="B58" s="1318"/>
      <c r="C58" s="1260"/>
      <c r="D58" s="146"/>
      <c r="E58" s="1320"/>
      <c r="F58" s="412"/>
      <c r="G58" s="888"/>
      <c r="H58" s="1309"/>
      <c r="I58" s="70" t="s">
        <v>24</v>
      </c>
      <c r="J58" s="990">
        <f>SUM(J56:J57)</f>
        <v>986</v>
      </c>
      <c r="K58" s="1292"/>
      <c r="L58" s="1048"/>
    </row>
    <row r="59" spans="1:12" s="2" customFormat="1" ht="29.25" customHeight="1" x14ac:dyDescent="0.25">
      <c r="A59" s="1313" t="s">
        <v>13</v>
      </c>
      <c r="B59" s="1317" t="s">
        <v>13</v>
      </c>
      <c r="C59" s="1173" t="s">
        <v>38</v>
      </c>
      <c r="D59" s="148"/>
      <c r="E59" s="1319" t="s">
        <v>142</v>
      </c>
      <c r="F59" s="411"/>
      <c r="G59" s="891" t="s">
        <v>17</v>
      </c>
      <c r="H59" s="885" t="s">
        <v>201</v>
      </c>
      <c r="I59" s="107" t="s">
        <v>18</v>
      </c>
      <c r="J59" s="975">
        <v>261.5</v>
      </c>
      <c r="K59" s="800" t="s">
        <v>141</v>
      </c>
      <c r="L59" s="1049">
        <v>120</v>
      </c>
    </row>
    <row r="60" spans="1:12" s="2" customFormat="1" ht="39.6" customHeight="1" x14ac:dyDescent="0.25">
      <c r="A60" s="1187"/>
      <c r="B60" s="1184"/>
      <c r="C60" s="1174"/>
      <c r="D60" s="144"/>
      <c r="E60" s="1284"/>
      <c r="F60" s="422"/>
      <c r="G60" s="892"/>
      <c r="H60" s="886"/>
      <c r="I60" s="108"/>
      <c r="J60" s="993"/>
      <c r="K60" s="490" t="s">
        <v>249</v>
      </c>
      <c r="L60" s="1050">
        <v>50</v>
      </c>
    </row>
    <row r="61" spans="1:12" s="2" customFormat="1" ht="26.45" customHeight="1" x14ac:dyDescent="0.25">
      <c r="A61" s="1187"/>
      <c r="B61" s="1184"/>
      <c r="C61" s="1174"/>
      <c r="D61" s="144"/>
      <c r="E61" s="1284"/>
      <c r="F61" s="422"/>
      <c r="G61" s="892"/>
      <c r="H61" s="895" t="s">
        <v>218</v>
      </c>
      <c r="I61" s="254"/>
      <c r="J61" s="976"/>
      <c r="K61" s="490" t="s">
        <v>281</v>
      </c>
      <c r="L61" s="1050">
        <v>1</v>
      </c>
    </row>
    <row r="62" spans="1:12" s="3" customFormat="1" ht="16.5" customHeight="1" thickBot="1" x14ac:dyDescent="0.3">
      <c r="A62" s="1314"/>
      <c r="B62" s="1318"/>
      <c r="C62" s="1260"/>
      <c r="D62" s="146"/>
      <c r="E62" s="1320"/>
      <c r="F62" s="412"/>
      <c r="G62" s="888"/>
      <c r="H62" s="854"/>
      <c r="I62" s="70" t="s">
        <v>24</v>
      </c>
      <c r="J62" s="990">
        <f t="shared" ref="J62" si="4">+J59+J60</f>
        <v>261.5</v>
      </c>
      <c r="K62" s="739"/>
      <c r="L62" s="1051"/>
    </row>
    <row r="63" spans="1:12" s="2" customFormat="1" ht="29.25" customHeight="1" x14ac:dyDescent="0.25">
      <c r="A63" s="1313" t="s">
        <v>13</v>
      </c>
      <c r="B63" s="1317" t="s">
        <v>13</v>
      </c>
      <c r="C63" s="1173" t="s">
        <v>55</v>
      </c>
      <c r="D63" s="148"/>
      <c r="E63" s="1319" t="s">
        <v>247</v>
      </c>
      <c r="F63" s="411"/>
      <c r="G63" s="891" t="s">
        <v>17</v>
      </c>
      <c r="H63" s="1307" t="s">
        <v>201</v>
      </c>
      <c r="I63" s="107" t="s">
        <v>18</v>
      </c>
      <c r="J63" s="975">
        <v>50.4</v>
      </c>
      <c r="K63" s="1321" t="s">
        <v>248</v>
      </c>
      <c r="L63" s="1049">
        <v>3</v>
      </c>
    </row>
    <row r="64" spans="1:12" s="3" customFormat="1" ht="16.5" customHeight="1" thickBot="1" x14ac:dyDescent="0.3">
      <c r="A64" s="1314"/>
      <c r="B64" s="1318"/>
      <c r="C64" s="1260"/>
      <c r="D64" s="146"/>
      <c r="E64" s="1320"/>
      <c r="F64" s="412"/>
      <c r="G64" s="888"/>
      <c r="H64" s="1309"/>
      <c r="I64" s="70" t="s">
        <v>24</v>
      </c>
      <c r="J64" s="990">
        <f t="shared" ref="J64" si="5">+J63</f>
        <v>50.4</v>
      </c>
      <c r="K64" s="1322"/>
      <c r="L64" s="1052"/>
    </row>
    <row r="65" spans="1:12" s="3" customFormat="1" ht="16.5" customHeight="1" thickBot="1" x14ac:dyDescent="0.3">
      <c r="A65" s="1313" t="s">
        <v>13</v>
      </c>
      <c r="B65" s="1317" t="s">
        <v>13</v>
      </c>
      <c r="C65" s="1173" t="s">
        <v>56</v>
      </c>
      <c r="D65" s="1449"/>
      <c r="E65" s="1445" t="s">
        <v>299</v>
      </c>
      <c r="F65" s="1447"/>
      <c r="G65" s="1146"/>
      <c r="H65" s="1307" t="s">
        <v>201</v>
      </c>
      <c r="I65" s="691" t="s">
        <v>34</v>
      </c>
      <c r="J65" s="992">
        <v>75.8</v>
      </c>
      <c r="K65" s="1321" t="s">
        <v>300</v>
      </c>
      <c r="L65" s="1451">
        <v>30</v>
      </c>
    </row>
    <row r="66" spans="1:12" s="3" customFormat="1" ht="16.5" customHeight="1" thickBot="1" x14ac:dyDescent="0.3">
      <c r="A66" s="1314"/>
      <c r="B66" s="1318"/>
      <c r="C66" s="1260"/>
      <c r="D66" s="1450"/>
      <c r="E66" s="1446"/>
      <c r="F66" s="1448"/>
      <c r="G66" s="1146"/>
      <c r="H66" s="1309"/>
      <c r="I66" s="1145" t="s">
        <v>24</v>
      </c>
      <c r="J66" s="1144">
        <f>J65</f>
        <v>75.8</v>
      </c>
      <c r="K66" s="1322"/>
      <c r="L66" s="1423"/>
    </row>
    <row r="67" spans="1:12" s="2" customFormat="1" ht="16.5" customHeight="1" thickBot="1" x14ac:dyDescent="0.3">
      <c r="A67" s="82" t="s">
        <v>13</v>
      </c>
      <c r="B67" s="4" t="s">
        <v>13</v>
      </c>
      <c r="C67" s="1310" t="s">
        <v>39</v>
      </c>
      <c r="D67" s="1310"/>
      <c r="E67" s="1311"/>
      <c r="F67" s="1311"/>
      <c r="G67" s="1311"/>
      <c r="H67" s="1312"/>
      <c r="I67" s="1312"/>
      <c r="J67" s="994">
        <f>J58+J55+J53+J51+J62+J64+J66</f>
        <v>51185.500000000007</v>
      </c>
      <c r="K67" s="1294"/>
      <c r="L67" s="1259"/>
    </row>
    <row r="68" spans="1:12" s="2" customFormat="1" ht="16.5" customHeight="1" thickBot="1" x14ac:dyDescent="0.3">
      <c r="A68" s="83" t="s">
        <v>13</v>
      </c>
      <c r="B68" s="4" t="s">
        <v>32</v>
      </c>
      <c r="C68" s="1299" t="s">
        <v>40</v>
      </c>
      <c r="D68" s="1299"/>
      <c r="E68" s="1299"/>
      <c r="F68" s="1299"/>
      <c r="G68" s="1299"/>
      <c r="H68" s="1316"/>
      <c r="I68" s="1316"/>
      <c r="J68" s="1316"/>
      <c r="K68" s="1299"/>
      <c r="L68" s="1300"/>
    </row>
    <row r="69" spans="1:12" s="3" customFormat="1" ht="15" customHeight="1" x14ac:dyDescent="0.25">
      <c r="A69" s="869" t="s">
        <v>13</v>
      </c>
      <c r="B69" s="871" t="s">
        <v>32</v>
      </c>
      <c r="C69" s="904" t="s">
        <v>13</v>
      </c>
      <c r="D69" s="150"/>
      <c r="E69" s="1175" t="s">
        <v>41</v>
      </c>
      <c r="F69" s="1442"/>
      <c r="G69" s="214">
        <v>3</v>
      </c>
      <c r="H69" s="1315" t="s">
        <v>283</v>
      </c>
      <c r="I69" s="175"/>
      <c r="J69" s="995"/>
      <c r="K69" s="659"/>
      <c r="L69" s="1053"/>
    </row>
    <row r="70" spans="1:12" s="3" customFormat="1" ht="15" customHeight="1" x14ac:dyDescent="0.25">
      <c r="A70" s="859"/>
      <c r="B70" s="860"/>
      <c r="C70" s="905"/>
      <c r="D70" s="907"/>
      <c r="E70" s="1176"/>
      <c r="F70" s="1393"/>
      <c r="G70" s="201"/>
      <c r="H70" s="1220"/>
      <c r="I70" s="249"/>
      <c r="J70" s="978"/>
      <c r="K70" s="661"/>
      <c r="L70" s="1054"/>
    </row>
    <row r="71" spans="1:12" s="3" customFormat="1" ht="16.899999999999999" customHeight="1" x14ac:dyDescent="0.25">
      <c r="A71" s="859"/>
      <c r="B71" s="860"/>
      <c r="C71" s="873"/>
      <c r="D71" s="149" t="s">
        <v>13</v>
      </c>
      <c r="E71" s="1263" t="s">
        <v>267</v>
      </c>
      <c r="F71" s="1393"/>
      <c r="G71" s="201"/>
      <c r="H71" s="1220"/>
      <c r="I71" s="100" t="s">
        <v>20</v>
      </c>
      <c r="J71" s="976">
        <v>287</v>
      </c>
      <c r="K71" s="666" t="s">
        <v>85</v>
      </c>
      <c r="L71" s="1038">
        <v>82</v>
      </c>
    </row>
    <row r="72" spans="1:12" s="3" customFormat="1" ht="16.899999999999999" customHeight="1" x14ac:dyDescent="0.25">
      <c r="A72" s="859"/>
      <c r="B72" s="860"/>
      <c r="C72" s="873"/>
      <c r="D72" s="144"/>
      <c r="E72" s="1177"/>
      <c r="F72" s="1393"/>
      <c r="G72" s="201"/>
      <c r="H72" s="1220"/>
      <c r="I72" s="100" t="s">
        <v>246</v>
      </c>
      <c r="J72" s="976">
        <f>188.4-10.6</f>
        <v>177.8</v>
      </c>
      <c r="K72" s="251" t="s">
        <v>215</v>
      </c>
      <c r="L72" s="1038">
        <v>1</v>
      </c>
    </row>
    <row r="73" spans="1:12" s="3" customFormat="1" ht="16.899999999999999" customHeight="1" x14ac:dyDescent="0.25">
      <c r="A73" s="859"/>
      <c r="B73" s="860"/>
      <c r="C73" s="873"/>
      <c r="D73" s="144"/>
      <c r="E73" s="1177"/>
      <c r="F73" s="1393"/>
      <c r="G73" s="201"/>
      <c r="H73" s="1220"/>
      <c r="I73" s="99" t="s">
        <v>42</v>
      </c>
      <c r="J73" s="977">
        <v>405</v>
      </c>
      <c r="K73" s="253"/>
      <c r="L73" s="1041"/>
    </row>
    <row r="74" spans="1:12" s="3" customFormat="1" ht="16.899999999999999" customHeight="1" x14ac:dyDescent="0.25">
      <c r="A74" s="1133"/>
      <c r="B74" s="1132"/>
      <c r="C74" s="1129"/>
      <c r="D74" s="144"/>
      <c r="E74" s="1177"/>
      <c r="F74" s="1393"/>
      <c r="G74" s="201"/>
      <c r="H74" s="1136"/>
      <c r="I74" s="99" t="s">
        <v>86</v>
      </c>
      <c r="J74" s="980">
        <v>100.5</v>
      </c>
      <c r="K74" s="936"/>
      <c r="L74" s="1037"/>
    </row>
    <row r="75" spans="1:12" s="3" customFormat="1" ht="38.25" customHeight="1" x14ac:dyDescent="0.25">
      <c r="A75" s="859"/>
      <c r="B75" s="860"/>
      <c r="C75" s="873"/>
      <c r="D75" s="144"/>
      <c r="E75" s="1177"/>
      <c r="F75" s="1393"/>
      <c r="G75" s="201"/>
      <c r="H75" s="1220" t="s">
        <v>284</v>
      </c>
      <c r="I75" s="99" t="s">
        <v>18</v>
      </c>
      <c r="J75" s="980">
        <v>12.5</v>
      </c>
      <c r="K75" s="848" t="s">
        <v>301</v>
      </c>
      <c r="L75" s="1037">
        <v>20</v>
      </c>
    </row>
    <row r="76" spans="1:12" s="3" customFormat="1" ht="15.6" customHeight="1" x14ac:dyDescent="0.25">
      <c r="A76" s="859"/>
      <c r="B76" s="860"/>
      <c r="C76" s="873"/>
      <c r="D76" s="149" t="s">
        <v>32</v>
      </c>
      <c r="E76" s="1263" t="s">
        <v>169</v>
      </c>
      <c r="F76" s="939" t="s">
        <v>195</v>
      </c>
      <c r="G76" s="201"/>
      <c r="H76" s="1220"/>
      <c r="I76" s="176" t="s">
        <v>20</v>
      </c>
      <c r="J76" s="977">
        <v>804.2</v>
      </c>
      <c r="K76" s="1398" t="s">
        <v>168</v>
      </c>
      <c r="L76" s="1055">
        <v>160</v>
      </c>
    </row>
    <row r="77" spans="1:12" s="3" customFormat="1" ht="15.6" customHeight="1" x14ac:dyDescent="0.25">
      <c r="A77" s="859"/>
      <c r="B77" s="860"/>
      <c r="C77" s="873"/>
      <c r="D77" s="144"/>
      <c r="E77" s="1177"/>
      <c r="F77" s="940"/>
      <c r="G77" s="201"/>
      <c r="H77" s="1220"/>
      <c r="I77" s="176" t="s">
        <v>246</v>
      </c>
      <c r="J77" s="977">
        <f>393.6-43.3</f>
        <v>350.3</v>
      </c>
      <c r="K77" s="1399"/>
      <c r="L77" s="1056"/>
    </row>
    <row r="78" spans="1:12" s="3" customFormat="1" ht="27" customHeight="1" x14ac:dyDescent="0.25">
      <c r="A78" s="859"/>
      <c r="B78" s="860"/>
      <c r="C78" s="873"/>
      <c r="D78" s="144"/>
      <c r="E78" s="923"/>
      <c r="F78" s="939" t="s">
        <v>195</v>
      </c>
      <c r="G78" s="201"/>
      <c r="H78" s="1220"/>
      <c r="I78" s="99" t="s">
        <v>42</v>
      </c>
      <c r="J78" s="977">
        <f>129.9+22.5</f>
        <v>152.4</v>
      </c>
      <c r="K78" s="1398" t="s">
        <v>172</v>
      </c>
      <c r="L78" s="1057" t="s">
        <v>192</v>
      </c>
    </row>
    <row r="79" spans="1:12" s="3" customFormat="1" ht="27" customHeight="1" x14ac:dyDescent="0.25">
      <c r="A79" s="859"/>
      <c r="B79" s="860"/>
      <c r="C79" s="873"/>
      <c r="D79" s="144"/>
      <c r="E79" s="923"/>
      <c r="F79" s="940"/>
      <c r="G79" s="201"/>
      <c r="H79" s="76"/>
      <c r="I79" s="99" t="s">
        <v>86</v>
      </c>
      <c r="J79" s="977">
        <v>15.6</v>
      </c>
      <c r="K79" s="1399"/>
      <c r="L79" s="1058"/>
    </row>
    <row r="80" spans="1:12" s="3" customFormat="1" ht="30" customHeight="1" x14ac:dyDescent="0.25">
      <c r="A80" s="859"/>
      <c r="B80" s="860"/>
      <c r="C80" s="873"/>
      <c r="D80" s="144"/>
      <c r="E80" s="923"/>
      <c r="F80" s="1393"/>
      <c r="G80" s="201"/>
      <c r="H80" s="76"/>
      <c r="I80" s="99" t="s">
        <v>43</v>
      </c>
      <c r="J80" s="977">
        <v>6</v>
      </c>
      <c r="K80" s="669" t="s">
        <v>131</v>
      </c>
      <c r="L80" s="1059">
        <v>250</v>
      </c>
    </row>
    <row r="81" spans="1:12" s="3" customFormat="1" ht="30.75" customHeight="1" x14ac:dyDescent="0.25">
      <c r="A81" s="859"/>
      <c r="B81" s="860"/>
      <c r="C81" s="873"/>
      <c r="D81" s="144"/>
      <c r="E81" s="923"/>
      <c r="F81" s="1393"/>
      <c r="G81" s="201"/>
      <c r="H81" s="76"/>
      <c r="I81" s="100" t="s">
        <v>34</v>
      </c>
      <c r="J81" s="987">
        <v>23</v>
      </c>
      <c r="K81" s="670" t="s">
        <v>173</v>
      </c>
      <c r="L81" s="1060" t="s">
        <v>220</v>
      </c>
    </row>
    <row r="82" spans="1:12" s="3" customFormat="1" ht="37.5" customHeight="1" x14ac:dyDescent="0.25">
      <c r="A82" s="1133"/>
      <c r="B82" s="1132"/>
      <c r="C82" s="1129"/>
      <c r="D82" s="144"/>
      <c r="E82" s="1130"/>
      <c r="F82" s="1142"/>
      <c r="G82" s="201"/>
      <c r="H82" s="76"/>
      <c r="I82" s="100" t="s">
        <v>18</v>
      </c>
      <c r="J82" s="987">
        <v>45</v>
      </c>
      <c r="K82" s="670" t="s">
        <v>301</v>
      </c>
      <c r="L82" s="1060" t="s">
        <v>302</v>
      </c>
    </row>
    <row r="83" spans="1:12" s="3" customFormat="1" ht="40.5" customHeight="1" x14ac:dyDescent="0.25">
      <c r="A83" s="859"/>
      <c r="B83" s="860"/>
      <c r="C83" s="873"/>
      <c r="D83" s="144"/>
      <c r="E83" s="1103"/>
      <c r="F83" s="940"/>
      <c r="G83" s="201"/>
      <c r="H83" s="54"/>
      <c r="I83" s="99" t="s">
        <v>18</v>
      </c>
      <c r="J83" s="977">
        <f>24.7-14.4</f>
        <v>10.299999999999999</v>
      </c>
      <c r="K83" s="1104" t="s">
        <v>303</v>
      </c>
      <c r="L83" s="1105">
        <v>57</v>
      </c>
    </row>
    <row r="84" spans="1:12" s="3" customFormat="1" ht="38.25" customHeight="1" x14ac:dyDescent="0.25">
      <c r="A84" s="859"/>
      <c r="B84" s="860"/>
      <c r="C84" s="873"/>
      <c r="D84" s="144"/>
      <c r="E84" s="923" t="s">
        <v>298</v>
      </c>
      <c r="F84" s="941"/>
      <c r="G84" s="66"/>
      <c r="H84" s="177"/>
      <c r="I84" s="1106" t="s">
        <v>34</v>
      </c>
      <c r="J84" s="978">
        <v>6</v>
      </c>
      <c r="K84" s="671" t="s">
        <v>109</v>
      </c>
      <c r="L84" s="1061" t="s">
        <v>292</v>
      </c>
    </row>
    <row r="85" spans="1:12" s="3" customFormat="1" ht="21.6" customHeight="1" x14ac:dyDescent="0.25">
      <c r="A85" s="859"/>
      <c r="B85" s="860"/>
      <c r="C85" s="873"/>
      <c r="D85" s="149" t="s">
        <v>35</v>
      </c>
      <c r="E85" s="1263" t="s">
        <v>114</v>
      </c>
      <c r="F85" s="942" t="s">
        <v>195</v>
      </c>
      <c r="G85" s="201"/>
      <c r="H85" s="76"/>
      <c r="I85" s="99" t="s">
        <v>20</v>
      </c>
      <c r="J85" s="977">
        <v>436.6</v>
      </c>
      <c r="K85" s="1305" t="s">
        <v>132</v>
      </c>
      <c r="L85" s="1062">
        <v>70</v>
      </c>
    </row>
    <row r="86" spans="1:12" s="3" customFormat="1" ht="21.6" customHeight="1" x14ac:dyDescent="0.25">
      <c r="A86" s="859"/>
      <c r="B86" s="860"/>
      <c r="C86" s="873"/>
      <c r="D86" s="144"/>
      <c r="E86" s="1177"/>
      <c r="F86" s="943"/>
      <c r="G86" s="201"/>
      <c r="H86" s="76"/>
      <c r="I86" s="99" t="s">
        <v>246</v>
      </c>
      <c r="J86" s="977">
        <f>234-20.1</f>
        <v>213.9</v>
      </c>
      <c r="K86" s="1306"/>
      <c r="L86" s="1063"/>
    </row>
    <row r="87" spans="1:12" s="3" customFormat="1" ht="28.5" customHeight="1" x14ac:dyDescent="0.25">
      <c r="A87" s="859"/>
      <c r="B87" s="860"/>
      <c r="C87" s="873"/>
      <c r="D87" s="144"/>
      <c r="E87" s="229"/>
      <c r="F87" s="943"/>
      <c r="G87" s="201"/>
      <c r="H87" s="76"/>
      <c r="I87" s="100" t="s">
        <v>42</v>
      </c>
      <c r="J87" s="976">
        <f>107.4+9.5</f>
        <v>116.9</v>
      </c>
      <c r="K87" s="884" t="s">
        <v>133</v>
      </c>
      <c r="L87" s="1064">
        <v>66</v>
      </c>
    </row>
    <row r="88" spans="1:12" s="3" customFormat="1" ht="41.25" customHeight="1" x14ac:dyDescent="0.25">
      <c r="A88" s="859"/>
      <c r="B88" s="860"/>
      <c r="C88" s="873"/>
      <c r="D88" s="144"/>
      <c r="E88" s="229"/>
      <c r="F88" s="941"/>
      <c r="G88" s="66"/>
      <c r="H88" s="177"/>
      <c r="I88" s="99" t="s">
        <v>86</v>
      </c>
      <c r="J88" s="977">
        <v>18.7</v>
      </c>
      <c r="K88" s="673" t="s">
        <v>134</v>
      </c>
      <c r="L88" s="1065">
        <v>100</v>
      </c>
    </row>
    <row r="89" spans="1:12" s="3" customFormat="1" ht="41.25" customHeight="1" x14ac:dyDescent="0.25">
      <c r="A89" s="1133"/>
      <c r="B89" s="1132"/>
      <c r="C89" s="1129"/>
      <c r="D89" s="144"/>
      <c r="E89" s="229"/>
      <c r="F89" s="941"/>
      <c r="G89" s="1143"/>
      <c r="H89" s="177"/>
      <c r="I89" s="99" t="s">
        <v>18</v>
      </c>
      <c r="J89" s="977">
        <v>21.9</v>
      </c>
      <c r="K89" s="673" t="s">
        <v>301</v>
      </c>
      <c r="L89" s="1065">
        <v>31</v>
      </c>
    </row>
    <row r="90" spans="1:12" s="3" customFormat="1" ht="53.25" customHeight="1" x14ac:dyDescent="0.25">
      <c r="A90" s="859"/>
      <c r="B90" s="860"/>
      <c r="C90" s="873"/>
      <c r="D90" s="144" t="s">
        <v>37</v>
      </c>
      <c r="E90" s="1188" t="s">
        <v>44</v>
      </c>
      <c r="F90" s="941"/>
      <c r="G90" s="877"/>
      <c r="H90" s="61"/>
      <c r="I90" s="99" t="s">
        <v>20</v>
      </c>
      <c r="J90" s="996">
        <f>704.8-14.4</f>
        <v>690.4</v>
      </c>
      <c r="K90" s="674" t="s">
        <v>193</v>
      </c>
      <c r="L90" s="1039">
        <v>24000</v>
      </c>
    </row>
    <row r="91" spans="1:12" s="3" customFormat="1" ht="17.649999999999999" customHeight="1" x14ac:dyDescent="0.25">
      <c r="A91" s="859"/>
      <c r="B91" s="860"/>
      <c r="C91" s="873"/>
      <c r="D91" s="144"/>
      <c r="E91" s="1284"/>
      <c r="F91" s="944"/>
      <c r="G91" s="877"/>
      <c r="H91" s="61"/>
      <c r="I91" s="249" t="s">
        <v>246</v>
      </c>
      <c r="J91" s="997">
        <f>284.5-13</f>
        <v>271.5</v>
      </c>
      <c r="K91" s="674" t="s">
        <v>215</v>
      </c>
      <c r="L91" s="1066">
        <v>4</v>
      </c>
    </row>
    <row r="92" spans="1:12" s="3" customFormat="1" ht="41.25" customHeight="1" x14ac:dyDescent="0.25">
      <c r="A92" s="859"/>
      <c r="B92" s="860"/>
      <c r="C92" s="873"/>
      <c r="D92" s="144"/>
      <c r="E92" s="1284"/>
      <c r="F92" s="944"/>
      <c r="G92" s="877"/>
      <c r="H92" s="61"/>
      <c r="I92" s="99" t="s">
        <v>18</v>
      </c>
      <c r="J92" s="998">
        <f>30.4-19.7</f>
        <v>10.7</v>
      </c>
      <c r="K92" s="864" t="s">
        <v>303</v>
      </c>
      <c r="L92" s="1055">
        <v>70</v>
      </c>
    </row>
    <row r="93" spans="1:12" s="3" customFormat="1" ht="29.25" customHeight="1" x14ac:dyDescent="0.25">
      <c r="A93" s="859"/>
      <c r="B93" s="860"/>
      <c r="C93" s="873"/>
      <c r="D93" s="144"/>
      <c r="E93" s="1284"/>
      <c r="F93" s="119"/>
      <c r="G93" s="119"/>
      <c r="H93" s="118"/>
      <c r="I93" s="100" t="s">
        <v>42</v>
      </c>
      <c r="J93" s="999">
        <v>0.8</v>
      </c>
      <c r="K93" s="670" t="s">
        <v>135</v>
      </c>
      <c r="L93" s="1038">
        <v>10</v>
      </c>
    </row>
    <row r="94" spans="1:12" s="3" customFormat="1" ht="42" customHeight="1" x14ac:dyDescent="0.25">
      <c r="A94" s="859"/>
      <c r="B94" s="860"/>
      <c r="C94" s="873"/>
      <c r="D94" s="144"/>
      <c r="E94" s="253"/>
      <c r="F94" s="941"/>
      <c r="G94" s="877"/>
      <c r="H94" s="61"/>
      <c r="I94" s="100" t="s">
        <v>86</v>
      </c>
      <c r="J94" s="999">
        <v>0.5</v>
      </c>
      <c r="K94" s="674" t="s">
        <v>158</v>
      </c>
      <c r="L94" s="1039">
        <v>5</v>
      </c>
    </row>
    <row r="95" spans="1:12" s="3" customFormat="1" ht="41.25" customHeight="1" x14ac:dyDescent="0.25">
      <c r="A95" s="859"/>
      <c r="B95" s="860"/>
      <c r="C95" s="873"/>
      <c r="D95" s="144"/>
      <c r="E95" s="253"/>
      <c r="F95" s="941"/>
      <c r="G95" s="877"/>
      <c r="H95" s="61"/>
      <c r="I95" s="858"/>
      <c r="J95" s="1000"/>
      <c r="K95" s="674" t="s">
        <v>175</v>
      </c>
      <c r="L95" s="1067" t="s">
        <v>191</v>
      </c>
    </row>
    <row r="96" spans="1:12" s="3" customFormat="1" ht="28.5" customHeight="1" x14ac:dyDescent="0.25">
      <c r="A96" s="859"/>
      <c r="B96" s="860"/>
      <c r="C96" s="873"/>
      <c r="D96" s="144"/>
      <c r="E96" s="253"/>
      <c r="F96" s="941"/>
      <c r="G96" s="877"/>
      <c r="H96" s="61"/>
      <c r="I96" s="196"/>
      <c r="J96" s="1147"/>
      <c r="K96" s="670" t="s">
        <v>148</v>
      </c>
      <c r="L96" s="1039">
        <v>230</v>
      </c>
    </row>
    <row r="97" spans="1:13" s="3" customFormat="1" ht="42.75" customHeight="1" x14ac:dyDescent="0.25">
      <c r="A97" s="1133"/>
      <c r="B97" s="1132"/>
      <c r="C97" s="1129"/>
      <c r="D97" s="144"/>
      <c r="E97" s="253"/>
      <c r="F97" s="941"/>
      <c r="G97" s="1140"/>
      <c r="H97" s="61"/>
      <c r="I97" s="196" t="s">
        <v>18</v>
      </c>
      <c r="J97" s="1000">
        <v>32.4</v>
      </c>
      <c r="K97" s="670" t="s">
        <v>301</v>
      </c>
      <c r="L97" s="1041">
        <v>44</v>
      </c>
    </row>
    <row r="98" spans="1:13" s="2" customFormat="1" ht="21.75" customHeight="1" x14ac:dyDescent="0.25">
      <c r="A98" s="1195"/>
      <c r="B98" s="1172"/>
      <c r="C98" s="1174"/>
      <c r="D98" s="144"/>
      <c r="E98" s="1302" t="s">
        <v>285</v>
      </c>
      <c r="F98" s="1179"/>
      <c r="G98" s="1383"/>
      <c r="H98" s="61"/>
      <c r="I98" s="192" t="s">
        <v>123</v>
      </c>
      <c r="J98" s="977">
        <v>6.5</v>
      </c>
      <c r="K98" s="676" t="s">
        <v>163</v>
      </c>
      <c r="L98" s="1068">
        <v>1</v>
      </c>
    </row>
    <row r="99" spans="1:13" s="2" customFormat="1" ht="35.25" customHeight="1" x14ac:dyDescent="0.25">
      <c r="A99" s="1195"/>
      <c r="B99" s="1172"/>
      <c r="C99" s="1174"/>
      <c r="D99" s="144"/>
      <c r="E99" s="1303"/>
      <c r="F99" s="1179"/>
      <c r="G99" s="1383"/>
      <c r="H99" s="61"/>
      <c r="I99" s="100" t="s">
        <v>122</v>
      </c>
      <c r="J99" s="976">
        <f>90.6+3.3</f>
        <v>93.899999999999991</v>
      </c>
      <c r="K99" s="252" t="s">
        <v>164</v>
      </c>
      <c r="L99" s="1068">
        <v>6</v>
      </c>
    </row>
    <row r="100" spans="1:13" s="2" customFormat="1" ht="24.75" customHeight="1" x14ac:dyDescent="0.25">
      <c r="A100" s="1195"/>
      <c r="B100" s="1172"/>
      <c r="C100" s="1174"/>
      <c r="D100" s="144"/>
      <c r="E100" s="1304"/>
      <c r="F100" s="1179"/>
      <c r="G100" s="1383"/>
      <c r="H100" s="61"/>
      <c r="I100" s="217"/>
      <c r="J100" s="980"/>
      <c r="K100" s="221"/>
      <c r="L100" s="1069"/>
    </row>
    <row r="101" spans="1:13" s="3" customFormat="1" ht="41.25" customHeight="1" x14ac:dyDescent="0.25">
      <c r="A101" s="859"/>
      <c r="B101" s="860"/>
      <c r="C101" s="873"/>
      <c r="D101" s="144"/>
      <c r="E101" s="935" t="s">
        <v>170</v>
      </c>
      <c r="F101" s="941"/>
      <c r="G101" s="877"/>
      <c r="H101" s="61"/>
      <c r="I101" s="218" t="s">
        <v>155</v>
      </c>
      <c r="J101" s="1001">
        <v>2.2999999999999998</v>
      </c>
      <c r="K101" s="677"/>
      <c r="L101" s="1041"/>
    </row>
    <row r="102" spans="1:13" s="3" customFormat="1" ht="43.5" customHeight="1" x14ac:dyDescent="0.25">
      <c r="A102" s="859"/>
      <c r="B102" s="860"/>
      <c r="C102" s="873"/>
      <c r="D102" s="144"/>
      <c r="E102" s="934" t="s">
        <v>106</v>
      </c>
      <c r="F102" s="941"/>
      <c r="G102" s="877"/>
      <c r="H102" s="61"/>
      <c r="I102" s="219" t="s">
        <v>155</v>
      </c>
      <c r="J102" s="1002">
        <v>1.9</v>
      </c>
      <c r="K102" s="908"/>
      <c r="L102" s="1041"/>
    </row>
    <row r="103" spans="1:13" s="3" customFormat="1" ht="16.5" customHeight="1" x14ac:dyDescent="0.25">
      <c r="A103" s="859"/>
      <c r="B103" s="860"/>
      <c r="C103" s="873"/>
      <c r="D103" s="149" t="s">
        <v>38</v>
      </c>
      <c r="E103" s="1155" t="s">
        <v>115</v>
      </c>
      <c r="F103" s="941"/>
      <c r="G103" s="877"/>
      <c r="H103" s="61"/>
      <c r="I103" s="99" t="s">
        <v>20</v>
      </c>
      <c r="J103" s="977">
        <v>450.5</v>
      </c>
      <c r="K103" s="251" t="s">
        <v>85</v>
      </c>
      <c r="L103" s="1040">
        <v>171</v>
      </c>
      <c r="M103" s="126"/>
    </row>
    <row r="104" spans="1:13" s="3" customFormat="1" ht="16.5" customHeight="1" x14ac:dyDescent="0.25">
      <c r="A104" s="859"/>
      <c r="B104" s="860"/>
      <c r="C104" s="873"/>
      <c r="D104" s="144"/>
      <c r="E104" s="1156"/>
      <c r="F104" s="941"/>
      <c r="G104" s="877"/>
      <c r="H104" s="61"/>
      <c r="I104" s="100" t="s">
        <v>246</v>
      </c>
      <c r="J104" s="976">
        <f>221.6-17.2</f>
        <v>204.4</v>
      </c>
      <c r="K104" s="1188" t="s">
        <v>176</v>
      </c>
      <c r="L104" s="1440">
        <v>23</v>
      </c>
      <c r="M104" s="126"/>
    </row>
    <row r="105" spans="1:13" s="3" customFormat="1" ht="13.9" customHeight="1" x14ac:dyDescent="0.25">
      <c r="A105" s="859"/>
      <c r="B105" s="860"/>
      <c r="C105" s="873"/>
      <c r="D105" s="144"/>
      <c r="E105" s="1156"/>
      <c r="F105" s="941"/>
      <c r="G105" s="877"/>
      <c r="H105" s="61"/>
      <c r="I105" s="100" t="s">
        <v>42</v>
      </c>
      <c r="J105" s="976">
        <f>4.5+1</f>
        <v>5.5</v>
      </c>
      <c r="K105" s="1284"/>
      <c r="L105" s="1441"/>
    </row>
    <row r="106" spans="1:13" s="3" customFormat="1" ht="13.9" customHeight="1" x14ac:dyDescent="0.25">
      <c r="A106" s="859"/>
      <c r="B106" s="860"/>
      <c r="C106" s="873"/>
      <c r="D106" s="144"/>
      <c r="E106" s="1156"/>
      <c r="F106" s="941"/>
      <c r="G106" s="1140"/>
      <c r="H106" s="61"/>
      <c r="I106" s="99" t="s">
        <v>86</v>
      </c>
      <c r="J106" s="977">
        <v>2</v>
      </c>
      <c r="K106" s="1189"/>
      <c r="L106" s="1070"/>
    </row>
    <row r="107" spans="1:13" s="3" customFormat="1" ht="38.25" customHeight="1" x14ac:dyDescent="0.25">
      <c r="A107" s="1133"/>
      <c r="B107" s="1132"/>
      <c r="C107" s="1129"/>
      <c r="D107" s="145"/>
      <c r="E107" s="1157"/>
      <c r="F107" s="944"/>
      <c r="G107" s="1140"/>
      <c r="H107" s="61"/>
      <c r="I107" s="99" t="s">
        <v>18</v>
      </c>
      <c r="J107" s="977">
        <v>20.399999999999999</v>
      </c>
      <c r="K107" s="1135" t="s">
        <v>301</v>
      </c>
      <c r="L107" s="1070">
        <v>37</v>
      </c>
    </row>
    <row r="108" spans="1:13" s="3" customFormat="1" ht="27" customHeight="1" x14ac:dyDescent="0.25">
      <c r="A108" s="859"/>
      <c r="B108" s="860"/>
      <c r="C108" s="873"/>
      <c r="D108" s="149" t="s">
        <v>56</v>
      </c>
      <c r="E108" s="1155" t="s">
        <v>116</v>
      </c>
      <c r="F108" s="944"/>
      <c r="G108" s="1140"/>
      <c r="H108" s="61"/>
      <c r="I108" s="99" t="s">
        <v>246</v>
      </c>
      <c r="J108" s="977">
        <f>476.9-10.2</f>
        <v>466.7</v>
      </c>
      <c r="K108" s="667" t="s">
        <v>112</v>
      </c>
      <c r="L108" s="1039">
        <v>40</v>
      </c>
    </row>
    <row r="109" spans="1:13" s="3" customFormat="1" ht="15.75" customHeight="1" x14ac:dyDescent="0.25">
      <c r="A109" s="859"/>
      <c r="B109" s="860"/>
      <c r="C109" s="873"/>
      <c r="D109" s="144"/>
      <c r="E109" s="1156"/>
      <c r="F109" s="944"/>
      <c r="G109" s="877"/>
      <c r="H109" s="61"/>
      <c r="I109" s="176" t="s">
        <v>42</v>
      </c>
      <c r="J109" s="980">
        <v>62</v>
      </c>
      <c r="K109" s="677" t="s">
        <v>147</v>
      </c>
      <c r="L109" s="1041">
        <v>20</v>
      </c>
    </row>
    <row r="110" spans="1:13" s="3" customFormat="1" ht="15.75" customHeight="1" x14ac:dyDescent="0.25">
      <c r="A110" s="859"/>
      <c r="B110" s="860"/>
      <c r="C110" s="873"/>
      <c r="D110" s="144"/>
      <c r="E110" s="1156"/>
      <c r="F110" s="944"/>
      <c r="G110" s="877"/>
      <c r="H110" s="61"/>
      <c r="I110" s="176" t="s">
        <v>86</v>
      </c>
      <c r="J110" s="980">
        <v>9.9</v>
      </c>
      <c r="K110" s="862"/>
      <c r="L110" s="1041"/>
    </row>
    <row r="111" spans="1:13" s="3" customFormat="1" ht="17.25" customHeight="1" x14ac:dyDescent="0.25">
      <c r="A111" s="859"/>
      <c r="B111" s="860"/>
      <c r="C111" s="873"/>
      <c r="D111" s="144"/>
      <c r="E111" s="1156"/>
      <c r="F111" s="944"/>
      <c r="G111" s="877"/>
      <c r="H111" s="61"/>
      <c r="I111" s="99" t="s">
        <v>20</v>
      </c>
      <c r="J111" s="977">
        <v>65.7</v>
      </c>
      <c r="K111" s="1400"/>
      <c r="L111" s="1041"/>
    </row>
    <row r="112" spans="1:13" s="3" customFormat="1" ht="17.25" customHeight="1" x14ac:dyDescent="0.25">
      <c r="A112" s="859"/>
      <c r="B112" s="860"/>
      <c r="C112" s="873"/>
      <c r="D112" s="144"/>
      <c r="E112" s="1156"/>
      <c r="F112" s="944"/>
      <c r="G112" s="877"/>
      <c r="H112" s="61"/>
      <c r="I112" s="99" t="s">
        <v>246</v>
      </c>
      <c r="J112" s="980">
        <f>276.5-9.7</f>
        <v>266.8</v>
      </c>
      <c r="K112" s="1401"/>
      <c r="L112" s="1041"/>
    </row>
    <row r="113" spans="1:16" s="3" customFormat="1" ht="17.25" customHeight="1" x14ac:dyDescent="0.25">
      <c r="A113" s="859"/>
      <c r="B113" s="860"/>
      <c r="C113" s="873"/>
      <c r="D113" s="144"/>
      <c r="E113" s="1156"/>
      <c r="F113" s="944"/>
      <c r="G113" s="1140"/>
      <c r="H113" s="61"/>
      <c r="I113" s="176" t="s">
        <v>18</v>
      </c>
      <c r="J113" s="980">
        <v>65.7</v>
      </c>
      <c r="K113" s="1402"/>
      <c r="L113" s="1148"/>
    </row>
    <row r="114" spans="1:16" s="3" customFormat="1" ht="41.25" customHeight="1" x14ac:dyDescent="0.25">
      <c r="A114" s="1133"/>
      <c r="B114" s="1132"/>
      <c r="C114" s="1129"/>
      <c r="D114" s="145"/>
      <c r="E114" s="1157"/>
      <c r="F114" s="944"/>
      <c r="G114" s="1140"/>
      <c r="H114" s="61"/>
      <c r="I114" s="176" t="s">
        <v>18</v>
      </c>
      <c r="J114" s="980">
        <v>22.2</v>
      </c>
      <c r="K114" s="676" t="s">
        <v>301</v>
      </c>
      <c r="L114" s="1071">
        <v>36</v>
      </c>
    </row>
    <row r="115" spans="1:16" s="3" customFormat="1" ht="16.5" customHeight="1" x14ac:dyDescent="0.25">
      <c r="A115" s="859"/>
      <c r="B115" s="860"/>
      <c r="C115" s="873"/>
      <c r="D115" s="144" t="s">
        <v>87</v>
      </c>
      <c r="E115" s="1284" t="s">
        <v>45</v>
      </c>
      <c r="F115" s="945"/>
      <c r="G115" s="877"/>
      <c r="H115" s="61"/>
      <c r="I115" s="176" t="s">
        <v>20</v>
      </c>
      <c r="J115" s="977">
        <v>26.3</v>
      </c>
      <c r="K115" s="666" t="s">
        <v>136</v>
      </c>
      <c r="L115" s="1038">
        <v>56</v>
      </c>
    </row>
    <row r="116" spans="1:16" s="3" customFormat="1" ht="16.5" customHeight="1" x14ac:dyDescent="0.25">
      <c r="A116" s="84"/>
      <c r="B116" s="860"/>
      <c r="C116" s="873"/>
      <c r="D116" s="144"/>
      <c r="E116" s="1284"/>
      <c r="F116" s="945"/>
      <c r="G116" s="877"/>
      <c r="H116" s="61"/>
      <c r="I116" s="176" t="s">
        <v>246</v>
      </c>
      <c r="J116" s="977">
        <f>974.8-30.1+13.6</f>
        <v>958.3</v>
      </c>
      <c r="K116" s="677"/>
      <c r="L116" s="1041"/>
    </row>
    <row r="117" spans="1:16" s="3" customFormat="1" ht="16.5" customHeight="1" x14ac:dyDescent="0.25">
      <c r="A117" s="84"/>
      <c r="B117" s="860"/>
      <c r="C117" s="873"/>
      <c r="D117" s="144"/>
      <c r="E117" s="1284"/>
      <c r="F117" s="945"/>
      <c r="G117" s="877"/>
      <c r="H117" s="61"/>
      <c r="I117" s="176" t="s">
        <v>42</v>
      </c>
      <c r="J117" s="977">
        <v>8.4</v>
      </c>
      <c r="K117" s="677"/>
      <c r="L117" s="1041"/>
    </row>
    <row r="118" spans="1:16" s="3" customFormat="1" ht="16.5" customHeight="1" x14ac:dyDescent="0.25">
      <c r="A118" s="84"/>
      <c r="B118" s="860"/>
      <c r="C118" s="873"/>
      <c r="D118" s="144"/>
      <c r="E118" s="1284"/>
      <c r="F118" s="945"/>
      <c r="G118" s="877"/>
      <c r="H118" s="61"/>
      <c r="I118" s="99" t="s">
        <v>18</v>
      </c>
      <c r="J118" s="977">
        <v>26.3</v>
      </c>
      <c r="K118" s="253"/>
      <c r="L118" s="1041"/>
    </row>
    <row r="119" spans="1:16" s="3" customFormat="1" ht="15.6" customHeight="1" x14ac:dyDescent="0.25">
      <c r="A119" s="84"/>
      <c r="B119" s="860"/>
      <c r="C119" s="873"/>
      <c r="D119" s="144"/>
      <c r="E119" s="1284"/>
      <c r="F119" s="945"/>
      <c r="G119" s="877"/>
      <c r="H119" s="61"/>
      <c r="I119" s="176" t="s">
        <v>86</v>
      </c>
      <c r="J119" s="985">
        <v>7.1</v>
      </c>
      <c r="K119" s="1149"/>
      <c r="L119" s="1061"/>
    </row>
    <row r="120" spans="1:16" s="3" customFormat="1" ht="15.6" customHeight="1" x14ac:dyDescent="0.25">
      <c r="A120" s="84"/>
      <c r="B120" s="1132"/>
      <c r="C120" s="1129"/>
      <c r="D120" s="144"/>
      <c r="E120" s="1134"/>
      <c r="F120" s="1151"/>
      <c r="G120" s="1152"/>
      <c r="H120" s="1150"/>
      <c r="I120" s="1153" t="s">
        <v>18</v>
      </c>
      <c r="J120" s="1003">
        <v>32.9</v>
      </c>
      <c r="K120" s="1158" t="s">
        <v>301</v>
      </c>
      <c r="L120" s="1071">
        <v>55</v>
      </c>
    </row>
    <row r="121" spans="1:16" s="16" customFormat="1" ht="24.75" customHeight="1" thickBot="1" x14ac:dyDescent="0.3">
      <c r="A121" s="85"/>
      <c r="B121" s="868"/>
      <c r="C121" s="68"/>
      <c r="D121" s="23"/>
      <c r="E121" s="1160" t="s">
        <v>31</v>
      </c>
      <c r="F121" s="1161"/>
      <c r="G121" s="1161"/>
      <c r="H121" s="1161"/>
      <c r="I121" s="1162"/>
      <c r="J121" s="702">
        <f>SUM(J70:J120)-J101-J102</f>
        <v>7011.3999999999978</v>
      </c>
      <c r="K121" s="1159"/>
      <c r="L121" s="1046"/>
    </row>
    <row r="122" spans="1:16" s="16" customFormat="1" ht="41.25" customHeight="1" x14ac:dyDescent="0.25">
      <c r="A122" s="1427" t="s">
        <v>13</v>
      </c>
      <c r="B122" s="1431" t="s">
        <v>32</v>
      </c>
      <c r="C122" s="1429" t="s">
        <v>32</v>
      </c>
      <c r="D122" s="1117"/>
      <c r="E122" s="1112" t="s">
        <v>293</v>
      </c>
      <c r="F122" s="1107"/>
      <c r="G122" s="1108"/>
      <c r="H122" s="1289" t="s">
        <v>201</v>
      </c>
      <c r="I122" s="1108"/>
      <c r="J122" s="1109"/>
      <c r="K122" s="1110"/>
      <c r="L122" s="1111"/>
    </row>
    <row r="123" spans="1:16" s="17" customFormat="1" ht="25.15" customHeight="1" x14ac:dyDescent="0.25">
      <c r="A123" s="1428"/>
      <c r="B123" s="1432"/>
      <c r="C123" s="1430"/>
      <c r="D123" s="1076" t="s">
        <v>13</v>
      </c>
      <c r="E123" s="1433" t="s">
        <v>295</v>
      </c>
      <c r="F123" s="944"/>
      <c r="G123" s="1443" t="s">
        <v>17</v>
      </c>
      <c r="H123" s="1290"/>
      <c r="I123" s="1093" t="s">
        <v>20</v>
      </c>
      <c r="J123" s="980">
        <f>255.9+217</f>
        <v>472.9</v>
      </c>
      <c r="K123" s="1433" t="s">
        <v>95</v>
      </c>
      <c r="L123" s="1436">
        <v>126</v>
      </c>
    </row>
    <row r="124" spans="1:16" s="17" customFormat="1" ht="26.25" customHeight="1" x14ac:dyDescent="0.25">
      <c r="A124" s="920"/>
      <c r="B124" s="918"/>
      <c r="C124" s="916"/>
      <c r="D124" s="1098"/>
      <c r="E124" s="1434"/>
      <c r="F124" s="944"/>
      <c r="G124" s="1443"/>
      <c r="H124" s="1094"/>
      <c r="I124" s="192" t="s">
        <v>246</v>
      </c>
      <c r="J124" s="977">
        <f>384.1-13.7</f>
        <v>370.40000000000003</v>
      </c>
      <c r="K124" s="1435"/>
      <c r="L124" s="1437"/>
      <c r="P124" s="18"/>
    </row>
    <row r="125" spans="1:16" s="17" customFormat="1" ht="28.5" customHeight="1" x14ac:dyDescent="0.25">
      <c r="A125" s="920"/>
      <c r="B125" s="918"/>
      <c r="C125" s="916"/>
      <c r="D125" s="1098" t="s">
        <v>32</v>
      </c>
      <c r="E125" s="1114" t="s">
        <v>294</v>
      </c>
      <c r="F125" s="944"/>
      <c r="G125" s="1443"/>
      <c r="H125" s="1094"/>
      <c r="I125" s="503" t="s">
        <v>246</v>
      </c>
      <c r="J125" s="976">
        <v>13.7</v>
      </c>
      <c r="K125" s="1114" t="s">
        <v>296</v>
      </c>
      <c r="L125" s="1092">
        <v>1</v>
      </c>
      <c r="P125" s="18"/>
    </row>
    <row r="126" spans="1:16" s="18" customFormat="1" ht="15.75" customHeight="1" thickBot="1" x14ac:dyDescent="0.3">
      <c r="A126" s="921"/>
      <c r="B126" s="919"/>
      <c r="C126" s="917"/>
      <c r="D126" s="1118"/>
      <c r="E126" s="1115"/>
      <c r="F126" s="946"/>
      <c r="G126" s="1444"/>
      <c r="H126" s="922"/>
      <c r="I126" s="1113" t="s">
        <v>24</v>
      </c>
      <c r="J126" s="1004">
        <f>SUM(J123:J125)</f>
        <v>857</v>
      </c>
      <c r="K126" s="1115"/>
      <c r="L126" s="1116"/>
    </row>
    <row r="127" spans="1:16" s="2" customFormat="1" ht="42" customHeight="1" x14ac:dyDescent="0.25">
      <c r="A127" s="86" t="s">
        <v>13</v>
      </c>
      <c r="B127" s="19" t="s">
        <v>32</v>
      </c>
      <c r="C127" s="139" t="s">
        <v>35</v>
      </c>
      <c r="D127" s="140"/>
      <c r="E127" s="1192" t="s">
        <v>47</v>
      </c>
      <c r="F127" s="947"/>
      <c r="G127" s="34" t="s">
        <v>17</v>
      </c>
      <c r="H127" s="890" t="s">
        <v>201</v>
      </c>
      <c r="I127" s="109"/>
      <c r="J127" s="1005"/>
      <c r="K127" s="901"/>
      <c r="L127" s="1036"/>
    </row>
    <row r="128" spans="1:16" s="2" customFormat="1" ht="52.5" customHeight="1" x14ac:dyDescent="0.25">
      <c r="A128" s="87"/>
      <c r="B128" s="20"/>
      <c r="C128" s="875"/>
      <c r="D128" s="141"/>
      <c r="E128" s="1410"/>
      <c r="F128" s="948"/>
      <c r="G128" s="22"/>
      <c r="H128" s="855"/>
      <c r="I128" s="186"/>
      <c r="J128" s="1006"/>
      <c r="K128" s="849"/>
      <c r="L128" s="1070"/>
    </row>
    <row r="129" spans="1:15" s="2" customFormat="1" ht="55.5" customHeight="1" x14ac:dyDescent="0.25">
      <c r="A129" s="87"/>
      <c r="B129" s="20"/>
      <c r="C129" s="875"/>
      <c r="D129" s="151" t="s">
        <v>13</v>
      </c>
      <c r="E129" s="936" t="s">
        <v>88</v>
      </c>
      <c r="F129" s="949"/>
      <c r="G129" s="22"/>
      <c r="H129" s="855"/>
      <c r="I129" s="582" t="s">
        <v>246</v>
      </c>
      <c r="J129" s="1007">
        <v>70</v>
      </c>
      <c r="K129" s="889" t="s">
        <v>233</v>
      </c>
      <c r="L129" s="1070">
        <v>13</v>
      </c>
    </row>
    <row r="130" spans="1:15" s="2" customFormat="1" ht="62.25" customHeight="1" x14ac:dyDescent="0.25">
      <c r="A130" s="87"/>
      <c r="B130" s="20"/>
      <c r="C130" s="875"/>
      <c r="D130" s="141" t="s">
        <v>32</v>
      </c>
      <c r="E130" s="1188" t="s">
        <v>89</v>
      </c>
      <c r="F130" s="950"/>
      <c r="G130" s="22"/>
      <c r="H130" s="855"/>
      <c r="I130" s="163" t="s">
        <v>20</v>
      </c>
      <c r="J130" s="1008">
        <f>72-9</f>
        <v>63</v>
      </c>
      <c r="K130" s="480" t="s">
        <v>137</v>
      </c>
      <c r="L130" s="1062">
        <v>20</v>
      </c>
    </row>
    <row r="131" spans="1:15" s="2" customFormat="1" ht="16.5" customHeight="1" x14ac:dyDescent="0.25">
      <c r="A131" s="87"/>
      <c r="B131" s="20"/>
      <c r="C131" s="875"/>
      <c r="D131" s="141"/>
      <c r="E131" s="1189"/>
      <c r="F131" s="939" t="s">
        <v>195</v>
      </c>
      <c r="G131" s="22"/>
      <c r="H131" s="855"/>
      <c r="I131" s="103"/>
      <c r="J131" s="1009"/>
      <c r="K131" s="850"/>
      <c r="L131" s="1063"/>
    </row>
    <row r="132" spans="1:15" s="2" customFormat="1" ht="42.75" customHeight="1" x14ac:dyDescent="0.25">
      <c r="A132" s="87"/>
      <c r="B132" s="20"/>
      <c r="C132" s="875"/>
      <c r="D132" s="142" t="s">
        <v>35</v>
      </c>
      <c r="E132" s="1188" t="s">
        <v>212</v>
      </c>
      <c r="F132" s="939" t="s">
        <v>195</v>
      </c>
      <c r="G132" s="22"/>
      <c r="H132" s="855"/>
      <c r="I132" s="191" t="s">
        <v>20</v>
      </c>
      <c r="J132" s="987">
        <f>80.9+51.5</f>
        <v>132.4</v>
      </c>
      <c r="K132" s="220" t="s">
        <v>200</v>
      </c>
      <c r="L132" s="1061">
        <v>80</v>
      </c>
    </row>
    <row r="133" spans="1:15" s="2" customFormat="1" ht="42.75" customHeight="1" x14ac:dyDescent="0.25">
      <c r="A133" s="87"/>
      <c r="B133" s="20"/>
      <c r="C133" s="875"/>
      <c r="D133" s="141"/>
      <c r="E133" s="1284"/>
      <c r="F133" s="940"/>
      <c r="G133" s="22"/>
      <c r="H133" s="855"/>
      <c r="I133" s="582" t="s">
        <v>246</v>
      </c>
      <c r="J133" s="1007">
        <f>322.5-51.5</f>
        <v>271</v>
      </c>
      <c r="K133" s="221" t="s">
        <v>216</v>
      </c>
      <c r="L133" s="1061">
        <v>20</v>
      </c>
    </row>
    <row r="134" spans="1:15" s="2" customFormat="1" ht="34.9" customHeight="1" x14ac:dyDescent="0.25">
      <c r="A134" s="87"/>
      <c r="B134" s="20"/>
      <c r="C134" s="875"/>
      <c r="D134" s="142" t="s">
        <v>37</v>
      </c>
      <c r="E134" s="1188" t="s">
        <v>90</v>
      </c>
      <c r="F134" s="951" t="s">
        <v>101</v>
      </c>
      <c r="G134" s="22"/>
      <c r="H134" s="855"/>
      <c r="I134" s="582" t="s">
        <v>246</v>
      </c>
      <c r="J134" s="1007">
        <f>422-54.2</f>
        <v>367.8</v>
      </c>
      <c r="K134" s="1305" t="s">
        <v>138</v>
      </c>
      <c r="L134" s="1072">
        <v>200</v>
      </c>
    </row>
    <row r="135" spans="1:15" s="2" customFormat="1" ht="23.65" customHeight="1" x14ac:dyDescent="0.25">
      <c r="A135" s="87"/>
      <c r="B135" s="20"/>
      <c r="C135" s="875"/>
      <c r="D135" s="141"/>
      <c r="E135" s="1189"/>
      <c r="F135" s="952" t="s">
        <v>195</v>
      </c>
      <c r="G135" s="22"/>
      <c r="H135" s="855"/>
      <c r="I135" s="581" t="s">
        <v>20</v>
      </c>
      <c r="J135" s="997">
        <v>54.2</v>
      </c>
      <c r="K135" s="1306"/>
      <c r="L135" s="556"/>
    </row>
    <row r="136" spans="1:15" s="2" customFormat="1" ht="36" customHeight="1" x14ac:dyDescent="0.25">
      <c r="A136" s="87"/>
      <c r="B136" s="20"/>
      <c r="C136" s="875"/>
      <c r="D136" s="1163" t="s">
        <v>38</v>
      </c>
      <c r="E136" s="1155" t="s">
        <v>99</v>
      </c>
      <c r="F136" s="1165"/>
      <c r="G136" s="22"/>
      <c r="H136" s="855"/>
      <c r="I136" s="582" t="s">
        <v>246</v>
      </c>
      <c r="J136" s="1007">
        <v>26</v>
      </c>
      <c r="K136" s="1167" t="s">
        <v>139</v>
      </c>
      <c r="L136" s="1169">
        <v>150</v>
      </c>
    </row>
    <row r="137" spans="1:15" s="2" customFormat="1" ht="42.75" customHeight="1" x14ac:dyDescent="0.25">
      <c r="A137" s="87"/>
      <c r="B137" s="20"/>
      <c r="C137" s="1139"/>
      <c r="D137" s="1164"/>
      <c r="E137" s="1157"/>
      <c r="F137" s="1166"/>
      <c r="G137" s="22"/>
      <c r="H137" s="1138"/>
      <c r="I137" s="582" t="s">
        <v>20</v>
      </c>
      <c r="J137" s="1007">
        <v>21.4</v>
      </c>
      <c r="K137" s="1168"/>
      <c r="L137" s="1170"/>
    </row>
    <row r="138" spans="1:15" s="2" customFormat="1" ht="57" customHeight="1" x14ac:dyDescent="0.25">
      <c r="A138" s="859"/>
      <c r="B138" s="860"/>
      <c r="C138" s="873"/>
      <c r="D138" s="149" t="s">
        <v>55</v>
      </c>
      <c r="E138" s="490" t="s">
        <v>48</v>
      </c>
      <c r="F138" s="953"/>
      <c r="G138" s="865"/>
      <c r="H138" s="61"/>
      <c r="I138" s="580" t="s">
        <v>246</v>
      </c>
      <c r="J138" s="1010">
        <f>21.2-4-13.6</f>
        <v>3.5999999999999996</v>
      </c>
      <c r="K138" s="1154" t="s">
        <v>140</v>
      </c>
      <c r="L138" s="1073">
        <v>20</v>
      </c>
    </row>
    <row r="139" spans="1:15" s="2" customFormat="1" ht="18.600000000000001" customHeight="1" x14ac:dyDescent="0.25">
      <c r="A139" s="859"/>
      <c r="B139" s="860"/>
      <c r="C139" s="873"/>
      <c r="D139" s="149" t="s">
        <v>56</v>
      </c>
      <c r="E139" s="1286" t="s">
        <v>235</v>
      </c>
      <c r="F139" s="953"/>
      <c r="G139" s="865"/>
      <c r="H139" s="61"/>
      <c r="I139" s="582" t="s">
        <v>246</v>
      </c>
      <c r="J139" s="996">
        <f>59.6-35.4</f>
        <v>24.200000000000003</v>
      </c>
      <c r="K139" s="1305" t="s">
        <v>236</v>
      </c>
      <c r="L139" s="1072">
        <v>25</v>
      </c>
    </row>
    <row r="140" spans="1:15" s="2" customFormat="1" ht="18.600000000000001" customHeight="1" x14ac:dyDescent="0.25">
      <c r="A140" s="1133"/>
      <c r="B140" s="1132"/>
      <c r="C140" s="1129"/>
      <c r="D140" s="144"/>
      <c r="E140" s="1287"/>
      <c r="F140" s="1141"/>
      <c r="G140" s="1131"/>
      <c r="H140" s="61"/>
      <c r="I140" s="191" t="s">
        <v>20</v>
      </c>
      <c r="J140" s="998">
        <v>59.6</v>
      </c>
      <c r="K140" s="1420"/>
      <c r="L140" s="1073"/>
    </row>
    <row r="141" spans="1:15" s="2" customFormat="1" ht="16.149999999999999" customHeight="1" thickBot="1" x14ac:dyDescent="0.3">
      <c r="A141" s="870"/>
      <c r="B141" s="868"/>
      <c r="C141" s="874"/>
      <c r="D141" s="146"/>
      <c r="E141" s="1322"/>
      <c r="F141" s="954"/>
      <c r="G141" s="897"/>
      <c r="H141" s="187"/>
      <c r="I141" s="70" t="s">
        <v>24</v>
      </c>
      <c r="J141" s="1004">
        <f>SUM(J129:J140)</f>
        <v>1093.2</v>
      </c>
      <c r="K141" s="1421"/>
      <c r="L141" s="1052"/>
    </row>
    <row r="142" spans="1:15" s="2" customFormat="1" ht="15.75" customHeight="1" x14ac:dyDescent="0.25">
      <c r="A142" s="86" t="s">
        <v>13</v>
      </c>
      <c r="B142" s="19" t="s">
        <v>32</v>
      </c>
      <c r="C142" s="139" t="s">
        <v>37</v>
      </c>
      <c r="D142" s="140"/>
      <c r="E142" s="1192" t="s">
        <v>49</v>
      </c>
      <c r="F142" s="955"/>
      <c r="G142" s="34" t="s">
        <v>17</v>
      </c>
      <c r="H142" s="1289" t="s">
        <v>201</v>
      </c>
      <c r="I142" s="111"/>
      <c r="J142" s="1011"/>
      <c r="K142" s="223"/>
      <c r="L142" s="1074"/>
    </row>
    <row r="143" spans="1:15" s="2" customFormat="1" ht="15.75" customHeight="1" x14ac:dyDescent="0.25">
      <c r="A143" s="87"/>
      <c r="B143" s="20"/>
      <c r="C143" s="875"/>
      <c r="D143" s="141"/>
      <c r="E143" s="1193"/>
      <c r="F143" s="956"/>
      <c r="G143" s="22"/>
      <c r="H143" s="1290"/>
      <c r="I143" s="112"/>
      <c r="J143" s="1000"/>
      <c r="K143" s="224"/>
      <c r="L143" s="1075"/>
    </row>
    <row r="144" spans="1:15" s="2" customFormat="1" ht="27.6" customHeight="1" x14ac:dyDescent="0.25">
      <c r="A144" s="87"/>
      <c r="B144" s="20"/>
      <c r="C144" s="875"/>
      <c r="D144" s="142" t="s">
        <v>13</v>
      </c>
      <c r="E144" s="251" t="s">
        <v>50</v>
      </c>
      <c r="F144" s="942" t="s">
        <v>195</v>
      </c>
      <c r="G144" s="22"/>
      <c r="H144" s="1290"/>
      <c r="I144" s="127" t="s">
        <v>20</v>
      </c>
      <c r="J144" s="1012">
        <v>23.2</v>
      </c>
      <c r="K144" s="1408" t="s">
        <v>288</v>
      </c>
      <c r="L144" s="1038">
        <v>20</v>
      </c>
      <c r="O144" s="3"/>
    </row>
    <row r="145" spans="1:15" s="2" customFormat="1" ht="27.6" customHeight="1" x14ac:dyDescent="0.25">
      <c r="A145" s="87"/>
      <c r="B145" s="20"/>
      <c r="C145" s="875"/>
      <c r="D145" s="141"/>
      <c r="E145" s="253"/>
      <c r="F145" s="943"/>
      <c r="G145" s="22"/>
      <c r="H145" s="855"/>
      <c r="I145" s="127" t="s">
        <v>246</v>
      </c>
      <c r="J145" s="1012">
        <v>21.8</v>
      </c>
      <c r="K145" s="1409"/>
      <c r="L145" s="1041"/>
      <c r="O145" s="3"/>
    </row>
    <row r="146" spans="1:15" s="2" customFormat="1" ht="15" customHeight="1" x14ac:dyDescent="0.25">
      <c r="A146" s="1187"/>
      <c r="B146" s="1184"/>
      <c r="C146" s="873"/>
      <c r="D146" s="149" t="s">
        <v>32</v>
      </c>
      <c r="E146" s="1217" t="s">
        <v>51</v>
      </c>
      <c r="F146" s="1413"/>
      <c r="G146" s="122"/>
      <c r="H146" s="886"/>
      <c r="I146" s="127" t="s">
        <v>20</v>
      </c>
      <c r="J146" s="1007">
        <v>20</v>
      </c>
      <c r="K146" s="1416" t="s">
        <v>184</v>
      </c>
      <c r="L146" s="1072">
        <v>12</v>
      </c>
    </row>
    <row r="147" spans="1:15" s="2" customFormat="1" ht="15" customHeight="1" x14ac:dyDescent="0.25">
      <c r="A147" s="1187"/>
      <c r="B147" s="1184"/>
      <c r="C147" s="873"/>
      <c r="D147" s="144"/>
      <c r="E147" s="1291"/>
      <c r="F147" s="1414"/>
      <c r="G147" s="122"/>
      <c r="H147" s="886"/>
      <c r="I147" s="33" t="s">
        <v>246</v>
      </c>
      <c r="J147" s="1010">
        <v>32.799999999999997</v>
      </c>
      <c r="K147" s="1417"/>
      <c r="L147" s="1073"/>
    </row>
    <row r="148" spans="1:15" s="2" customFormat="1" ht="15" customHeight="1" x14ac:dyDescent="0.25">
      <c r="A148" s="1187"/>
      <c r="B148" s="1184"/>
      <c r="C148" s="873"/>
      <c r="D148" s="144"/>
      <c r="E148" s="1291"/>
      <c r="F148" s="1414"/>
      <c r="G148" s="122"/>
      <c r="H148" s="886"/>
      <c r="I148" s="185" t="s">
        <v>34</v>
      </c>
      <c r="J148" s="999">
        <v>263.7</v>
      </c>
      <c r="K148" s="1417"/>
      <c r="L148" s="1076"/>
    </row>
    <row r="149" spans="1:15" s="2" customFormat="1" ht="15" customHeight="1" thickBot="1" x14ac:dyDescent="0.3">
      <c r="A149" s="870"/>
      <c r="B149" s="868"/>
      <c r="C149" s="874"/>
      <c r="D149" s="146"/>
      <c r="E149" s="924"/>
      <c r="F149" s="1415"/>
      <c r="G149" s="906"/>
      <c r="H149" s="887"/>
      <c r="I149" s="110" t="s">
        <v>24</v>
      </c>
      <c r="J149" s="1004">
        <f>SUM(J144:J148)</f>
        <v>361.5</v>
      </c>
      <c r="K149" s="225"/>
      <c r="L149" s="23"/>
    </row>
    <row r="150" spans="1:15" s="2" customFormat="1" ht="16.149999999999999" customHeight="1" x14ac:dyDescent="0.25">
      <c r="A150" s="869" t="s">
        <v>13</v>
      </c>
      <c r="B150" s="179" t="s">
        <v>32</v>
      </c>
      <c r="C150" s="164" t="s">
        <v>38</v>
      </c>
      <c r="D150" s="165"/>
      <c r="E150" s="937" t="s">
        <v>52</v>
      </c>
      <c r="F150" s="957"/>
      <c r="G150" s="104" t="s">
        <v>53</v>
      </c>
      <c r="H150" s="1418" t="s">
        <v>237</v>
      </c>
      <c r="I150" s="75" t="s">
        <v>20</v>
      </c>
      <c r="J150" s="1013">
        <v>16.7</v>
      </c>
      <c r="K150" s="1422" t="s">
        <v>297</v>
      </c>
      <c r="L150" s="1049">
        <v>25</v>
      </c>
    </row>
    <row r="151" spans="1:15" s="2" customFormat="1" ht="16.149999999999999" customHeight="1" x14ac:dyDescent="0.25">
      <c r="A151" s="859"/>
      <c r="B151" s="181"/>
      <c r="C151" s="166"/>
      <c r="D151" s="167"/>
      <c r="E151" s="253"/>
      <c r="F151" s="958"/>
      <c r="G151" s="105"/>
      <c r="H151" s="1419"/>
      <c r="I151" s="127" t="s">
        <v>119</v>
      </c>
      <c r="J151" s="1007">
        <v>1.3</v>
      </c>
      <c r="K151" s="1420"/>
      <c r="L151" s="1073"/>
    </row>
    <row r="152" spans="1:15" s="2" customFormat="1" ht="16.149999999999999" customHeight="1" x14ac:dyDescent="0.25">
      <c r="A152" s="859"/>
      <c r="B152" s="181"/>
      <c r="C152" s="166"/>
      <c r="D152" s="167"/>
      <c r="E152" s="253"/>
      <c r="F152" s="958"/>
      <c r="G152" s="105"/>
      <c r="H152" s="1419"/>
      <c r="I152" s="33" t="s">
        <v>246</v>
      </c>
      <c r="J152" s="1010">
        <f>63.3+35.4</f>
        <v>98.699999999999989</v>
      </c>
      <c r="K152" s="222"/>
      <c r="L152" s="1077"/>
    </row>
    <row r="153" spans="1:15" s="2" customFormat="1" ht="27" customHeight="1" x14ac:dyDescent="0.25">
      <c r="A153" s="136"/>
      <c r="B153" s="180"/>
      <c r="C153" s="166"/>
      <c r="D153" s="167"/>
      <c r="E153" s="253"/>
      <c r="F153" s="958"/>
      <c r="G153" s="105"/>
      <c r="H153" s="1419"/>
      <c r="I153" s="168" t="s">
        <v>34</v>
      </c>
      <c r="J153" s="976">
        <f>106.3+91.9+20.9</f>
        <v>219.1</v>
      </c>
      <c r="K153" s="222" t="s">
        <v>154</v>
      </c>
      <c r="L153" s="1077">
        <v>8</v>
      </c>
      <c r="N153" s="3"/>
    </row>
    <row r="154" spans="1:15" s="2" customFormat="1" ht="42.75" customHeight="1" x14ac:dyDescent="0.25">
      <c r="A154" s="136"/>
      <c r="B154" s="180"/>
      <c r="C154" s="166"/>
      <c r="D154" s="167"/>
      <c r="E154" s="253"/>
      <c r="F154" s="958"/>
      <c r="G154" s="105"/>
      <c r="H154" s="495"/>
      <c r="I154" s="120"/>
      <c r="J154" s="1014"/>
      <c r="K154" s="222" t="s">
        <v>96</v>
      </c>
      <c r="L154" s="1077">
        <v>8</v>
      </c>
    </row>
    <row r="155" spans="1:15" s="2" customFormat="1" ht="16.899999999999999" customHeight="1" x14ac:dyDescent="0.25">
      <c r="A155" s="136"/>
      <c r="B155" s="180"/>
      <c r="C155" s="166"/>
      <c r="D155" s="167"/>
      <c r="E155" s="253"/>
      <c r="F155" s="958"/>
      <c r="G155" s="105"/>
      <c r="H155" s="899"/>
      <c r="I155" s="120"/>
      <c r="J155" s="1003"/>
      <c r="K155" s="1286" t="s">
        <v>110</v>
      </c>
      <c r="L155" s="1169">
        <v>36</v>
      </c>
    </row>
    <row r="156" spans="1:15" s="2" customFormat="1" ht="16.5" customHeight="1" thickBot="1" x14ac:dyDescent="0.3">
      <c r="A156" s="859"/>
      <c r="B156" s="181"/>
      <c r="C156" s="166"/>
      <c r="D156" s="167"/>
      <c r="E156" s="938"/>
      <c r="F156" s="958"/>
      <c r="G156" s="105"/>
      <c r="H156" s="846"/>
      <c r="I156" s="113" t="s">
        <v>24</v>
      </c>
      <c r="J156" s="990">
        <f>SUM(J150:J155)</f>
        <v>335.79999999999995</v>
      </c>
      <c r="K156" s="1322"/>
      <c r="L156" s="1423"/>
      <c r="M156" s="3"/>
    </row>
    <row r="157" spans="1:15" s="2" customFormat="1" ht="19.899999999999999" customHeight="1" x14ac:dyDescent="0.25">
      <c r="A157" s="869" t="s">
        <v>13</v>
      </c>
      <c r="B157" s="871" t="s">
        <v>32</v>
      </c>
      <c r="C157" s="872" t="s">
        <v>55</v>
      </c>
      <c r="D157" s="148"/>
      <c r="E157" s="1411" t="s">
        <v>100</v>
      </c>
      <c r="F157" s="959"/>
      <c r="G157" s="1190">
        <v>3</v>
      </c>
      <c r="H157" s="1307" t="s">
        <v>201</v>
      </c>
      <c r="I157" s="111" t="s">
        <v>20</v>
      </c>
      <c r="J157" s="1015">
        <v>5.2</v>
      </c>
      <c r="K157" s="1185" t="s">
        <v>160</v>
      </c>
      <c r="L157" s="1078">
        <v>2</v>
      </c>
    </row>
    <row r="158" spans="1:15" s="2" customFormat="1" ht="16.5" customHeight="1" thickBot="1" x14ac:dyDescent="0.3">
      <c r="A158" s="870"/>
      <c r="B158" s="868"/>
      <c r="C158" s="874"/>
      <c r="D158" s="146"/>
      <c r="E158" s="1412"/>
      <c r="F158" s="960"/>
      <c r="G158" s="1191"/>
      <c r="H158" s="1309"/>
      <c r="I158" s="110" t="s">
        <v>24</v>
      </c>
      <c r="J158" s="990">
        <f>J157</f>
        <v>5.2</v>
      </c>
      <c r="K158" s="1186"/>
      <c r="L158" s="1079"/>
    </row>
    <row r="159" spans="1:15" s="2" customFormat="1" ht="15" customHeight="1" x14ac:dyDescent="0.25">
      <c r="A159" s="1194" t="s">
        <v>13</v>
      </c>
      <c r="B159" s="1171" t="s">
        <v>32</v>
      </c>
      <c r="C159" s="1173" t="s">
        <v>56</v>
      </c>
      <c r="D159" s="148"/>
      <c r="E159" s="1261" t="s">
        <v>104</v>
      </c>
      <c r="F159" s="1178"/>
      <c r="G159" s="1181">
        <v>3</v>
      </c>
      <c r="H159" s="1307" t="s">
        <v>201</v>
      </c>
      <c r="I159" s="78" t="s">
        <v>18</v>
      </c>
      <c r="J159" s="1016">
        <v>88.9</v>
      </c>
      <c r="K159" s="223" t="s">
        <v>103</v>
      </c>
      <c r="L159" s="1074">
        <v>350</v>
      </c>
    </row>
    <row r="160" spans="1:15" s="2" customFormat="1" ht="15" customHeight="1" x14ac:dyDescent="0.25">
      <c r="A160" s="1195"/>
      <c r="B160" s="1172"/>
      <c r="C160" s="1174"/>
      <c r="D160" s="144"/>
      <c r="E160" s="1177"/>
      <c r="F160" s="1179"/>
      <c r="G160" s="1182"/>
      <c r="H160" s="1308"/>
      <c r="I160" s="67" t="s">
        <v>181</v>
      </c>
      <c r="J160" s="986">
        <v>0.5</v>
      </c>
      <c r="K160" s="224"/>
      <c r="L160" s="1075"/>
    </row>
    <row r="161" spans="1:14" s="2" customFormat="1" ht="15" customHeight="1" x14ac:dyDescent="0.25">
      <c r="A161" s="1195"/>
      <c r="B161" s="1172"/>
      <c r="C161" s="1174"/>
      <c r="D161" s="144"/>
      <c r="E161" s="1177"/>
      <c r="F161" s="1179"/>
      <c r="G161" s="1182"/>
      <c r="H161" s="1308"/>
      <c r="I161" s="67" t="s">
        <v>122</v>
      </c>
      <c r="J161" s="986">
        <v>404.9</v>
      </c>
      <c r="K161" s="224"/>
      <c r="L161" s="1075"/>
    </row>
    <row r="162" spans="1:14" s="2" customFormat="1" ht="15" customHeight="1" x14ac:dyDescent="0.25">
      <c r="A162" s="1195"/>
      <c r="B162" s="1172"/>
      <c r="C162" s="1174"/>
      <c r="D162" s="144"/>
      <c r="E162" s="1177"/>
      <c r="F162" s="1179"/>
      <c r="G162" s="1182"/>
      <c r="H162" s="61"/>
      <c r="I162" s="67" t="s">
        <v>127</v>
      </c>
      <c r="J162" s="1017">
        <v>38</v>
      </c>
      <c r="K162" s="224"/>
      <c r="L162" s="1075"/>
    </row>
    <row r="163" spans="1:14" s="2" customFormat="1" ht="15" customHeight="1" thickBot="1" x14ac:dyDescent="0.3">
      <c r="A163" s="1196"/>
      <c r="B163" s="1197"/>
      <c r="C163" s="1260"/>
      <c r="D163" s="146"/>
      <c r="E163" s="1262"/>
      <c r="F163" s="1180"/>
      <c r="G163" s="1183"/>
      <c r="H163" s="187"/>
      <c r="I163" s="70" t="s">
        <v>24</v>
      </c>
      <c r="J163" s="990">
        <f t="shared" ref="J163" si="6">SUM(J159:J162)</f>
        <v>532.29999999999995</v>
      </c>
      <c r="K163" s="226"/>
      <c r="L163" s="1080"/>
    </row>
    <row r="164" spans="1:14" s="2" customFormat="1" ht="18.75" customHeight="1" x14ac:dyDescent="0.25">
      <c r="A164" s="1194" t="s">
        <v>13</v>
      </c>
      <c r="B164" s="1171" t="s">
        <v>32</v>
      </c>
      <c r="C164" s="1173" t="s">
        <v>87</v>
      </c>
      <c r="D164" s="148"/>
      <c r="E164" s="1175" t="s">
        <v>126</v>
      </c>
      <c r="F164" s="1178"/>
      <c r="G164" s="1181">
        <v>3</v>
      </c>
      <c r="H164" s="1307" t="s">
        <v>201</v>
      </c>
      <c r="I164" s="590" t="s">
        <v>20</v>
      </c>
      <c r="J164" s="984">
        <v>63.8</v>
      </c>
      <c r="K164" s="1426" t="s">
        <v>143</v>
      </c>
      <c r="L164" s="1036">
        <v>1</v>
      </c>
    </row>
    <row r="165" spans="1:14" s="2" customFormat="1" ht="41.25" customHeight="1" x14ac:dyDescent="0.25">
      <c r="A165" s="1195"/>
      <c r="B165" s="1172"/>
      <c r="C165" s="1174"/>
      <c r="D165" s="144"/>
      <c r="E165" s="1176"/>
      <c r="F165" s="1179"/>
      <c r="G165" s="1182"/>
      <c r="H165" s="1308"/>
      <c r="I165" s="7" t="s">
        <v>122</v>
      </c>
      <c r="J165" s="1017">
        <v>361.6</v>
      </c>
      <c r="K165" s="1400"/>
      <c r="L165" s="1037"/>
    </row>
    <row r="166" spans="1:14" s="2" customFormat="1" ht="45.6" customHeight="1" x14ac:dyDescent="0.25">
      <c r="A166" s="1195"/>
      <c r="B166" s="1172"/>
      <c r="C166" s="1174"/>
      <c r="D166" s="144"/>
      <c r="E166" s="1176"/>
      <c r="F166" s="1179"/>
      <c r="G166" s="1182"/>
      <c r="H166" s="855" t="s">
        <v>218</v>
      </c>
      <c r="I166" s="238" t="s">
        <v>127</v>
      </c>
      <c r="J166" s="986">
        <v>0.8</v>
      </c>
      <c r="K166" s="867" t="s">
        <v>149</v>
      </c>
      <c r="L166" s="1038">
        <v>340</v>
      </c>
    </row>
    <row r="167" spans="1:14" s="2" customFormat="1" ht="15.75" customHeight="1" thickBot="1" x14ac:dyDescent="0.3">
      <c r="A167" s="1195"/>
      <c r="B167" s="1172"/>
      <c r="C167" s="1174"/>
      <c r="D167" s="144"/>
      <c r="E167" s="1177"/>
      <c r="F167" s="1180"/>
      <c r="G167" s="1183"/>
      <c r="H167" s="61"/>
      <c r="I167" s="70" t="s">
        <v>24</v>
      </c>
      <c r="J167" s="1018">
        <f>SUM(J164:J166)</f>
        <v>426.20000000000005</v>
      </c>
      <c r="K167" s="851" t="s">
        <v>226</v>
      </c>
      <c r="L167" s="1081">
        <v>1</v>
      </c>
    </row>
    <row r="168" spans="1:14" s="2" customFormat="1" ht="16.5" customHeight="1" thickBot="1" x14ac:dyDescent="0.3">
      <c r="A168" s="82" t="s">
        <v>13</v>
      </c>
      <c r="B168" s="4" t="s">
        <v>32</v>
      </c>
      <c r="C168" s="1265" t="s">
        <v>39</v>
      </c>
      <c r="D168" s="1265"/>
      <c r="E168" s="1265"/>
      <c r="F168" s="1265"/>
      <c r="G168" s="1265"/>
      <c r="H168" s="1265"/>
      <c r="I168" s="1265"/>
      <c r="J168" s="1019">
        <f>+J167+J163+J158+J156+J149+J141+J126+J121</f>
        <v>10622.599999999999</v>
      </c>
      <c r="K168" s="1258"/>
      <c r="L168" s="1259"/>
    </row>
    <row r="169" spans="1:14" s="2" customFormat="1" ht="14.25" customHeight="1" thickBot="1" x14ac:dyDescent="0.3">
      <c r="A169" s="83" t="s">
        <v>13</v>
      </c>
      <c r="B169" s="4" t="s">
        <v>35</v>
      </c>
      <c r="C169" s="1267" t="s">
        <v>207</v>
      </c>
      <c r="D169" s="1267"/>
      <c r="E169" s="1267"/>
      <c r="F169" s="1267"/>
      <c r="G169" s="1267"/>
      <c r="H169" s="1267"/>
      <c r="I169" s="1267"/>
      <c r="J169" s="1267"/>
      <c r="K169" s="1267"/>
      <c r="L169" s="1268"/>
    </row>
    <row r="170" spans="1:14" s="3" customFormat="1" ht="54.75" customHeight="1" x14ac:dyDescent="0.25">
      <c r="A170" s="869" t="s">
        <v>13</v>
      </c>
      <c r="B170" s="871" t="s">
        <v>35</v>
      </c>
      <c r="C170" s="152" t="s">
        <v>13</v>
      </c>
      <c r="D170" s="169"/>
      <c r="E170" s="961" t="s">
        <v>58</v>
      </c>
      <c r="F170" s="962"/>
      <c r="G170" s="173"/>
      <c r="H170" s="174"/>
      <c r="I170" s="95"/>
      <c r="J170" s="1020"/>
      <c r="K170" s="55"/>
      <c r="L170" s="1083"/>
    </row>
    <row r="171" spans="1:14" s="3" customFormat="1" ht="27" customHeight="1" x14ac:dyDescent="0.25">
      <c r="A171" s="859"/>
      <c r="B171" s="860"/>
      <c r="C171" s="58"/>
      <c r="D171" s="172" t="s">
        <v>13</v>
      </c>
      <c r="E171" s="1266" t="s">
        <v>238</v>
      </c>
      <c r="F171" s="963" t="s">
        <v>59</v>
      </c>
      <c r="G171" s="497">
        <v>5</v>
      </c>
      <c r="H171" s="1407" t="s">
        <v>203</v>
      </c>
      <c r="I171" s="77" t="s">
        <v>119</v>
      </c>
      <c r="J171" s="984">
        <f>10.5+55</f>
        <v>65.5</v>
      </c>
      <c r="K171" s="1082" t="s">
        <v>117</v>
      </c>
      <c r="L171" s="1072">
        <v>100</v>
      </c>
    </row>
    <row r="172" spans="1:14" s="3" customFormat="1" ht="15.6" customHeight="1" x14ac:dyDescent="0.25">
      <c r="A172" s="859"/>
      <c r="B172" s="860"/>
      <c r="C172" s="58"/>
      <c r="D172" s="171"/>
      <c r="E172" s="1193"/>
      <c r="F172" s="964"/>
      <c r="G172" s="499"/>
      <c r="H172" s="1290"/>
      <c r="I172" s="77" t="s">
        <v>246</v>
      </c>
      <c r="J172" s="984">
        <f>126.2-5.7</f>
        <v>120.5</v>
      </c>
      <c r="K172" s="893" t="s">
        <v>227</v>
      </c>
      <c r="L172" s="1072">
        <v>100</v>
      </c>
    </row>
    <row r="173" spans="1:14" s="3" customFormat="1" ht="15.6" customHeight="1" x14ac:dyDescent="0.25">
      <c r="A173" s="859"/>
      <c r="B173" s="860"/>
      <c r="C173" s="58"/>
      <c r="D173" s="171"/>
      <c r="E173" s="1193"/>
      <c r="F173" s="964"/>
      <c r="G173" s="499"/>
      <c r="H173" s="1290"/>
      <c r="I173" s="501" t="s">
        <v>122</v>
      </c>
      <c r="J173" s="982">
        <f>120.6+95.2+53.9-18.4</f>
        <v>251.29999999999998</v>
      </c>
      <c r="K173" s="894"/>
      <c r="L173" s="1073"/>
    </row>
    <row r="174" spans="1:14" s="3" customFormat="1" ht="15.6" customHeight="1" x14ac:dyDescent="0.25">
      <c r="A174" s="859"/>
      <c r="B174" s="860"/>
      <c r="C174" s="58"/>
      <c r="D174" s="171"/>
      <c r="E174" s="1193"/>
      <c r="F174" s="964"/>
      <c r="G174" s="499"/>
      <c r="H174" s="1290"/>
      <c r="I174" s="501" t="s">
        <v>127</v>
      </c>
      <c r="J174" s="984">
        <v>18.399999999999999</v>
      </c>
      <c r="K174" s="894"/>
      <c r="L174" s="1073"/>
    </row>
    <row r="175" spans="1:14" s="910" customFormat="1" ht="56.45" customHeight="1" x14ac:dyDescent="0.2">
      <c r="A175" s="859"/>
      <c r="B175" s="860"/>
      <c r="C175" s="873"/>
      <c r="D175" s="845" t="s">
        <v>32</v>
      </c>
      <c r="E175" s="926" t="s">
        <v>197</v>
      </c>
      <c r="F175" s="963" t="s">
        <v>59</v>
      </c>
      <c r="G175" s="194">
        <v>5</v>
      </c>
      <c r="H175" s="900" t="s">
        <v>202</v>
      </c>
      <c r="I175" s="77" t="s">
        <v>122</v>
      </c>
      <c r="J175" s="1021">
        <v>27.3</v>
      </c>
      <c r="K175" s="251" t="s">
        <v>230</v>
      </c>
      <c r="L175" s="1068">
        <v>1</v>
      </c>
      <c r="N175" s="911"/>
    </row>
    <row r="176" spans="1:14" s="18" customFormat="1" ht="21" customHeight="1" x14ac:dyDescent="0.25">
      <c r="A176" s="88"/>
      <c r="B176" s="45"/>
      <c r="C176" s="46"/>
      <c r="D176" s="170" t="s">
        <v>35</v>
      </c>
      <c r="E176" s="1263" t="s">
        <v>243</v>
      </c>
      <c r="F176" s="939" t="s">
        <v>59</v>
      </c>
      <c r="G176" s="183">
        <v>1</v>
      </c>
      <c r="H176" s="1219" t="s">
        <v>242</v>
      </c>
      <c r="I176" s="1269" t="s">
        <v>119</v>
      </c>
      <c r="J176" s="1271">
        <v>29.4</v>
      </c>
      <c r="K176" s="1424" t="s">
        <v>128</v>
      </c>
      <c r="L176" s="1256"/>
    </row>
    <row r="177" spans="1:19" s="18" customFormat="1" ht="35.25" customHeight="1" x14ac:dyDescent="0.25">
      <c r="A177" s="88"/>
      <c r="B177" s="45"/>
      <c r="C177" s="46"/>
      <c r="D177" s="852"/>
      <c r="E177" s="1264"/>
      <c r="F177" s="965"/>
      <c r="G177" s="853"/>
      <c r="H177" s="1221"/>
      <c r="I177" s="1270"/>
      <c r="J177" s="1272"/>
      <c r="K177" s="1425"/>
      <c r="L177" s="1257"/>
    </row>
    <row r="178" spans="1:19" s="18" customFormat="1" ht="45.6" customHeight="1" x14ac:dyDescent="0.25">
      <c r="A178" s="88"/>
      <c r="B178" s="45"/>
      <c r="C178" s="46"/>
      <c r="D178" s="489" t="s">
        <v>37</v>
      </c>
      <c r="E178" s="923" t="s">
        <v>244</v>
      </c>
      <c r="F178" s="965"/>
      <c r="G178" s="514"/>
      <c r="H178" s="896" t="s">
        <v>214</v>
      </c>
      <c r="I178" s="196" t="s">
        <v>246</v>
      </c>
      <c r="J178" s="1022">
        <v>40</v>
      </c>
      <c r="K178" s="560" t="s">
        <v>229</v>
      </c>
      <c r="L178" s="1084">
        <v>100</v>
      </c>
      <c r="N178" s="1406"/>
    </row>
    <row r="179" spans="1:19" s="3" customFormat="1" ht="18.600000000000001" customHeight="1" x14ac:dyDescent="0.25">
      <c r="A179" s="859"/>
      <c r="B179" s="860"/>
      <c r="C179" s="94"/>
      <c r="D179" s="575" t="s">
        <v>38</v>
      </c>
      <c r="E179" s="1263" t="s">
        <v>208</v>
      </c>
      <c r="F179" s="966"/>
      <c r="G179" s="183">
        <v>6</v>
      </c>
      <c r="H179" s="1219" t="s">
        <v>234</v>
      </c>
      <c r="I179" s="503" t="s">
        <v>20</v>
      </c>
      <c r="J179" s="987">
        <v>121.8</v>
      </c>
      <c r="K179" s="574" t="s">
        <v>107</v>
      </c>
      <c r="L179" s="1085">
        <v>9</v>
      </c>
      <c r="N179" s="1406"/>
    </row>
    <row r="180" spans="1:19" s="3" customFormat="1" ht="30.75" customHeight="1" x14ac:dyDescent="0.25">
      <c r="A180" s="859"/>
      <c r="B180" s="860"/>
      <c r="C180" s="94"/>
      <c r="D180" s="576"/>
      <c r="E180" s="1177"/>
      <c r="F180" s="967"/>
      <c r="G180" s="201"/>
      <c r="H180" s="1220"/>
      <c r="I180" s="191" t="s">
        <v>119</v>
      </c>
      <c r="J180" s="987">
        <v>16.3</v>
      </c>
      <c r="K180" s="21" t="s">
        <v>209</v>
      </c>
      <c r="L180" s="1086">
        <v>5</v>
      </c>
    </row>
    <row r="181" spans="1:19" s="3" customFormat="1" ht="45" customHeight="1" x14ac:dyDescent="0.25">
      <c r="A181" s="859"/>
      <c r="B181" s="860"/>
      <c r="C181" s="94"/>
      <c r="D181" s="576"/>
      <c r="E181" s="925"/>
      <c r="F181" s="968"/>
      <c r="G181" s="510"/>
      <c r="H181" s="1221"/>
      <c r="I181" s="196"/>
      <c r="J181" s="1022"/>
      <c r="K181" s="506" t="s">
        <v>210</v>
      </c>
      <c r="L181" s="1086">
        <v>3</v>
      </c>
    </row>
    <row r="182" spans="1:19" s="2" customFormat="1" ht="16.5" customHeight="1" thickBot="1" x14ac:dyDescent="0.3">
      <c r="A182" s="870"/>
      <c r="B182" s="868"/>
      <c r="C182" s="59"/>
      <c r="D182" s="154"/>
      <c r="E182" s="1210" t="s">
        <v>31</v>
      </c>
      <c r="F182" s="1211"/>
      <c r="G182" s="1211"/>
      <c r="H182" s="1211"/>
      <c r="I182" s="1211"/>
      <c r="J182" s="1023">
        <f>SUM(J171:J181)</f>
        <v>690.49999999999989</v>
      </c>
      <c r="K182" s="1295"/>
      <c r="L182" s="1296"/>
    </row>
    <row r="183" spans="1:19" s="2" customFormat="1" ht="16.5" customHeight="1" thickBot="1" x14ac:dyDescent="0.3">
      <c r="A183" s="82" t="s">
        <v>13</v>
      </c>
      <c r="B183" s="26" t="s">
        <v>35</v>
      </c>
      <c r="C183" s="1297" t="s">
        <v>39</v>
      </c>
      <c r="D183" s="1265"/>
      <c r="E183" s="1265"/>
      <c r="F183" s="1265"/>
      <c r="G183" s="1265"/>
      <c r="H183" s="1265"/>
      <c r="I183" s="1265"/>
      <c r="J183" s="1019">
        <f t="shared" ref="J183" si="7">J182</f>
        <v>690.49999999999989</v>
      </c>
      <c r="K183" s="1294"/>
      <c r="L183" s="1259"/>
    </row>
    <row r="184" spans="1:19" s="910" customFormat="1" ht="16.5" customHeight="1" thickBot="1" x14ac:dyDescent="0.25">
      <c r="A184" s="82" t="s">
        <v>13</v>
      </c>
      <c r="B184" s="26" t="s">
        <v>37</v>
      </c>
      <c r="C184" s="1298" t="s">
        <v>60</v>
      </c>
      <c r="D184" s="1299"/>
      <c r="E184" s="1299"/>
      <c r="F184" s="1299"/>
      <c r="G184" s="1299"/>
      <c r="H184" s="1299"/>
      <c r="I184" s="1299"/>
      <c r="J184" s="1299"/>
      <c r="K184" s="1299"/>
      <c r="L184" s="1300"/>
    </row>
    <row r="185" spans="1:19" s="910" customFormat="1" ht="18" customHeight="1" x14ac:dyDescent="0.2">
      <c r="A185" s="869" t="s">
        <v>13</v>
      </c>
      <c r="B185" s="871" t="s">
        <v>37</v>
      </c>
      <c r="C185" s="872" t="s">
        <v>13</v>
      </c>
      <c r="D185" s="148"/>
      <c r="E185" s="969" t="s">
        <v>61</v>
      </c>
      <c r="F185" s="970"/>
      <c r="G185" s="34"/>
      <c r="H185" s="890"/>
      <c r="I185" s="191"/>
      <c r="J185" s="1016"/>
      <c r="K185" s="55"/>
      <c r="L185" s="1074"/>
      <c r="S185" s="911"/>
    </row>
    <row r="186" spans="1:19" s="910" customFormat="1" ht="17.25" customHeight="1" x14ac:dyDescent="0.2">
      <c r="A186" s="859"/>
      <c r="B186" s="860"/>
      <c r="C186" s="873"/>
      <c r="D186" s="149" t="s">
        <v>13</v>
      </c>
      <c r="E186" s="1188" t="s">
        <v>240</v>
      </c>
      <c r="F186" s="971"/>
      <c r="G186" s="511">
        <v>5</v>
      </c>
      <c r="H186" s="898" t="s">
        <v>203</v>
      </c>
      <c r="I186" s="71" t="s">
        <v>161</v>
      </c>
      <c r="J186" s="1024">
        <f>30+8.7</f>
        <v>38.700000000000003</v>
      </c>
      <c r="K186" s="490" t="s">
        <v>194</v>
      </c>
      <c r="L186" s="1072">
        <v>0.5</v>
      </c>
    </row>
    <row r="187" spans="1:19" s="910" customFormat="1" ht="13.9" customHeight="1" x14ac:dyDescent="0.2">
      <c r="A187" s="859"/>
      <c r="B187" s="860"/>
      <c r="C187" s="873"/>
      <c r="D187" s="144"/>
      <c r="E187" s="1284"/>
      <c r="F187" s="963" t="s">
        <v>195</v>
      </c>
      <c r="G187" s="105"/>
      <c r="H187" s="899"/>
      <c r="I187" s="197"/>
      <c r="J187" s="1025"/>
      <c r="K187" s="894"/>
      <c r="L187" s="1073"/>
    </row>
    <row r="188" spans="1:19" s="910" customFormat="1" ht="24" customHeight="1" x14ac:dyDescent="0.2">
      <c r="A188" s="859"/>
      <c r="B188" s="860"/>
      <c r="C188" s="873"/>
      <c r="D188" s="145"/>
      <c r="E188" s="1284"/>
      <c r="F188" s="963" t="s">
        <v>59</v>
      </c>
      <c r="G188" s="105"/>
      <c r="H188" s="899"/>
      <c r="I188" s="72" t="s">
        <v>24</v>
      </c>
      <c r="J188" s="983">
        <f>SUM(J186:J187)</f>
        <v>38.700000000000003</v>
      </c>
      <c r="K188" s="512"/>
      <c r="L188" s="1087"/>
    </row>
    <row r="189" spans="1:19" s="910" customFormat="1" ht="17.25" customHeight="1" x14ac:dyDescent="0.2">
      <c r="A189" s="859"/>
      <c r="B189" s="860"/>
      <c r="C189" s="873"/>
      <c r="D189" s="144" t="s">
        <v>32</v>
      </c>
      <c r="E189" s="1188" t="s">
        <v>113</v>
      </c>
      <c r="F189" s="1280"/>
      <c r="G189" s="105">
        <v>5</v>
      </c>
      <c r="H189" s="1282" t="s">
        <v>203</v>
      </c>
      <c r="I189" s="71" t="s">
        <v>165</v>
      </c>
      <c r="J189" s="1026">
        <v>27</v>
      </c>
      <c r="K189" s="202" t="s">
        <v>62</v>
      </c>
      <c r="L189" s="1065">
        <v>100</v>
      </c>
    </row>
    <row r="190" spans="1:19" s="910" customFormat="1" ht="18.75" customHeight="1" x14ac:dyDescent="0.2">
      <c r="A190" s="859"/>
      <c r="B190" s="860"/>
      <c r="C190" s="873"/>
      <c r="D190" s="144"/>
      <c r="E190" s="1284"/>
      <c r="F190" s="1281"/>
      <c r="G190" s="105"/>
      <c r="H190" s="1283"/>
      <c r="I190" s="71" t="s">
        <v>161</v>
      </c>
      <c r="J190" s="1027">
        <v>211.3</v>
      </c>
      <c r="K190" s="1286" t="s">
        <v>204</v>
      </c>
      <c r="L190" s="1072" t="s">
        <v>199</v>
      </c>
    </row>
    <row r="191" spans="1:19" s="910" customFormat="1" ht="15.75" customHeight="1" x14ac:dyDescent="0.2">
      <c r="A191" s="859"/>
      <c r="B191" s="860"/>
      <c r="C191" s="873"/>
      <c r="D191" s="144"/>
      <c r="E191" s="1284"/>
      <c r="F191" s="963" t="s">
        <v>195</v>
      </c>
      <c r="G191" s="231"/>
      <c r="H191" s="899"/>
      <c r="I191" s="9" t="s">
        <v>127</v>
      </c>
      <c r="J191" s="1026">
        <v>328</v>
      </c>
      <c r="K191" s="1287"/>
      <c r="L191" s="1071"/>
    </row>
    <row r="192" spans="1:19" s="910" customFormat="1" ht="15.75" customHeight="1" x14ac:dyDescent="0.2">
      <c r="A192" s="859"/>
      <c r="B192" s="860"/>
      <c r="C192" s="873"/>
      <c r="D192" s="144"/>
      <c r="E192" s="1284"/>
      <c r="F192" s="1275" t="s">
        <v>59</v>
      </c>
      <c r="G192" s="231"/>
      <c r="H192" s="899"/>
      <c r="I192" s="9" t="s">
        <v>119</v>
      </c>
      <c r="J192" s="1026">
        <v>6.6</v>
      </c>
      <c r="K192" s="1287"/>
      <c r="L192" s="1071"/>
    </row>
    <row r="193" spans="1:14" s="910" customFormat="1" ht="15.75" customHeight="1" x14ac:dyDescent="0.2">
      <c r="A193" s="1133"/>
      <c r="B193" s="1132"/>
      <c r="C193" s="1129"/>
      <c r="D193" s="144"/>
      <c r="E193" s="1284"/>
      <c r="F193" s="1276"/>
      <c r="G193" s="231"/>
      <c r="H193" s="1137"/>
      <c r="I193" s="9" t="s">
        <v>20</v>
      </c>
      <c r="J193" s="1021">
        <v>10</v>
      </c>
      <c r="K193" s="1287"/>
      <c r="L193" s="1071"/>
    </row>
    <row r="194" spans="1:14" s="910" customFormat="1" ht="14.25" customHeight="1" x14ac:dyDescent="0.2">
      <c r="A194" s="859"/>
      <c r="B194" s="860"/>
      <c r="C194" s="873"/>
      <c r="D194" s="144"/>
      <c r="E194" s="1189"/>
      <c r="F194" s="1277"/>
      <c r="G194" s="231"/>
      <c r="H194" s="899"/>
      <c r="I194" s="72" t="s">
        <v>24</v>
      </c>
      <c r="J194" s="983">
        <f>SUM(J189:J193)</f>
        <v>582.9</v>
      </c>
      <c r="K194" s="1287"/>
      <c r="L194" s="1087"/>
    </row>
    <row r="195" spans="1:14" s="910" customFormat="1" ht="15" customHeight="1" thickBot="1" x14ac:dyDescent="0.25">
      <c r="A195" s="870"/>
      <c r="B195" s="868"/>
      <c r="C195" s="874"/>
      <c r="D195" s="146"/>
      <c r="E195" s="1212" t="s">
        <v>31</v>
      </c>
      <c r="F195" s="1213"/>
      <c r="G195" s="1213"/>
      <c r="H195" s="1213"/>
      <c r="I195" s="1213"/>
      <c r="J195" s="1023">
        <f>J188+J194</f>
        <v>621.6</v>
      </c>
      <c r="K195" s="847"/>
      <c r="L195" s="1088"/>
    </row>
    <row r="196" spans="1:14" s="910" customFormat="1" ht="18" customHeight="1" x14ac:dyDescent="0.2">
      <c r="A196" s="859" t="s">
        <v>13</v>
      </c>
      <c r="B196" s="860" t="s">
        <v>37</v>
      </c>
      <c r="C196" s="58" t="s">
        <v>32</v>
      </c>
      <c r="D196" s="153"/>
      <c r="E196" s="1214" t="s">
        <v>63</v>
      </c>
      <c r="F196" s="1215"/>
      <c r="G196" s="865" t="s">
        <v>17</v>
      </c>
      <c r="H196" s="1289" t="s">
        <v>221</v>
      </c>
      <c r="I196" s="7"/>
      <c r="J196" s="1028"/>
      <c r="K196" s="882"/>
      <c r="L196" s="1075"/>
    </row>
    <row r="197" spans="1:14" s="910" customFormat="1" ht="18" customHeight="1" x14ac:dyDescent="0.2">
      <c r="A197" s="859"/>
      <c r="B197" s="860"/>
      <c r="C197" s="58"/>
      <c r="D197" s="153"/>
      <c r="E197" s="1214"/>
      <c r="F197" s="1216"/>
      <c r="G197" s="865"/>
      <c r="H197" s="1290"/>
      <c r="I197" s="7" t="s">
        <v>86</v>
      </c>
      <c r="J197" s="1017">
        <v>234.5</v>
      </c>
      <c r="K197" s="882"/>
      <c r="L197" s="1075"/>
    </row>
    <row r="198" spans="1:14" s="910" customFormat="1" ht="18" customHeight="1" x14ac:dyDescent="0.2">
      <c r="A198" s="859"/>
      <c r="B198" s="860"/>
      <c r="C198" s="58"/>
      <c r="D198" s="153"/>
      <c r="E198" s="1214"/>
      <c r="F198" s="1216"/>
      <c r="G198" s="865"/>
      <c r="H198" s="1290"/>
      <c r="I198" s="91"/>
      <c r="J198" s="1029"/>
      <c r="K198" s="882"/>
      <c r="L198" s="1075"/>
      <c r="N198" s="911"/>
    </row>
    <row r="199" spans="1:14" s="910" customFormat="1" ht="21" customHeight="1" x14ac:dyDescent="0.2">
      <c r="A199" s="859"/>
      <c r="B199" s="860"/>
      <c r="C199" s="58"/>
      <c r="D199" s="156" t="s">
        <v>13</v>
      </c>
      <c r="E199" s="1217" t="s">
        <v>64</v>
      </c>
      <c r="F199" s="1216"/>
      <c r="G199" s="865"/>
      <c r="H199" s="61"/>
      <c r="I199" s="7" t="s">
        <v>42</v>
      </c>
      <c r="J199" s="1030">
        <v>462.3</v>
      </c>
      <c r="K199" s="485" t="s">
        <v>159</v>
      </c>
      <c r="L199" s="1062">
        <v>30</v>
      </c>
    </row>
    <row r="200" spans="1:14" s="910" customFormat="1" ht="21" customHeight="1" x14ac:dyDescent="0.2">
      <c r="A200" s="859"/>
      <c r="B200" s="860"/>
      <c r="C200" s="58"/>
      <c r="D200" s="155"/>
      <c r="E200" s="1218"/>
      <c r="F200" s="972"/>
      <c r="G200" s="865"/>
      <c r="H200" s="61"/>
      <c r="I200" s="91"/>
      <c r="J200" s="1031"/>
      <c r="K200" s="115"/>
      <c r="L200" s="1089"/>
    </row>
    <row r="201" spans="1:14" s="910" customFormat="1" ht="33.75" customHeight="1" x14ac:dyDescent="0.2">
      <c r="A201" s="859"/>
      <c r="B201" s="860"/>
      <c r="C201" s="58"/>
      <c r="D201" s="153" t="s">
        <v>32</v>
      </c>
      <c r="E201" s="1217" t="s">
        <v>65</v>
      </c>
      <c r="F201" s="973"/>
      <c r="G201" s="865"/>
      <c r="H201" s="61"/>
      <c r="I201" s="7" t="s">
        <v>42</v>
      </c>
      <c r="J201" s="1029">
        <v>131</v>
      </c>
      <c r="K201" s="1273" t="s">
        <v>97</v>
      </c>
      <c r="L201" s="1062">
        <v>250</v>
      </c>
    </row>
    <row r="202" spans="1:14" s="910" customFormat="1" ht="33.75" customHeight="1" x14ac:dyDescent="0.2">
      <c r="A202" s="859"/>
      <c r="B202" s="860"/>
      <c r="C202" s="58"/>
      <c r="D202" s="153"/>
      <c r="E202" s="1218"/>
      <c r="F202" s="973"/>
      <c r="G202" s="865"/>
      <c r="H202" s="61"/>
      <c r="I202" s="91"/>
      <c r="J202" s="1029"/>
      <c r="K202" s="1285"/>
      <c r="L202" s="1089"/>
    </row>
    <row r="203" spans="1:14" s="910" customFormat="1" ht="28.5" customHeight="1" x14ac:dyDescent="0.2">
      <c r="A203" s="859"/>
      <c r="B203" s="860"/>
      <c r="C203" s="58"/>
      <c r="D203" s="156" t="s">
        <v>35</v>
      </c>
      <c r="E203" s="1217" t="s">
        <v>66</v>
      </c>
      <c r="F203" s="973"/>
      <c r="G203" s="865"/>
      <c r="H203" s="61"/>
      <c r="I203" s="7" t="s">
        <v>42</v>
      </c>
      <c r="J203" s="1030">
        <v>32</v>
      </c>
      <c r="K203" s="1273" t="s">
        <v>98</v>
      </c>
      <c r="L203" s="1062">
        <v>35</v>
      </c>
    </row>
    <row r="204" spans="1:14" s="910" customFormat="1" ht="28.5" customHeight="1" x14ac:dyDescent="0.2">
      <c r="A204" s="859"/>
      <c r="B204" s="860"/>
      <c r="C204" s="58"/>
      <c r="D204" s="153"/>
      <c r="E204" s="1218"/>
      <c r="F204" s="973"/>
      <c r="G204" s="865"/>
      <c r="H204" s="61"/>
      <c r="I204" s="91"/>
      <c r="J204" s="1031"/>
      <c r="K204" s="1274"/>
      <c r="L204" s="1089"/>
    </row>
    <row r="205" spans="1:14" s="910" customFormat="1" ht="15" customHeight="1" x14ac:dyDescent="0.2">
      <c r="A205" s="859"/>
      <c r="B205" s="860"/>
      <c r="C205" s="58"/>
      <c r="D205" s="156" t="s">
        <v>37</v>
      </c>
      <c r="E205" s="1217" t="s">
        <v>67</v>
      </c>
      <c r="F205" s="973"/>
      <c r="G205" s="865"/>
      <c r="H205" s="61"/>
      <c r="I205" s="7" t="s">
        <v>42</v>
      </c>
      <c r="J205" s="1029">
        <v>237</v>
      </c>
      <c r="K205" s="1273" t="s">
        <v>68</v>
      </c>
      <c r="L205" s="1062">
        <v>95</v>
      </c>
    </row>
    <row r="206" spans="1:14" s="910" customFormat="1" ht="26.25" customHeight="1" x14ac:dyDescent="0.2">
      <c r="A206" s="859"/>
      <c r="B206" s="860"/>
      <c r="C206" s="58"/>
      <c r="D206" s="153"/>
      <c r="E206" s="1218"/>
      <c r="F206" s="973"/>
      <c r="G206" s="865"/>
      <c r="H206" s="61"/>
      <c r="I206" s="91"/>
      <c r="J206" s="1029"/>
      <c r="K206" s="1274"/>
      <c r="L206" s="1089"/>
    </row>
    <row r="207" spans="1:14" s="910" customFormat="1" ht="40.5" customHeight="1" x14ac:dyDescent="0.2">
      <c r="A207" s="859"/>
      <c r="B207" s="860"/>
      <c r="C207" s="58"/>
      <c r="D207" s="157" t="s">
        <v>38</v>
      </c>
      <c r="E207" s="209" t="s">
        <v>69</v>
      </c>
      <c r="F207" s="973"/>
      <c r="G207" s="865"/>
      <c r="H207" s="61"/>
      <c r="I207" s="7" t="s">
        <v>34</v>
      </c>
      <c r="J207" s="1032">
        <v>6.6</v>
      </c>
      <c r="K207" s="98" t="s">
        <v>144</v>
      </c>
      <c r="L207" s="1039">
        <v>12</v>
      </c>
    </row>
    <row r="208" spans="1:14" s="910" customFormat="1" ht="22.5" customHeight="1" x14ac:dyDescent="0.2">
      <c r="A208" s="859"/>
      <c r="B208" s="860"/>
      <c r="C208" s="58"/>
      <c r="D208" s="153" t="s">
        <v>55</v>
      </c>
      <c r="E208" s="1291" t="s">
        <v>70</v>
      </c>
      <c r="F208" s="973"/>
      <c r="G208" s="865"/>
      <c r="H208" s="61"/>
      <c r="I208" s="7" t="s">
        <v>42</v>
      </c>
      <c r="J208" s="1029">
        <v>157</v>
      </c>
      <c r="K208" s="1285" t="s">
        <v>71</v>
      </c>
      <c r="L208" s="1089">
        <v>100</v>
      </c>
    </row>
    <row r="209" spans="1:17" s="910" customFormat="1" ht="22.5" customHeight="1" x14ac:dyDescent="0.2">
      <c r="A209" s="84"/>
      <c r="B209" s="860"/>
      <c r="C209" s="58"/>
      <c r="D209" s="153"/>
      <c r="E209" s="1291"/>
      <c r="F209" s="973"/>
      <c r="G209" s="865"/>
      <c r="H209" s="61"/>
      <c r="I209" s="91"/>
      <c r="J209" s="1029"/>
      <c r="K209" s="1285"/>
      <c r="L209" s="1089"/>
    </row>
    <row r="210" spans="1:17" s="910" customFormat="1" ht="13.5" customHeight="1" thickBot="1" x14ac:dyDescent="0.25">
      <c r="A210" s="85" t="s">
        <v>105</v>
      </c>
      <c r="B210" s="868"/>
      <c r="C210" s="59"/>
      <c r="D210" s="154"/>
      <c r="E210" s="1292"/>
      <c r="F210" s="974"/>
      <c r="G210" s="897"/>
      <c r="H210" s="187"/>
      <c r="I210" s="70" t="s">
        <v>24</v>
      </c>
      <c r="J210" s="990">
        <f>SUM(J196:J208)</f>
        <v>1260.3999999999999</v>
      </c>
      <c r="K210" s="1293"/>
      <c r="L210" s="1090"/>
    </row>
    <row r="211" spans="1:17" s="910" customFormat="1" ht="52.5" customHeight="1" x14ac:dyDescent="0.2">
      <c r="A211" s="869" t="s">
        <v>13</v>
      </c>
      <c r="B211" s="871" t="s">
        <v>37</v>
      </c>
      <c r="C211" s="872" t="s">
        <v>35</v>
      </c>
      <c r="D211" s="148"/>
      <c r="E211" s="969" t="s">
        <v>72</v>
      </c>
      <c r="F211" s="970"/>
      <c r="G211" s="28"/>
      <c r="H211" s="855"/>
      <c r="I211" s="56"/>
      <c r="J211" s="1028"/>
      <c r="K211" s="55"/>
      <c r="L211" s="1074"/>
    </row>
    <row r="212" spans="1:17" s="910" customFormat="1" ht="27.75" customHeight="1" x14ac:dyDescent="0.2">
      <c r="A212" s="859"/>
      <c r="B212" s="860"/>
      <c r="C212" s="873"/>
      <c r="D212" s="149" t="s">
        <v>13</v>
      </c>
      <c r="E212" s="1263" t="s">
        <v>118</v>
      </c>
      <c r="F212" s="973"/>
      <c r="G212" s="28">
        <v>1</v>
      </c>
      <c r="H212" s="461" t="s">
        <v>213</v>
      </c>
      <c r="I212" s="71" t="s">
        <v>34</v>
      </c>
      <c r="J212" s="977">
        <v>50</v>
      </c>
      <c r="K212" s="861" t="s">
        <v>150</v>
      </c>
      <c r="L212" s="1091">
        <v>1</v>
      </c>
    </row>
    <row r="213" spans="1:17" s="910" customFormat="1" ht="15" customHeight="1" thickBot="1" x14ac:dyDescent="0.25">
      <c r="A213" s="859"/>
      <c r="B213" s="860"/>
      <c r="C213" s="873"/>
      <c r="D213" s="146"/>
      <c r="E213" s="1177"/>
      <c r="F213" s="974"/>
      <c r="G213" s="35"/>
      <c r="H213" s="856"/>
      <c r="I213" s="72" t="s">
        <v>24</v>
      </c>
      <c r="J213" s="983">
        <f t="shared" ref="J213" si="8">SUM(J212:J212)</f>
        <v>50</v>
      </c>
      <c r="K213" s="200"/>
      <c r="L213" s="1088"/>
    </row>
    <row r="214" spans="1:17" s="2" customFormat="1" ht="16.5" customHeight="1" thickBot="1" x14ac:dyDescent="0.3">
      <c r="A214" s="82" t="s">
        <v>13</v>
      </c>
      <c r="B214" s="4" t="s">
        <v>37</v>
      </c>
      <c r="C214" s="1265" t="s">
        <v>39</v>
      </c>
      <c r="D214" s="1265"/>
      <c r="E214" s="1265"/>
      <c r="F214" s="1265"/>
      <c r="G214" s="1265"/>
      <c r="H214" s="1265"/>
      <c r="I214" s="1265"/>
      <c r="J214" s="1033">
        <f t="shared" ref="J214" si="9">+J213+J210+J195</f>
        <v>1932</v>
      </c>
      <c r="K214" s="1294"/>
      <c r="L214" s="1259"/>
    </row>
    <row r="215" spans="1:17" s="910" customFormat="1" ht="16.5" customHeight="1" thickBot="1" x14ac:dyDescent="0.25">
      <c r="A215" s="870" t="s">
        <v>13</v>
      </c>
      <c r="B215" s="89"/>
      <c r="C215" s="1288" t="s">
        <v>73</v>
      </c>
      <c r="D215" s="1288"/>
      <c r="E215" s="1288"/>
      <c r="F215" s="1288"/>
      <c r="G215" s="1288"/>
      <c r="H215" s="1288"/>
      <c r="I215" s="1288"/>
      <c r="J215" s="1034">
        <f>J214+J183+J168+J67</f>
        <v>64430.600000000006</v>
      </c>
      <c r="K215" s="1278"/>
      <c r="L215" s="1279"/>
    </row>
    <row r="216" spans="1:17" s="2" customFormat="1" ht="16.5" customHeight="1" thickBot="1" x14ac:dyDescent="0.3">
      <c r="A216" s="90" t="s">
        <v>74</v>
      </c>
      <c r="B216" s="1252" t="s">
        <v>75</v>
      </c>
      <c r="C216" s="1253"/>
      <c r="D216" s="1253"/>
      <c r="E216" s="1253"/>
      <c r="F216" s="1253"/>
      <c r="G216" s="1253"/>
      <c r="H216" s="1253"/>
      <c r="I216" s="1253"/>
      <c r="J216" s="1035">
        <f t="shared" ref="J216" si="10">J215</f>
        <v>64430.600000000006</v>
      </c>
      <c r="K216" s="1222"/>
      <c r="L216" s="1223"/>
    </row>
    <row r="217" spans="1:17" s="2" customFormat="1" ht="25.5" customHeight="1" x14ac:dyDescent="0.25">
      <c r="A217" s="1231" t="s">
        <v>304</v>
      </c>
      <c r="B217" s="1231"/>
      <c r="C217" s="1231"/>
      <c r="D217" s="1231"/>
      <c r="E217" s="1231"/>
      <c r="F217" s="1231"/>
      <c r="G217" s="1231"/>
      <c r="H217" s="1231"/>
      <c r="I217" s="1231"/>
      <c r="J217" s="1231"/>
      <c r="K217" s="1231"/>
      <c r="L217" s="1231"/>
    </row>
    <row r="218" spans="1:17" s="911" customFormat="1" ht="21.75" customHeight="1" thickBot="1" x14ac:dyDescent="0.25">
      <c r="A218" s="1230" t="s">
        <v>76</v>
      </c>
      <c r="B218" s="1230"/>
      <c r="C218" s="1230"/>
      <c r="D218" s="1230"/>
      <c r="E218" s="1230"/>
      <c r="F218" s="1230"/>
      <c r="G218" s="1230"/>
      <c r="H218" s="1230"/>
      <c r="I218" s="1230"/>
      <c r="J218" s="1230"/>
      <c r="K218" s="29"/>
      <c r="L218" s="52"/>
    </row>
    <row r="219" spans="1:17" s="17" customFormat="1" ht="61.5" customHeight="1" thickBot="1" x14ac:dyDescent="0.3">
      <c r="A219" s="1224" t="s">
        <v>77</v>
      </c>
      <c r="B219" s="1225"/>
      <c r="C219" s="1225"/>
      <c r="D219" s="1225"/>
      <c r="E219" s="1225"/>
      <c r="F219" s="1225"/>
      <c r="G219" s="1225"/>
      <c r="H219" s="1226"/>
      <c r="I219" s="1226"/>
      <c r="J219" s="237" t="s">
        <v>290</v>
      </c>
      <c r="K219" s="207"/>
      <c r="L219" s="207"/>
    </row>
    <row r="220" spans="1:17" s="2" customFormat="1" ht="15.75" customHeight="1" x14ac:dyDescent="0.25">
      <c r="A220" s="1227" t="s">
        <v>78</v>
      </c>
      <c r="B220" s="1228"/>
      <c r="C220" s="1228"/>
      <c r="D220" s="1228"/>
      <c r="E220" s="1228"/>
      <c r="F220" s="1228"/>
      <c r="G220" s="1228"/>
      <c r="H220" s="1229"/>
      <c r="I220" s="1229"/>
      <c r="J220" s="190">
        <f>+J221+J229+J230+J231+J232+J233</f>
        <v>26418.999999999996</v>
      </c>
      <c r="K220" s="203"/>
      <c r="L220" s="203"/>
    </row>
    <row r="221" spans="1:17" s="2" customFormat="1" ht="15.75" customHeight="1" x14ac:dyDescent="0.25">
      <c r="A221" s="1254" t="s">
        <v>180</v>
      </c>
      <c r="B221" s="1255"/>
      <c r="C221" s="1255"/>
      <c r="D221" s="1255"/>
      <c r="E221" s="1255"/>
      <c r="F221" s="1255"/>
      <c r="G221" s="1255"/>
      <c r="H221" s="1255"/>
      <c r="I221" s="1255"/>
      <c r="J221" s="128">
        <f>SUM(J222:J228)</f>
        <v>24602.699999999997</v>
      </c>
      <c r="K221" s="203"/>
      <c r="L221" s="203"/>
    </row>
    <row r="222" spans="1:17" s="2" customFormat="1" ht="15.75" customHeight="1" x14ac:dyDescent="0.25">
      <c r="A222" s="1156" t="s">
        <v>79</v>
      </c>
      <c r="B222" s="1206"/>
      <c r="C222" s="1206"/>
      <c r="D222" s="1206"/>
      <c r="E222" s="1206"/>
      <c r="F222" s="1206"/>
      <c r="G222" s="1206"/>
      <c r="H222" s="1207"/>
      <c r="I222" s="1207"/>
      <c r="J222" s="129">
        <f>SUMIF(I15:I212,"sb",J15:J212)</f>
        <v>4487.9000000000005</v>
      </c>
      <c r="K222" s="206"/>
      <c r="L222" s="206"/>
    </row>
    <row r="223" spans="1:17" s="2" customFormat="1" ht="15.75" customHeight="1" x14ac:dyDescent="0.25">
      <c r="A223" s="1249" t="s">
        <v>245</v>
      </c>
      <c r="B223" s="1250"/>
      <c r="C223" s="1250"/>
      <c r="D223" s="1250"/>
      <c r="E223" s="1250"/>
      <c r="F223" s="1250"/>
      <c r="G223" s="1250"/>
      <c r="H223" s="1250"/>
      <c r="I223" s="1251"/>
      <c r="J223" s="135">
        <f>SUMIF(I15:I212,"sb(S)",J15:J212)</f>
        <v>6895.2000000000007</v>
      </c>
      <c r="K223" s="206"/>
      <c r="L223" s="206"/>
    </row>
    <row r="224" spans="1:17" s="2" customFormat="1" ht="15.75" customHeight="1" x14ac:dyDescent="0.25">
      <c r="A224" s="1208" t="s">
        <v>162</v>
      </c>
      <c r="B224" s="1209"/>
      <c r="C224" s="1209"/>
      <c r="D224" s="1209"/>
      <c r="E224" s="1209"/>
      <c r="F224" s="1209"/>
      <c r="G224" s="1209"/>
      <c r="H224" s="1209"/>
      <c r="I224" s="1209"/>
      <c r="J224" s="130">
        <f>SUMIF(I15:I212,"sb(f)",J15:J212)</f>
        <v>250</v>
      </c>
      <c r="K224" s="206"/>
      <c r="L224" s="206"/>
      <c r="Q224" s="3"/>
    </row>
    <row r="225" spans="1:12" s="2" customFormat="1" ht="15.75" customHeight="1" x14ac:dyDescent="0.25">
      <c r="A225" s="1208" t="s">
        <v>151</v>
      </c>
      <c r="B225" s="1209"/>
      <c r="C225" s="1209"/>
      <c r="D225" s="1209"/>
      <c r="E225" s="1209"/>
      <c r="F225" s="1209"/>
      <c r="G225" s="1209"/>
      <c r="H225" s="1209"/>
      <c r="I225" s="1209"/>
      <c r="J225" s="130">
        <f>SUMIF(I18:I212,"sb(es)",J18:J212)</f>
        <v>1395.1</v>
      </c>
      <c r="K225" s="206"/>
      <c r="L225" s="205"/>
    </row>
    <row r="226" spans="1:12" s="2" customFormat="1" ht="29.45" customHeight="1" x14ac:dyDescent="0.25">
      <c r="A226" s="1208" t="s">
        <v>145</v>
      </c>
      <c r="B226" s="1209"/>
      <c r="C226" s="1209"/>
      <c r="D226" s="1209"/>
      <c r="E226" s="1209"/>
      <c r="F226" s="1209"/>
      <c r="G226" s="1209"/>
      <c r="H226" s="1209"/>
      <c r="I226" s="1209"/>
      <c r="J226" s="130">
        <f>SUMIF(I16:I212,"SB(esa)",J16:J212)</f>
        <v>6.5</v>
      </c>
      <c r="K226" s="205"/>
      <c r="L226" s="205"/>
    </row>
    <row r="227" spans="1:12" s="2" customFormat="1" ht="15.75" customHeight="1" x14ac:dyDescent="0.25">
      <c r="A227" s="1246" t="s">
        <v>80</v>
      </c>
      <c r="B227" s="1247"/>
      <c r="C227" s="1247"/>
      <c r="D227" s="1247"/>
      <c r="E227" s="1247"/>
      <c r="F227" s="1247"/>
      <c r="G227" s="1247"/>
      <c r="H227" s="1248"/>
      <c r="I227" s="1248"/>
      <c r="J227" s="132">
        <f>SUMIF(I15:I212,"sb(sp)",J15:J212)</f>
        <v>1770.3</v>
      </c>
      <c r="K227" s="206"/>
      <c r="L227" s="205"/>
    </row>
    <row r="228" spans="1:12" s="2" customFormat="1" ht="15" customHeight="1" x14ac:dyDescent="0.25">
      <c r="A228" s="1246" t="s">
        <v>81</v>
      </c>
      <c r="B228" s="1247"/>
      <c r="C228" s="1247"/>
      <c r="D228" s="1247"/>
      <c r="E228" s="1247"/>
      <c r="F228" s="1247"/>
      <c r="G228" s="1247"/>
      <c r="H228" s="1248"/>
      <c r="I228" s="1248"/>
      <c r="J228" s="130">
        <f>SUMIF(I15:I212,"sb(vb)",J15:J212)</f>
        <v>9797.6999999999971</v>
      </c>
      <c r="K228" s="206"/>
      <c r="L228" s="205"/>
    </row>
    <row r="229" spans="1:12" s="2" customFormat="1" ht="15.75" customHeight="1" x14ac:dyDescent="0.25">
      <c r="A229" s="1235" t="s">
        <v>120</v>
      </c>
      <c r="B229" s="1236"/>
      <c r="C229" s="1236"/>
      <c r="D229" s="1236"/>
      <c r="E229" s="1236"/>
      <c r="F229" s="1236"/>
      <c r="G229" s="1236"/>
      <c r="H229" s="1237"/>
      <c r="I229" s="1237"/>
      <c r="J229" s="131">
        <f>SUMIF(I15:I212,"sb(l)",J15:J212)</f>
        <v>940.79999999999984</v>
      </c>
      <c r="K229" s="206"/>
      <c r="L229" s="206"/>
    </row>
    <row r="230" spans="1:12" s="2" customFormat="1" ht="15.75" customHeight="1" x14ac:dyDescent="0.25">
      <c r="A230" s="1238" t="s">
        <v>211</v>
      </c>
      <c r="B230" s="1239"/>
      <c r="C230" s="1239"/>
      <c r="D230" s="1239"/>
      <c r="E230" s="1239"/>
      <c r="F230" s="1239"/>
      <c r="G230" s="1239"/>
      <c r="H230" s="1239"/>
      <c r="I230" s="1239"/>
      <c r="J230" s="131">
        <f>SUMIF(I15:I212,"sb(spl)",J15:J212)</f>
        <v>388.79999999999995</v>
      </c>
      <c r="K230" s="206"/>
      <c r="L230" s="206"/>
    </row>
    <row r="231" spans="1:12" s="2" customFormat="1" ht="15.75" customHeight="1" x14ac:dyDescent="0.25">
      <c r="A231" s="1235" t="s">
        <v>178</v>
      </c>
      <c r="B231" s="1236"/>
      <c r="C231" s="1236"/>
      <c r="D231" s="1236"/>
      <c r="E231" s="1236"/>
      <c r="F231" s="1236"/>
      <c r="G231" s="1236"/>
      <c r="H231" s="1237"/>
      <c r="I231" s="1237"/>
      <c r="J231" s="131">
        <f>SUMIF(I15:I212,"sb(vbl)",J15:J212)</f>
        <v>0.5</v>
      </c>
      <c r="K231" s="205"/>
      <c r="L231" s="205"/>
    </row>
    <row r="232" spans="1:12" s="2" customFormat="1" ht="17.45" customHeight="1" x14ac:dyDescent="0.25">
      <c r="A232" s="1238" t="s">
        <v>171</v>
      </c>
      <c r="B232" s="1239"/>
      <c r="C232" s="1239"/>
      <c r="D232" s="1239"/>
      <c r="E232" s="1239"/>
      <c r="F232" s="1239"/>
      <c r="G232" s="1239"/>
      <c r="H232" s="1239"/>
      <c r="I232" s="1239"/>
      <c r="J232" s="131">
        <f>SUMIF(I15:I212,"sb(fl)",J15:J212)</f>
        <v>27</v>
      </c>
      <c r="K232" s="206"/>
      <c r="L232" s="206"/>
    </row>
    <row r="233" spans="1:12" s="2" customFormat="1" ht="15.75" customHeight="1" thickBot="1" x14ac:dyDescent="0.3">
      <c r="A233" s="1240" t="s">
        <v>179</v>
      </c>
      <c r="B233" s="1241"/>
      <c r="C233" s="1241"/>
      <c r="D233" s="1241"/>
      <c r="E233" s="1241"/>
      <c r="F233" s="1241"/>
      <c r="G233" s="1241"/>
      <c r="H233" s="1242"/>
      <c r="I233" s="1242"/>
      <c r="J233" s="159">
        <f>SUMIF(I15:I212,"sb(esl)",J15:J212)</f>
        <v>459.2</v>
      </c>
      <c r="K233" s="205"/>
      <c r="L233" s="205"/>
    </row>
    <row r="234" spans="1:12" s="2" customFormat="1" ht="15.75" customHeight="1" thickBot="1" x14ac:dyDescent="0.3">
      <c r="A234" s="1243" t="s">
        <v>82</v>
      </c>
      <c r="B234" s="1244"/>
      <c r="C234" s="1244"/>
      <c r="D234" s="1244"/>
      <c r="E234" s="1244"/>
      <c r="F234" s="1244"/>
      <c r="G234" s="1244"/>
      <c r="H234" s="1245"/>
      <c r="I234" s="1245"/>
      <c r="J234" s="125">
        <f>SUM(J235:J237)</f>
        <v>38011.599999999999</v>
      </c>
      <c r="K234" s="205"/>
      <c r="L234" s="205"/>
    </row>
    <row r="235" spans="1:12" s="2" customFormat="1" ht="15.75" customHeight="1" x14ac:dyDescent="0.25">
      <c r="A235" s="1246" t="s">
        <v>108</v>
      </c>
      <c r="B235" s="1247"/>
      <c r="C235" s="1247"/>
      <c r="D235" s="1247"/>
      <c r="E235" s="1247"/>
      <c r="F235" s="1247"/>
      <c r="G235" s="1247"/>
      <c r="H235" s="1248"/>
      <c r="I235" s="1248"/>
      <c r="J235" s="160">
        <f>SUMIF(I14:I212,"es",J14:J212)</f>
        <v>0</v>
      </c>
      <c r="K235" s="43"/>
      <c r="L235" s="203"/>
    </row>
    <row r="236" spans="1:12" s="2" customFormat="1" ht="15.75" customHeight="1" x14ac:dyDescent="0.25">
      <c r="A236" s="1232" t="s">
        <v>83</v>
      </c>
      <c r="B236" s="1233"/>
      <c r="C236" s="1233"/>
      <c r="D236" s="1233"/>
      <c r="E236" s="1233"/>
      <c r="F236" s="1233"/>
      <c r="G236" s="1233"/>
      <c r="H236" s="1234"/>
      <c r="I236" s="1234"/>
      <c r="J236" s="132">
        <f>SUMIF(I15:I212,"lrvb",J15:J212)</f>
        <v>38005.599999999999</v>
      </c>
      <c r="K236" s="30"/>
      <c r="L236" s="205"/>
    </row>
    <row r="237" spans="1:12" s="2" customFormat="1" ht="15.75" customHeight="1" thickBot="1" x14ac:dyDescent="0.3">
      <c r="A237" s="1200" t="s">
        <v>206</v>
      </c>
      <c r="B237" s="1201"/>
      <c r="C237" s="1201"/>
      <c r="D237" s="1201"/>
      <c r="E237" s="1201"/>
      <c r="F237" s="1201"/>
      <c r="G237" s="1201"/>
      <c r="H237" s="1202"/>
      <c r="I237" s="1202"/>
      <c r="J237" s="133">
        <f>SUMIF(I15:I212,"kt",J15:J212)</f>
        <v>6</v>
      </c>
      <c r="K237" s="30"/>
      <c r="L237" s="205"/>
    </row>
    <row r="238" spans="1:12" s="2" customFormat="1" ht="15.75" customHeight="1" thickBot="1" x14ac:dyDescent="0.3">
      <c r="A238" s="1203" t="s">
        <v>84</v>
      </c>
      <c r="B238" s="1204"/>
      <c r="C238" s="1204"/>
      <c r="D238" s="1204"/>
      <c r="E238" s="1204"/>
      <c r="F238" s="1204"/>
      <c r="G238" s="1204"/>
      <c r="H238" s="1205"/>
      <c r="I238" s="1205"/>
      <c r="J238" s="161">
        <f>J220+J234</f>
        <v>64430.599999999991</v>
      </c>
      <c r="K238" s="42"/>
      <c r="L238" s="203"/>
    </row>
    <row r="239" spans="1:12" x14ac:dyDescent="0.25">
      <c r="G239" s="1198" t="s">
        <v>153</v>
      </c>
      <c r="H239" s="1198"/>
      <c r="I239" s="1199"/>
      <c r="J239" s="1199"/>
    </row>
    <row r="240" spans="1:12" x14ac:dyDescent="0.25">
      <c r="J240" s="833">
        <f>+J216-J238</f>
        <v>0</v>
      </c>
      <c r="K240" s="913"/>
    </row>
    <row r="241" spans="9:11" x14ac:dyDescent="0.25">
      <c r="J241" s="232"/>
      <c r="K241" s="913"/>
    </row>
    <row r="242" spans="9:11" x14ac:dyDescent="0.25">
      <c r="I242" s="914"/>
      <c r="J242" s="81"/>
      <c r="K242" s="204"/>
    </row>
    <row r="243" spans="9:11" x14ac:dyDescent="0.25">
      <c r="J243" s="232"/>
      <c r="K243" s="913"/>
    </row>
    <row r="244" spans="9:11" x14ac:dyDescent="0.25">
      <c r="J244" s="232"/>
      <c r="K244" s="913" t="s">
        <v>205</v>
      </c>
    </row>
    <row r="246" spans="9:11" x14ac:dyDescent="0.25">
      <c r="J246" s="233"/>
    </row>
  </sheetData>
  <mergeCells count="234">
    <mergeCell ref="A122:A123"/>
    <mergeCell ref="C122:C123"/>
    <mergeCell ref="B122:B123"/>
    <mergeCell ref="H122:H123"/>
    <mergeCell ref="E123:E124"/>
    <mergeCell ref="K123:K124"/>
    <mergeCell ref="L123:L124"/>
    <mergeCell ref="K54:K55"/>
    <mergeCell ref="L104:L105"/>
    <mergeCell ref="H75:H78"/>
    <mergeCell ref="F69:F75"/>
    <mergeCell ref="K76:K77"/>
    <mergeCell ref="E76:E77"/>
    <mergeCell ref="G123:G126"/>
    <mergeCell ref="E115:E119"/>
    <mergeCell ref="E65:E66"/>
    <mergeCell ref="F65:F66"/>
    <mergeCell ref="D65:D66"/>
    <mergeCell ref="C65:C66"/>
    <mergeCell ref="B65:B66"/>
    <mergeCell ref="A65:A66"/>
    <mergeCell ref="H65:H66"/>
    <mergeCell ref="L65:L66"/>
    <mergeCell ref="E103:E107"/>
    <mergeCell ref="N178:N179"/>
    <mergeCell ref="H171:H174"/>
    <mergeCell ref="K144:K145"/>
    <mergeCell ref="H157:H158"/>
    <mergeCell ref="E127:E128"/>
    <mergeCell ref="H142:H144"/>
    <mergeCell ref="E157:E158"/>
    <mergeCell ref="F146:F149"/>
    <mergeCell ref="E139:E141"/>
    <mergeCell ref="E130:E131"/>
    <mergeCell ref="E146:E148"/>
    <mergeCell ref="E132:E133"/>
    <mergeCell ref="K146:K148"/>
    <mergeCell ref="H150:H153"/>
    <mergeCell ref="K134:K135"/>
    <mergeCell ref="K139:K141"/>
    <mergeCell ref="E179:E180"/>
    <mergeCell ref="K150:K151"/>
    <mergeCell ref="K155:K156"/>
    <mergeCell ref="L155:L156"/>
    <mergeCell ref="K176:K177"/>
    <mergeCell ref="H159:H161"/>
    <mergeCell ref="K164:K165"/>
    <mergeCell ref="H164:H165"/>
    <mergeCell ref="A37:A39"/>
    <mergeCell ref="B37:B39"/>
    <mergeCell ref="E37:E39"/>
    <mergeCell ref="K78:K79"/>
    <mergeCell ref="F80:F81"/>
    <mergeCell ref="G98:G100"/>
    <mergeCell ref="E90:E93"/>
    <mergeCell ref="K111:K113"/>
    <mergeCell ref="B52:B53"/>
    <mergeCell ref="A56:A58"/>
    <mergeCell ref="B56:B58"/>
    <mergeCell ref="C56:C58"/>
    <mergeCell ref="E56:E58"/>
    <mergeCell ref="A52:A53"/>
    <mergeCell ref="E54:E55"/>
    <mergeCell ref="K67:L67"/>
    <mergeCell ref="K104:K106"/>
    <mergeCell ref="E69:E70"/>
    <mergeCell ref="C59:C62"/>
    <mergeCell ref="E59:E62"/>
    <mergeCell ref="H54:H55"/>
    <mergeCell ref="E71:E75"/>
    <mergeCell ref="L45:L48"/>
    <mergeCell ref="A40:A42"/>
    <mergeCell ref="D8:D10"/>
    <mergeCell ref="C52:C53"/>
    <mergeCell ref="E44:E48"/>
    <mergeCell ref="F44:F48"/>
    <mergeCell ref="G44:G48"/>
    <mergeCell ref="E52:E53"/>
    <mergeCell ref="H15:H17"/>
    <mergeCell ref="K19:K20"/>
    <mergeCell ref="F51:I51"/>
    <mergeCell ref="K30:K32"/>
    <mergeCell ref="F52:F53"/>
    <mergeCell ref="E15:E19"/>
    <mergeCell ref="K23:K24"/>
    <mergeCell ref="E40:E43"/>
    <mergeCell ref="G40:G43"/>
    <mergeCell ref="K40:K42"/>
    <mergeCell ref="F40:F42"/>
    <mergeCell ref="E33:E34"/>
    <mergeCell ref="K33:K34"/>
    <mergeCell ref="E35:E36"/>
    <mergeCell ref="F35:F36"/>
    <mergeCell ref="K35:K36"/>
    <mergeCell ref="E21:E24"/>
    <mergeCell ref="F37:F39"/>
    <mergeCell ref="F25:F32"/>
    <mergeCell ref="H1:L1"/>
    <mergeCell ref="A11:L11"/>
    <mergeCell ref="A12:L12"/>
    <mergeCell ref="B13:L13"/>
    <mergeCell ref="C14:L14"/>
    <mergeCell ref="K17:K18"/>
    <mergeCell ref="K15:K16"/>
    <mergeCell ref="A4:L4"/>
    <mergeCell ref="A5:L5"/>
    <mergeCell ref="A6:L6"/>
    <mergeCell ref="A7:L7"/>
    <mergeCell ref="C8:C10"/>
    <mergeCell ref="E8:E10"/>
    <mergeCell ref="F8:F10"/>
    <mergeCell ref="G8:G10"/>
    <mergeCell ref="I8:I10"/>
    <mergeCell ref="K8:L8"/>
    <mergeCell ref="K9:K10"/>
    <mergeCell ref="J8:J10"/>
    <mergeCell ref="A8:A10"/>
    <mergeCell ref="B8:B10"/>
    <mergeCell ref="H8:H10"/>
    <mergeCell ref="H2:L2"/>
    <mergeCell ref="B40:B42"/>
    <mergeCell ref="K56:K58"/>
    <mergeCell ref="A98:A100"/>
    <mergeCell ref="B98:B100"/>
    <mergeCell ref="C98:C100"/>
    <mergeCell ref="E98:E100"/>
    <mergeCell ref="F98:F100"/>
    <mergeCell ref="K85:K86"/>
    <mergeCell ref="E85:E86"/>
    <mergeCell ref="H56:H58"/>
    <mergeCell ref="C67:I67"/>
    <mergeCell ref="A59:A62"/>
    <mergeCell ref="H69:H73"/>
    <mergeCell ref="C68:L68"/>
    <mergeCell ref="A63:A64"/>
    <mergeCell ref="B63:B64"/>
    <mergeCell ref="C63:C64"/>
    <mergeCell ref="E63:E64"/>
    <mergeCell ref="H63:H64"/>
    <mergeCell ref="K63:K64"/>
    <mergeCell ref="B59:B62"/>
    <mergeCell ref="G52:G53"/>
    <mergeCell ref="K45:K48"/>
    <mergeCell ref="K65:K66"/>
    <mergeCell ref="K205:K206"/>
    <mergeCell ref="F192:F194"/>
    <mergeCell ref="A164:A167"/>
    <mergeCell ref="K215:L215"/>
    <mergeCell ref="F189:F190"/>
    <mergeCell ref="H189:H190"/>
    <mergeCell ref="E186:E188"/>
    <mergeCell ref="E189:E194"/>
    <mergeCell ref="K201:K202"/>
    <mergeCell ref="K203:K204"/>
    <mergeCell ref="K190:K194"/>
    <mergeCell ref="C215:I215"/>
    <mergeCell ref="H196:H198"/>
    <mergeCell ref="E208:E210"/>
    <mergeCell ref="K208:K210"/>
    <mergeCell ref="E212:E213"/>
    <mergeCell ref="C214:I214"/>
    <mergeCell ref="K214:L214"/>
    <mergeCell ref="E203:E204"/>
    <mergeCell ref="E201:E202"/>
    <mergeCell ref="K182:L182"/>
    <mergeCell ref="C183:I183"/>
    <mergeCell ref="K183:L183"/>
    <mergeCell ref="C184:L184"/>
    <mergeCell ref="L176:L177"/>
    <mergeCell ref="K168:L168"/>
    <mergeCell ref="H176:H177"/>
    <mergeCell ref="C159:C163"/>
    <mergeCell ref="E159:E163"/>
    <mergeCell ref="F159:F163"/>
    <mergeCell ref="E176:E177"/>
    <mergeCell ref="C168:I168"/>
    <mergeCell ref="E171:E174"/>
    <mergeCell ref="C169:L169"/>
    <mergeCell ref="I176:I177"/>
    <mergeCell ref="J176:J177"/>
    <mergeCell ref="K216:L216"/>
    <mergeCell ref="A219:I219"/>
    <mergeCell ref="A220:I220"/>
    <mergeCell ref="A218:J218"/>
    <mergeCell ref="A217:L217"/>
    <mergeCell ref="A236:I236"/>
    <mergeCell ref="A231:I231"/>
    <mergeCell ref="A232:I232"/>
    <mergeCell ref="A233:I233"/>
    <mergeCell ref="A234:I234"/>
    <mergeCell ref="A235:I235"/>
    <mergeCell ref="A229:I229"/>
    <mergeCell ref="A230:I230"/>
    <mergeCell ref="A223:I223"/>
    <mergeCell ref="A228:I228"/>
    <mergeCell ref="A227:I227"/>
    <mergeCell ref="B216:I216"/>
    <mergeCell ref="A221:I221"/>
    <mergeCell ref="A146:A148"/>
    <mergeCell ref="E134:E135"/>
    <mergeCell ref="G157:G158"/>
    <mergeCell ref="E142:E143"/>
    <mergeCell ref="A159:A163"/>
    <mergeCell ref="B159:B163"/>
    <mergeCell ref="G239:J239"/>
    <mergeCell ref="A237:I237"/>
    <mergeCell ref="A238:I238"/>
    <mergeCell ref="A222:I222"/>
    <mergeCell ref="A224:I224"/>
    <mergeCell ref="A225:I225"/>
    <mergeCell ref="A226:I226"/>
    <mergeCell ref="E182:I182"/>
    <mergeCell ref="E195:I195"/>
    <mergeCell ref="E196:E198"/>
    <mergeCell ref="F196:F199"/>
    <mergeCell ref="E199:E200"/>
    <mergeCell ref="E205:E206"/>
    <mergeCell ref="G159:G163"/>
    <mergeCell ref="H179:H181"/>
    <mergeCell ref="E108:E114"/>
    <mergeCell ref="K120:K121"/>
    <mergeCell ref="E121:I121"/>
    <mergeCell ref="D136:D137"/>
    <mergeCell ref="E136:E137"/>
    <mergeCell ref="F136:F137"/>
    <mergeCell ref="K136:K137"/>
    <mergeCell ref="L136:L137"/>
    <mergeCell ref="B164:B167"/>
    <mergeCell ref="C164:C167"/>
    <mergeCell ref="E164:E167"/>
    <mergeCell ref="F164:F167"/>
    <mergeCell ref="G164:G167"/>
    <mergeCell ref="B146:B148"/>
    <mergeCell ref="K157:K158"/>
  </mergeCells>
  <printOptions horizontalCentered="1"/>
  <pageMargins left="0.70866141732283472" right="0.11811023622047245" top="0.35433070866141736" bottom="0.35433070866141736" header="0.31496062992125984" footer="0.31496062992125984"/>
  <pageSetup paperSize="9" scale="88" orientation="portrait" r:id="rId1"/>
  <rowBreaks count="7" manualBreakCount="7">
    <brk id="28" max="11" man="1"/>
    <brk id="58" max="11" man="1"/>
    <brk id="88" max="11" man="1"/>
    <brk id="114" max="11" man="1"/>
    <brk id="138" max="11" man="1"/>
    <brk id="174" max="11" man="1"/>
    <brk id="206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5"/>
  <sheetViews>
    <sheetView zoomScaleNormal="100" workbookViewId="0"/>
  </sheetViews>
  <sheetFormatPr defaultColWidth="9.28515625" defaultRowHeight="15" x14ac:dyDescent="0.25"/>
  <cols>
    <col min="1" max="3" width="3.28515625" style="39" customWidth="1"/>
    <col min="4" max="4" width="25.28515625" style="38" customWidth="1"/>
    <col min="5" max="5" width="4" style="636" customWidth="1"/>
    <col min="6" max="6" width="3.28515625" style="637" hidden="1" customWidth="1"/>
    <col min="7" max="7" width="8.5703125" style="38" customWidth="1"/>
    <col min="8" max="10" width="8.28515625" style="636" customWidth="1"/>
    <col min="11" max="11" width="25.28515625" style="38" customWidth="1"/>
    <col min="12" max="14" width="6.7109375" style="101" customWidth="1"/>
    <col min="15" max="16384" width="9.28515625" style="38"/>
  </cols>
  <sheetData>
    <row r="1" spans="1:14" s="64" customFormat="1" ht="33" customHeight="1" x14ac:dyDescent="0.25">
      <c r="A1" s="62"/>
      <c r="B1" s="62"/>
      <c r="C1" s="62"/>
      <c r="D1" s="62"/>
      <c r="E1" s="63"/>
      <c r="F1" s="73"/>
      <c r="H1" s="644"/>
      <c r="I1" s="644"/>
      <c r="J1" s="644"/>
      <c r="K1" s="1330" t="s">
        <v>255</v>
      </c>
      <c r="L1" s="1330"/>
      <c r="M1" s="1330"/>
      <c r="N1" s="1330"/>
    </row>
    <row r="2" spans="1:14" s="64" customFormat="1" ht="35.450000000000003" customHeight="1" x14ac:dyDescent="0.25">
      <c r="A2" s="62"/>
      <c r="B2" s="62"/>
      <c r="C2" s="62"/>
      <c r="D2" s="62"/>
      <c r="E2" s="63"/>
      <c r="F2" s="73"/>
      <c r="H2" s="644"/>
      <c r="I2" s="644"/>
      <c r="J2" s="644"/>
      <c r="K2" s="645" t="s">
        <v>256</v>
      </c>
      <c r="L2" s="645"/>
      <c r="M2" s="645"/>
      <c r="N2" s="645"/>
    </row>
    <row r="3" spans="1:14" s="36" customFormat="1" ht="16.5" customHeight="1" x14ac:dyDescent="0.25">
      <c r="A3" s="1345" t="s">
        <v>254</v>
      </c>
      <c r="B3" s="1345"/>
      <c r="C3" s="1345"/>
      <c r="D3" s="1345"/>
      <c r="E3" s="1345"/>
      <c r="F3" s="1345"/>
      <c r="G3" s="1345"/>
      <c r="H3" s="1345"/>
      <c r="I3" s="1345"/>
      <c r="J3" s="1345"/>
      <c r="K3" s="1345"/>
      <c r="L3" s="1345"/>
      <c r="M3" s="1345"/>
      <c r="N3" s="1345"/>
    </row>
    <row r="4" spans="1:14" s="37" customFormat="1" ht="16.5" customHeight="1" x14ac:dyDescent="0.25">
      <c r="A4" s="1346" t="s">
        <v>0</v>
      </c>
      <c r="B4" s="1346"/>
      <c r="C4" s="1346"/>
      <c r="D4" s="1346"/>
      <c r="E4" s="1346"/>
      <c r="F4" s="1346"/>
      <c r="G4" s="1346"/>
      <c r="H4" s="1346"/>
      <c r="I4" s="1346"/>
      <c r="J4" s="1346"/>
      <c r="K4" s="1346"/>
      <c r="L4" s="1346"/>
      <c r="M4" s="1346"/>
      <c r="N4" s="1346"/>
    </row>
    <row r="5" spans="1:14" s="37" customFormat="1" ht="16.5" customHeight="1" x14ac:dyDescent="0.25">
      <c r="A5" s="1347" t="s">
        <v>1</v>
      </c>
      <c r="B5" s="1347"/>
      <c r="C5" s="1347"/>
      <c r="D5" s="1347"/>
      <c r="E5" s="1347"/>
      <c r="F5" s="1347"/>
      <c r="G5" s="1347"/>
      <c r="H5" s="1347"/>
      <c r="I5" s="1347"/>
      <c r="J5" s="1347"/>
      <c r="K5" s="1347"/>
      <c r="L5" s="1347"/>
      <c r="M5" s="1347"/>
      <c r="N5" s="1347"/>
    </row>
    <row r="6" spans="1:14" s="2" customFormat="1" ht="21.75" customHeight="1" thickBot="1" x14ac:dyDescent="0.25">
      <c r="A6" s="1348" t="s">
        <v>2</v>
      </c>
      <c r="B6" s="1348"/>
      <c r="C6" s="1348"/>
      <c r="D6" s="1348"/>
      <c r="E6" s="1348"/>
      <c r="F6" s="1348"/>
      <c r="G6" s="1348"/>
      <c r="H6" s="1348"/>
      <c r="I6" s="1348"/>
      <c r="J6" s="1348"/>
      <c r="K6" s="1348"/>
      <c r="L6" s="1348"/>
      <c r="M6" s="1348"/>
      <c r="N6" s="1348"/>
    </row>
    <row r="7" spans="1:14" s="3" customFormat="1" ht="16.899999999999999" customHeight="1" thickBot="1" x14ac:dyDescent="0.3">
      <c r="A7" s="1371" t="s">
        <v>3</v>
      </c>
      <c r="B7" s="1374" t="s">
        <v>4</v>
      </c>
      <c r="C7" s="1349" t="s">
        <v>5</v>
      </c>
      <c r="D7" s="1352" t="s">
        <v>6</v>
      </c>
      <c r="E7" s="1355" t="s">
        <v>7</v>
      </c>
      <c r="F7" s="1358" t="s">
        <v>8</v>
      </c>
      <c r="G7" s="1361" t="s">
        <v>9</v>
      </c>
      <c r="H7" s="1465" t="s">
        <v>222</v>
      </c>
      <c r="I7" s="1453" t="s">
        <v>223</v>
      </c>
      <c r="J7" s="1456" t="s">
        <v>224</v>
      </c>
      <c r="K7" s="1459" t="s">
        <v>10</v>
      </c>
      <c r="L7" s="1460"/>
      <c r="M7" s="1460"/>
      <c r="N7" s="1461"/>
    </row>
    <row r="8" spans="1:14" s="3" customFormat="1" ht="17.25" customHeight="1" x14ac:dyDescent="0.25">
      <c r="A8" s="1372"/>
      <c r="B8" s="1375"/>
      <c r="C8" s="1350"/>
      <c r="D8" s="1353"/>
      <c r="E8" s="1356"/>
      <c r="F8" s="1359"/>
      <c r="G8" s="1362"/>
      <c r="H8" s="1466"/>
      <c r="I8" s="1454"/>
      <c r="J8" s="1457"/>
      <c r="K8" s="1366" t="s">
        <v>6</v>
      </c>
      <c r="L8" s="1462" t="s">
        <v>253</v>
      </c>
      <c r="M8" s="1463"/>
      <c r="N8" s="1464"/>
    </row>
    <row r="9" spans="1:14" s="3" customFormat="1" ht="93.75" customHeight="1" thickBot="1" x14ac:dyDescent="0.3">
      <c r="A9" s="1373"/>
      <c r="B9" s="1376"/>
      <c r="C9" s="1351"/>
      <c r="D9" s="1354"/>
      <c r="E9" s="1357"/>
      <c r="F9" s="1360"/>
      <c r="G9" s="1363"/>
      <c r="H9" s="1467"/>
      <c r="I9" s="1455"/>
      <c r="J9" s="1458"/>
      <c r="K9" s="1367"/>
      <c r="L9" s="643" t="s">
        <v>272</v>
      </c>
      <c r="M9" s="427" t="s">
        <v>274</v>
      </c>
      <c r="N9" s="426" t="s">
        <v>273</v>
      </c>
    </row>
    <row r="10" spans="1:14" s="2" customFormat="1" ht="28.9" customHeight="1" x14ac:dyDescent="0.25">
      <c r="A10" s="1331" t="s">
        <v>11</v>
      </c>
      <c r="B10" s="1332"/>
      <c r="C10" s="1332"/>
      <c r="D10" s="1332"/>
      <c r="E10" s="1332"/>
      <c r="F10" s="1332"/>
      <c r="G10" s="1332"/>
      <c r="H10" s="1332"/>
      <c r="I10" s="1332"/>
      <c r="J10" s="1332"/>
      <c r="K10" s="1332"/>
      <c r="L10" s="1332"/>
      <c r="M10" s="1332"/>
      <c r="N10" s="1333"/>
    </row>
    <row r="11" spans="1:14" s="2" customFormat="1" ht="15" customHeight="1" x14ac:dyDescent="0.25">
      <c r="A11" s="1334" t="s">
        <v>12</v>
      </c>
      <c r="B11" s="1335"/>
      <c r="C11" s="1335"/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6"/>
    </row>
    <row r="12" spans="1:14" s="3" customFormat="1" ht="15" customHeight="1" x14ac:dyDescent="0.25">
      <c r="A12" s="124" t="s">
        <v>13</v>
      </c>
      <c r="B12" s="1337" t="s">
        <v>14</v>
      </c>
      <c r="C12" s="1337"/>
      <c r="D12" s="1337"/>
      <c r="E12" s="1337"/>
      <c r="F12" s="1337"/>
      <c r="G12" s="1337"/>
      <c r="H12" s="1337"/>
      <c r="I12" s="1337"/>
      <c r="J12" s="1337"/>
      <c r="K12" s="1337"/>
      <c r="L12" s="1337"/>
      <c r="M12" s="1337"/>
      <c r="N12" s="1338"/>
    </row>
    <row r="13" spans="1:14" s="3" customFormat="1" ht="28.9" customHeight="1" thickBot="1" x14ac:dyDescent="0.3">
      <c r="A13" s="614" t="s">
        <v>13</v>
      </c>
      <c r="B13" s="123" t="s">
        <v>13</v>
      </c>
      <c r="C13" s="1339" t="s">
        <v>15</v>
      </c>
      <c r="D13" s="1340"/>
      <c r="E13" s="1340"/>
      <c r="F13" s="1340"/>
      <c r="G13" s="1340"/>
      <c r="H13" s="1341"/>
      <c r="I13" s="1341"/>
      <c r="J13" s="1341"/>
      <c r="K13" s="1340"/>
      <c r="L13" s="1340"/>
      <c r="M13" s="1340"/>
      <c r="N13" s="1342"/>
    </row>
    <row r="14" spans="1:14" s="3" customFormat="1" ht="15.6" customHeight="1" x14ac:dyDescent="0.25">
      <c r="A14" s="613" t="s">
        <v>13</v>
      </c>
      <c r="B14" s="5" t="s">
        <v>13</v>
      </c>
      <c r="C14" s="624" t="s">
        <v>13</v>
      </c>
      <c r="D14" s="1176" t="s">
        <v>16</v>
      </c>
      <c r="E14" s="178"/>
      <c r="F14" s="240" t="s">
        <v>17</v>
      </c>
      <c r="G14" s="651" t="s">
        <v>20</v>
      </c>
      <c r="H14" s="255">
        <v>423.8</v>
      </c>
      <c r="I14" s="264">
        <v>423.8</v>
      </c>
      <c r="J14" s="262">
        <v>423.8</v>
      </c>
      <c r="K14" s="1426" t="s">
        <v>21</v>
      </c>
      <c r="L14" s="75">
        <v>1087</v>
      </c>
      <c r="M14" s="403">
        <v>1087</v>
      </c>
      <c r="N14" s="523">
        <v>1087</v>
      </c>
    </row>
    <row r="15" spans="1:14" s="3" customFormat="1" ht="15.6" customHeight="1" x14ac:dyDescent="0.25">
      <c r="A15" s="805"/>
      <c r="B15" s="6"/>
      <c r="C15" s="807"/>
      <c r="D15" s="1176"/>
      <c r="E15" s="178"/>
      <c r="F15" s="240"/>
      <c r="G15" s="601" t="s">
        <v>246</v>
      </c>
      <c r="H15" s="25">
        <f>882.7+373.2+145.6</f>
        <v>1401.5</v>
      </c>
      <c r="I15" s="266">
        <f>1082.7+973.2+145.6</f>
        <v>2201.5</v>
      </c>
      <c r="J15" s="284">
        <f>1082.7+973.2+145.6</f>
        <v>2201.5</v>
      </c>
      <c r="K15" s="1468"/>
      <c r="L15" s="822"/>
      <c r="M15" s="462"/>
      <c r="N15" s="478"/>
    </row>
    <row r="16" spans="1:14" s="3" customFormat="1" ht="15.6" customHeight="1" x14ac:dyDescent="0.25">
      <c r="A16" s="805"/>
      <c r="B16" s="6"/>
      <c r="C16" s="807"/>
      <c r="D16" s="1176"/>
      <c r="E16" s="178"/>
      <c r="F16" s="240"/>
      <c r="G16" s="76" t="s">
        <v>119</v>
      </c>
      <c r="H16" s="44">
        <f>200+595+5</f>
        <v>800</v>
      </c>
      <c r="I16" s="267"/>
      <c r="J16" s="646"/>
      <c r="K16" s="1469" t="s">
        <v>22</v>
      </c>
      <c r="L16" s="9">
        <v>2647</v>
      </c>
      <c r="M16" s="330">
        <v>2647</v>
      </c>
      <c r="N16" s="369">
        <v>2647</v>
      </c>
    </row>
    <row r="17" spans="1:14" s="3" customFormat="1" ht="15.6" customHeight="1" x14ac:dyDescent="0.25">
      <c r="A17" s="805"/>
      <c r="B17" s="6"/>
      <c r="C17" s="807"/>
      <c r="D17" s="1176"/>
      <c r="E17" s="178"/>
      <c r="F17" s="240"/>
      <c r="G17" s="652" t="s">
        <v>18</v>
      </c>
      <c r="H17" s="53">
        <v>7098.3</v>
      </c>
      <c r="I17" s="265">
        <v>6587.8</v>
      </c>
      <c r="J17" s="306">
        <v>6590.8</v>
      </c>
      <c r="K17" s="1470"/>
      <c r="L17" s="737"/>
      <c r="M17" s="735"/>
      <c r="N17" s="738"/>
    </row>
    <row r="18" spans="1:14" s="3" customFormat="1" ht="15.6" customHeight="1" x14ac:dyDescent="0.25">
      <c r="A18" s="605"/>
      <c r="B18" s="6"/>
      <c r="C18" s="624"/>
      <c r="D18" s="1176"/>
      <c r="E18" s="92"/>
      <c r="F18" s="240"/>
      <c r="G18" s="651" t="s">
        <v>122</v>
      </c>
      <c r="H18" s="53">
        <v>256.10000000000002</v>
      </c>
      <c r="I18" s="812"/>
      <c r="J18" s="820"/>
      <c r="K18" s="1471" t="s">
        <v>23</v>
      </c>
      <c r="L18" s="33">
        <v>60</v>
      </c>
      <c r="M18" s="397">
        <v>60</v>
      </c>
      <c r="N18" s="415">
        <v>60</v>
      </c>
    </row>
    <row r="19" spans="1:14" s="3" customFormat="1" ht="15.6" customHeight="1" x14ac:dyDescent="0.25">
      <c r="A19" s="805"/>
      <c r="B19" s="6"/>
      <c r="C19" s="807"/>
      <c r="D19" s="1176"/>
      <c r="E19" s="92"/>
      <c r="F19" s="240"/>
      <c r="G19" s="651" t="s">
        <v>127</v>
      </c>
      <c r="H19" s="53">
        <v>74</v>
      </c>
      <c r="I19" s="462"/>
      <c r="J19" s="478"/>
      <c r="K19" s="1471"/>
      <c r="L19" s="822"/>
      <c r="M19" s="462"/>
      <c r="N19" s="478"/>
    </row>
    <row r="20" spans="1:14" s="3" customFormat="1" ht="23.45" customHeight="1" x14ac:dyDescent="0.25">
      <c r="A20" s="805"/>
      <c r="B20" s="6"/>
      <c r="C20" s="807"/>
      <c r="D20" s="1176"/>
      <c r="E20" s="92"/>
      <c r="F20" s="240"/>
      <c r="G20" s="76"/>
      <c r="H20" s="44"/>
      <c r="I20" s="462"/>
      <c r="J20" s="478"/>
      <c r="K20" s="1409"/>
      <c r="L20" s="197"/>
      <c r="M20" s="398"/>
      <c r="N20" s="370"/>
    </row>
    <row r="21" spans="1:14" s="3" customFormat="1" ht="43.9" customHeight="1" x14ac:dyDescent="0.25">
      <c r="A21" s="605"/>
      <c r="B21" s="6"/>
      <c r="C21" s="624"/>
      <c r="D21" s="1476" t="s">
        <v>19</v>
      </c>
      <c r="E21" s="92"/>
      <c r="F21" s="240"/>
      <c r="G21" s="655" t="s">
        <v>257</v>
      </c>
      <c r="H21" s="647">
        <f>780+168.3</f>
        <v>948.3</v>
      </c>
      <c r="I21" s="648">
        <f t="shared" ref="I21:J21" si="0">780+168.3</f>
        <v>948.3</v>
      </c>
      <c r="J21" s="649">
        <f t="shared" si="0"/>
        <v>948.3</v>
      </c>
      <c r="K21" s="764" t="s">
        <v>92</v>
      </c>
      <c r="L21" s="127">
        <v>4</v>
      </c>
      <c r="M21" s="332">
        <v>4</v>
      </c>
      <c r="N21" s="364">
        <v>4</v>
      </c>
    </row>
    <row r="22" spans="1:14" s="3" customFormat="1" ht="28.15" customHeight="1" x14ac:dyDescent="0.25">
      <c r="A22" s="605"/>
      <c r="B22" s="6"/>
      <c r="C22" s="624"/>
      <c r="D22" s="1477"/>
      <c r="E22" s="92"/>
      <c r="F22" s="240"/>
      <c r="G22" s="655"/>
      <c r="H22" s="823"/>
      <c r="I22" s="797"/>
      <c r="J22" s="798"/>
      <c r="K22" s="813" t="s">
        <v>91</v>
      </c>
      <c r="L22" s="9">
        <v>185</v>
      </c>
      <c r="M22" s="330">
        <v>185</v>
      </c>
      <c r="N22" s="369">
        <v>185</v>
      </c>
    </row>
    <row r="23" spans="1:14" s="3" customFormat="1" ht="54" customHeight="1" x14ac:dyDescent="0.25">
      <c r="A23" s="605"/>
      <c r="B23" s="6"/>
      <c r="C23" s="624"/>
      <c r="D23" s="1477"/>
      <c r="E23" s="92"/>
      <c r="F23" s="240"/>
      <c r="G23" s="824"/>
      <c r="H23" s="647"/>
      <c r="I23" s="648"/>
      <c r="J23" s="649"/>
      <c r="K23" s="814" t="s">
        <v>93</v>
      </c>
      <c r="L23" s="472">
        <v>75</v>
      </c>
      <c r="M23" s="444">
        <v>80</v>
      </c>
      <c r="N23" s="416">
        <v>85</v>
      </c>
    </row>
    <row r="24" spans="1:14" s="3" customFormat="1" ht="57.6" customHeight="1" x14ac:dyDescent="0.25">
      <c r="A24" s="605"/>
      <c r="B24" s="6"/>
      <c r="C24" s="624"/>
      <c r="D24" s="610" t="s">
        <v>25</v>
      </c>
      <c r="E24" s="1478"/>
      <c r="F24" s="240"/>
      <c r="G24" s="655" t="s">
        <v>257</v>
      </c>
      <c r="H24" s="647">
        <v>2913.9</v>
      </c>
      <c r="I24" s="648">
        <v>2913.9</v>
      </c>
      <c r="J24" s="649">
        <v>2913.9</v>
      </c>
      <c r="K24" s="810" t="s">
        <v>185</v>
      </c>
      <c r="L24" s="127">
        <v>518</v>
      </c>
      <c r="M24" s="332">
        <v>518</v>
      </c>
      <c r="N24" s="355">
        <v>518</v>
      </c>
    </row>
    <row r="25" spans="1:14" s="3" customFormat="1" ht="56.65" customHeight="1" x14ac:dyDescent="0.25">
      <c r="A25" s="605"/>
      <c r="B25" s="6"/>
      <c r="C25" s="624"/>
      <c r="D25" s="608"/>
      <c r="E25" s="1478"/>
      <c r="F25" s="240"/>
      <c r="G25" s="655" t="s">
        <v>257</v>
      </c>
      <c r="H25" s="647">
        <v>329.7</v>
      </c>
      <c r="I25" s="648">
        <v>329.7</v>
      </c>
      <c r="J25" s="649">
        <v>329.7</v>
      </c>
      <c r="K25" s="815" t="s">
        <v>186</v>
      </c>
      <c r="L25" s="127">
        <v>60</v>
      </c>
      <c r="M25" s="332">
        <v>60</v>
      </c>
      <c r="N25" s="355">
        <v>60</v>
      </c>
    </row>
    <row r="26" spans="1:14" s="3" customFormat="1" ht="57" customHeight="1" x14ac:dyDescent="0.25">
      <c r="A26" s="605"/>
      <c r="B26" s="6"/>
      <c r="C26" s="624"/>
      <c r="D26" s="608"/>
      <c r="E26" s="1478"/>
      <c r="F26" s="240"/>
      <c r="G26" s="655" t="s">
        <v>257</v>
      </c>
      <c r="H26" s="647">
        <v>840.4</v>
      </c>
      <c r="I26" s="648">
        <v>840.4</v>
      </c>
      <c r="J26" s="649">
        <v>840.4</v>
      </c>
      <c r="K26" s="811" t="s">
        <v>275</v>
      </c>
      <c r="L26" s="127">
        <v>125</v>
      </c>
      <c r="M26" s="332">
        <v>125</v>
      </c>
      <c r="N26" s="355">
        <v>125</v>
      </c>
    </row>
    <row r="27" spans="1:14" s="3" customFormat="1" ht="56.65" customHeight="1" x14ac:dyDescent="0.25">
      <c r="A27" s="605"/>
      <c r="B27" s="6"/>
      <c r="C27" s="624"/>
      <c r="D27" s="608"/>
      <c r="E27" s="1478"/>
      <c r="F27" s="240"/>
      <c r="G27" s="655" t="s">
        <v>257</v>
      </c>
      <c r="H27" s="647">
        <v>197.9</v>
      </c>
      <c r="I27" s="648">
        <v>197.9</v>
      </c>
      <c r="J27" s="649">
        <v>197.9</v>
      </c>
      <c r="K27" s="806" t="s">
        <v>188</v>
      </c>
      <c r="L27" s="127">
        <v>32</v>
      </c>
      <c r="M27" s="332">
        <v>32</v>
      </c>
      <c r="N27" s="355">
        <v>32</v>
      </c>
    </row>
    <row r="28" spans="1:14" s="3" customFormat="1" ht="56.65" customHeight="1" x14ac:dyDescent="0.25">
      <c r="A28" s="605"/>
      <c r="B28" s="6"/>
      <c r="C28" s="624"/>
      <c r="D28" s="608"/>
      <c r="E28" s="1478"/>
      <c r="F28" s="240"/>
      <c r="G28" s="655" t="s">
        <v>257</v>
      </c>
      <c r="H28" s="647">
        <v>367.3</v>
      </c>
      <c r="I28" s="648">
        <v>367.3</v>
      </c>
      <c r="J28" s="649">
        <v>367.3</v>
      </c>
      <c r="K28" s="815" t="s">
        <v>276</v>
      </c>
      <c r="L28" s="127">
        <v>35</v>
      </c>
      <c r="M28" s="332">
        <v>35</v>
      </c>
      <c r="N28" s="355">
        <v>35</v>
      </c>
    </row>
    <row r="29" spans="1:14" s="3" customFormat="1" ht="26.25" customHeight="1" x14ac:dyDescent="0.25">
      <c r="A29" s="605"/>
      <c r="B29" s="6"/>
      <c r="C29" s="624"/>
      <c r="D29" s="608"/>
      <c r="E29" s="1478"/>
      <c r="F29" s="240"/>
      <c r="G29" s="655" t="s">
        <v>257</v>
      </c>
      <c r="H29" s="647">
        <v>32.9</v>
      </c>
      <c r="I29" s="648">
        <v>32.9</v>
      </c>
      <c r="J29" s="649">
        <v>32.9</v>
      </c>
      <c r="K29" s="1408" t="s">
        <v>190</v>
      </c>
      <c r="L29" s="33">
        <v>8</v>
      </c>
      <c r="M29" s="397">
        <v>8</v>
      </c>
      <c r="N29" s="367">
        <v>8</v>
      </c>
    </row>
    <row r="30" spans="1:14" s="3" customFormat="1" ht="43.9" customHeight="1" x14ac:dyDescent="0.25">
      <c r="A30" s="605"/>
      <c r="B30" s="6"/>
      <c r="C30" s="624"/>
      <c r="D30" s="608"/>
      <c r="E30" s="1478"/>
      <c r="F30" s="240"/>
      <c r="G30" s="655"/>
      <c r="H30" s="647"/>
      <c r="I30" s="648"/>
      <c r="J30" s="649"/>
      <c r="K30" s="1471"/>
      <c r="L30" s="33"/>
      <c r="M30" s="397"/>
      <c r="N30" s="367"/>
    </row>
    <row r="31" spans="1:14" s="3" customFormat="1" ht="39.75" customHeight="1" x14ac:dyDescent="0.25">
      <c r="A31" s="605"/>
      <c r="B31" s="6"/>
      <c r="C31" s="624"/>
      <c r="D31" s="611" t="s">
        <v>26</v>
      </c>
      <c r="E31" s="826"/>
      <c r="F31" s="240"/>
      <c r="G31" s="655" t="s">
        <v>257</v>
      </c>
      <c r="H31" s="647">
        <v>929.6</v>
      </c>
      <c r="I31" s="648">
        <v>926.6</v>
      </c>
      <c r="J31" s="649">
        <v>929.6</v>
      </c>
      <c r="K31" s="815" t="s">
        <v>27</v>
      </c>
      <c r="L31" s="127">
        <v>51</v>
      </c>
      <c r="M31" s="332">
        <v>51</v>
      </c>
      <c r="N31" s="355">
        <v>51</v>
      </c>
    </row>
    <row r="32" spans="1:14" s="3" customFormat="1" ht="27" customHeight="1" x14ac:dyDescent="0.25">
      <c r="A32" s="605"/>
      <c r="B32" s="6"/>
      <c r="C32" s="624"/>
      <c r="D32" s="1284" t="s">
        <v>28</v>
      </c>
      <c r="E32" s="1472"/>
      <c r="F32" s="240"/>
      <c r="G32" s="655" t="s">
        <v>257</v>
      </c>
      <c r="H32" s="647">
        <v>1799</v>
      </c>
      <c r="I32" s="648">
        <v>1799</v>
      </c>
      <c r="J32" s="649">
        <v>1799</v>
      </c>
      <c r="K32" s="1471" t="s">
        <v>29</v>
      </c>
      <c r="L32" s="33">
        <v>5293</v>
      </c>
      <c r="M32" s="397">
        <v>5293</v>
      </c>
      <c r="N32" s="368">
        <v>5293</v>
      </c>
    </row>
    <row r="33" spans="1:20" s="3" customFormat="1" ht="16.5" customHeight="1" x14ac:dyDescent="0.25">
      <c r="A33" s="605"/>
      <c r="B33" s="6"/>
      <c r="C33" s="624"/>
      <c r="D33" s="1284"/>
      <c r="E33" s="1473"/>
      <c r="F33" s="240"/>
      <c r="G33" s="827"/>
      <c r="H33" s="825"/>
      <c r="I33" s="789"/>
      <c r="J33" s="790"/>
      <c r="K33" s="1471"/>
      <c r="L33" s="127">
        <v>841</v>
      </c>
      <c r="M33" s="332">
        <v>841</v>
      </c>
      <c r="N33" s="381" t="s">
        <v>252</v>
      </c>
    </row>
    <row r="34" spans="1:20" s="3" customFormat="1" ht="27.6" customHeight="1" x14ac:dyDescent="0.25">
      <c r="A34" s="1187"/>
      <c r="B34" s="1184"/>
      <c r="C34" s="617"/>
      <c r="D34" s="1188" t="s">
        <v>30</v>
      </c>
      <c r="E34" s="1474"/>
      <c r="F34" s="623"/>
      <c r="G34" s="824" t="s">
        <v>155</v>
      </c>
      <c r="H34" s="647">
        <v>423.8</v>
      </c>
      <c r="I34" s="648">
        <v>423.8</v>
      </c>
      <c r="J34" s="649">
        <v>423.8</v>
      </c>
      <c r="K34" s="670" t="s">
        <v>94</v>
      </c>
      <c r="L34" s="472">
        <v>5386</v>
      </c>
      <c r="M34" s="444">
        <v>5386</v>
      </c>
      <c r="N34" s="416">
        <v>5386</v>
      </c>
    </row>
    <row r="35" spans="1:20" s="3" customFormat="1" ht="27.6" customHeight="1" x14ac:dyDescent="0.25">
      <c r="A35" s="1187"/>
      <c r="B35" s="1184"/>
      <c r="C35" s="617"/>
      <c r="D35" s="1284"/>
      <c r="E35" s="1475"/>
      <c r="F35" s="623"/>
      <c r="G35" s="824"/>
      <c r="H35" s="647"/>
      <c r="I35" s="648"/>
      <c r="J35" s="649"/>
      <c r="K35" s="816"/>
      <c r="L35" s="808"/>
      <c r="M35" s="422"/>
      <c r="N35" s="380"/>
    </row>
    <row r="36" spans="1:20" s="2" customFormat="1" ht="17.25" customHeight="1" x14ac:dyDescent="0.25">
      <c r="A36" s="1187"/>
      <c r="B36" s="1184"/>
      <c r="C36" s="617"/>
      <c r="D36" s="1481" t="s">
        <v>152</v>
      </c>
      <c r="E36" s="1479" t="s">
        <v>195</v>
      </c>
      <c r="F36" s="1383"/>
      <c r="G36" s="824" t="s">
        <v>257</v>
      </c>
      <c r="H36" s="715">
        <v>507.5</v>
      </c>
      <c r="I36" s="662"/>
      <c r="J36" s="686"/>
      <c r="K36" s="1401" t="s">
        <v>111</v>
      </c>
      <c r="L36" s="254">
        <v>108</v>
      </c>
      <c r="M36" s="399"/>
      <c r="N36" s="369"/>
    </row>
    <row r="37" spans="1:20" s="2" customFormat="1" ht="17.25" customHeight="1" x14ac:dyDescent="0.25">
      <c r="A37" s="1187"/>
      <c r="B37" s="1184"/>
      <c r="C37" s="617"/>
      <c r="D37" s="1482"/>
      <c r="E37" s="1479"/>
      <c r="F37" s="1383"/>
      <c r="G37" s="824" t="s">
        <v>265</v>
      </c>
      <c r="H37" s="647">
        <v>256.10000000000002</v>
      </c>
      <c r="I37" s="648"/>
      <c r="J37" s="649"/>
      <c r="K37" s="1468"/>
      <c r="L37" s="475"/>
      <c r="M37" s="421"/>
      <c r="N37" s="415"/>
    </row>
    <row r="38" spans="1:20" s="2" customFormat="1" ht="17.25" customHeight="1" x14ac:dyDescent="0.25">
      <c r="A38" s="1187"/>
      <c r="B38" s="1184"/>
      <c r="C38" s="617"/>
      <c r="D38" s="1482"/>
      <c r="E38" s="1479"/>
      <c r="F38" s="1383"/>
      <c r="G38" s="824" t="s">
        <v>269</v>
      </c>
      <c r="H38" s="647">
        <v>74</v>
      </c>
      <c r="I38" s="648"/>
      <c r="J38" s="649"/>
      <c r="K38" s="1468"/>
      <c r="L38" s="475"/>
      <c r="M38" s="421"/>
      <c r="N38" s="415"/>
      <c r="T38" s="3"/>
    </row>
    <row r="39" spans="1:20" s="2" customFormat="1" ht="17.25" customHeight="1" x14ac:dyDescent="0.25">
      <c r="A39" s="605"/>
      <c r="B39" s="606"/>
      <c r="C39" s="617"/>
      <c r="D39" s="1483"/>
      <c r="E39" s="1479"/>
      <c r="F39" s="1383"/>
      <c r="G39" s="827"/>
      <c r="H39" s="825"/>
      <c r="I39" s="789"/>
      <c r="J39" s="790"/>
      <c r="K39" s="817"/>
      <c r="L39" s="808"/>
      <c r="M39" s="422"/>
      <c r="N39" s="417"/>
    </row>
    <row r="40" spans="1:20" s="2" customFormat="1" ht="27" customHeight="1" x14ac:dyDescent="0.25">
      <c r="A40" s="605"/>
      <c r="B40" s="606"/>
      <c r="C40" s="617"/>
      <c r="D40" s="1284" t="s">
        <v>156</v>
      </c>
      <c r="E40" s="1479" t="s">
        <v>195</v>
      </c>
      <c r="F40" s="1383"/>
      <c r="G40" s="824" t="s">
        <v>258</v>
      </c>
      <c r="H40" s="715">
        <f>97.4+48.2</f>
        <v>145.60000000000002</v>
      </c>
      <c r="I40" s="662">
        <f t="shared" ref="I40:J40" si="1">97.4+48.2</f>
        <v>145.60000000000002</v>
      </c>
      <c r="J40" s="686">
        <f t="shared" si="1"/>
        <v>145.60000000000002</v>
      </c>
      <c r="K40" s="674" t="s">
        <v>166</v>
      </c>
      <c r="L40" s="582">
        <v>11</v>
      </c>
      <c r="M40" s="439">
        <v>11</v>
      </c>
      <c r="N40" s="359">
        <v>11</v>
      </c>
      <c r="Q40" s="3"/>
    </row>
    <row r="41" spans="1:20" s="2" customFormat="1" ht="29.45" customHeight="1" x14ac:dyDescent="0.25">
      <c r="A41" s="605"/>
      <c r="B41" s="606"/>
      <c r="C41" s="617"/>
      <c r="D41" s="1284"/>
      <c r="E41" s="1479"/>
      <c r="F41" s="1383"/>
      <c r="G41" s="76"/>
      <c r="H41" s="513"/>
      <c r="I41" s="323"/>
      <c r="J41" s="515"/>
      <c r="K41" s="670" t="s">
        <v>198</v>
      </c>
      <c r="L41" s="580">
        <v>10</v>
      </c>
      <c r="M41" s="440">
        <v>10</v>
      </c>
      <c r="N41" s="354">
        <v>10</v>
      </c>
    </row>
    <row r="42" spans="1:20" s="2" customFormat="1" ht="67.150000000000006" customHeight="1" x14ac:dyDescent="0.25">
      <c r="A42" s="605"/>
      <c r="B42" s="606"/>
      <c r="C42" s="198"/>
      <c r="D42" s="98" t="s">
        <v>129</v>
      </c>
      <c r="E42" s="213"/>
      <c r="F42" s="241"/>
      <c r="G42" s="658"/>
      <c r="H42" s="80"/>
      <c r="I42" s="272"/>
      <c r="J42" s="821"/>
      <c r="K42" s="818" t="s">
        <v>130</v>
      </c>
      <c r="L42" s="477">
        <v>2800</v>
      </c>
      <c r="M42" s="346">
        <v>2800</v>
      </c>
      <c r="N42" s="342">
        <v>2800</v>
      </c>
      <c r="Q42" s="3"/>
    </row>
    <row r="43" spans="1:20" s="2" customFormat="1" ht="67.900000000000006" customHeight="1" x14ac:dyDescent="0.25">
      <c r="A43" s="605"/>
      <c r="B43" s="606"/>
      <c r="C43" s="617"/>
      <c r="D43" s="629" t="s">
        <v>146</v>
      </c>
      <c r="E43" s="60"/>
      <c r="F43" s="241"/>
      <c r="G43" s="658"/>
      <c r="H43" s="80"/>
      <c r="I43" s="272"/>
      <c r="J43" s="821"/>
      <c r="K43" s="674" t="s">
        <v>130</v>
      </c>
      <c r="L43" s="657">
        <v>2800</v>
      </c>
      <c r="M43" s="347">
        <v>2800</v>
      </c>
      <c r="N43" s="508">
        <v>2800</v>
      </c>
    </row>
    <row r="44" spans="1:20" s="2" customFormat="1" ht="30.6" customHeight="1" x14ac:dyDescent="0.25">
      <c r="A44" s="605"/>
      <c r="B44" s="606"/>
      <c r="C44" s="617"/>
      <c r="D44" s="1481" t="s">
        <v>217</v>
      </c>
      <c r="E44" s="60"/>
      <c r="F44" s="239"/>
      <c r="G44" s="658"/>
      <c r="H44" s="80"/>
      <c r="I44" s="272"/>
      <c r="J44" s="821"/>
      <c r="K44" s="661" t="s">
        <v>219</v>
      </c>
      <c r="L44" s="476">
        <v>1</v>
      </c>
      <c r="M44" s="402"/>
      <c r="N44" s="570"/>
    </row>
    <row r="45" spans="1:20" s="2" customFormat="1" ht="17.25" customHeight="1" thickBot="1" x14ac:dyDescent="0.3">
      <c r="A45" s="614"/>
      <c r="B45" s="612"/>
      <c r="C45" s="618"/>
      <c r="D45" s="1484"/>
      <c r="E45" s="1210" t="s">
        <v>31</v>
      </c>
      <c r="F45" s="1211"/>
      <c r="G45" s="1480"/>
      <c r="H45" s="11">
        <f>SUM(H14:H19)</f>
        <v>10053.700000000001</v>
      </c>
      <c r="I45" s="11">
        <f>SUM(I14:I19)</f>
        <v>9213.1</v>
      </c>
      <c r="J45" s="134">
        <f t="shared" ref="J45" si="2">SUM(J14:J19)</f>
        <v>9216.1</v>
      </c>
      <c r="K45" s="819"/>
      <c r="L45" s="809"/>
      <c r="M45" s="412"/>
      <c r="N45" s="385"/>
    </row>
    <row r="46" spans="1:20" s="3" customFormat="1" ht="64.5" customHeight="1" x14ac:dyDescent="0.25">
      <c r="A46" s="1187" t="s">
        <v>13</v>
      </c>
      <c r="B46" s="1184" t="s">
        <v>13</v>
      </c>
      <c r="C46" s="1380" t="s">
        <v>32</v>
      </c>
      <c r="D46" s="1482" t="s">
        <v>33</v>
      </c>
      <c r="E46" s="1486"/>
      <c r="F46" s="1323" t="s">
        <v>17</v>
      </c>
      <c r="G46" s="91" t="s">
        <v>34</v>
      </c>
      <c r="H46" s="592">
        <v>8714.7000000000007</v>
      </c>
      <c r="I46" s="593">
        <v>8714.7000000000007</v>
      </c>
      <c r="J46" s="594">
        <v>8714.7000000000007</v>
      </c>
      <c r="K46" s="93" t="s">
        <v>167</v>
      </c>
      <c r="L46" s="75">
        <v>4255</v>
      </c>
      <c r="M46" s="403">
        <v>4225</v>
      </c>
      <c r="N46" s="367">
        <v>4225</v>
      </c>
    </row>
    <row r="47" spans="1:20" s="3" customFormat="1" ht="16.5" customHeight="1" thickBot="1" x14ac:dyDescent="0.3">
      <c r="A47" s="1314"/>
      <c r="B47" s="1318"/>
      <c r="C47" s="1381"/>
      <c r="D47" s="1484"/>
      <c r="E47" s="1487"/>
      <c r="F47" s="1324"/>
      <c r="G47" s="70" t="s">
        <v>24</v>
      </c>
      <c r="H47" s="11">
        <f t="shared" ref="H47:J47" si="3">+H46</f>
        <v>8714.7000000000007</v>
      </c>
      <c r="I47" s="273">
        <f t="shared" si="3"/>
        <v>8714.7000000000007</v>
      </c>
      <c r="J47" s="260">
        <f t="shared" si="3"/>
        <v>8714.7000000000007</v>
      </c>
      <c r="K47" s="32"/>
      <c r="L47" s="456"/>
      <c r="M47" s="400"/>
      <c r="N47" s="371"/>
    </row>
    <row r="48" spans="1:20" s="3" customFormat="1" ht="18" customHeight="1" x14ac:dyDescent="0.25">
      <c r="A48" s="613" t="s">
        <v>13</v>
      </c>
      <c r="B48" s="5" t="s">
        <v>13</v>
      </c>
      <c r="C48" s="139" t="s">
        <v>35</v>
      </c>
      <c r="D48" s="1485" t="s">
        <v>36</v>
      </c>
      <c r="E48" s="57"/>
      <c r="F48" s="34" t="s">
        <v>17</v>
      </c>
      <c r="G48" s="57" t="s">
        <v>34</v>
      </c>
      <c r="H48" s="592">
        <v>26167.7</v>
      </c>
      <c r="I48" s="593">
        <v>26167.7</v>
      </c>
      <c r="J48" s="594">
        <v>26167.7</v>
      </c>
      <c r="K48" s="1438" t="s">
        <v>167</v>
      </c>
      <c r="L48" s="801">
        <v>32400</v>
      </c>
      <c r="M48" s="595">
        <v>32400</v>
      </c>
      <c r="N48" s="596">
        <v>32400</v>
      </c>
    </row>
    <row r="49" spans="1:18" s="3" customFormat="1" ht="16.5" customHeight="1" thickBot="1" x14ac:dyDescent="0.3">
      <c r="A49" s="614"/>
      <c r="B49" s="12"/>
      <c r="C49" s="625"/>
      <c r="D49" s="1484"/>
      <c r="E49" s="13"/>
      <c r="F49" s="633"/>
      <c r="G49" s="70" t="s">
        <v>24</v>
      </c>
      <c r="H49" s="8">
        <f t="shared" ref="H49:I49" si="4">+H48</f>
        <v>26167.7</v>
      </c>
      <c r="I49" s="269">
        <f t="shared" si="4"/>
        <v>26167.7</v>
      </c>
      <c r="J49" s="261">
        <f>+J48</f>
        <v>26167.7</v>
      </c>
      <c r="K49" s="1439"/>
      <c r="L49" s="802"/>
      <c r="M49" s="423"/>
      <c r="N49" s="418"/>
    </row>
    <row r="50" spans="1:18" s="2" customFormat="1" ht="25.15" customHeight="1" x14ac:dyDescent="0.25">
      <c r="A50" s="1313" t="s">
        <v>13</v>
      </c>
      <c r="B50" s="1317" t="s">
        <v>13</v>
      </c>
      <c r="C50" s="1173" t="s">
        <v>37</v>
      </c>
      <c r="D50" s="1485" t="s">
        <v>124</v>
      </c>
      <c r="E50" s="57"/>
      <c r="F50" s="639" t="s">
        <v>17</v>
      </c>
      <c r="G50" s="78" t="s">
        <v>20</v>
      </c>
      <c r="H50" s="584">
        <v>126.4</v>
      </c>
      <c r="I50" s="585">
        <v>1065.5</v>
      </c>
      <c r="J50" s="586">
        <v>1065.5</v>
      </c>
      <c r="K50" s="1301" t="s">
        <v>125</v>
      </c>
      <c r="L50" s="75">
        <v>780</v>
      </c>
      <c r="M50" s="403">
        <v>780</v>
      </c>
      <c r="N50" s="373">
        <v>780</v>
      </c>
    </row>
    <row r="51" spans="1:18" s="2" customFormat="1" ht="25.15" customHeight="1" x14ac:dyDescent="0.25">
      <c r="A51" s="1187"/>
      <c r="B51" s="1184"/>
      <c r="C51" s="1174"/>
      <c r="D51" s="1482"/>
      <c r="E51" s="14"/>
      <c r="F51" s="640"/>
      <c r="G51" s="67" t="s">
        <v>246</v>
      </c>
      <c r="H51" s="25">
        <v>859.6</v>
      </c>
      <c r="I51" s="266"/>
      <c r="J51" s="284"/>
      <c r="K51" s="1291"/>
      <c r="L51" s="33"/>
      <c r="M51" s="397"/>
      <c r="N51" s="367"/>
    </row>
    <row r="52" spans="1:18" s="3" customFormat="1" ht="16.5" customHeight="1" thickBot="1" x14ac:dyDescent="0.3">
      <c r="A52" s="1314"/>
      <c r="B52" s="1318"/>
      <c r="C52" s="1260"/>
      <c r="D52" s="1484"/>
      <c r="E52" s="13"/>
      <c r="F52" s="633"/>
      <c r="G52" s="70" t="s">
        <v>24</v>
      </c>
      <c r="H52" s="11">
        <f>SUM(H50:H51)</f>
        <v>986</v>
      </c>
      <c r="I52" s="273">
        <f t="shared" ref="I52:J52" si="5">SUM(I50:I51)</f>
        <v>1065.5</v>
      </c>
      <c r="J52" s="587">
        <f t="shared" si="5"/>
        <v>1065.5</v>
      </c>
      <c r="K52" s="1292"/>
      <c r="L52" s="803"/>
      <c r="M52" s="424"/>
      <c r="N52" s="419"/>
    </row>
    <row r="53" spans="1:18" s="2" customFormat="1" ht="29.25" customHeight="1" x14ac:dyDescent="0.25">
      <c r="A53" s="1313" t="s">
        <v>13</v>
      </c>
      <c r="B53" s="1317" t="s">
        <v>13</v>
      </c>
      <c r="C53" s="1173" t="s">
        <v>38</v>
      </c>
      <c r="D53" s="1485" t="s">
        <v>142</v>
      </c>
      <c r="E53" s="57"/>
      <c r="F53" s="639" t="s">
        <v>17</v>
      </c>
      <c r="G53" s="107" t="s">
        <v>18</v>
      </c>
      <c r="H53" s="255">
        <v>261.5</v>
      </c>
      <c r="I53" s="264">
        <v>261.5</v>
      </c>
      <c r="J53" s="262">
        <v>261.5</v>
      </c>
      <c r="K53" s="800" t="s">
        <v>141</v>
      </c>
      <c r="L53" s="736">
        <v>200</v>
      </c>
      <c r="M53" s="564">
        <v>200</v>
      </c>
      <c r="N53" s="565">
        <v>200</v>
      </c>
    </row>
    <row r="54" spans="1:18" s="2" customFormat="1" ht="26.45" customHeight="1" x14ac:dyDescent="0.25">
      <c r="A54" s="1187"/>
      <c r="B54" s="1184"/>
      <c r="C54" s="1174"/>
      <c r="D54" s="1482"/>
      <c r="E54" s="14"/>
      <c r="F54" s="640"/>
      <c r="G54" s="108"/>
      <c r="H54" s="256"/>
      <c r="I54" s="268"/>
      <c r="J54" s="263"/>
      <c r="K54" s="1286" t="s">
        <v>249</v>
      </c>
      <c r="L54" s="1488">
        <v>50</v>
      </c>
      <c r="M54" s="1490">
        <v>50</v>
      </c>
      <c r="N54" s="1492">
        <v>50</v>
      </c>
    </row>
    <row r="55" spans="1:18" s="3" customFormat="1" ht="16.5" customHeight="1" thickBot="1" x14ac:dyDescent="0.3">
      <c r="A55" s="1314"/>
      <c r="B55" s="1318"/>
      <c r="C55" s="1260"/>
      <c r="D55" s="1484"/>
      <c r="E55" s="13"/>
      <c r="F55" s="633"/>
      <c r="G55" s="70" t="s">
        <v>24</v>
      </c>
      <c r="H55" s="11">
        <f t="shared" ref="H55:J55" si="6">+H53+H54</f>
        <v>261.5</v>
      </c>
      <c r="I55" s="273">
        <f t="shared" si="6"/>
        <v>261.5</v>
      </c>
      <c r="J55" s="260">
        <f t="shared" si="6"/>
        <v>261.5</v>
      </c>
      <c r="K55" s="1322"/>
      <c r="L55" s="1489"/>
      <c r="M55" s="1491"/>
      <c r="N55" s="1493"/>
    </row>
    <row r="56" spans="1:18" s="2" customFormat="1" ht="29.25" customHeight="1" x14ac:dyDescent="0.25">
      <c r="A56" s="1313" t="s">
        <v>13</v>
      </c>
      <c r="B56" s="1317" t="s">
        <v>13</v>
      </c>
      <c r="C56" s="1173" t="s">
        <v>55</v>
      </c>
      <c r="D56" s="1485" t="s">
        <v>247</v>
      </c>
      <c r="E56" s="57"/>
      <c r="F56" s="639" t="s">
        <v>17</v>
      </c>
      <c r="G56" s="107" t="s">
        <v>18</v>
      </c>
      <c r="H56" s="255">
        <v>50.4</v>
      </c>
      <c r="I56" s="264">
        <v>50.4</v>
      </c>
      <c r="J56" s="598">
        <v>50.4</v>
      </c>
      <c r="K56" s="1321" t="s">
        <v>248</v>
      </c>
      <c r="L56" s="736">
        <v>3</v>
      </c>
      <c r="M56" s="564">
        <v>3</v>
      </c>
      <c r="N56" s="565">
        <v>3</v>
      </c>
    </row>
    <row r="57" spans="1:18" s="3" customFormat="1" ht="16.5" customHeight="1" thickBot="1" x14ac:dyDescent="0.3">
      <c r="A57" s="1314"/>
      <c r="B57" s="1318"/>
      <c r="C57" s="1260"/>
      <c r="D57" s="1484"/>
      <c r="E57" s="13"/>
      <c r="F57" s="633"/>
      <c r="G57" s="70" t="s">
        <v>24</v>
      </c>
      <c r="H57" s="11">
        <f t="shared" ref="H57:J57" si="7">+H56</f>
        <v>50.4</v>
      </c>
      <c r="I57" s="273">
        <f t="shared" si="7"/>
        <v>50.4</v>
      </c>
      <c r="J57" s="587">
        <f t="shared" si="7"/>
        <v>50.4</v>
      </c>
      <c r="K57" s="1322"/>
      <c r="L57" s="804"/>
      <c r="M57" s="425"/>
      <c r="N57" s="420"/>
    </row>
    <row r="58" spans="1:18" s="2" customFormat="1" ht="16.5" customHeight="1" thickBot="1" x14ac:dyDescent="0.3">
      <c r="A58" s="82" t="s">
        <v>13</v>
      </c>
      <c r="B58" s="4" t="s">
        <v>13</v>
      </c>
      <c r="C58" s="1310" t="s">
        <v>39</v>
      </c>
      <c r="D58" s="1311"/>
      <c r="E58" s="1311"/>
      <c r="F58" s="1311"/>
      <c r="G58" s="1312"/>
      <c r="H58" s="257">
        <f>H52+H49+H47+H45+H55+H57</f>
        <v>46234.000000000007</v>
      </c>
      <c r="I58" s="274">
        <f>I52+I49+I47+I45+I55+I57</f>
        <v>45472.9</v>
      </c>
      <c r="J58" s="591">
        <f>J52+J49+J47+J45+J55+J57</f>
        <v>45475.9</v>
      </c>
      <c r="K58" s="1294"/>
      <c r="L58" s="1258"/>
      <c r="M58" s="1258"/>
      <c r="N58" s="1259"/>
      <c r="R58" s="3"/>
    </row>
    <row r="59" spans="1:18" s="2" customFormat="1" ht="16.5" customHeight="1" thickBot="1" x14ac:dyDescent="0.3">
      <c r="A59" s="83" t="s">
        <v>13</v>
      </c>
      <c r="B59" s="4" t="s">
        <v>32</v>
      </c>
      <c r="C59" s="1299" t="s">
        <v>40</v>
      </c>
      <c r="D59" s="1299"/>
      <c r="E59" s="1299"/>
      <c r="F59" s="1299"/>
      <c r="G59" s="1316"/>
      <c r="H59" s="1316"/>
      <c r="I59" s="1316"/>
      <c r="J59" s="1316"/>
      <c r="K59" s="1299"/>
      <c r="L59" s="1299"/>
      <c r="M59" s="1299"/>
      <c r="N59" s="1300"/>
    </row>
    <row r="60" spans="1:18" s="3" customFormat="1" ht="15" customHeight="1" x14ac:dyDescent="0.25">
      <c r="A60" s="613" t="s">
        <v>13</v>
      </c>
      <c r="B60" s="615" t="s">
        <v>32</v>
      </c>
      <c r="C60" s="641" t="s">
        <v>13</v>
      </c>
      <c r="D60" s="1498" t="s">
        <v>41</v>
      </c>
      <c r="E60" s="1500"/>
      <c r="F60" s="214">
        <v>3</v>
      </c>
      <c r="G60" s="691" t="s">
        <v>20</v>
      </c>
      <c r="H60" s="703">
        <v>2775.1</v>
      </c>
      <c r="I60" s="693">
        <v>2846</v>
      </c>
      <c r="J60" s="682">
        <v>2867.5</v>
      </c>
      <c r="K60" s="659"/>
      <c r="L60" s="445"/>
      <c r="M60" s="388"/>
      <c r="N60" s="353"/>
    </row>
    <row r="61" spans="1:18" s="3" customFormat="1" ht="15" customHeight="1" x14ac:dyDescent="0.25">
      <c r="A61" s="605"/>
      <c r="B61" s="606"/>
      <c r="C61" s="642"/>
      <c r="D61" s="1499"/>
      <c r="E61" s="1472"/>
      <c r="F61" s="201"/>
      <c r="G61" s="96" t="s">
        <v>246</v>
      </c>
      <c r="H61" s="704">
        <v>3050.3</v>
      </c>
      <c r="I61" s="694">
        <v>3049.3</v>
      </c>
      <c r="J61" s="683">
        <v>3049.3</v>
      </c>
      <c r="K61" s="660"/>
      <c r="L61" s="446"/>
      <c r="M61" s="389"/>
      <c r="N61" s="354"/>
    </row>
    <row r="62" spans="1:18" s="3" customFormat="1" ht="15" customHeight="1" x14ac:dyDescent="0.25">
      <c r="A62" s="605"/>
      <c r="B62" s="606"/>
      <c r="C62" s="642"/>
      <c r="D62" s="1499"/>
      <c r="E62" s="1472"/>
      <c r="F62" s="201"/>
      <c r="G62" s="96" t="s">
        <v>42</v>
      </c>
      <c r="H62" s="704">
        <v>718</v>
      </c>
      <c r="I62" s="694">
        <v>709.6</v>
      </c>
      <c r="J62" s="683">
        <v>719.6</v>
      </c>
      <c r="K62" s="660"/>
      <c r="L62" s="446"/>
      <c r="M62" s="389"/>
      <c r="N62" s="354"/>
    </row>
    <row r="63" spans="1:18" s="3" customFormat="1" ht="15" customHeight="1" x14ac:dyDescent="0.25">
      <c r="A63" s="605"/>
      <c r="B63" s="606"/>
      <c r="C63" s="642"/>
      <c r="D63" s="1499"/>
      <c r="E63" s="1472"/>
      <c r="F63" s="201"/>
      <c r="G63" s="96" t="s">
        <v>86</v>
      </c>
      <c r="H63" s="704">
        <v>154.30000000000001</v>
      </c>
      <c r="I63" s="694"/>
      <c r="J63" s="683"/>
      <c r="K63" s="660"/>
      <c r="L63" s="446"/>
      <c r="M63" s="389"/>
      <c r="N63" s="354"/>
    </row>
    <row r="64" spans="1:18" s="3" customFormat="1" ht="15" customHeight="1" x14ac:dyDescent="0.25">
      <c r="A64" s="605"/>
      <c r="B64" s="606"/>
      <c r="C64" s="642"/>
      <c r="D64" s="1499"/>
      <c r="E64" s="1472"/>
      <c r="F64" s="201"/>
      <c r="G64" s="96" t="s">
        <v>18</v>
      </c>
      <c r="H64" s="97">
        <f>92+24.7+30.4</f>
        <v>147.1</v>
      </c>
      <c r="I64" s="694">
        <v>92</v>
      </c>
      <c r="J64" s="683">
        <v>92</v>
      </c>
      <c r="K64" s="660"/>
      <c r="L64" s="446"/>
      <c r="M64" s="389"/>
      <c r="N64" s="354"/>
    </row>
    <row r="65" spans="1:14" s="3" customFormat="1" ht="15" customHeight="1" x14ac:dyDescent="0.25">
      <c r="A65" s="605"/>
      <c r="B65" s="606"/>
      <c r="C65" s="642"/>
      <c r="D65" s="1499"/>
      <c r="E65" s="1472"/>
      <c r="F65" s="201"/>
      <c r="G65" s="96" t="s">
        <v>122</v>
      </c>
      <c r="H65" s="704">
        <v>90.6</v>
      </c>
      <c r="I65" s="694"/>
      <c r="J65" s="683"/>
      <c r="K65" s="660"/>
      <c r="L65" s="446"/>
      <c r="M65" s="389"/>
      <c r="N65" s="354"/>
    </row>
    <row r="66" spans="1:14" s="3" customFormat="1" ht="15" customHeight="1" x14ac:dyDescent="0.25">
      <c r="A66" s="605"/>
      <c r="B66" s="606"/>
      <c r="C66" s="642"/>
      <c r="D66" s="1499"/>
      <c r="E66" s="1472"/>
      <c r="F66" s="201"/>
      <c r="G66" s="582" t="s">
        <v>123</v>
      </c>
      <c r="H66" s="704">
        <v>6.5</v>
      </c>
      <c r="I66" s="694"/>
      <c r="J66" s="683"/>
      <c r="K66" s="660"/>
      <c r="L66" s="446"/>
      <c r="M66" s="389"/>
      <c r="N66" s="354"/>
    </row>
    <row r="67" spans="1:14" s="3" customFormat="1" ht="15" customHeight="1" x14ac:dyDescent="0.25">
      <c r="A67" s="605"/>
      <c r="B67" s="606"/>
      <c r="C67" s="642"/>
      <c r="D67" s="1499"/>
      <c r="E67" s="1472"/>
      <c r="F67" s="201"/>
      <c r="G67" s="96" t="s">
        <v>34</v>
      </c>
      <c r="H67" s="704">
        <v>23</v>
      </c>
      <c r="I67" s="694">
        <v>24</v>
      </c>
      <c r="J67" s="683">
        <v>25</v>
      </c>
      <c r="K67" s="660"/>
      <c r="L67" s="446"/>
      <c r="M67" s="389"/>
      <c r="N67" s="354"/>
    </row>
    <row r="68" spans="1:14" s="3" customFormat="1" ht="15" customHeight="1" x14ac:dyDescent="0.25">
      <c r="A68" s="605"/>
      <c r="B68" s="606"/>
      <c r="C68" s="642"/>
      <c r="D68" s="1499"/>
      <c r="E68" s="1472"/>
      <c r="F68" s="201"/>
      <c r="G68" s="582" t="s">
        <v>57</v>
      </c>
      <c r="H68" s="704">
        <v>43.1</v>
      </c>
      <c r="I68" s="694"/>
      <c r="J68" s="683"/>
      <c r="K68" s="660"/>
      <c r="L68" s="446"/>
      <c r="M68" s="389"/>
      <c r="N68" s="354"/>
    </row>
    <row r="69" spans="1:14" s="3" customFormat="1" ht="15" customHeight="1" x14ac:dyDescent="0.25">
      <c r="A69" s="605"/>
      <c r="B69" s="606"/>
      <c r="C69" s="642"/>
      <c r="D69" s="1499"/>
      <c r="E69" s="1472"/>
      <c r="F69" s="201"/>
      <c r="G69" s="106" t="s">
        <v>43</v>
      </c>
      <c r="H69" s="705">
        <v>6</v>
      </c>
      <c r="I69" s="695">
        <v>6</v>
      </c>
      <c r="J69" s="684">
        <v>7</v>
      </c>
      <c r="K69" s="661"/>
      <c r="L69" s="446"/>
      <c r="M69" s="389"/>
      <c r="N69" s="354"/>
    </row>
    <row r="70" spans="1:14" s="3" customFormat="1" ht="18" customHeight="1" x14ac:dyDescent="0.25">
      <c r="A70" s="605"/>
      <c r="B70" s="606"/>
      <c r="C70" s="617"/>
      <c r="D70" s="1476" t="s">
        <v>267</v>
      </c>
      <c r="E70" s="1472"/>
      <c r="F70" s="201"/>
      <c r="G70" s="685" t="s">
        <v>155</v>
      </c>
      <c r="H70" s="706">
        <v>287</v>
      </c>
      <c r="I70" s="650">
        <v>345.8</v>
      </c>
      <c r="J70" s="696">
        <v>345.8</v>
      </c>
      <c r="K70" s="666" t="s">
        <v>85</v>
      </c>
      <c r="L70" s="9">
        <v>82</v>
      </c>
      <c r="M70" s="330">
        <v>82</v>
      </c>
      <c r="N70" s="366">
        <v>82</v>
      </c>
    </row>
    <row r="71" spans="1:14" s="3" customFormat="1" ht="18" customHeight="1" x14ac:dyDescent="0.25">
      <c r="A71" s="605"/>
      <c r="B71" s="606"/>
      <c r="C71" s="617"/>
      <c r="D71" s="1477"/>
      <c r="E71" s="1472"/>
      <c r="F71" s="201"/>
      <c r="G71" s="685" t="s">
        <v>259</v>
      </c>
      <c r="H71" s="706">
        <v>405</v>
      </c>
      <c r="I71" s="650">
        <v>405</v>
      </c>
      <c r="J71" s="696">
        <v>415</v>
      </c>
      <c r="K71" s="667" t="s">
        <v>215</v>
      </c>
      <c r="L71" s="127">
        <v>1</v>
      </c>
      <c r="M71" s="332"/>
      <c r="N71" s="355"/>
    </row>
    <row r="72" spans="1:14" s="3" customFormat="1" ht="15.6" customHeight="1" x14ac:dyDescent="0.25">
      <c r="A72" s="605"/>
      <c r="B72" s="606"/>
      <c r="C72" s="617"/>
      <c r="D72" s="1476" t="s">
        <v>169</v>
      </c>
      <c r="E72" s="182" t="s">
        <v>195</v>
      </c>
      <c r="F72" s="201"/>
      <c r="G72" s="685" t="s">
        <v>155</v>
      </c>
      <c r="H72" s="706">
        <v>804.2</v>
      </c>
      <c r="I72" s="650">
        <v>804.2</v>
      </c>
      <c r="J72" s="696">
        <v>804.2</v>
      </c>
      <c r="K72" s="1398" t="s">
        <v>168</v>
      </c>
      <c r="L72" s="447">
        <v>160</v>
      </c>
      <c r="M72" s="390">
        <v>160</v>
      </c>
      <c r="N72" s="356">
        <v>160</v>
      </c>
    </row>
    <row r="73" spans="1:14" s="3" customFormat="1" ht="15.6" customHeight="1" x14ac:dyDescent="0.25">
      <c r="A73" s="605"/>
      <c r="B73" s="606"/>
      <c r="C73" s="617"/>
      <c r="D73" s="1477"/>
      <c r="E73" s="184"/>
      <c r="F73" s="201"/>
      <c r="G73" s="685" t="s">
        <v>258</v>
      </c>
      <c r="H73" s="706">
        <v>393.6</v>
      </c>
      <c r="I73" s="650">
        <v>393.6</v>
      </c>
      <c r="J73" s="696">
        <v>393.6</v>
      </c>
      <c r="K73" s="1399"/>
      <c r="L73" s="566"/>
      <c r="M73" s="567"/>
      <c r="N73" s="568"/>
    </row>
    <row r="74" spans="1:14" s="3" customFormat="1" ht="27" customHeight="1" x14ac:dyDescent="0.25">
      <c r="A74" s="605"/>
      <c r="B74" s="606"/>
      <c r="C74" s="617"/>
      <c r="D74" s="621"/>
      <c r="E74" s="182" t="s">
        <v>195</v>
      </c>
      <c r="F74" s="201"/>
      <c r="G74" s="685" t="s">
        <v>259</v>
      </c>
      <c r="H74" s="706">
        <v>129.9</v>
      </c>
      <c r="I74" s="650">
        <v>129.9</v>
      </c>
      <c r="J74" s="696">
        <v>129.9</v>
      </c>
      <c r="K74" s="1398" t="s">
        <v>172</v>
      </c>
      <c r="L74" s="448" t="s">
        <v>192</v>
      </c>
      <c r="M74" s="391" t="s">
        <v>192</v>
      </c>
      <c r="N74" s="357" t="s">
        <v>192</v>
      </c>
    </row>
    <row r="75" spans="1:14" s="3" customFormat="1" ht="27" customHeight="1" x14ac:dyDescent="0.25">
      <c r="A75" s="605"/>
      <c r="B75" s="606"/>
      <c r="C75" s="617"/>
      <c r="D75" s="621"/>
      <c r="E75" s="184"/>
      <c r="F75" s="201"/>
      <c r="G75" s="685" t="s">
        <v>260</v>
      </c>
      <c r="H75" s="706">
        <v>15.6</v>
      </c>
      <c r="I75" s="650"/>
      <c r="J75" s="696"/>
      <c r="K75" s="1399"/>
      <c r="L75" s="449"/>
      <c r="M75" s="392"/>
      <c r="N75" s="358"/>
    </row>
    <row r="76" spans="1:14" s="3" customFormat="1" ht="30" customHeight="1" x14ac:dyDescent="0.25">
      <c r="A76" s="605"/>
      <c r="B76" s="606"/>
      <c r="C76" s="617"/>
      <c r="D76" s="621"/>
      <c r="E76" s="1472"/>
      <c r="F76" s="201"/>
      <c r="G76" s="685" t="s">
        <v>261</v>
      </c>
      <c r="H76" s="706">
        <v>6</v>
      </c>
      <c r="I76" s="650">
        <v>6</v>
      </c>
      <c r="J76" s="696">
        <v>7</v>
      </c>
      <c r="K76" s="669" t="s">
        <v>131</v>
      </c>
      <c r="L76" s="96">
        <v>250</v>
      </c>
      <c r="M76" s="331">
        <v>250</v>
      </c>
      <c r="N76" s="359">
        <v>250</v>
      </c>
    </row>
    <row r="77" spans="1:14" s="3" customFormat="1" ht="30.75" customHeight="1" x14ac:dyDescent="0.25">
      <c r="A77" s="605"/>
      <c r="B77" s="606"/>
      <c r="C77" s="617"/>
      <c r="D77" s="621"/>
      <c r="E77" s="1472"/>
      <c r="F77" s="201"/>
      <c r="G77" s="685" t="s">
        <v>262</v>
      </c>
      <c r="H77" s="707">
        <v>23</v>
      </c>
      <c r="I77" s="679">
        <v>24</v>
      </c>
      <c r="J77" s="697">
        <v>25</v>
      </c>
      <c r="K77" s="670" t="s">
        <v>173</v>
      </c>
      <c r="L77" s="450" t="s">
        <v>220</v>
      </c>
      <c r="M77" s="394" t="s">
        <v>220</v>
      </c>
      <c r="N77" s="362" t="s">
        <v>232</v>
      </c>
    </row>
    <row r="78" spans="1:14" s="3" customFormat="1" ht="18" customHeight="1" x14ac:dyDescent="0.25">
      <c r="A78" s="831"/>
      <c r="B78" s="830"/>
      <c r="C78" s="828"/>
      <c r="D78" s="829"/>
      <c r="E78" s="832"/>
      <c r="F78" s="201"/>
      <c r="G78" s="685"/>
      <c r="H78" s="707"/>
      <c r="I78" s="679"/>
      <c r="J78" s="697"/>
      <c r="K78" s="668" t="s">
        <v>157</v>
      </c>
      <c r="L78" s="447"/>
      <c r="M78" s="390"/>
      <c r="N78" s="356">
        <v>1</v>
      </c>
    </row>
    <row r="79" spans="1:14" s="3" customFormat="1" ht="55.5" customHeight="1" x14ac:dyDescent="0.25">
      <c r="A79" s="605"/>
      <c r="B79" s="606"/>
      <c r="C79" s="617"/>
      <c r="D79" s="208" t="s">
        <v>121</v>
      </c>
      <c r="E79" s="117"/>
      <c r="F79" s="66"/>
      <c r="G79" s="687" t="s">
        <v>263</v>
      </c>
      <c r="H79" s="707">
        <v>43.1</v>
      </c>
      <c r="I79" s="650"/>
      <c r="J79" s="696"/>
      <c r="K79" s="669" t="s">
        <v>174</v>
      </c>
      <c r="L79" s="451">
        <v>0.5</v>
      </c>
      <c r="M79" s="393">
        <v>0.5</v>
      </c>
      <c r="N79" s="360"/>
    </row>
    <row r="80" spans="1:14" s="3" customFormat="1" ht="30.75" customHeight="1" x14ac:dyDescent="0.25">
      <c r="A80" s="605"/>
      <c r="B80" s="606"/>
      <c r="C80" s="617"/>
      <c r="D80" s="621"/>
      <c r="E80" s="117"/>
      <c r="F80" s="66"/>
      <c r="G80" s="688"/>
      <c r="H80" s="708"/>
      <c r="I80" s="679"/>
      <c r="J80" s="697"/>
      <c r="K80" s="671" t="s">
        <v>109</v>
      </c>
      <c r="L80" s="303">
        <v>20</v>
      </c>
      <c r="M80" s="307"/>
      <c r="N80" s="305"/>
    </row>
    <row r="81" spans="1:15" s="3" customFormat="1" ht="21.6" customHeight="1" x14ac:dyDescent="0.25">
      <c r="A81" s="605"/>
      <c r="B81" s="606"/>
      <c r="C81" s="617"/>
      <c r="D81" s="1476" t="s">
        <v>114</v>
      </c>
      <c r="E81" s="215" t="s">
        <v>195</v>
      </c>
      <c r="F81" s="201"/>
      <c r="G81" s="685" t="s">
        <v>155</v>
      </c>
      <c r="H81" s="706">
        <v>436.6</v>
      </c>
      <c r="I81" s="650">
        <v>436.6</v>
      </c>
      <c r="J81" s="696">
        <v>436.6</v>
      </c>
      <c r="K81" s="1305" t="s">
        <v>132</v>
      </c>
      <c r="L81" s="569">
        <v>70</v>
      </c>
      <c r="M81" s="486">
        <v>70</v>
      </c>
      <c r="N81" s="341">
        <v>70</v>
      </c>
    </row>
    <row r="82" spans="1:15" s="3" customFormat="1" ht="21.6" customHeight="1" x14ac:dyDescent="0.25">
      <c r="A82" s="605"/>
      <c r="B82" s="606"/>
      <c r="C82" s="617"/>
      <c r="D82" s="1477"/>
      <c r="E82" s="248"/>
      <c r="F82" s="201"/>
      <c r="G82" s="685" t="s">
        <v>258</v>
      </c>
      <c r="H82" s="706">
        <v>234</v>
      </c>
      <c r="I82" s="650">
        <v>234</v>
      </c>
      <c r="J82" s="696">
        <v>234</v>
      </c>
      <c r="K82" s="1306"/>
      <c r="L82" s="452"/>
      <c r="M82" s="441"/>
      <c r="N82" s="361"/>
    </row>
    <row r="83" spans="1:15" s="3" customFormat="1" ht="28.5" customHeight="1" x14ac:dyDescent="0.25">
      <c r="A83" s="605"/>
      <c r="B83" s="606"/>
      <c r="C83" s="617"/>
      <c r="D83" s="54"/>
      <c r="E83" s="211"/>
      <c r="F83" s="201"/>
      <c r="G83" s="685" t="s">
        <v>259</v>
      </c>
      <c r="H83" s="706">
        <v>107.4</v>
      </c>
      <c r="I83" s="650">
        <v>107.4</v>
      </c>
      <c r="J83" s="696">
        <v>107.4</v>
      </c>
      <c r="K83" s="672" t="s">
        <v>133</v>
      </c>
      <c r="L83" s="453">
        <v>66</v>
      </c>
      <c r="M83" s="442">
        <v>66</v>
      </c>
      <c r="N83" s="361">
        <v>66</v>
      </c>
    </row>
    <row r="84" spans="1:15" s="3" customFormat="1" ht="41.25" customHeight="1" x14ac:dyDescent="0.25">
      <c r="A84" s="605"/>
      <c r="B84" s="606"/>
      <c r="C84" s="617"/>
      <c r="D84" s="54"/>
      <c r="E84" s="117"/>
      <c r="F84" s="66"/>
      <c r="G84" s="685" t="s">
        <v>260</v>
      </c>
      <c r="H84" s="706">
        <v>18.7</v>
      </c>
      <c r="I84" s="650"/>
      <c r="J84" s="696"/>
      <c r="K84" s="673" t="s">
        <v>134</v>
      </c>
      <c r="L84" s="351">
        <v>100</v>
      </c>
      <c r="M84" s="344">
        <v>100</v>
      </c>
      <c r="N84" s="340">
        <v>100</v>
      </c>
    </row>
    <row r="85" spans="1:15" s="3" customFormat="1" ht="53.25" customHeight="1" x14ac:dyDescent="0.25">
      <c r="A85" s="605"/>
      <c r="B85" s="606"/>
      <c r="C85" s="617"/>
      <c r="D85" s="1481" t="s">
        <v>44</v>
      </c>
      <c r="E85" s="117"/>
      <c r="F85" s="623"/>
      <c r="G85" s="685" t="s">
        <v>155</v>
      </c>
      <c r="H85" s="709">
        <v>704.8</v>
      </c>
      <c r="I85" s="680">
        <v>704.8</v>
      </c>
      <c r="J85" s="698">
        <v>704.8</v>
      </c>
      <c r="K85" s="674" t="s">
        <v>277</v>
      </c>
      <c r="L85" s="454">
        <v>24000</v>
      </c>
      <c r="M85" s="395">
        <v>24000</v>
      </c>
      <c r="N85" s="363">
        <v>24000</v>
      </c>
    </row>
    <row r="86" spans="1:15" s="3" customFormat="1" ht="17.649999999999999" customHeight="1" x14ac:dyDescent="0.25">
      <c r="A86" s="605"/>
      <c r="B86" s="606"/>
      <c r="C86" s="617"/>
      <c r="D86" s="1482"/>
      <c r="E86" s="74"/>
      <c r="F86" s="623"/>
      <c r="G86" s="685" t="s">
        <v>258</v>
      </c>
      <c r="H86" s="709">
        <v>284.5</v>
      </c>
      <c r="I86" s="680">
        <v>284.5</v>
      </c>
      <c r="J86" s="698">
        <v>284.5</v>
      </c>
      <c r="K86" s="674" t="s">
        <v>215</v>
      </c>
      <c r="L86" s="67">
        <v>4</v>
      </c>
      <c r="M86" s="396">
        <v>6</v>
      </c>
      <c r="N86" s="363"/>
    </row>
    <row r="87" spans="1:15" s="3" customFormat="1" ht="29.25" customHeight="1" x14ac:dyDescent="0.25">
      <c r="A87" s="605"/>
      <c r="B87" s="606"/>
      <c r="C87" s="617"/>
      <c r="D87" s="1482"/>
      <c r="F87" s="119"/>
      <c r="G87" s="685" t="s">
        <v>259</v>
      </c>
      <c r="H87" s="710">
        <v>0.8</v>
      </c>
      <c r="I87" s="664">
        <v>0.8</v>
      </c>
      <c r="J87" s="699">
        <v>0.8</v>
      </c>
      <c r="K87" s="670" t="s">
        <v>135</v>
      </c>
      <c r="L87" s="9">
        <v>10</v>
      </c>
      <c r="M87" s="332">
        <v>10</v>
      </c>
      <c r="N87" s="369">
        <v>10</v>
      </c>
    </row>
    <row r="88" spans="1:15" s="3" customFormat="1" ht="42" customHeight="1" x14ac:dyDescent="0.25">
      <c r="A88" s="605"/>
      <c r="B88" s="606"/>
      <c r="C88" s="617"/>
      <c r="D88" s="629"/>
      <c r="E88" s="117"/>
      <c r="F88" s="623"/>
      <c r="G88" s="685" t="s">
        <v>260</v>
      </c>
      <c r="H88" s="710">
        <v>0.5</v>
      </c>
      <c r="I88" s="664"/>
      <c r="J88" s="699"/>
      <c r="K88" s="674" t="s">
        <v>158</v>
      </c>
      <c r="L88" s="127">
        <v>5</v>
      </c>
      <c r="M88" s="332">
        <v>5</v>
      </c>
      <c r="N88" s="355">
        <v>5</v>
      </c>
    </row>
    <row r="89" spans="1:15" s="3" customFormat="1" ht="41.25" customHeight="1" x14ac:dyDescent="0.25">
      <c r="A89" s="605"/>
      <c r="B89" s="606"/>
      <c r="C89" s="617"/>
      <c r="D89" s="629"/>
      <c r="E89" s="117"/>
      <c r="F89" s="623"/>
      <c r="G89" s="687"/>
      <c r="H89" s="710"/>
      <c r="I89" s="664"/>
      <c r="J89" s="699"/>
      <c r="K89" s="674" t="s">
        <v>175</v>
      </c>
      <c r="L89" s="455" t="s">
        <v>191</v>
      </c>
      <c r="M89" s="443" t="s">
        <v>191</v>
      </c>
      <c r="N89" s="365" t="s">
        <v>191</v>
      </c>
    </row>
    <row r="90" spans="1:15" s="3" customFormat="1" ht="28.5" customHeight="1" x14ac:dyDescent="0.25">
      <c r="A90" s="605"/>
      <c r="B90" s="606"/>
      <c r="C90" s="617"/>
      <c r="D90" s="629"/>
      <c r="E90" s="117"/>
      <c r="F90" s="623"/>
      <c r="G90" s="687"/>
      <c r="H90" s="710"/>
      <c r="I90" s="664"/>
      <c r="J90" s="699"/>
      <c r="K90" s="670" t="s">
        <v>148</v>
      </c>
      <c r="L90" s="33">
        <v>230</v>
      </c>
      <c r="M90" s="397">
        <v>230</v>
      </c>
      <c r="N90" s="366">
        <v>230</v>
      </c>
    </row>
    <row r="91" spans="1:15" s="2" customFormat="1" ht="21.75" customHeight="1" x14ac:dyDescent="0.25">
      <c r="A91" s="1195"/>
      <c r="B91" s="1172"/>
      <c r="C91" s="1174"/>
      <c r="D91" s="1494" t="s">
        <v>182</v>
      </c>
      <c r="E91" s="1497"/>
      <c r="F91" s="1383"/>
      <c r="G91" s="687" t="s">
        <v>264</v>
      </c>
      <c r="H91" s="706">
        <v>6.5</v>
      </c>
      <c r="I91" s="650"/>
      <c r="J91" s="696"/>
      <c r="K91" s="676" t="s">
        <v>163</v>
      </c>
      <c r="L91" s="254">
        <v>1</v>
      </c>
      <c r="M91" s="399">
        <v>1</v>
      </c>
      <c r="N91" s="304"/>
    </row>
    <row r="92" spans="1:15" s="2" customFormat="1" ht="35.25" customHeight="1" x14ac:dyDescent="0.25">
      <c r="A92" s="1195"/>
      <c r="B92" s="1172"/>
      <c r="C92" s="1174"/>
      <c r="D92" s="1495"/>
      <c r="E92" s="1497"/>
      <c r="F92" s="1383"/>
      <c r="G92" s="685" t="s">
        <v>265</v>
      </c>
      <c r="H92" s="706">
        <v>90.6</v>
      </c>
      <c r="I92" s="650"/>
      <c r="J92" s="696"/>
      <c r="K92" s="252" t="s">
        <v>164</v>
      </c>
      <c r="L92" s="254">
        <v>6</v>
      </c>
      <c r="M92" s="399">
        <v>6</v>
      </c>
      <c r="N92" s="304"/>
    </row>
    <row r="93" spans="1:15" s="2" customFormat="1" ht="24.75" customHeight="1" x14ac:dyDescent="0.25">
      <c r="A93" s="1195"/>
      <c r="B93" s="1172"/>
      <c r="C93" s="1174"/>
      <c r="D93" s="1496"/>
      <c r="E93" s="1497"/>
      <c r="F93" s="1383"/>
      <c r="G93" s="685"/>
      <c r="H93" s="706"/>
      <c r="I93" s="650"/>
      <c r="J93" s="696"/>
      <c r="K93" s="700"/>
      <c r="L93" s="475"/>
      <c r="M93" s="421"/>
      <c r="N93" s="415"/>
    </row>
    <row r="94" spans="1:15" s="3" customFormat="1" ht="41.25" customHeight="1" x14ac:dyDescent="0.25">
      <c r="A94" s="605"/>
      <c r="B94" s="606"/>
      <c r="C94" s="617"/>
      <c r="D94" s="216" t="s">
        <v>170</v>
      </c>
      <c r="E94" s="117"/>
      <c r="F94" s="623"/>
      <c r="G94" s="685" t="s">
        <v>266</v>
      </c>
      <c r="H94" s="707">
        <v>2.2999999999999998</v>
      </c>
      <c r="I94" s="679">
        <v>2.2999999999999998</v>
      </c>
      <c r="J94" s="697">
        <v>2.2999999999999998</v>
      </c>
      <c r="K94" s="677"/>
      <c r="L94" s="33"/>
      <c r="M94" s="397"/>
      <c r="N94" s="367"/>
    </row>
    <row r="95" spans="1:15" s="3" customFormat="1" ht="43.5" customHeight="1" x14ac:dyDescent="0.25">
      <c r="A95" s="605"/>
      <c r="B95" s="606"/>
      <c r="C95" s="617"/>
      <c r="D95" s="208" t="s">
        <v>106</v>
      </c>
      <c r="E95" s="51"/>
      <c r="F95" s="623"/>
      <c r="G95" s="685" t="s">
        <v>266</v>
      </c>
      <c r="H95" s="707">
        <v>1.9</v>
      </c>
      <c r="I95" s="679">
        <v>1.9</v>
      </c>
      <c r="J95" s="697">
        <v>1.9</v>
      </c>
      <c r="K95" s="678"/>
      <c r="L95" s="33"/>
      <c r="M95" s="397"/>
      <c r="N95" s="367"/>
    </row>
    <row r="96" spans="1:15" s="3" customFormat="1" ht="16.5" customHeight="1" x14ac:dyDescent="0.25">
      <c r="A96" s="605"/>
      <c r="B96" s="606"/>
      <c r="C96" s="617"/>
      <c r="D96" s="1481" t="s">
        <v>115</v>
      </c>
      <c r="E96" s="117"/>
      <c r="F96" s="623"/>
      <c r="G96" s="685" t="s">
        <v>155</v>
      </c>
      <c r="H96" s="706">
        <v>450.5</v>
      </c>
      <c r="I96" s="650">
        <v>430.6</v>
      </c>
      <c r="J96" s="696">
        <v>430.6</v>
      </c>
      <c r="K96" s="251" t="s">
        <v>85</v>
      </c>
      <c r="L96" s="472">
        <v>171</v>
      </c>
      <c r="M96" s="444">
        <v>171</v>
      </c>
      <c r="N96" s="473">
        <v>171</v>
      </c>
      <c r="O96" s="126"/>
    </row>
    <row r="97" spans="1:14" s="3" customFormat="1" ht="13.9" customHeight="1" x14ac:dyDescent="0.25">
      <c r="A97" s="605"/>
      <c r="B97" s="606"/>
      <c r="C97" s="617"/>
      <c r="D97" s="1482"/>
      <c r="E97" s="117"/>
      <c r="F97" s="623"/>
      <c r="G97" s="685" t="s">
        <v>259</v>
      </c>
      <c r="H97" s="706">
        <v>4.5</v>
      </c>
      <c r="I97" s="650">
        <v>4.5</v>
      </c>
      <c r="J97" s="696">
        <v>4.5</v>
      </c>
      <c r="K97" s="1401" t="s">
        <v>176</v>
      </c>
      <c r="L97" s="472">
        <v>23</v>
      </c>
      <c r="M97" s="444">
        <v>25</v>
      </c>
      <c r="N97" s="473">
        <v>25</v>
      </c>
    </row>
    <row r="98" spans="1:14" s="3" customFormat="1" ht="13.9" customHeight="1" x14ac:dyDescent="0.25">
      <c r="A98" s="605"/>
      <c r="B98" s="606"/>
      <c r="C98" s="617"/>
      <c r="D98" s="1483"/>
      <c r="E98" s="51"/>
      <c r="F98" s="623"/>
      <c r="G98" s="685" t="s">
        <v>260</v>
      </c>
      <c r="H98" s="706">
        <v>2</v>
      </c>
      <c r="I98" s="650"/>
      <c r="J98" s="696"/>
      <c r="K98" s="1400"/>
      <c r="L98" s="474"/>
      <c r="M98" s="404"/>
      <c r="N98" s="374"/>
    </row>
    <row r="99" spans="1:14" s="3" customFormat="1" ht="27" customHeight="1" x14ac:dyDescent="0.25">
      <c r="A99" s="605"/>
      <c r="B99" s="606"/>
      <c r="C99" s="617"/>
      <c r="D99" s="1481" t="s">
        <v>116</v>
      </c>
      <c r="E99" s="162"/>
      <c r="F99" s="623"/>
      <c r="G99" s="685" t="s">
        <v>258</v>
      </c>
      <c r="H99" s="706">
        <v>476.9</v>
      </c>
      <c r="I99" s="650">
        <v>476.9</v>
      </c>
      <c r="J99" s="696">
        <v>476.9</v>
      </c>
      <c r="K99" s="251" t="s">
        <v>112</v>
      </c>
      <c r="L99" s="9">
        <v>40</v>
      </c>
      <c r="M99" s="330">
        <v>40</v>
      </c>
      <c r="N99" s="366">
        <v>40</v>
      </c>
    </row>
    <row r="100" spans="1:14" s="3" customFormat="1" ht="17.25" customHeight="1" x14ac:dyDescent="0.25">
      <c r="A100" s="605"/>
      <c r="B100" s="606"/>
      <c r="C100" s="617"/>
      <c r="D100" s="1482"/>
      <c r="E100" s="74"/>
      <c r="F100" s="623"/>
      <c r="G100" s="685" t="s">
        <v>155</v>
      </c>
      <c r="H100" s="706">
        <v>65.7</v>
      </c>
      <c r="I100" s="650">
        <v>65.7</v>
      </c>
      <c r="J100" s="696">
        <v>65.7</v>
      </c>
      <c r="K100" s="1250" t="s">
        <v>147</v>
      </c>
      <c r="L100" s="9">
        <v>20</v>
      </c>
      <c r="M100" s="330">
        <v>20</v>
      </c>
      <c r="N100" s="366">
        <v>20</v>
      </c>
    </row>
    <row r="101" spans="1:14" s="3" customFormat="1" ht="13.9" customHeight="1" x14ac:dyDescent="0.25">
      <c r="A101" s="605"/>
      <c r="B101" s="606"/>
      <c r="C101" s="617"/>
      <c r="D101" s="1482"/>
      <c r="E101" s="74"/>
      <c r="F101" s="623"/>
      <c r="G101" s="685" t="s">
        <v>258</v>
      </c>
      <c r="H101" s="706">
        <v>276.5</v>
      </c>
      <c r="I101" s="650">
        <v>276.5</v>
      </c>
      <c r="J101" s="696">
        <v>276.5</v>
      </c>
      <c r="K101" s="1401"/>
      <c r="L101" s="33"/>
      <c r="M101" s="397"/>
      <c r="N101" s="367"/>
    </row>
    <row r="102" spans="1:14" s="3" customFormat="1" ht="16.5" customHeight="1" x14ac:dyDescent="0.25">
      <c r="A102" s="605"/>
      <c r="B102" s="606"/>
      <c r="C102" s="617"/>
      <c r="D102" s="1481" t="s">
        <v>45</v>
      </c>
      <c r="E102" s="40"/>
      <c r="F102" s="623"/>
      <c r="G102" s="685" t="s">
        <v>155</v>
      </c>
      <c r="H102" s="706">
        <v>26.3</v>
      </c>
      <c r="I102" s="650">
        <v>26.3</v>
      </c>
      <c r="J102" s="696">
        <v>26.3</v>
      </c>
      <c r="K102" s="666" t="s">
        <v>136</v>
      </c>
      <c r="L102" s="9">
        <v>56</v>
      </c>
      <c r="M102" s="330">
        <v>56</v>
      </c>
      <c r="N102" s="366">
        <v>56</v>
      </c>
    </row>
    <row r="103" spans="1:14" s="3" customFormat="1" ht="16.5" customHeight="1" x14ac:dyDescent="0.25">
      <c r="A103" s="84"/>
      <c r="B103" s="606"/>
      <c r="C103" s="617"/>
      <c r="D103" s="1483"/>
      <c r="E103" s="40"/>
      <c r="F103" s="623"/>
      <c r="G103" s="685" t="s">
        <v>155</v>
      </c>
      <c r="H103" s="706"/>
      <c r="I103" s="650">
        <v>32</v>
      </c>
      <c r="J103" s="696"/>
      <c r="K103" s="666" t="s">
        <v>157</v>
      </c>
      <c r="L103" s="9"/>
      <c r="M103" s="330">
        <v>1</v>
      </c>
      <c r="N103" s="366"/>
    </row>
    <row r="104" spans="1:14" s="16" customFormat="1" ht="15" customHeight="1" thickBot="1" x14ac:dyDescent="0.3">
      <c r="A104" s="85"/>
      <c r="B104" s="612"/>
      <c r="C104" s="68"/>
      <c r="D104" s="1212" t="s">
        <v>31</v>
      </c>
      <c r="E104" s="1213"/>
      <c r="F104" s="1213"/>
      <c r="G104" s="1452"/>
      <c r="H104" s="711">
        <f>SUM(H60:H69)</f>
        <v>7014.0000000000009</v>
      </c>
      <c r="I104" s="701">
        <f>SUM(I60:I69)</f>
        <v>6726.9000000000005</v>
      </c>
      <c r="J104" s="702">
        <f>SUM(J60:J69)</f>
        <v>6760.4000000000005</v>
      </c>
      <c r="K104" s="681"/>
      <c r="L104" s="456"/>
      <c r="M104" s="400"/>
      <c r="N104" s="371"/>
    </row>
    <row r="105" spans="1:14" s="17" customFormat="1" ht="25.15" customHeight="1" x14ac:dyDescent="0.25">
      <c r="A105" s="1427" t="s">
        <v>13</v>
      </c>
      <c r="B105" s="1431" t="s">
        <v>32</v>
      </c>
      <c r="C105" s="1508" t="s">
        <v>32</v>
      </c>
      <c r="D105" s="1511" t="s">
        <v>46</v>
      </c>
      <c r="E105" s="1514"/>
      <c r="F105" s="1517" t="s">
        <v>17</v>
      </c>
      <c r="G105" s="583" t="s">
        <v>20</v>
      </c>
      <c r="H105" s="584">
        <v>255.9</v>
      </c>
      <c r="I105" s="585">
        <v>288.2</v>
      </c>
      <c r="J105" s="589">
        <v>288.2</v>
      </c>
      <c r="K105" s="1411" t="s">
        <v>95</v>
      </c>
      <c r="L105" s="457">
        <v>126</v>
      </c>
      <c r="M105" s="401">
        <v>126</v>
      </c>
      <c r="N105" s="372">
        <v>126</v>
      </c>
    </row>
    <row r="106" spans="1:14" s="17" customFormat="1" ht="25.15" customHeight="1" x14ac:dyDescent="0.25">
      <c r="A106" s="1428"/>
      <c r="B106" s="1432"/>
      <c r="C106" s="1509"/>
      <c r="D106" s="1512"/>
      <c r="E106" s="1515"/>
      <c r="F106" s="1518"/>
      <c r="G106" s="582" t="s">
        <v>246</v>
      </c>
      <c r="H106" s="25">
        <v>384.1</v>
      </c>
      <c r="I106" s="266">
        <v>381.8</v>
      </c>
      <c r="J106" s="258">
        <v>381.8</v>
      </c>
      <c r="K106" s="1520"/>
      <c r="L106" s="476"/>
      <c r="M106" s="402"/>
      <c r="N106" s="570"/>
    </row>
    <row r="107" spans="1:14" s="18" customFormat="1" ht="21.75" customHeight="1" thickBot="1" x14ac:dyDescent="0.3">
      <c r="A107" s="1506"/>
      <c r="B107" s="1507"/>
      <c r="C107" s="1510"/>
      <c r="D107" s="1513"/>
      <c r="E107" s="1516"/>
      <c r="F107" s="1519"/>
      <c r="G107" s="110" t="s">
        <v>24</v>
      </c>
      <c r="H107" s="286">
        <f>SUM(H105:H106)</f>
        <v>640</v>
      </c>
      <c r="I107" s="294">
        <f>SUM(I105:I106)</f>
        <v>670</v>
      </c>
      <c r="J107" s="588">
        <f t="shared" ref="J107" si="8">SUM(J105:J106)</f>
        <v>670</v>
      </c>
      <c r="K107" s="1412"/>
      <c r="L107" s="458"/>
      <c r="M107" s="459"/>
      <c r="N107" s="460"/>
    </row>
    <row r="108" spans="1:14" s="2" customFormat="1" ht="42" customHeight="1" x14ac:dyDescent="0.25">
      <c r="A108" s="86" t="s">
        <v>13</v>
      </c>
      <c r="B108" s="19" t="s">
        <v>32</v>
      </c>
      <c r="C108" s="139" t="s">
        <v>35</v>
      </c>
      <c r="D108" s="1501" t="s">
        <v>47</v>
      </c>
      <c r="E108" s="234"/>
      <c r="F108" s="34" t="s">
        <v>17</v>
      </c>
      <c r="G108" s="191" t="s">
        <v>20</v>
      </c>
      <c r="H108" s="287">
        <v>152.9</v>
      </c>
      <c r="I108" s="295">
        <v>152.9</v>
      </c>
      <c r="J108" s="716">
        <v>221.2</v>
      </c>
      <c r="K108" s="631"/>
      <c r="L108" s="75"/>
      <c r="M108" s="403"/>
      <c r="N108" s="373"/>
    </row>
    <row r="109" spans="1:14" s="2" customFormat="1" ht="52.5" customHeight="1" x14ac:dyDescent="0.25">
      <c r="A109" s="87"/>
      <c r="B109" s="20"/>
      <c r="C109" s="624"/>
      <c r="D109" s="1502"/>
      <c r="E109" s="235"/>
      <c r="F109" s="22"/>
      <c r="G109" s="191" t="s">
        <v>246</v>
      </c>
      <c r="H109" s="717">
        <v>921.3</v>
      </c>
      <c r="I109" s="718">
        <v>1176.8</v>
      </c>
      <c r="J109" s="719">
        <v>1197.9000000000001</v>
      </c>
      <c r="K109" s="31"/>
      <c r="L109" s="474"/>
      <c r="M109" s="404"/>
      <c r="N109" s="374"/>
    </row>
    <row r="110" spans="1:14" s="2" customFormat="1" ht="55.5" customHeight="1" x14ac:dyDescent="0.25">
      <c r="A110" s="87"/>
      <c r="B110" s="20"/>
      <c r="C110" s="624"/>
      <c r="D110" s="630" t="s">
        <v>88</v>
      </c>
      <c r="E110" s="627"/>
      <c r="F110" s="22"/>
      <c r="G110" s="687" t="s">
        <v>258</v>
      </c>
      <c r="H110" s="715">
        <v>70</v>
      </c>
      <c r="I110" s="662">
        <v>103</v>
      </c>
      <c r="J110" s="686">
        <v>103</v>
      </c>
      <c r="K110" s="479" t="s">
        <v>233</v>
      </c>
      <c r="L110" s="474">
        <v>13</v>
      </c>
      <c r="M110" s="404">
        <v>13</v>
      </c>
      <c r="N110" s="374">
        <v>13</v>
      </c>
    </row>
    <row r="111" spans="1:14" s="2" customFormat="1" ht="64.150000000000006" customHeight="1" x14ac:dyDescent="0.25">
      <c r="A111" s="87"/>
      <c r="B111" s="20"/>
      <c r="C111" s="624"/>
      <c r="D111" s="1481" t="s">
        <v>89</v>
      </c>
      <c r="E111" s="1521" t="s">
        <v>195</v>
      </c>
      <c r="F111" s="22"/>
      <c r="G111" s="712" t="s">
        <v>155</v>
      </c>
      <c r="H111" s="720">
        <v>72</v>
      </c>
      <c r="I111" s="721">
        <v>72</v>
      </c>
      <c r="J111" s="722">
        <v>72</v>
      </c>
      <c r="K111" s="480" t="s">
        <v>137</v>
      </c>
      <c r="L111" s="482">
        <v>20</v>
      </c>
      <c r="M111" s="481">
        <v>20</v>
      </c>
      <c r="N111" s="375">
        <v>20</v>
      </c>
    </row>
    <row r="112" spans="1:14" s="2" customFormat="1" ht="16.5" customHeight="1" x14ac:dyDescent="0.25">
      <c r="A112" s="87"/>
      <c r="B112" s="20"/>
      <c r="C112" s="624"/>
      <c r="D112" s="1483"/>
      <c r="E112" s="1522"/>
      <c r="F112" s="22"/>
      <c r="G112" s="712"/>
      <c r="H112" s="720"/>
      <c r="I112" s="721"/>
      <c r="J112" s="722"/>
      <c r="K112" s="470"/>
      <c r="L112" s="452"/>
      <c r="M112" s="441"/>
      <c r="N112" s="471"/>
    </row>
    <row r="113" spans="1:18" s="2" customFormat="1" ht="42.75" customHeight="1" x14ac:dyDescent="0.25">
      <c r="A113" s="87"/>
      <c r="B113" s="20"/>
      <c r="C113" s="624"/>
      <c r="D113" s="1481" t="s">
        <v>278</v>
      </c>
      <c r="E113" s="182" t="s">
        <v>195</v>
      </c>
      <c r="F113" s="22"/>
      <c r="G113" s="687" t="s">
        <v>155</v>
      </c>
      <c r="H113" s="715">
        <v>80.900000000000006</v>
      </c>
      <c r="I113" s="662">
        <v>80.900000000000006</v>
      </c>
      <c r="J113" s="686">
        <v>149.19999999999999</v>
      </c>
      <c r="K113" s="220" t="s">
        <v>200</v>
      </c>
      <c r="L113" s="483">
        <v>80</v>
      </c>
      <c r="M113" s="405">
        <v>80</v>
      </c>
      <c r="N113" s="376">
        <v>80</v>
      </c>
    </row>
    <row r="114" spans="1:18" s="2" customFormat="1" ht="42.75" customHeight="1" x14ac:dyDescent="0.25">
      <c r="A114" s="87"/>
      <c r="B114" s="20"/>
      <c r="C114" s="624"/>
      <c r="D114" s="1482"/>
      <c r="E114" s="184"/>
      <c r="F114" s="22"/>
      <c r="G114" s="687" t="s">
        <v>258</v>
      </c>
      <c r="H114" s="715">
        <v>322.5</v>
      </c>
      <c r="I114" s="662">
        <v>322.5</v>
      </c>
      <c r="J114" s="686">
        <v>254.2</v>
      </c>
      <c r="K114" s="221" t="s">
        <v>216</v>
      </c>
      <c r="L114" s="483">
        <v>20</v>
      </c>
      <c r="M114" s="405">
        <v>20</v>
      </c>
      <c r="N114" s="377">
        <v>20</v>
      </c>
    </row>
    <row r="115" spans="1:18" s="2" customFormat="1" ht="34.9" customHeight="1" x14ac:dyDescent="0.25">
      <c r="A115" s="87"/>
      <c r="B115" s="20"/>
      <c r="C115" s="624"/>
      <c r="D115" s="1481" t="s">
        <v>90</v>
      </c>
      <c r="E115" s="1521" t="s">
        <v>195</v>
      </c>
      <c r="F115" s="22"/>
      <c r="G115" s="687" t="s">
        <v>258</v>
      </c>
      <c r="H115" s="715">
        <v>422</v>
      </c>
      <c r="I115" s="662">
        <v>584</v>
      </c>
      <c r="J115" s="686">
        <v>584</v>
      </c>
      <c r="K115" s="1167" t="s">
        <v>138</v>
      </c>
      <c r="L115" s="551">
        <v>200</v>
      </c>
      <c r="M115" s="552">
        <v>200</v>
      </c>
      <c r="N115" s="553">
        <v>200</v>
      </c>
    </row>
    <row r="116" spans="1:18" s="2" customFormat="1" ht="21.6" customHeight="1" x14ac:dyDescent="0.25">
      <c r="A116" s="87"/>
      <c r="B116" s="20"/>
      <c r="C116" s="624"/>
      <c r="D116" s="1483"/>
      <c r="E116" s="1522"/>
      <c r="F116" s="22"/>
      <c r="G116" s="687"/>
      <c r="H116" s="723"/>
      <c r="I116" s="692"/>
      <c r="J116" s="689"/>
      <c r="K116" s="1168"/>
      <c r="L116" s="554"/>
      <c r="M116" s="555"/>
      <c r="N116" s="556"/>
    </row>
    <row r="117" spans="1:18" s="2" customFormat="1" ht="80.45" customHeight="1" x14ac:dyDescent="0.25">
      <c r="A117" s="87"/>
      <c r="B117" s="20"/>
      <c r="C117" s="624"/>
      <c r="D117" s="630" t="s">
        <v>99</v>
      </c>
      <c r="E117" s="492"/>
      <c r="F117" s="22"/>
      <c r="G117" s="687" t="s">
        <v>258</v>
      </c>
      <c r="H117" s="715">
        <v>26</v>
      </c>
      <c r="I117" s="662">
        <v>67.900000000000006</v>
      </c>
      <c r="J117" s="686">
        <v>67.900000000000006</v>
      </c>
      <c r="K117" s="521" t="s">
        <v>139</v>
      </c>
      <c r="L117" s="557">
        <v>150</v>
      </c>
      <c r="M117" s="558">
        <v>150</v>
      </c>
      <c r="N117" s="559">
        <v>150</v>
      </c>
    </row>
    <row r="118" spans="1:18" s="2" customFormat="1" ht="57" customHeight="1" x14ac:dyDescent="0.25">
      <c r="A118" s="605"/>
      <c r="B118" s="606"/>
      <c r="C118" s="617"/>
      <c r="D118" s="493" t="s">
        <v>48</v>
      </c>
      <c r="E118" s="626"/>
      <c r="F118" s="609"/>
      <c r="G118" s="687" t="s">
        <v>258</v>
      </c>
      <c r="H118" s="715">
        <v>21.2</v>
      </c>
      <c r="I118" s="662">
        <v>39.799999999999997</v>
      </c>
      <c r="J118" s="686">
        <v>39.799999999999997</v>
      </c>
      <c r="K118" s="522" t="s">
        <v>140</v>
      </c>
      <c r="L118" s="350">
        <v>20</v>
      </c>
      <c r="M118" s="326">
        <v>20</v>
      </c>
      <c r="N118" s="339">
        <v>20</v>
      </c>
      <c r="R118" s="3"/>
    </row>
    <row r="119" spans="1:18" s="2" customFormat="1" ht="18.600000000000001" customHeight="1" x14ac:dyDescent="0.25">
      <c r="A119" s="605"/>
      <c r="B119" s="606"/>
      <c r="C119" s="617"/>
      <c r="D119" s="1503" t="s">
        <v>235</v>
      </c>
      <c r="E119" s="626"/>
      <c r="F119" s="609"/>
      <c r="G119" s="724" t="s">
        <v>258</v>
      </c>
      <c r="H119" s="713">
        <v>59.6</v>
      </c>
      <c r="I119" s="663">
        <v>59.6</v>
      </c>
      <c r="J119" s="714">
        <v>149</v>
      </c>
      <c r="K119" s="1167" t="s">
        <v>236</v>
      </c>
      <c r="L119" s="352">
        <v>8</v>
      </c>
      <c r="M119" s="345">
        <v>8</v>
      </c>
      <c r="N119" s="341">
        <v>20</v>
      </c>
    </row>
    <row r="120" spans="1:18" s="2" customFormat="1" ht="16.149999999999999" customHeight="1" thickBot="1" x14ac:dyDescent="0.3">
      <c r="A120" s="614"/>
      <c r="B120" s="612"/>
      <c r="C120" s="618"/>
      <c r="D120" s="1504"/>
      <c r="E120" s="236"/>
      <c r="F120" s="635"/>
      <c r="G120" s="70" t="s">
        <v>24</v>
      </c>
      <c r="H120" s="286">
        <f>SUM(H108:H109)</f>
        <v>1074.2</v>
      </c>
      <c r="I120" s="286">
        <f>SUM(I108:I109)</f>
        <v>1329.7</v>
      </c>
      <c r="J120" s="286">
        <f t="shared" ref="J120" si="9">SUM(J108:J109)</f>
        <v>1419.1000000000001</v>
      </c>
      <c r="K120" s="1505"/>
      <c r="L120" s="484"/>
      <c r="M120" s="406"/>
      <c r="N120" s="378"/>
    </row>
    <row r="121" spans="1:18" s="2" customFormat="1" ht="15.75" customHeight="1" x14ac:dyDescent="0.25">
      <c r="A121" s="86" t="s">
        <v>13</v>
      </c>
      <c r="B121" s="19" t="s">
        <v>32</v>
      </c>
      <c r="C121" s="139" t="s">
        <v>37</v>
      </c>
      <c r="D121" s="1501" t="s">
        <v>49</v>
      </c>
      <c r="E121" s="126"/>
      <c r="F121" s="728" t="s">
        <v>17</v>
      </c>
      <c r="G121" s="75" t="s">
        <v>20</v>
      </c>
      <c r="H121" s="524">
        <f>+H124+H126</f>
        <v>43.2</v>
      </c>
      <c r="I121" s="525">
        <f>+I124+I126</f>
        <v>43.2</v>
      </c>
      <c r="J121" s="526">
        <f t="shared" ref="J121" si="10">+J124+J126</f>
        <v>43.2</v>
      </c>
      <c r="K121" s="223"/>
      <c r="L121" s="428"/>
      <c r="M121" s="407"/>
      <c r="N121" s="379"/>
    </row>
    <row r="122" spans="1:18" s="2" customFormat="1" ht="15.75" customHeight="1" x14ac:dyDescent="0.25">
      <c r="A122" s="87"/>
      <c r="B122" s="20"/>
      <c r="C122" s="624"/>
      <c r="D122" s="1523"/>
      <c r="E122" s="126"/>
      <c r="F122" s="603"/>
      <c r="G122" s="127" t="s">
        <v>246</v>
      </c>
      <c r="H122" s="729">
        <f>+H125+H127</f>
        <v>54.599999999999994</v>
      </c>
      <c r="I122" s="727">
        <f t="shared" ref="I122:J122" si="11">+I125+I127</f>
        <v>54.599999999999994</v>
      </c>
      <c r="J122" s="730">
        <f t="shared" si="11"/>
        <v>54.599999999999994</v>
      </c>
      <c r="K122" s="224"/>
      <c r="L122" s="91"/>
      <c r="M122" s="408"/>
      <c r="N122" s="380"/>
    </row>
    <row r="123" spans="1:18" s="2" customFormat="1" ht="15.75" customHeight="1" x14ac:dyDescent="0.25">
      <c r="A123" s="87"/>
      <c r="B123" s="20"/>
      <c r="C123" s="624"/>
      <c r="D123" s="1523"/>
      <c r="E123" s="213"/>
      <c r="F123" s="603"/>
      <c r="G123" s="185" t="s">
        <v>34</v>
      </c>
      <c r="H123" s="731">
        <v>263.7</v>
      </c>
      <c r="I123" s="293">
        <v>263.7</v>
      </c>
      <c r="J123" s="600">
        <v>263.7</v>
      </c>
      <c r="K123" s="224"/>
      <c r="L123" s="91"/>
      <c r="M123" s="408"/>
      <c r="N123" s="380"/>
    </row>
    <row r="124" spans="1:18" s="2" customFormat="1" ht="27.6" customHeight="1" x14ac:dyDescent="0.25">
      <c r="A124" s="87"/>
      <c r="B124" s="20"/>
      <c r="C124" s="624"/>
      <c r="D124" s="628" t="s">
        <v>50</v>
      </c>
      <c r="E124" s="193" t="s">
        <v>195</v>
      </c>
      <c r="F124" s="603"/>
      <c r="G124" s="687" t="s">
        <v>155</v>
      </c>
      <c r="H124" s="732">
        <v>23.2</v>
      </c>
      <c r="I124" s="665">
        <v>23.2</v>
      </c>
      <c r="J124" s="690">
        <v>23.2</v>
      </c>
      <c r="K124" s="1408" t="s">
        <v>177</v>
      </c>
      <c r="L124" s="9">
        <v>20</v>
      </c>
      <c r="M124" s="330">
        <v>20</v>
      </c>
      <c r="N124" s="369">
        <v>20</v>
      </c>
      <c r="Q124" s="3"/>
      <c r="R124" s="3"/>
    </row>
    <row r="125" spans="1:18" s="2" customFormat="1" ht="27.6" customHeight="1" x14ac:dyDescent="0.25">
      <c r="A125" s="87"/>
      <c r="B125" s="20"/>
      <c r="C125" s="624"/>
      <c r="D125" s="629"/>
      <c r="E125" s="211"/>
      <c r="F125" s="603"/>
      <c r="G125" s="687" t="s">
        <v>258</v>
      </c>
      <c r="H125" s="732">
        <v>21.8</v>
      </c>
      <c r="I125" s="665">
        <v>21.8</v>
      </c>
      <c r="J125" s="690">
        <v>21.8</v>
      </c>
      <c r="K125" s="1409"/>
      <c r="L125" s="33"/>
      <c r="M125" s="397"/>
      <c r="N125" s="415"/>
      <c r="Q125" s="3"/>
    </row>
    <row r="126" spans="1:18" s="2" customFormat="1" ht="15" customHeight="1" x14ac:dyDescent="0.25">
      <c r="A126" s="1187"/>
      <c r="B126" s="1184"/>
      <c r="C126" s="617"/>
      <c r="D126" s="1537" t="s">
        <v>51</v>
      </c>
      <c r="E126" s="1524"/>
      <c r="F126" s="725"/>
      <c r="G126" s="687" t="s">
        <v>155</v>
      </c>
      <c r="H126" s="715">
        <v>20</v>
      </c>
      <c r="I126" s="662">
        <v>20</v>
      </c>
      <c r="J126" s="686">
        <v>20</v>
      </c>
      <c r="K126" s="1416" t="s">
        <v>184</v>
      </c>
      <c r="L126" s="352">
        <v>12</v>
      </c>
      <c r="M126" s="345">
        <v>12</v>
      </c>
      <c r="N126" s="599" t="s">
        <v>74</v>
      </c>
    </row>
    <row r="127" spans="1:18" s="2" customFormat="1" ht="15" customHeight="1" x14ac:dyDescent="0.25">
      <c r="A127" s="1187"/>
      <c r="B127" s="1184"/>
      <c r="C127" s="617"/>
      <c r="D127" s="1539"/>
      <c r="E127" s="1525"/>
      <c r="F127" s="725"/>
      <c r="G127" s="687" t="s">
        <v>258</v>
      </c>
      <c r="H127" s="715">
        <v>32.799999999999997</v>
      </c>
      <c r="I127" s="662">
        <v>32.799999999999997</v>
      </c>
      <c r="J127" s="686">
        <v>32.799999999999997</v>
      </c>
      <c r="K127" s="1417"/>
      <c r="L127" s="350"/>
      <c r="M127" s="326"/>
      <c r="N127" s="381"/>
    </row>
    <row r="128" spans="1:18" s="2" customFormat="1" ht="15" customHeight="1" thickBot="1" x14ac:dyDescent="0.3">
      <c r="A128" s="614"/>
      <c r="B128" s="612"/>
      <c r="C128" s="618"/>
      <c r="D128" s="1540"/>
      <c r="E128" s="1526"/>
      <c r="F128" s="726"/>
      <c r="G128" s="110" t="s">
        <v>24</v>
      </c>
      <c r="H128" s="286">
        <f>SUM(H121:H123)</f>
        <v>361.5</v>
      </c>
      <c r="I128" s="294">
        <f>SUM(I121:I123)</f>
        <v>361.5</v>
      </c>
      <c r="J128" s="275">
        <f t="shared" ref="J128" si="12">SUM(J121:J123)</f>
        <v>361.5</v>
      </c>
      <c r="K128" s="225"/>
      <c r="L128" s="733"/>
      <c r="M128" s="409"/>
      <c r="N128" s="382"/>
    </row>
    <row r="129" spans="1:20" s="2" customFormat="1" ht="15.6" customHeight="1" x14ac:dyDescent="0.25">
      <c r="A129" s="613" t="s">
        <v>13</v>
      </c>
      <c r="B129" s="179" t="s">
        <v>32</v>
      </c>
      <c r="C129" s="164" t="s">
        <v>38</v>
      </c>
      <c r="D129" s="137" t="s">
        <v>52</v>
      </c>
      <c r="E129" s="102"/>
      <c r="F129" s="104" t="s">
        <v>53</v>
      </c>
      <c r="G129" s="33" t="s">
        <v>20</v>
      </c>
      <c r="H129" s="79">
        <v>16.7</v>
      </c>
      <c r="I129" s="296">
        <v>16.7</v>
      </c>
      <c r="J129" s="277">
        <v>16.7</v>
      </c>
      <c r="K129" s="1321" t="s">
        <v>54</v>
      </c>
      <c r="L129" s="736">
        <v>17</v>
      </c>
      <c r="M129" s="564">
        <v>21</v>
      </c>
      <c r="N129" s="565">
        <v>20</v>
      </c>
    </row>
    <row r="130" spans="1:20" s="2" customFormat="1" ht="15.6" customHeight="1" x14ac:dyDescent="0.25">
      <c r="A130" s="605"/>
      <c r="B130" s="181"/>
      <c r="C130" s="166"/>
      <c r="D130" s="629"/>
      <c r="E130" s="199"/>
      <c r="F130" s="105"/>
      <c r="G130" s="127" t="s">
        <v>119</v>
      </c>
      <c r="H130" s="41">
        <v>1.3</v>
      </c>
      <c r="I130" s="270"/>
      <c r="J130" s="280"/>
      <c r="K130" s="1287"/>
      <c r="L130" s="350"/>
      <c r="M130" s="326"/>
      <c r="N130" s="339"/>
    </row>
    <row r="131" spans="1:20" s="2" customFormat="1" ht="15.6" customHeight="1" x14ac:dyDescent="0.25">
      <c r="A131" s="605"/>
      <c r="B131" s="181"/>
      <c r="C131" s="166"/>
      <c r="D131" s="629"/>
      <c r="E131" s="199"/>
      <c r="F131" s="105"/>
      <c r="G131" s="33" t="s">
        <v>246</v>
      </c>
      <c r="H131" s="577">
        <v>63.3</v>
      </c>
      <c r="I131" s="578">
        <v>63.3</v>
      </c>
      <c r="J131" s="579">
        <v>63.3</v>
      </c>
      <c r="K131" s="1286" t="s">
        <v>154</v>
      </c>
      <c r="L131" s="352">
        <v>5</v>
      </c>
      <c r="M131" s="345">
        <v>5</v>
      </c>
      <c r="N131" s="341">
        <v>5</v>
      </c>
    </row>
    <row r="132" spans="1:20" s="2" customFormat="1" ht="15.6" customHeight="1" x14ac:dyDescent="0.25">
      <c r="A132" s="136"/>
      <c r="B132" s="180"/>
      <c r="C132" s="166"/>
      <c r="D132" s="629"/>
      <c r="E132" s="199"/>
      <c r="F132" s="105"/>
      <c r="G132" s="168" t="s">
        <v>34</v>
      </c>
      <c r="H132" s="10">
        <v>106.3</v>
      </c>
      <c r="I132" s="271">
        <v>110</v>
      </c>
      <c r="J132" s="491">
        <v>110</v>
      </c>
      <c r="K132" s="1543"/>
      <c r="L132" s="737"/>
      <c r="M132" s="735"/>
      <c r="N132" s="738"/>
      <c r="P132" s="3"/>
    </row>
    <row r="133" spans="1:20" s="2" customFormat="1" ht="42.75" customHeight="1" x14ac:dyDescent="0.25">
      <c r="A133" s="136"/>
      <c r="B133" s="180"/>
      <c r="C133" s="166"/>
      <c r="D133" s="629"/>
      <c r="E133" s="199"/>
      <c r="F133" s="105"/>
      <c r="G133" s="120"/>
      <c r="H133" s="734"/>
      <c r="I133" s="297"/>
      <c r="J133" s="278"/>
      <c r="K133" s="222" t="s">
        <v>96</v>
      </c>
      <c r="L133" s="604">
        <v>10</v>
      </c>
      <c r="M133" s="494">
        <v>10</v>
      </c>
      <c r="N133" s="361">
        <v>10</v>
      </c>
      <c r="R133" s="3"/>
      <c r="T133" s="3"/>
    </row>
    <row r="134" spans="1:20" s="2" customFormat="1" ht="15" customHeight="1" x14ac:dyDescent="0.25">
      <c r="A134" s="136"/>
      <c r="B134" s="180"/>
      <c r="C134" s="166"/>
      <c r="D134" s="629"/>
      <c r="E134" s="199"/>
      <c r="F134" s="105"/>
      <c r="G134" s="120"/>
      <c r="H134" s="288"/>
      <c r="I134" s="297"/>
      <c r="J134" s="278"/>
      <c r="K134" s="1503" t="s">
        <v>110</v>
      </c>
      <c r="L134" s="352">
        <v>36</v>
      </c>
      <c r="M134" s="345">
        <v>36</v>
      </c>
      <c r="N134" s="341">
        <v>36</v>
      </c>
    </row>
    <row r="135" spans="1:20" s="2" customFormat="1" ht="16.5" customHeight="1" thickBot="1" x14ac:dyDescent="0.3">
      <c r="A135" s="605"/>
      <c r="B135" s="181"/>
      <c r="C135" s="166"/>
      <c r="D135" s="138"/>
      <c r="E135" s="199"/>
      <c r="F135" s="105"/>
      <c r="G135" s="113" t="s">
        <v>24</v>
      </c>
      <c r="H135" s="11">
        <f>SUM(H129:H134)</f>
        <v>187.6</v>
      </c>
      <c r="I135" s="273">
        <f>SUM(I129:I134)</f>
        <v>190</v>
      </c>
      <c r="J135" s="260">
        <f>SUM(J129:J134)</f>
        <v>190</v>
      </c>
      <c r="K135" s="1504"/>
      <c r="L135" s="739"/>
      <c r="M135" s="410"/>
      <c r="N135" s="383"/>
      <c r="O135" s="3"/>
    </row>
    <row r="136" spans="1:20" s="2" customFormat="1" ht="19.899999999999999" customHeight="1" x14ac:dyDescent="0.25">
      <c r="A136" s="613" t="s">
        <v>13</v>
      </c>
      <c r="B136" s="615" t="s">
        <v>32</v>
      </c>
      <c r="C136" s="616" t="s">
        <v>55</v>
      </c>
      <c r="D136" s="1511" t="s">
        <v>100</v>
      </c>
      <c r="E136" s="15"/>
      <c r="F136" s="1190">
        <v>3</v>
      </c>
      <c r="G136" s="111" t="s">
        <v>20</v>
      </c>
      <c r="H136" s="289">
        <v>5.2</v>
      </c>
      <c r="I136" s="298">
        <v>5.2</v>
      </c>
      <c r="J136" s="279">
        <v>5.2</v>
      </c>
      <c r="K136" s="1185" t="s">
        <v>160</v>
      </c>
      <c r="L136" s="57">
        <v>2</v>
      </c>
      <c r="M136" s="411">
        <v>2</v>
      </c>
      <c r="N136" s="384">
        <v>2</v>
      </c>
    </row>
    <row r="137" spans="1:20" s="2" customFormat="1" ht="16.5" customHeight="1" thickBot="1" x14ac:dyDescent="0.3">
      <c r="A137" s="614"/>
      <c r="B137" s="612"/>
      <c r="C137" s="618"/>
      <c r="D137" s="1513"/>
      <c r="E137" s="121"/>
      <c r="F137" s="1191"/>
      <c r="G137" s="110" t="s">
        <v>24</v>
      </c>
      <c r="H137" s="11">
        <f>H136</f>
        <v>5.2</v>
      </c>
      <c r="I137" s="273">
        <f>I136</f>
        <v>5.2</v>
      </c>
      <c r="J137" s="260">
        <f>J136</f>
        <v>5.2</v>
      </c>
      <c r="K137" s="1186"/>
      <c r="L137" s="620"/>
      <c r="M137" s="412"/>
      <c r="N137" s="385"/>
    </row>
    <row r="138" spans="1:20" s="2" customFormat="1" ht="15" customHeight="1" x14ac:dyDescent="0.25">
      <c r="A138" s="1194" t="s">
        <v>13</v>
      </c>
      <c r="B138" s="1171" t="s">
        <v>32</v>
      </c>
      <c r="C138" s="1173" t="s">
        <v>56</v>
      </c>
      <c r="D138" s="1261" t="s">
        <v>104</v>
      </c>
      <c r="E138" s="1527"/>
      <c r="F138" s="1181">
        <v>3</v>
      </c>
      <c r="G138" s="78" t="s">
        <v>18</v>
      </c>
      <c r="H138" s="79">
        <v>88.9</v>
      </c>
      <c r="I138" s="296">
        <v>9.5</v>
      </c>
      <c r="J138" s="277"/>
      <c r="K138" s="223" t="s">
        <v>103</v>
      </c>
      <c r="L138" s="428">
        <v>350</v>
      </c>
      <c r="M138" s="407">
        <v>20</v>
      </c>
      <c r="N138" s="379"/>
    </row>
    <row r="139" spans="1:20" s="2" customFormat="1" ht="15" customHeight="1" x14ac:dyDescent="0.25">
      <c r="A139" s="1195"/>
      <c r="B139" s="1172"/>
      <c r="C139" s="1174"/>
      <c r="D139" s="1177"/>
      <c r="E139" s="1528"/>
      <c r="F139" s="1182"/>
      <c r="G139" s="67" t="s">
        <v>181</v>
      </c>
      <c r="H139" s="41">
        <v>0.5</v>
      </c>
      <c r="I139" s="270"/>
      <c r="J139" s="280"/>
      <c r="K139" s="224"/>
      <c r="L139" s="91"/>
      <c r="M139" s="408"/>
      <c r="N139" s="380"/>
    </row>
    <row r="140" spans="1:20" s="2" customFormat="1" ht="15" customHeight="1" x14ac:dyDescent="0.25">
      <c r="A140" s="1195"/>
      <c r="B140" s="1172"/>
      <c r="C140" s="1174"/>
      <c r="D140" s="1177"/>
      <c r="E140" s="1528"/>
      <c r="F140" s="1182"/>
      <c r="G140" s="67" t="s">
        <v>122</v>
      </c>
      <c r="H140" s="41">
        <v>404.9</v>
      </c>
      <c r="I140" s="270">
        <v>42.4</v>
      </c>
      <c r="J140" s="280"/>
      <c r="K140" s="224"/>
      <c r="L140" s="91"/>
      <c r="M140" s="408"/>
      <c r="N140" s="380"/>
    </row>
    <row r="141" spans="1:20" s="2" customFormat="1" ht="15" customHeight="1" x14ac:dyDescent="0.25">
      <c r="A141" s="1195"/>
      <c r="B141" s="1172"/>
      <c r="C141" s="1174"/>
      <c r="D141" s="1177"/>
      <c r="E141" s="1528"/>
      <c r="F141" s="1182"/>
      <c r="G141" s="67" t="s">
        <v>127</v>
      </c>
      <c r="H141" s="602">
        <v>38</v>
      </c>
      <c r="I141" s="299"/>
      <c r="J141" s="281"/>
      <c r="K141" s="224"/>
      <c r="L141" s="91"/>
      <c r="M141" s="408"/>
      <c r="N141" s="380"/>
    </row>
    <row r="142" spans="1:20" s="2" customFormat="1" ht="15" customHeight="1" thickBot="1" x14ac:dyDescent="0.3">
      <c r="A142" s="1196"/>
      <c r="B142" s="1197"/>
      <c r="C142" s="1260"/>
      <c r="D142" s="1262"/>
      <c r="E142" s="1529"/>
      <c r="F142" s="1183"/>
      <c r="G142" s="70" t="s">
        <v>24</v>
      </c>
      <c r="H142" s="11">
        <f>SUM(H138:H141)</f>
        <v>532.29999999999995</v>
      </c>
      <c r="I142" s="273">
        <f>SUM(I138:I141)</f>
        <v>51.9</v>
      </c>
      <c r="J142" s="260">
        <f t="shared" ref="J142" si="13">SUM(J138:J141)</f>
        <v>0</v>
      </c>
      <c r="K142" s="226"/>
      <c r="L142" s="740"/>
      <c r="M142" s="413"/>
      <c r="N142" s="386"/>
    </row>
    <row r="143" spans="1:20" s="2" customFormat="1" ht="18.75" customHeight="1" x14ac:dyDescent="0.25">
      <c r="A143" s="1194" t="s">
        <v>13</v>
      </c>
      <c r="B143" s="1171" t="s">
        <v>32</v>
      </c>
      <c r="C143" s="1173" t="s">
        <v>87</v>
      </c>
      <c r="D143" s="1175" t="s">
        <v>126</v>
      </c>
      <c r="E143" s="1527"/>
      <c r="F143" s="1181">
        <v>3</v>
      </c>
      <c r="G143" s="590" t="s">
        <v>20</v>
      </c>
      <c r="H143" s="10">
        <v>63.8</v>
      </c>
      <c r="I143" s="271"/>
      <c r="J143" s="491"/>
      <c r="K143" s="1426" t="s">
        <v>143</v>
      </c>
      <c r="L143" s="75">
        <v>1</v>
      </c>
      <c r="M143" s="403"/>
      <c r="N143" s="373"/>
    </row>
    <row r="144" spans="1:20" s="2" customFormat="1" ht="41.25" customHeight="1" x14ac:dyDescent="0.25">
      <c r="A144" s="1195"/>
      <c r="B144" s="1172"/>
      <c r="C144" s="1174"/>
      <c r="D144" s="1176"/>
      <c r="E144" s="1528"/>
      <c r="F144" s="1182"/>
      <c r="G144" s="7" t="s">
        <v>122</v>
      </c>
      <c r="H144" s="602">
        <v>361.6</v>
      </c>
      <c r="I144" s="299"/>
      <c r="J144" s="281"/>
      <c r="K144" s="1400"/>
      <c r="L144" s="197"/>
      <c r="M144" s="398"/>
      <c r="N144" s="368"/>
    </row>
    <row r="145" spans="1:14" s="2" customFormat="1" ht="45.6" customHeight="1" x14ac:dyDescent="0.25">
      <c r="A145" s="1195"/>
      <c r="B145" s="1172"/>
      <c r="C145" s="1174"/>
      <c r="D145" s="1176"/>
      <c r="E145" s="1528"/>
      <c r="F145" s="1182"/>
      <c r="G145" s="238" t="s">
        <v>127</v>
      </c>
      <c r="H145" s="41">
        <v>0.8</v>
      </c>
      <c r="I145" s="270"/>
      <c r="J145" s="280"/>
      <c r="K145" s="607" t="s">
        <v>149</v>
      </c>
      <c r="L145" s="9">
        <v>340</v>
      </c>
      <c r="M145" s="330"/>
      <c r="N145" s="366"/>
    </row>
    <row r="146" spans="1:14" s="2" customFormat="1" ht="15.75" customHeight="1" thickBot="1" x14ac:dyDescent="0.3">
      <c r="A146" s="1195"/>
      <c r="B146" s="1172"/>
      <c r="C146" s="1174"/>
      <c r="D146" s="1177"/>
      <c r="E146" s="1528"/>
      <c r="F146" s="1183"/>
      <c r="G146" s="70" t="s">
        <v>24</v>
      </c>
      <c r="H146" s="290">
        <f>SUM(H143:H145)</f>
        <v>426.20000000000005</v>
      </c>
      <c r="I146" s="301">
        <f>SUM(I143:I145)</f>
        <v>0</v>
      </c>
      <c r="J146" s="283">
        <f>SUM(J143:J145)</f>
        <v>0</v>
      </c>
      <c r="K146" s="324" t="s">
        <v>226</v>
      </c>
      <c r="L146" s="741">
        <v>1</v>
      </c>
      <c r="M146" s="414"/>
      <c r="N146" s="387"/>
    </row>
    <row r="147" spans="1:14" s="2" customFormat="1" ht="16.5" customHeight="1" thickBot="1" x14ac:dyDescent="0.3">
      <c r="A147" s="82" t="s">
        <v>13</v>
      </c>
      <c r="B147" s="4" t="s">
        <v>32</v>
      </c>
      <c r="C147" s="1265" t="s">
        <v>39</v>
      </c>
      <c r="D147" s="1265"/>
      <c r="E147" s="1265"/>
      <c r="F147" s="1265"/>
      <c r="G147" s="1265"/>
      <c r="H147" s="291">
        <f>+H146+H142+H137+H135+H128+H120+H107+H104</f>
        <v>10241</v>
      </c>
      <c r="I147" s="302">
        <f>+I146+I142+I137+I135+I128+I120+I107+I104</f>
        <v>9335.2000000000007</v>
      </c>
      <c r="J147" s="742">
        <f>+J146+J142+J137+J135+J128+J120+J107+J104</f>
        <v>9406.2000000000007</v>
      </c>
      <c r="K147" s="1294"/>
      <c r="L147" s="1258"/>
      <c r="M147" s="1258"/>
      <c r="N147" s="1259"/>
    </row>
    <row r="148" spans="1:14" s="2" customFormat="1" ht="30" customHeight="1" thickBot="1" x14ac:dyDescent="0.3">
      <c r="A148" s="83" t="s">
        <v>13</v>
      </c>
      <c r="B148" s="4" t="s">
        <v>35</v>
      </c>
      <c r="C148" s="1532" t="s">
        <v>207</v>
      </c>
      <c r="D148" s="1533"/>
      <c r="E148" s="1533"/>
      <c r="F148" s="1533"/>
      <c r="G148" s="1533"/>
      <c r="H148" s="1533"/>
      <c r="I148" s="1533"/>
      <c r="J148" s="1533"/>
      <c r="K148" s="1533"/>
      <c r="L148" s="1533"/>
      <c r="M148" s="1533"/>
      <c r="N148" s="1534"/>
    </row>
    <row r="149" spans="1:14" s="3" customFormat="1" ht="16.899999999999999" customHeight="1" x14ac:dyDescent="0.25">
      <c r="A149" s="613" t="s">
        <v>13</v>
      </c>
      <c r="B149" s="615" t="s">
        <v>35</v>
      </c>
      <c r="C149" s="152" t="s">
        <v>13</v>
      </c>
      <c r="D149" s="1544" t="s">
        <v>58</v>
      </c>
      <c r="E149" s="334"/>
      <c r="F149" s="173"/>
      <c r="G149" s="768" t="s">
        <v>20</v>
      </c>
      <c r="H149" s="79">
        <v>121.8</v>
      </c>
      <c r="I149" s="296">
        <v>339.9</v>
      </c>
      <c r="J149" s="277">
        <v>1268.0999999999999</v>
      </c>
      <c r="K149" s="766"/>
      <c r="L149" s="56"/>
      <c r="M149" s="343"/>
      <c r="N149" s="336"/>
    </row>
    <row r="150" spans="1:14" s="3" customFormat="1" ht="16.899999999999999" customHeight="1" x14ac:dyDescent="0.25">
      <c r="A150" s="605"/>
      <c r="B150" s="606"/>
      <c r="C150" s="94"/>
      <c r="D150" s="1545"/>
      <c r="E150" s="743"/>
      <c r="F150" s="66"/>
      <c r="G150" s="634" t="s">
        <v>119</v>
      </c>
      <c r="H150" s="41">
        <v>56.2</v>
      </c>
      <c r="I150" s="270"/>
      <c r="J150" s="280"/>
      <c r="K150" s="767"/>
      <c r="L150" s="745"/>
      <c r="M150" s="746"/>
      <c r="N150" s="747"/>
    </row>
    <row r="151" spans="1:14" s="3" customFormat="1" ht="16.899999999999999" customHeight="1" x14ac:dyDescent="0.25">
      <c r="A151" s="605"/>
      <c r="B151" s="606"/>
      <c r="C151" s="94"/>
      <c r="D151" s="1545"/>
      <c r="E151" s="743"/>
      <c r="F151" s="66"/>
      <c r="G151" s="634" t="s">
        <v>246</v>
      </c>
      <c r="H151" s="577">
        <v>160.5</v>
      </c>
      <c r="I151" s="578"/>
      <c r="J151" s="579"/>
      <c r="K151" s="767"/>
      <c r="L151" s="745"/>
      <c r="M151" s="746"/>
      <c r="N151" s="747"/>
    </row>
    <row r="152" spans="1:14" s="3" customFormat="1" ht="16.899999999999999" customHeight="1" x14ac:dyDescent="0.25">
      <c r="A152" s="605"/>
      <c r="B152" s="606"/>
      <c r="C152" s="94"/>
      <c r="D152" s="1545"/>
      <c r="E152" s="743"/>
      <c r="F152" s="66"/>
      <c r="G152" s="769" t="s">
        <v>122</v>
      </c>
      <c r="H152" s="41">
        <v>278.60000000000002</v>
      </c>
      <c r="I152" s="270">
        <v>334.9</v>
      </c>
      <c r="J152" s="280"/>
      <c r="K152" s="767"/>
      <c r="L152" s="745"/>
      <c r="M152" s="746"/>
      <c r="N152" s="747"/>
    </row>
    <row r="153" spans="1:14" s="3" customFormat="1" ht="16.899999999999999" customHeight="1" x14ac:dyDescent="0.25">
      <c r="A153" s="605"/>
      <c r="B153" s="606"/>
      <c r="C153" s="94"/>
      <c r="D153" s="1545"/>
      <c r="E153" s="743"/>
      <c r="F153" s="66"/>
      <c r="G153" s="769" t="s">
        <v>127</v>
      </c>
      <c r="H153" s="774">
        <v>18.399999999999999</v>
      </c>
      <c r="I153" s="775"/>
      <c r="J153" s="776"/>
      <c r="K153" s="767"/>
      <c r="L153" s="745"/>
      <c r="M153" s="746"/>
      <c r="N153" s="747"/>
    </row>
    <row r="154" spans="1:14" s="3" customFormat="1" ht="16.899999999999999" customHeight="1" x14ac:dyDescent="0.25">
      <c r="A154" s="605"/>
      <c r="B154" s="606"/>
      <c r="C154" s="94"/>
      <c r="D154" s="748"/>
      <c r="E154" s="743"/>
      <c r="F154" s="66"/>
      <c r="G154" s="770" t="s">
        <v>57</v>
      </c>
      <c r="H154" s="577">
        <v>10</v>
      </c>
      <c r="I154" s="578">
        <v>66.2</v>
      </c>
      <c r="J154" s="579"/>
      <c r="K154" s="767"/>
      <c r="L154" s="745"/>
      <c r="M154" s="746"/>
      <c r="N154" s="747"/>
    </row>
    <row r="155" spans="1:14" s="3" customFormat="1" ht="15.6" customHeight="1" x14ac:dyDescent="0.25">
      <c r="A155" s="605"/>
      <c r="B155" s="606"/>
      <c r="C155" s="58"/>
      <c r="D155" s="1531" t="s">
        <v>238</v>
      </c>
      <c r="E155" s="496" t="s">
        <v>59</v>
      </c>
      <c r="F155" s="497">
        <v>5</v>
      </c>
      <c r="G155" s="753" t="s">
        <v>268</v>
      </c>
      <c r="H155" s="647">
        <v>10.5</v>
      </c>
      <c r="I155" s="648"/>
      <c r="J155" s="649"/>
      <c r="K155" s="757" t="s">
        <v>117</v>
      </c>
      <c r="L155" s="352">
        <v>100</v>
      </c>
      <c r="M155" s="632"/>
      <c r="N155" s="304"/>
    </row>
    <row r="156" spans="1:14" s="3" customFormat="1" ht="15.6" customHeight="1" x14ac:dyDescent="0.25">
      <c r="A156" s="605"/>
      <c r="B156" s="606"/>
      <c r="C156" s="58"/>
      <c r="D156" s="1523"/>
      <c r="E156" s="498"/>
      <c r="F156" s="499"/>
      <c r="G156" s="753" t="s">
        <v>258</v>
      </c>
      <c r="H156" s="647">
        <f>126.2-5.7</f>
        <v>120.5</v>
      </c>
      <c r="I156" s="648"/>
      <c r="J156" s="649"/>
      <c r="K156" s="758" t="s">
        <v>227</v>
      </c>
      <c r="L156" s="352">
        <v>100</v>
      </c>
      <c r="M156" s="632"/>
      <c r="N156" s="304"/>
    </row>
    <row r="157" spans="1:14" s="3" customFormat="1" ht="15.6" customHeight="1" x14ac:dyDescent="0.25">
      <c r="A157" s="605"/>
      <c r="B157" s="606"/>
      <c r="C157" s="58"/>
      <c r="D157" s="1523"/>
      <c r="E157" s="498"/>
      <c r="F157" s="499"/>
      <c r="G157" s="771" t="s">
        <v>265</v>
      </c>
      <c r="H157" s="647">
        <f>120.6+95.2+53.9-18.4</f>
        <v>251.29999999999998</v>
      </c>
      <c r="I157" s="648"/>
      <c r="J157" s="649"/>
      <c r="K157" s="759"/>
      <c r="L157" s="350"/>
      <c r="M157" s="325"/>
      <c r="N157" s="338"/>
    </row>
    <row r="158" spans="1:14" s="3" customFormat="1" ht="15.6" customHeight="1" x14ac:dyDescent="0.25">
      <c r="A158" s="605"/>
      <c r="B158" s="606"/>
      <c r="C158" s="58"/>
      <c r="D158" s="1523"/>
      <c r="E158" s="498"/>
      <c r="F158" s="499"/>
      <c r="G158" s="771" t="s">
        <v>269</v>
      </c>
      <c r="H158" s="647">
        <v>18.399999999999999</v>
      </c>
      <c r="I158" s="648"/>
      <c r="J158" s="649"/>
      <c r="K158" s="759"/>
      <c r="L158" s="350"/>
      <c r="M158" s="325"/>
      <c r="N158" s="338"/>
    </row>
    <row r="159" spans="1:14" s="1" customFormat="1" ht="17.25" customHeight="1" x14ac:dyDescent="0.2">
      <c r="A159" s="605"/>
      <c r="B159" s="606"/>
      <c r="C159" s="617"/>
      <c r="D159" s="1481" t="s">
        <v>197</v>
      </c>
      <c r="E159" s="496" t="s">
        <v>59</v>
      </c>
      <c r="F159" s="194">
        <v>5</v>
      </c>
      <c r="G159" s="753" t="s">
        <v>265</v>
      </c>
      <c r="H159" s="750">
        <v>27.3</v>
      </c>
      <c r="I159" s="751">
        <v>334.9</v>
      </c>
      <c r="J159" s="752"/>
      <c r="K159" s="666" t="s">
        <v>230</v>
      </c>
      <c r="L159" s="254">
        <v>1</v>
      </c>
      <c r="M159" s="344"/>
      <c r="N159" s="340"/>
    </row>
    <row r="160" spans="1:14" s="1" customFormat="1" ht="17.25" customHeight="1" x14ac:dyDescent="0.2">
      <c r="A160" s="605"/>
      <c r="B160" s="606"/>
      <c r="C160" s="617"/>
      <c r="D160" s="1482"/>
      <c r="E160" s="835"/>
      <c r="F160" s="194"/>
      <c r="G160" s="753"/>
      <c r="H160" s="750"/>
      <c r="I160" s="751"/>
      <c r="J160" s="752"/>
      <c r="K160" s="673" t="s">
        <v>128</v>
      </c>
      <c r="L160" s="351"/>
      <c r="M160" s="344">
        <v>100</v>
      </c>
      <c r="N160" s="341"/>
    </row>
    <row r="161" spans="1:14" s="1" customFormat="1" ht="55.9" customHeight="1" x14ac:dyDescent="0.2">
      <c r="A161" s="605"/>
      <c r="B161" s="606"/>
      <c r="C161" s="617"/>
      <c r="D161" s="1483"/>
      <c r="E161" s="498"/>
      <c r="F161" s="194"/>
      <c r="G161" s="753"/>
      <c r="H161" s="750"/>
      <c r="I161" s="751"/>
      <c r="J161" s="752"/>
      <c r="K161" s="759" t="s">
        <v>228</v>
      </c>
      <c r="L161" s="350"/>
      <c r="M161" s="326">
        <v>100</v>
      </c>
      <c r="N161" s="341"/>
    </row>
    <row r="162" spans="1:14" s="18" customFormat="1" ht="30.6" customHeight="1" x14ac:dyDescent="0.25">
      <c r="A162" s="88"/>
      <c r="B162" s="45"/>
      <c r="C162" s="46"/>
      <c r="D162" s="1476" t="s">
        <v>243</v>
      </c>
      <c r="E162" s="335" t="s">
        <v>59</v>
      </c>
      <c r="F162" s="183">
        <v>1</v>
      </c>
      <c r="G162" s="753" t="s">
        <v>155</v>
      </c>
      <c r="H162" s="715"/>
      <c r="I162" s="662">
        <f>60.6+24.2</f>
        <v>84.8</v>
      </c>
      <c r="J162" s="686"/>
      <c r="K162" s="760" t="s">
        <v>196</v>
      </c>
      <c r="L162" s="348">
        <v>20</v>
      </c>
      <c r="M162" s="333">
        <v>100</v>
      </c>
      <c r="N162" s="337"/>
    </row>
    <row r="163" spans="1:14" s="18" customFormat="1" ht="31.9" customHeight="1" x14ac:dyDescent="0.25">
      <c r="A163" s="88"/>
      <c r="B163" s="45"/>
      <c r="C163" s="46"/>
      <c r="D163" s="1530"/>
      <c r="E163" s="519"/>
      <c r="F163" s="514"/>
      <c r="G163" s="753"/>
      <c r="H163" s="715"/>
      <c r="I163" s="662"/>
      <c r="J163" s="686"/>
      <c r="K163" s="761" t="s">
        <v>241</v>
      </c>
      <c r="L163" s="516"/>
      <c r="M163" s="517">
        <v>100</v>
      </c>
      <c r="N163" s="518"/>
    </row>
    <row r="164" spans="1:14" s="18" customFormat="1" ht="31.15" customHeight="1" x14ac:dyDescent="0.25">
      <c r="A164" s="88"/>
      <c r="B164" s="45"/>
      <c r="C164" s="46"/>
      <c r="D164" s="621" t="s">
        <v>244</v>
      </c>
      <c r="E164" s="212"/>
      <c r="F164" s="514"/>
      <c r="G164" s="753" t="s">
        <v>258</v>
      </c>
      <c r="H164" s="715">
        <v>40</v>
      </c>
      <c r="I164" s="662"/>
      <c r="J164" s="686"/>
      <c r="K164" s="762" t="s">
        <v>229</v>
      </c>
      <c r="L164" s="561">
        <v>100</v>
      </c>
      <c r="M164" s="562"/>
      <c r="N164" s="563"/>
    </row>
    <row r="165" spans="1:14" s="3" customFormat="1" ht="18.600000000000001" customHeight="1" x14ac:dyDescent="0.25">
      <c r="A165" s="605"/>
      <c r="B165" s="606"/>
      <c r="C165" s="94"/>
      <c r="D165" s="1476" t="s">
        <v>208</v>
      </c>
      <c r="E165" s="502"/>
      <c r="F165" s="183">
        <v>6</v>
      </c>
      <c r="G165" s="753" t="s">
        <v>155</v>
      </c>
      <c r="H165" s="715">
        <v>121.8</v>
      </c>
      <c r="I165" s="662">
        <v>138.1</v>
      </c>
      <c r="J165" s="686">
        <v>138.1</v>
      </c>
      <c r="K165" s="763" t="s">
        <v>107</v>
      </c>
      <c r="L165" s="504">
        <v>9</v>
      </c>
      <c r="M165" s="346">
        <v>9</v>
      </c>
      <c r="N165" s="342">
        <v>9</v>
      </c>
    </row>
    <row r="166" spans="1:14" s="3" customFormat="1" ht="30.75" customHeight="1" x14ac:dyDescent="0.25">
      <c r="A166" s="605"/>
      <c r="B166" s="606"/>
      <c r="C166" s="94"/>
      <c r="D166" s="1477"/>
      <c r="E166" s="505"/>
      <c r="F166" s="201"/>
      <c r="G166" s="753" t="s">
        <v>268</v>
      </c>
      <c r="H166" s="715">
        <v>16.3</v>
      </c>
      <c r="I166" s="662"/>
      <c r="J166" s="686"/>
      <c r="K166" s="764" t="s">
        <v>209</v>
      </c>
      <c r="L166" s="507">
        <v>5</v>
      </c>
      <c r="M166" s="347">
        <v>5</v>
      </c>
      <c r="N166" s="508">
        <v>5</v>
      </c>
    </row>
    <row r="167" spans="1:14" s="3" customFormat="1" ht="45" customHeight="1" x14ac:dyDescent="0.25">
      <c r="A167" s="605"/>
      <c r="B167" s="606"/>
      <c r="C167" s="94"/>
      <c r="D167" s="622"/>
      <c r="E167" s="509"/>
      <c r="F167" s="510"/>
      <c r="G167" s="753"/>
      <c r="H167" s="715"/>
      <c r="I167" s="662"/>
      <c r="J167" s="686"/>
      <c r="K167" s="765" t="s">
        <v>210</v>
      </c>
      <c r="L167" s="507">
        <v>3</v>
      </c>
      <c r="M167" s="347">
        <v>3</v>
      </c>
      <c r="N167" s="508">
        <v>3</v>
      </c>
    </row>
    <row r="168" spans="1:14" s="1" customFormat="1" ht="19.899999999999999" customHeight="1" x14ac:dyDescent="0.2">
      <c r="A168" s="605"/>
      <c r="B168" s="606"/>
      <c r="C168" s="617"/>
      <c r="D168" s="1531" t="s">
        <v>239</v>
      </c>
      <c r="E168" s="834" t="s">
        <v>195</v>
      </c>
      <c r="F168" s="194"/>
      <c r="G168" s="771" t="s">
        <v>155</v>
      </c>
      <c r="H168" s="754"/>
      <c r="I168" s="751">
        <v>117</v>
      </c>
      <c r="J168" s="756">
        <f>1100</f>
        <v>1100</v>
      </c>
      <c r="K168" s="666" t="s">
        <v>230</v>
      </c>
      <c r="L168" s="254"/>
      <c r="M168" s="396">
        <v>1</v>
      </c>
      <c r="N168" s="340"/>
    </row>
    <row r="169" spans="1:14" s="1" customFormat="1" ht="18" customHeight="1" x14ac:dyDescent="0.2">
      <c r="A169" s="605"/>
      <c r="B169" s="606"/>
      <c r="C169" s="617"/>
      <c r="D169" s="1523"/>
      <c r="E169" s="835" t="s">
        <v>59</v>
      </c>
      <c r="F169" s="194"/>
      <c r="G169" s="771"/>
      <c r="H169" s="754"/>
      <c r="I169" s="755"/>
      <c r="J169" s="756"/>
      <c r="K169" s="666" t="s">
        <v>128</v>
      </c>
      <c r="L169" s="67"/>
      <c r="M169" s="396"/>
      <c r="N169" s="340">
        <v>30</v>
      </c>
    </row>
    <row r="170" spans="1:14" s="1" customFormat="1" ht="43.15" customHeight="1" x14ac:dyDescent="0.2">
      <c r="A170" s="605"/>
      <c r="B170" s="606"/>
      <c r="C170" s="617"/>
      <c r="D170" s="1502"/>
      <c r="E170" s="844"/>
      <c r="F170" s="194"/>
      <c r="G170" s="771"/>
      <c r="H170" s="754"/>
      <c r="I170" s="755"/>
      <c r="J170" s="756"/>
      <c r="K170" s="638" t="s">
        <v>250</v>
      </c>
      <c r="L170" s="67"/>
      <c r="M170" s="396"/>
      <c r="N170" s="340">
        <v>80</v>
      </c>
    </row>
    <row r="171" spans="1:14" s="1" customFormat="1" ht="28.9" customHeight="1" x14ac:dyDescent="0.2">
      <c r="A171" s="605"/>
      <c r="B171" s="606"/>
      <c r="C171" s="617"/>
      <c r="D171" s="1481" t="s">
        <v>231</v>
      </c>
      <c r="E171" s="182" t="s">
        <v>59</v>
      </c>
      <c r="F171" s="194"/>
      <c r="G171" s="771" t="s">
        <v>155</v>
      </c>
      <c r="H171" s="754"/>
      <c r="I171" s="755"/>
      <c r="J171" s="756">
        <v>30</v>
      </c>
      <c r="K171" s="675" t="s">
        <v>230</v>
      </c>
      <c r="L171" s="348"/>
      <c r="M171" s="333"/>
      <c r="N171" s="341">
        <v>1</v>
      </c>
    </row>
    <row r="172" spans="1:14" s="1" customFormat="1" ht="28.9" customHeight="1" x14ac:dyDescent="0.2">
      <c r="A172" s="605"/>
      <c r="B172" s="606"/>
      <c r="C172" s="617"/>
      <c r="D172" s="1482"/>
      <c r="E172" s="212" t="s">
        <v>195</v>
      </c>
      <c r="F172" s="195"/>
      <c r="G172" s="772"/>
      <c r="H172" s="327"/>
      <c r="I172" s="328"/>
      <c r="J172" s="329"/>
      <c r="K172" s="672"/>
      <c r="L172" s="604"/>
      <c r="M172" s="494"/>
      <c r="N172" s="361"/>
    </row>
    <row r="173" spans="1:14" s="2" customFormat="1" ht="16.5" customHeight="1" thickBot="1" x14ac:dyDescent="0.3">
      <c r="A173" s="614"/>
      <c r="B173" s="612"/>
      <c r="C173" s="59"/>
      <c r="D173" s="1210" t="s">
        <v>31</v>
      </c>
      <c r="E173" s="1211"/>
      <c r="F173" s="1211"/>
      <c r="G173" s="1387"/>
      <c r="H173" s="116">
        <f>SUM(H149:H154)</f>
        <v>645.5</v>
      </c>
      <c r="I173" s="317">
        <f>SUM(I149:I154)</f>
        <v>741</v>
      </c>
      <c r="J173" s="520">
        <f t="shared" ref="J173" si="14">SUM(J149:J154)</f>
        <v>1268.0999999999999</v>
      </c>
      <c r="K173" s="1535"/>
      <c r="L173" s="1535"/>
      <c r="M173" s="1535"/>
      <c r="N173" s="1296"/>
    </row>
    <row r="174" spans="1:14" s="2" customFormat="1" ht="16.5" customHeight="1" thickBot="1" x14ac:dyDescent="0.3">
      <c r="A174" s="82" t="s">
        <v>13</v>
      </c>
      <c r="B174" s="26" t="s">
        <v>35</v>
      </c>
      <c r="C174" s="1297" t="s">
        <v>39</v>
      </c>
      <c r="D174" s="1265"/>
      <c r="E174" s="1265"/>
      <c r="F174" s="1265"/>
      <c r="G174" s="1265"/>
      <c r="H174" s="291">
        <f>H173</f>
        <v>645.5</v>
      </c>
      <c r="I174" s="302">
        <f t="shared" ref="I174:J174" si="15">I173</f>
        <v>741</v>
      </c>
      <c r="J174" s="285">
        <f t="shared" si="15"/>
        <v>1268.0999999999999</v>
      </c>
      <c r="K174" s="1258"/>
      <c r="L174" s="1258"/>
      <c r="M174" s="1258"/>
      <c r="N174" s="1259"/>
    </row>
    <row r="175" spans="1:14" s="1" customFormat="1" ht="16.5" customHeight="1" thickBot="1" x14ac:dyDescent="0.25">
      <c r="A175" s="82" t="s">
        <v>13</v>
      </c>
      <c r="B175" s="26" t="s">
        <v>37</v>
      </c>
      <c r="C175" s="1298" t="s">
        <v>60</v>
      </c>
      <c r="D175" s="1299"/>
      <c r="E175" s="1299"/>
      <c r="F175" s="1299"/>
      <c r="G175" s="1299"/>
      <c r="H175" s="1299"/>
      <c r="I175" s="1299"/>
      <c r="J175" s="1299"/>
      <c r="K175" s="1299"/>
      <c r="L175" s="1299"/>
      <c r="M175" s="1299"/>
      <c r="N175" s="1300"/>
    </row>
    <row r="176" spans="1:14" s="1" customFormat="1" ht="18" customHeight="1" x14ac:dyDescent="0.2">
      <c r="A176" s="613" t="s">
        <v>13</v>
      </c>
      <c r="B176" s="615" t="s">
        <v>37</v>
      </c>
      <c r="C176" s="616" t="s">
        <v>13</v>
      </c>
      <c r="D176" s="27" t="s">
        <v>61</v>
      </c>
      <c r="E176" s="839"/>
      <c r="F176" s="836"/>
      <c r="G176" s="793" t="s">
        <v>161</v>
      </c>
      <c r="H176" s="308">
        <v>250</v>
      </c>
      <c r="I176" s="296">
        <v>84.6</v>
      </c>
      <c r="J176" s="308">
        <v>948.3</v>
      </c>
      <c r="K176" s="55"/>
      <c r="L176" s="428"/>
      <c r="M176" s="407"/>
      <c r="N176" s="379"/>
    </row>
    <row r="177" spans="1:19" s="1" customFormat="1" ht="18" customHeight="1" x14ac:dyDescent="0.2">
      <c r="A177" s="605"/>
      <c r="B177" s="606"/>
      <c r="C177" s="617"/>
      <c r="D177" s="784"/>
      <c r="E177" s="840"/>
      <c r="F177" s="837"/>
      <c r="G177" s="780" t="s">
        <v>165</v>
      </c>
      <c r="H177" s="41">
        <v>27</v>
      </c>
      <c r="I177" s="270"/>
      <c r="J177" s="280"/>
      <c r="K177" s="744"/>
      <c r="L177" s="91"/>
      <c r="M177" s="408"/>
      <c r="N177" s="380"/>
    </row>
    <row r="178" spans="1:19" s="1" customFormat="1" ht="18" customHeight="1" x14ac:dyDescent="0.2">
      <c r="A178" s="605"/>
      <c r="B178" s="606"/>
      <c r="C178" s="617"/>
      <c r="D178" s="784"/>
      <c r="E178" s="840"/>
      <c r="F178" s="837"/>
      <c r="G178" s="634" t="s">
        <v>127</v>
      </c>
      <c r="H178" s="777">
        <v>328</v>
      </c>
      <c r="I178" s="299"/>
      <c r="J178" s="281"/>
      <c r="K178" s="744"/>
      <c r="L178" s="91"/>
      <c r="M178" s="408"/>
      <c r="N178" s="380"/>
    </row>
    <row r="179" spans="1:19" s="1" customFormat="1" ht="17.25" customHeight="1" x14ac:dyDescent="0.2">
      <c r="A179" s="605"/>
      <c r="B179" s="606"/>
      <c r="C179" s="617"/>
      <c r="D179" s="1481" t="s">
        <v>279</v>
      </c>
      <c r="E179" s="841" t="s">
        <v>195</v>
      </c>
      <c r="F179" s="838">
        <v>5</v>
      </c>
      <c r="G179" s="785" t="s">
        <v>270</v>
      </c>
      <c r="H179" s="786">
        <f>30+8.7</f>
        <v>38.700000000000003</v>
      </c>
      <c r="I179" s="751">
        <f>70-8.7+23.3</f>
        <v>84.6</v>
      </c>
      <c r="J179" s="773">
        <v>948.3</v>
      </c>
      <c r="K179" s="490" t="s">
        <v>194</v>
      </c>
      <c r="L179" s="352">
        <v>0.5</v>
      </c>
      <c r="M179" s="345">
        <v>1</v>
      </c>
      <c r="N179" s="341"/>
    </row>
    <row r="180" spans="1:19" s="1" customFormat="1" ht="19.149999999999999" customHeight="1" x14ac:dyDescent="0.2">
      <c r="A180" s="605"/>
      <c r="B180" s="606"/>
      <c r="C180" s="617"/>
      <c r="D180" s="1482"/>
      <c r="E180" s="841" t="s">
        <v>59</v>
      </c>
      <c r="F180" s="231"/>
      <c r="G180" s="753"/>
      <c r="H180" s="773"/>
      <c r="I180" s="751"/>
      <c r="J180" s="773"/>
      <c r="K180" s="500" t="s">
        <v>251</v>
      </c>
      <c r="L180" s="352"/>
      <c r="M180" s="345"/>
      <c r="N180" s="341">
        <v>30</v>
      </c>
      <c r="P180" s="24"/>
    </row>
    <row r="181" spans="1:19" s="1" customFormat="1" ht="17.25" customHeight="1" x14ac:dyDescent="0.2">
      <c r="A181" s="605"/>
      <c r="B181" s="606"/>
      <c r="C181" s="617"/>
      <c r="D181" s="1482"/>
      <c r="E181" s="842"/>
      <c r="F181" s="231"/>
      <c r="G181" s="787"/>
      <c r="H181" s="788"/>
      <c r="I181" s="789"/>
      <c r="J181" s="790"/>
      <c r="K181" s="512"/>
      <c r="L181" s="429"/>
      <c r="M181" s="435"/>
      <c r="N181" s="431"/>
    </row>
    <row r="182" spans="1:19" s="1" customFormat="1" ht="17.25" customHeight="1" x14ac:dyDescent="0.2">
      <c r="A182" s="605"/>
      <c r="B182" s="606"/>
      <c r="C182" s="617"/>
      <c r="D182" s="1481" t="s">
        <v>113</v>
      </c>
      <c r="E182" s="841" t="s">
        <v>195</v>
      </c>
      <c r="F182" s="231">
        <v>5</v>
      </c>
      <c r="G182" s="785" t="s">
        <v>271</v>
      </c>
      <c r="H182" s="773">
        <v>27</v>
      </c>
      <c r="I182" s="751"/>
      <c r="J182" s="752"/>
      <c r="K182" s="202" t="s">
        <v>62</v>
      </c>
      <c r="L182" s="351">
        <v>100</v>
      </c>
      <c r="M182" s="344"/>
      <c r="N182" s="340"/>
    </row>
    <row r="183" spans="1:19" s="1" customFormat="1" ht="18.600000000000001" customHeight="1" x14ac:dyDescent="0.2">
      <c r="A183" s="605"/>
      <c r="B183" s="606"/>
      <c r="C183" s="617"/>
      <c r="D183" s="1482"/>
      <c r="E183" s="841" t="s">
        <v>59</v>
      </c>
      <c r="F183" s="231"/>
      <c r="G183" s="785" t="s">
        <v>270</v>
      </c>
      <c r="H183" s="773">
        <v>211.3</v>
      </c>
      <c r="I183" s="751"/>
      <c r="J183" s="752"/>
      <c r="K183" s="1286" t="s">
        <v>204</v>
      </c>
      <c r="L183" s="352" t="s">
        <v>199</v>
      </c>
      <c r="M183" s="345"/>
      <c r="N183" s="341"/>
    </row>
    <row r="184" spans="1:19" s="1" customFormat="1" ht="11.45" customHeight="1" x14ac:dyDescent="0.2">
      <c r="A184" s="605"/>
      <c r="B184" s="606"/>
      <c r="C184" s="617"/>
      <c r="D184" s="1482"/>
      <c r="E184" s="842"/>
      <c r="F184" s="231"/>
      <c r="G184" s="753" t="s">
        <v>269</v>
      </c>
      <c r="H184" s="791">
        <v>328</v>
      </c>
      <c r="I184" s="751"/>
      <c r="J184" s="773"/>
      <c r="K184" s="1287"/>
      <c r="L184" s="349"/>
      <c r="M184" s="325"/>
      <c r="N184" s="338"/>
    </row>
    <row r="185" spans="1:19" s="1" customFormat="1" ht="15.6" customHeight="1" thickBot="1" x14ac:dyDescent="0.25">
      <c r="A185" s="614"/>
      <c r="B185" s="612"/>
      <c r="C185" s="618"/>
      <c r="D185" s="1484"/>
      <c r="E185" s="843"/>
      <c r="F185" s="794"/>
      <c r="G185" s="795" t="s">
        <v>24</v>
      </c>
      <c r="H185" s="587">
        <f>SUM(H176:H178)</f>
        <v>605</v>
      </c>
      <c r="I185" s="273">
        <f>SUM(I176:I178)</f>
        <v>84.6</v>
      </c>
      <c r="J185" s="587">
        <f>SUM(J176:J178)</f>
        <v>948.3</v>
      </c>
      <c r="K185" s="1322"/>
      <c r="L185" s="430"/>
      <c r="M185" s="436"/>
      <c r="N185" s="432"/>
    </row>
    <row r="186" spans="1:19" s="1" customFormat="1" ht="18" customHeight="1" x14ac:dyDescent="0.2">
      <c r="A186" s="605" t="s">
        <v>13</v>
      </c>
      <c r="B186" s="606" t="s">
        <v>37</v>
      </c>
      <c r="C186" s="58" t="s">
        <v>32</v>
      </c>
      <c r="D186" s="1541" t="s">
        <v>63</v>
      </c>
      <c r="E186" s="1542"/>
      <c r="F186" s="609" t="s">
        <v>17</v>
      </c>
      <c r="G186" s="653" t="s">
        <v>86</v>
      </c>
      <c r="H186" s="749">
        <v>234.5</v>
      </c>
      <c r="I186" s="318"/>
      <c r="J186" s="792"/>
      <c r="K186" s="619"/>
      <c r="L186" s="91"/>
      <c r="M186" s="408"/>
      <c r="N186" s="380"/>
      <c r="S186" s="24"/>
    </row>
    <row r="187" spans="1:19" s="1" customFormat="1" ht="18" customHeight="1" x14ac:dyDescent="0.2">
      <c r="A187" s="605"/>
      <c r="B187" s="606"/>
      <c r="C187" s="58"/>
      <c r="D187" s="1541"/>
      <c r="E187" s="1542"/>
      <c r="F187" s="609"/>
      <c r="G187" s="656" t="s">
        <v>42</v>
      </c>
      <c r="H187" s="259">
        <v>1019.3</v>
      </c>
      <c r="I187" s="270">
        <v>980</v>
      </c>
      <c r="J187" s="280">
        <v>990</v>
      </c>
      <c r="K187" s="619"/>
      <c r="L187" s="91"/>
      <c r="M187" s="408"/>
      <c r="N187" s="380"/>
    </row>
    <row r="188" spans="1:19" s="1" customFormat="1" ht="18" customHeight="1" x14ac:dyDescent="0.2">
      <c r="A188" s="605"/>
      <c r="B188" s="606"/>
      <c r="C188" s="58"/>
      <c r="D188" s="1541"/>
      <c r="E188" s="1542"/>
      <c r="F188" s="609"/>
      <c r="G188" s="654" t="s">
        <v>34</v>
      </c>
      <c r="H188" s="779">
        <v>6.6</v>
      </c>
      <c r="I188" s="300">
        <v>6.6</v>
      </c>
      <c r="J188" s="282">
        <v>6.6</v>
      </c>
      <c r="K188" s="619"/>
      <c r="L188" s="91"/>
      <c r="M188" s="408"/>
      <c r="N188" s="380"/>
      <c r="P188" s="24"/>
    </row>
    <row r="189" spans="1:19" s="1" customFormat="1" ht="21" customHeight="1" x14ac:dyDescent="0.2">
      <c r="A189" s="605"/>
      <c r="B189" s="606"/>
      <c r="C189" s="58"/>
      <c r="D189" s="1537" t="s">
        <v>64</v>
      </c>
      <c r="E189" s="1542"/>
      <c r="F189" s="609"/>
      <c r="G189" s="655" t="s">
        <v>259</v>
      </c>
      <c r="H189" s="796">
        <v>462.3</v>
      </c>
      <c r="I189" s="797">
        <v>400</v>
      </c>
      <c r="J189" s="798">
        <v>400</v>
      </c>
      <c r="K189" s="485" t="s">
        <v>159</v>
      </c>
      <c r="L189" s="569">
        <v>30</v>
      </c>
      <c r="M189" s="486">
        <v>30</v>
      </c>
      <c r="N189" s="469">
        <v>30</v>
      </c>
    </row>
    <row r="190" spans="1:19" s="1" customFormat="1" ht="21" customHeight="1" x14ac:dyDescent="0.2">
      <c r="A190" s="605"/>
      <c r="B190" s="606"/>
      <c r="C190" s="58"/>
      <c r="D190" s="1538"/>
      <c r="E190" s="114"/>
      <c r="F190" s="609"/>
      <c r="G190" s="655"/>
      <c r="H190" s="796"/>
      <c r="I190" s="797"/>
      <c r="J190" s="798"/>
      <c r="K190" s="115"/>
      <c r="L190" s="782"/>
      <c r="M190" s="437"/>
      <c r="N190" s="433"/>
    </row>
    <row r="191" spans="1:19" s="1" customFormat="1" ht="33.75" customHeight="1" x14ac:dyDescent="0.2">
      <c r="A191" s="605"/>
      <c r="B191" s="606"/>
      <c r="C191" s="58"/>
      <c r="D191" s="1537" t="s">
        <v>65</v>
      </c>
      <c r="E191" s="69"/>
      <c r="F191" s="609"/>
      <c r="G191" s="655" t="s">
        <v>259</v>
      </c>
      <c r="H191" s="796">
        <v>131</v>
      </c>
      <c r="I191" s="797">
        <v>150</v>
      </c>
      <c r="J191" s="798">
        <v>160</v>
      </c>
      <c r="K191" s="1273" t="s">
        <v>97</v>
      </c>
      <c r="L191" s="569">
        <v>250</v>
      </c>
      <c r="M191" s="486">
        <v>260</v>
      </c>
      <c r="N191" s="469">
        <v>270</v>
      </c>
      <c r="R191" s="24"/>
    </row>
    <row r="192" spans="1:19" s="1" customFormat="1" ht="33.75" customHeight="1" x14ac:dyDescent="0.2">
      <c r="A192" s="605"/>
      <c r="B192" s="606"/>
      <c r="C192" s="58"/>
      <c r="D192" s="1538"/>
      <c r="E192" s="49"/>
      <c r="F192" s="609"/>
      <c r="G192" s="655"/>
      <c r="H192" s="796"/>
      <c r="I192" s="797"/>
      <c r="J192" s="798"/>
      <c r="K192" s="1285"/>
      <c r="L192" s="782"/>
      <c r="M192" s="437"/>
      <c r="N192" s="433"/>
    </row>
    <row r="193" spans="1:14" s="1" customFormat="1" ht="28.5" customHeight="1" x14ac:dyDescent="0.2">
      <c r="A193" s="605"/>
      <c r="B193" s="606"/>
      <c r="C193" s="58"/>
      <c r="D193" s="1537" t="s">
        <v>66</v>
      </c>
      <c r="E193" s="49"/>
      <c r="F193" s="609"/>
      <c r="G193" s="655" t="s">
        <v>259</v>
      </c>
      <c r="H193" s="796">
        <v>32</v>
      </c>
      <c r="I193" s="797">
        <v>30</v>
      </c>
      <c r="J193" s="798">
        <v>30</v>
      </c>
      <c r="K193" s="1273" t="s">
        <v>98</v>
      </c>
      <c r="L193" s="569">
        <v>35</v>
      </c>
      <c r="M193" s="486">
        <v>35</v>
      </c>
      <c r="N193" s="469">
        <v>35</v>
      </c>
    </row>
    <row r="194" spans="1:14" s="1" customFormat="1" ht="28.5" customHeight="1" x14ac:dyDescent="0.2">
      <c r="A194" s="605"/>
      <c r="B194" s="606"/>
      <c r="C194" s="58"/>
      <c r="D194" s="1538"/>
      <c r="E194" s="49"/>
      <c r="F194" s="609"/>
      <c r="G194" s="655"/>
      <c r="H194" s="796"/>
      <c r="I194" s="797"/>
      <c r="J194" s="798"/>
      <c r="K194" s="1274"/>
      <c r="L194" s="782"/>
      <c r="M194" s="437"/>
      <c r="N194" s="433"/>
    </row>
    <row r="195" spans="1:14" s="1" customFormat="1" ht="15" customHeight="1" x14ac:dyDescent="0.2">
      <c r="A195" s="605"/>
      <c r="B195" s="606"/>
      <c r="C195" s="58"/>
      <c r="D195" s="1537" t="s">
        <v>67</v>
      </c>
      <c r="E195" s="49"/>
      <c r="F195" s="609"/>
      <c r="G195" s="655" t="s">
        <v>259</v>
      </c>
      <c r="H195" s="796">
        <v>237</v>
      </c>
      <c r="I195" s="797">
        <v>240</v>
      </c>
      <c r="J195" s="798">
        <v>240</v>
      </c>
      <c r="K195" s="1273" t="s">
        <v>68</v>
      </c>
      <c r="L195" s="569">
        <v>95</v>
      </c>
      <c r="M195" s="486">
        <v>95</v>
      </c>
      <c r="N195" s="469">
        <v>95</v>
      </c>
    </row>
    <row r="196" spans="1:14" s="1" customFormat="1" ht="31.5" customHeight="1" x14ac:dyDescent="0.2">
      <c r="A196" s="605"/>
      <c r="B196" s="606"/>
      <c r="C196" s="58"/>
      <c r="D196" s="1538"/>
      <c r="E196" s="49"/>
      <c r="F196" s="609"/>
      <c r="G196" s="655"/>
      <c r="H196" s="796"/>
      <c r="I196" s="797"/>
      <c r="J196" s="798"/>
      <c r="K196" s="1274"/>
      <c r="L196" s="782"/>
      <c r="M196" s="437"/>
      <c r="N196" s="433"/>
    </row>
    <row r="197" spans="1:14" s="1" customFormat="1" ht="40.5" customHeight="1" x14ac:dyDescent="0.2">
      <c r="A197" s="605"/>
      <c r="B197" s="606"/>
      <c r="C197" s="58"/>
      <c r="D197" s="210" t="s">
        <v>69</v>
      </c>
      <c r="E197" s="69"/>
      <c r="F197" s="609"/>
      <c r="G197" s="655" t="s">
        <v>262</v>
      </c>
      <c r="H197" s="796">
        <v>6.6</v>
      </c>
      <c r="I197" s="797">
        <v>6.6</v>
      </c>
      <c r="J197" s="798">
        <v>6.6</v>
      </c>
      <c r="K197" s="98" t="s">
        <v>144</v>
      </c>
      <c r="L197" s="127">
        <v>12</v>
      </c>
      <c r="M197" s="332">
        <v>12</v>
      </c>
      <c r="N197" s="355">
        <v>12</v>
      </c>
    </row>
    <row r="198" spans="1:14" s="1" customFormat="1" ht="22.5" customHeight="1" x14ac:dyDescent="0.2">
      <c r="A198" s="605"/>
      <c r="B198" s="606"/>
      <c r="C198" s="58"/>
      <c r="D198" s="1539" t="s">
        <v>70</v>
      </c>
      <c r="E198" s="49"/>
      <c r="F198" s="609"/>
      <c r="G198" s="655" t="s">
        <v>259</v>
      </c>
      <c r="H198" s="796">
        <v>157</v>
      </c>
      <c r="I198" s="797">
        <v>160</v>
      </c>
      <c r="J198" s="798">
        <v>160</v>
      </c>
      <c r="K198" s="1285" t="s">
        <v>71</v>
      </c>
      <c r="L198" s="782">
        <v>100</v>
      </c>
      <c r="M198" s="437">
        <v>100</v>
      </c>
      <c r="N198" s="433">
        <v>100</v>
      </c>
    </row>
    <row r="199" spans="1:14" s="1" customFormat="1" ht="22.5" customHeight="1" x14ac:dyDescent="0.2">
      <c r="A199" s="84"/>
      <c r="B199" s="606"/>
      <c r="C199" s="58"/>
      <c r="D199" s="1539"/>
      <c r="E199" s="49"/>
      <c r="F199" s="609"/>
      <c r="G199" s="653"/>
      <c r="H199" s="778"/>
      <c r="I199" s="319"/>
      <c r="J199" s="310"/>
      <c r="K199" s="1285"/>
      <c r="L199" s="782"/>
      <c r="M199" s="437"/>
      <c r="N199" s="433"/>
    </row>
    <row r="200" spans="1:14" s="1" customFormat="1" ht="13.5" customHeight="1" thickBot="1" x14ac:dyDescent="0.25">
      <c r="A200" s="85" t="s">
        <v>105</v>
      </c>
      <c r="B200" s="612"/>
      <c r="C200" s="59"/>
      <c r="D200" s="1540"/>
      <c r="E200" s="50"/>
      <c r="F200" s="635"/>
      <c r="G200" s="781" t="s">
        <v>24</v>
      </c>
      <c r="H200" s="587">
        <f>SUM(H186:H188)</f>
        <v>1260.3999999999999</v>
      </c>
      <c r="I200" s="273">
        <f>SUM(I186:I188)</f>
        <v>986.6</v>
      </c>
      <c r="J200" s="587">
        <f t="shared" ref="J200" si="16">SUM(J186:J188)</f>
        <v>996.6</v>
      </c>
      <c r="K200" s="1293"/>
      <c r="L200" s="783"/>
      <c r="M200" s="487"/>
      <c r="N200" s="488"/>
    </row>
    <row r="201" spans="1:14" s="1" customFormat="1" ht="52.5" customHeight="1" x14ac:dyDescent="0.2">
      <c r="A201" s="613" t="s">
        <v>13</v>
      </c>
      <c r="B201" s="615" t="s">
        <v>37</v>
      </c>
      <c r="C201" s="616" t="s">
        <v>35</v>
      </c>
      <c r="D201" s="27" t="s">
        <v>72</v>
      </c>
      <c r="E201" s="48"/>
      <c r="F201" s="28"/>
      <c r="G201" s="56"/>
      <c r="H201" s="313"/>
      <c r="I201" s="318"/>
      <c r="J201" s="309"/>
      <c r="K201" s="55"/>
      <c r="L201" s="428"/>
      <c r="M201" s="407"/>
      <c r="N201" s="379"/>
    </row>
    <row r="202" spans="1:14" s="1" customFormat="1" ht="27.75" customHeight="1" x14ac:dyDescent="0.2">
      <c r="A202" s="605"/>
      <c r="B202" s="606"/>
      <c r="C202" s="617"/>
      <c r="D202" s="1476" t="s">
        <v>118</v>
      </c>
      <c r="E202" s="69"/>
      <c r="F202" s="28">
        <v>1</v>
      </c>
      <c r="G202" s="71" t="s">
        <v>34</v>
      </c>
      <c r="H202" s="25">
        <v>50</v>
      </c>
      <c r="I202" s="266">
        <v>50</v>
      </c>
      <c r="J202" s="284"/>
      <c r="K202" s="607" t="s">
        <v>150</v>
      </c>
      <c r="L202" s="185">
        <v>1</v>
      </c>
      <c r="M202" s="438">
        <v>1</v>
      </c>
      <c r="N202" s="434"/>
    </row>
    <row r="203" spans="1:14" s="1" customFormat="1" ht="15" customHeight="1" thickBot="1" x14ac:dyDescent="0.25">
      <c r="A203" s="605"/>
      <c r="B203" s="606"/>
      <c r="C203" s="617"/>
      <c r="D203" s="1477"/>
      <c r="E203" s="47"/>
      <c r="F203" s="35"/>
      <c r="G203" s="72" t="s">
        <v>24</v>
      </c>
      <c r="H203" s="8">
        <f t="shared" ref="H203:J203" si="17">SUM(H202:H202)</f>
        <v>50</v>
      </c>
      <c r="I203" s="269">
        <f t="shared" si="17"/>
        <v>50</v>
      </c>
      <c r="J203" s="261">
        <f t="shared" si="17"/>
        <v>0</v>
      </c>
      <c r="K203" s="200"/>
      <c r="L203" s="430"/>
      <c r="M203" s="436"/>
      <c r="N203" s="432"/>
    </row>
    <row r="204" spans="1:14" s="2" customFormat="1" ht="16.5" customHeight="1" thickBot="1" x14ac:dyDescent="0.3">
      <c r="A204" s="82" t="s">
        <v>13</v>
      </c>
      <c r="B204" s="4" t="s">
        <v>37</v>
      </c>
      <c r="C204" s="1265" t="s">
        <v>39</v>
      </c>
      <c r="D204" s="1265"/>
      <c r="E204" s="1265"/>
      <c r="F204" s="1265"/>
      <c r="G204" s="1265"/>
      <c r="H204" s="314">
        <f>+H203+H200+H181+H185</f>
        <v>1915.3999999999999</v>
      </c>
      <c r="I204" s="320">
        <f>+I203+I200+I185</f>
        <v>1121.1999999999998</v>
      </c>
      <c r="J204" s="799">
        <f>+J203+J200+J181+J185</f>
        <v>1944.9</v>
      </c>
      <c r="K204" s="1294"/>
      <c r="L204" s="1258"/>
      <c r="M204" s="1258"/>
      <c r="N204" s="1259"/>
    </row>
    <row r="205" spans="1:14" s="1" customFormat="1" ht="16.5" customHeight="1" thickBot="1" x14ac:dyDescent="0.25">
      <c r="A205" s="614" t="s">
        <v>13</v>
      </c>
      <c r="B205" s="89"/>
      <c r="C205" s="1288" t="s">
        <v>73</v>
      </c>
      <c r="D205" s="1288"/>
      <c r="E205" s="1288"/>
      <c r="F205" s="1288"/>
      <c r="G205" s="1288"/>
      <c r="H205" s="315">
        <f>H204+H174+H147+H58</f>
        <v>59035.900000000009</v>
      </c>
      <c r="I205" s="321">
        <f>I204+I174+I147+I58</f>
        <v>56670.3</v>
      </c>
      <c r="J205" s="311">
        <f>J204+J174+J147+J58</f>
        <v>58095.100000000006</v>
      </c>
      <c r="K205" s="1278"/>
      <c r="L205" s="1546"/>
      <c r="M205" s="1546"/>
      <c r="N205" s="1279"/>
    </row>
    <row r="206" spans="1:14" s="2" customFormat="1" ht="16.5" customHeight="1" thickBot="1" x14ac:dyDescent="0.3">
      <c r="A206" s="90" t="s">
        <v>74</v>
      </c>
      <c r="B206" s="1252" t="s">
        <v>75</v>
      </c>
      <c r="C206" s="1253"/>
      <c r="D206" s="1253"/>
      <c r="E206" s="1253"/>
      <c r="F206" s="1253"/>
      <c r="G206" s="1253"/>
      <c r="H206" s="316">
        <f t="shared" ref="H206:J206" si="18">H205</f>
        <v>59035.900000000009</v>
      </c>
      <c r="I206" s="322">
        <f t="shared" si="18"/>
        <v>56670.3</v>
      </c>
      <c r="J206" s="312">
        <f t="shared" si="18"/>
        <v>58095.100000000006</v>
      </c>
      <c r="K206" s="1222"/>
      <c r="L206" s="1536"/>
      <c r="M206" s="1536"/>
      <c r="N206" s="1223"/>
    </row>
    <row r="207" spans="1:14" s="24" customFormat="1" ht="21.75" customHeight="1" thickBot="1" x14ac:dyDescent="0.25">
      <c r="A207" s="1230" t="s">
        <v>76</v>
      </c>
      <c r="B207" s="1230"/>
      <c r="C207" s="1230"/>
      <c r="D207" s="1230"/>
      <c r="E207" s="1230"/>
      <c r="F207" s="1230"/>
      <c r="G207" s="1230"/>
      <c r="H207" s="1230"/>
      <c r="I207" s="1230"/>
      <c r="J207" s="1230"/>
      <c r="K207" s="29"/>
      <c r="L207" s="52"/>
      <c r="M207" s="52"/>
      <c r="N207" s="52"/>
    </row>
    <row r="208" spans="1:14" s="17" customFormat="1" ht="52.5" customHeight="1" thickBot="1" x14ac:dyDescent="0.3">
      <c r="A208" s="1224" t="s">
        <v>77</v>
      </c>
      <c r="B208" s="1225"/>
      <c r="C208" s="1225"/>
      <c r="D208" s="1225"/>
      <c r="E208" s="1225"/>
      <c r="F208" s="1225"/>
      <c r="G208" s="1226"/>
      <c r="H208" s="571" t="s">
        <v>222</v>
      </c>
      <c r="I208" s="573" t="s">
        <v>223</v>
      </c>
      <c r="J208" s="572" t="s">
        <v>224</v>
      </c>
      <c r="K208" s="207"/>
      <c r="L208" s="207"/>
      <c r="M208" s="207"/>
      <c r="N208" s="207"/>
    </row>
    <row r="209" spans="1:14" s="2" customFormat="1" ht="15.75" customHeight="1" x14ac:dyDescent="0.25">
      <c r="A209" s="1227" t="s">
        <v>78</v>
      </c>
      <c r="B209" s="1228"/>
      <c r="C209" s="1228"/>
      <c r="D209" s="1228"/>
      <c r="E209" s="1228"/>
      <c r="F209" s="1228"/>
      <c r="G209" s="1229"/>
      <c r="H209" s="527">
        <f>+H210+H218+H219+H220+H221+H222</f>
        <v>23644.799999999999</v>
      </c>
      <c r="I209" s="543">
        <f>+I210+I218+I219+I220+I221+I222</f>
        <v>21261.4</v>
      </c>
      <c r="J209" s="535">
        <f>+J210+J218+J219+J220+J221+J222</f>
        <v>22800.399999999998</v>
      </c>
      <c r="K209" s="203"/>
      <c r="L209" s="203"/>
      <c r="M209" s="203"/>
      <c r="N209" s="203"/>
    </row>
    <row r="210" spans="1:14" s="2" customFormat="1" ht="15.75" customHeight="1" x14ac:dyDescent="0.25">
      <c r="A210" s="1254" t="s">
        <v>180</v>
      </c>
      <c r="B210" s="1255"/>
      <c r="C210" s="1255"/>
      <c r="D210" s="1255"/>
      <c r="E210" s="1255"/>
      <c r="F210" s="1255"/>
      <c r="G210" s="1255"/>
      <c r="H210" s="528">
        <f>SUM(H211:H217)</f>
        <v>21911.8</v>
      </c>
      <c r="I210" s="544">
        <f>SUM(I211:I217)</f>
        <v>21261.4</v>
      </c>
      <c r="J210" s="536">
        <f>SUM(J211:J217)</f>
        <v>22800.399999999998</v>
      </c>
      <c r="K210" s="203"/>
      <c r="L210" s="203"/>
      <c r="M210" s="203"/>
      <c r="N210" s="203"/>
    </row>
    <row r="211" spans="1:14" s="2" customFormat="1" ht="15.75" customHeight="1" x14ac:dyDescent="0.25">
      <c r="A211" s="1156" t="s">
        <v>79</v>
      </c>
      <c r="B211" s="1206"/>
      <c r="C211" s="1206"/>
      <c r="D211" s="1206"/>
      <c r="E211" s="1206"/>
      <c r="F211" s="1206"/>
      <c r="G211" s="1207"/>
      <c r="H211" s="513">
        <f>SUMIF(G14:G202,"sb",H14:H202)</f>
        <v>3984.8</v>
      </c>
      <c r="I211" s="323">
        <f>SUMIF(G14:G202,"sb",I14:I202)</f>
        <v>5181.3999999999987</v>
      </c>
      <c r="J211" s="515">
        <f>SUMIF(G14:G202,"sb",J14:J202)</f>
        <v>6199.4</v>
      </c>
      <c r="K211" s="206"/>
      <c r="L211" s="206"/>
      <c r="M211" s="206"/>
      <c r="N211" s="206"/>
    </row>
    <row r="212" spans="1:14" s="2" customFormat="1" ht="28.15" customHeight="1" x14ac:dyDescent="0.25">
      <c r="A212" s="1249" t="s">
        <v>245</v>
      </c>
      <c r="B212" s="1250"/>
      <c r="C212" s="1250"/>
      <c r="D212" s="1250"/>
      <c r="E212" s="1250"/>
      <c r="F212" s="1250"/>
      <c r="G212" s="1251"/>
      <c r="H212" s="250">
        <f>SUMIF(G14:G202,"sb(S)",H14:H202)</f>
        <v>6895.2000000000007</v>
      </c>
      <c r="I212" s="292">
        <f>SUMIF(G14:G202,"sb(S)",I14:I202)</f>
        <v>6927.3000000000011</v>
      </c>
      <c r="J212" s="276">
        <f>SUMIF(G14:G202,"sb(S)",J14:J202)</f>
        <v>6948.4000000000005</v>
      </c>
      <c r="K212" s="206"/>
      <c r="L212" s="206"/>
      <c r="M212" s="206"/>
      <c r="N212" s="206"/>
    </row>
    <row r="213" spans="1:14" s="2" customFormat="1" ht="28.15" customHeight="1" x14ac:dyDescent="0.25">
      <c r="A213" s="1208" t="s">
        <v>162</v>
      </c>
      <c r="B213" s="1209"/>
      <c r="C213" s="1209"/>
      <c r="D213" s="1209"/>
      <c r="E213" s="1209"/>
      <c r="F213" s="1209"/>
      <c r="G213" s="1209"/>
      <c r="H213" s="464">
        <f>SUMIF(G14:G202,"sb(f)",H14:H202)</f>
        <v>250</v>
      </c>
      <c r="I213" s="465">
        <f>SUMIF(G14:G202,"sb(f)",I14:I202)</f>
        <v>84.6</v>
      </c>
      <c r="J213" s="463">
        <f>SUMIF(G14:G202,"sb(f)",J14:J202)</f>
        <v>948.3</v>
      </c>
      <c r="K213" s="206"/>
      <c r="L213" s="206"/>
      <c r="M213" s="206"/>
      <c r="N213" s="206"/>
    </row>
    <row r="214" spans="1:14" s="2" customFormat="1" ht="28.15" customHeight="1" x14ac:dyDescent="0.25">
      <c r="A214" s="1208" t="s">
        <v>151</v>
      </c>
      <c r="B214" s="1209"/>
      <c r="C214" s="1209"/>
      <c r="D214" s="1209"/>
      <c r="E214" s="1209"/>
      <c r="F214" s="1209"/>
      <c r="G214" s="1209"/>
      <c r="H214" s="464">
        <f>SUMIF(G14:G202,"sb(es)",H14:H202)</f>
        <v>1391.8000000000002</v>
      </c>
      <c r="I214" s="465">
        <f>SUMIF(G14:G202,"sb(es)",I14:I202)</f>
        <v>377.29999999999995</v>
      </c>
      <c r="J214" s="463">
        <f>SUMIF(G14:G202,"sb(es)",J14:J202)</f>
        <v>0</v>
      </c>
      <c r="K214" s="206"/>
      <c r="L214" s="205"/>
      <c r="M214" s="205"/>
      <c r="N214" s="205"/>
    </row>
    <row r="215" spans="1:14" s="2" customFormat="1" ht="29.45" customHeight="1" x14ac:dyDescent="0.25">
      <c r="A215" s="1208" t="s">
        <v>145</v>
      </c>
      <c r="B215" s="1209"/>
      <c r="C215" s="1209"/>
      <c r="D215" s="1209"/>
      <c r="E215" s="1209"/>
      <c r="F215" s="1209"/>
      <c r="G215" s="1209"/>
      <c r="H215" s="464">
        <f>SUMIF(G16:G202,"SB(esa)",H16:H202)</f>
        <v>6.5</v>
      </c>
      <c r="I215" s="465">
        <f>SUMIF(G14:G202,"SB(esa)",I14:I202)</f>
        <v>0</v>
      </c>
      <c r="J215" s="463">
        <f>SUMIF(G14:G202,"SB(esa)",J14:J202)</f>
        <v>0</v>
      </c>
      <c r="K215" s="205"/>
      <c r="L215" s="205"/>
      <c r="M215" s="205"/>
      <c r="N215" s="205"/>
    </row>
    <row r="216" spans="1:14" s="2" customFormat="1" ht="15.75" customHeight="1" x14ac:dyDescent="0.25">
      <c r="A216" s="1246" t="s">
        <v>80</v>
      </c>
      <c r="B216" s="1247"/>
      <c r="C216" s="1247"/>
      <c r="D216" s="1247"/>
      <c r="E216" s="1247"/>
      <c r="F216" s="1247"/>
      <c r="G216" s="1248"/>
      <c r="H216" s="466">
        <f>SUMIF(G14:G202,"sb(sp)",H14:H202)</f>
        <v>1737.3</v>
      </c>
      <c r="I216" s="467">
        <f>SUMIF(G14:G202,"sb(sp)",I14:I202)</f>
        <v>1689.6</v>
      </c>
      <c r="J216" s="468">
        <f>SUMIF(G15:G202,"sb(sp)",J15:J202)</f>
        <v>1709.6</v>
      </c>
      <c r="K216" s="206"/>
      <c r="L216" s="205"/>
      <c r="M216" s="205"/>
      <c r="N216" s="205"/>
    </row>
    <row r="217" spans="1:14" s="2" customFormat="1" ht="27.6" customHeight="1" x14ac:dyDescent="0.25">
      <c r="A217" s="1246" t="s">
        <v>81</v>
      </c>
      <c r="B217" s="1247"/>
      <c r="C217" s="1247"/>
      <c r="D217" s="1247"/>
      <c r="E217" s="1247"/>
      <c r="F217" s="1247"/>
      <c r="G217" s="1248"/>
      <c r="H217" s="464">
        <f>SUMIF(G14:G202,"sb(vb)",H14:H202)</f>
        <v>7646.2</v>
      </c>
      <c r="I217" s="465">
        <f>SUMIF(G14:G202,"sb(vb)",I14:I202)</f>
        <v>7001.2</v>
      </c>
      <c r="J217" s="463">
        <f>SUMIF(G14:G202,"sb(vb)",J14:J202)</f>
        <v>6994.7</v>
      </c>
      <c r="K217" s="206"/>
      <c r="L217" s="205"/>
      <c r="M217" s="205"/>
      <c r="N217" s="205"/>
    </row>
    <row r="218" spans="1:14" s="2" customFormat="1" ht="15.75" customHeight="1" x14ac:dyDescent="0.25">
      <c r="A218" s="1235" t="s">
        <v>120</v>
      </c>
      <c r="B218" s="1236"/>
      <c r="C218" s="1236"/>
      <c r="D218" s="1236"/>
      <c r="E218" s="1236"/>
      <c r="F218" s="1236"/>
      <c r="G218" s="1237"/>
      <c r="H218" s="529">
        <f>SUMIF(G14:G202,"sb(l)",H14:H202)</f>
        <v>857.5</v>
      </c>
      <c r="I218" s="545">
        <f>SUMIF(G15:G202,"sb(l)",I15:I202)</f>
        <v>0</v>
      </c>
      <c r="J218" s="537">
        <f>SUMIF(G15:G202,"sb(l)",J15:J202)</f>
        <v>0</v>
      </c>
      <c r="K218" s="206"/>
      <c r="L218" s="206"/>
      <c r="M218" s="206"/>
      <c r="N218" s="206"/>
    </row>
    <row r="219" spans="1:14" s="2" customFormat="1" ht="15.75" customHeight="1" x14ac:dyDescent="0.25">
      <c r="A219" s="1238" t="s">
        <v>211</v>
      </c>
      <c r="B219" s="1239"/>
      <c r="C219" s="1239"/>
      <c r="D219" s="1239"/>
      <c r="E219" s="1239"/>
      <c r="F219" s="1239"/>
      <c r="G219" s="1239"/>
      <c r="H219" s="529">
        <f>SUMIF(G14:G202,"sb(spl)",H14:H202)</f>
        <v>388.8</v>
      </c>
      <c r="I219" s="545">
        <f>SUMIF(G15:G202,"sb(spl)",I15:I202)</f>
        <v>0</v>
      </c>
      <c r="J219" s="537">
        <f>SUMIF(G15:G202,"sb(spl)",J15:J202)</f>
        <v>0</v>
      </c>
      <c r="K219" s="206"/>
      <c r="L219" s="206"/>
      <c r="M219" s="206"/>
      <c r="N219" s="206"/>
    </row>
    <row r="220" spans="1:14" s="2" customFormat="1" ht="15.75" customHeight="1" x14ac:dyDescent="0.25">
      <c r="A220" s="1235" t="s">
        <v>178</v>
      </c>
      <c r="B220" s="1236"/>
      <c r="C220" s="1236"/>
      <c r="D220" s="1236"/>
      <c r="E220" s="1236"/>
      <c r="F220" s="1236"/>
      <c r="G220" s="1237"/>
      <c r="H220" s="529">
        <f>SUMIF(G14:G202,"sb(vbl)",H14:H202)</f>
        <v>0.5</v>
      </c>
      <c r="I220" s="545">
        <f>SUMIF(G15:G202,"sb(vbl)",I15:I202)</f>
        <v>0</v>
      </c>
      <c r="J220" s="537">
        <f>SUMIF(G15:G202,"sb(vbl)",J15:J202)</f>
        <v>0</v>
      </c>
      <c r="K220" s="205"/>
      <c r="L220" s="205"/>
      <c r="M220" s="205"/>
      <c r="N220" s="205"/>
    </row>
    <row r="221" spans="1:14" s="2" customFormat="1" ht="26.45" customHeight="1" x14ac:dyDescent="0.25">
      <c r="A221" s="1238" t="s">
        <v>171</v>
      </c>
      <c r="B221" s="1239"/>
      <c r="C221" s="1239"/>
      <c r="D221" s="1239"/>
      <c r="E221" s="1239"/>
      <c r="F221" s="1239"/>
      <c r="G221" s="1239"/>
      <c r="H221" s="529">
        <f>SUMIF(G14:G202,"sb(fl)",H14:H202)</f>
        <v>27</v>
      </c>
      <c r="I221" s="545">
        <f>SUMIF(G15:G202,"sb(fl)",I15:I202)</f>
        <v>0</v>
      </c>
      <c r="J221" s="537">
        <f>SUMIF(G15:G202,"sb(fl)",J15:J202)</f>
        <v>0</v>
      </c>
      <c r="K221" s="206"/>
      <c r="L221" s="206"/>
      <c r="M221" s="206"/>
      <c r="N221" s="206"/>
    </row>
    <row r="222" spans="1:14" s="2" customFormat="1" ht="29.45" customHeight="1" thickBot="1" x14ac:dyDescent="0.3">
      <c r="A222" s="1240" t="s">
        <v>179</v>
      </c>
      <c r="B222" s="1241"/>
      <c r="C222" s="1241"/>
      <c r="D222" s="1241"/>
      <c r="E222" s="1241"/>
      <c r="F222" s="1241"/>
      <c r="G222" s="1242"/>
      <c r="H222" s="530">
        <f>SUMIF(G14:G202,"sb(esl)",H14:H202)</f>
        <v>459.2</v>
      </c>
      <c r="I222" s="546">
        <f>SUMIF(G15:G202,"sb(esl)",I15:I202)</f>
        <v>0</v>
      </c>
      <c r="J222" s="538">
        <f>SUMIF(G15:G202,"sb(esl)",J15:J202)</f>
        <v>0</v>
      </c>
      <c r="K222" s="205"/>
      <c r="L222" s="205"/>
      <c r="M222" s="205"/>
      <c r="N222" s="205"/>
    </row>
    <row r="223" spans="1:14" s="2" customFormat="1" ht="15.75" customHeight="1" thickBot="1" x14ac:dyDescent="0.3">
      <c r="A223" s="1243" t="s">
        <v>82</v>
      </c>
      <c r="B223" s="1244"/>
      <c r="C223" s="1244"/>
      <c r="D223" s="1244"/>
      <c r="E223" s="1244"/>
      <c r="F223" s="1244"/>
      <c r="G223" s="1245"/>
      <c r="H223" s="531">
        <f>SUM(H224:H226)</f>
        <v>35391.1</v>
      </c>
      <c r="I223" s="547">
        <f t="shared" ref="I223:J223" si="19">SUM(I224:I226)</f>
        <v>35408.899999999994</v>
      </c>
      <c r="J223" s="539">
        <f t="shared" si="19"/>
        <v>35294.699999999997</v>
      </c>
      <c r="K223" s="205"/>
      <c r="L223" s="205"/>
      <c r="M223" s="205"/>
      <c r="N223" s="205"/>
    </row>
    <row r="224" spans="1:14" s="2" customFormat="1" ht="15.75" customHeight="1" x14ac:dyDescent="0.25">
      <c r="A224" s="1246" t="s">
        <v>108</v>
      </c>
      <c r="B224" s="1247"/>
      <c r="C224" s="1247"/>
      <c r="D224" s="1247"/>
      <c r="E224" s="1247"/>
      <c r="F224" s="1247"/>
      <c r="G224" s="1248"/>
      <c r="H224" s="532">
        <f>SUMIF(G14:G202,"es",H14:H202)</f>
        <v>53.1</v>
      </c>
      <c r="I224" s="548">
        <f>SUMIF(G14:G202,"es",I14:I202)</f>
        <v>66.2</v>
      </c>
      <c r="J224" s="540">
        <f>SUMIF(G14:G202,"es",J14:J202)</f>
        <v>0</v>
      </c>
      <c r="K224" s="43"/>
      <c r="L224" s="203"/>
      <c r="M224" s="203"/>
      <c r="N224" s="203"/>
    </row>
    <row r="225" spans="1:14" s="2" customFormat="1" ht="15.75" customHeight="1" x14ac:dyDescent="0.25">
      <c r="A225" s="1232" t="s">
        <v>83</v>
      </c>
      <c r="B225" s="1233"/>
      <c r="C225" s="1233"/>
      <c r="D225" s="1233"/>
      <c r="E225" s="1233"/>
      <c r="F225" s="1233"/>
      <c r="G225" s="1234"/>
      <c r="H225" s="466">
        <f>SUMIF(G14:G202,"lrvb",H14:H202)</f>
        <v>35332</v>
      </c>
      <c r="I225" s="467">
        <f>SUMIF(G14:G202,"lrvb",I14:I202)</f>
        <v>35336.699999999997</v>
      </c>
      <c r="J225" s="468">
        <f>SUMIF(G14:G202,"lrvb",J14:J202)</f>
        <v>35287.699999999997</v>
      </c>
      <c r="K225" s="30"/>
      <c r="L225" s="205"/>
      <c r="M225" s="205"/>
      <c r="N225" s="205"/>
    </row>
    <row r="226" spans="1:14" s="2" customFormat="1" ht="15.75" customHeight="1" thickBot="1" x14ac:dyDescent="0.3">
      <c r="A226" s="1200" t="s">
        <v>206</v>
      </c>
      <c r="B226" s="1201"/>
      <c r="C226" s="1201"/>
      <c r="D226" s="1201"/>
      <c r="E226" s="1201"/>
      <c r="F226" s="1201"/>
      <c r="G226" s="1202"/>
      <c r="H226" s="533">
        <f>SUMIF(G14:G202,"kt",H14:H202)</f>
        <v>6</v>
      </c>
      <c r="I226" s="549">
        <f>SUMIF(G14:G202,"kt",I14:I202)</f>
        <v>6</v>
      </c>
      <c r="J226" s="541">
        <f>SUMIF(G14:G202,"kt",J14:J202)</f>
        <v>7</v>
      </c>
      <c r="K226" s="30"/>
      <c r="L226" s="205"/>
      <c r="M226" s="205"/>
      <c r="N226" s="205"/>
    </row>
    <row r="227" spans="1:14" s="2" customFormat="1" ht="15.75" customHeight="1" thickBot="1" x14ac:dyDescent="0.3">
      <c r="A227" s="1203" t="s">
        <v>84</v>
      </c>
      <c r="B227" s="1204"/>
      <c r="C227" s="1204"/>
      <c r="D227" s="1204"/>
      <c r="E227" s="1204"/>
      <c r="F227" s="1204"/>
      <c r="G227" s="1205"/>
      <c r="H227" s="534">
        <f>H209+H223</f>
        <v>59035.899999999994</v>
      </c>
      <c r="I227" s="550">
        <f>I209+I223</f>
        <v>56670.299999999996</v>
      </c>
      <c r="J227" s="542">
        <f>J209+J223</f>
        <v>58095.099999999991</v>
      </c>
      <c r="K227" s="42"/>
      <c r="L227" s="203"/>
      <c r="M227" s="203"/>
      <c r="N227" s="203"/>
    </row>
    <row r="228" spans="1:14" x14ac:dyDescent="0.25">
      <c r="F228" s="1198" t="s">
        <v>153</v>
      </c>
      <c r="G228" s="1199"/>
      <c r="H228" s="1199"/>
      <c r="I228" s="1199"/>
      <c r="J228" s="1199"/>
    </row>
    <row r="229" spans="1:14" x14ac:dyDescent="0.25">
      <c r="H229" s="833">
        <f>+H206-H227</f>
        <v>0</v>
      </c>
      <c r="I229" s="833">
        <f>+I206-I227</f>
        <v>0</v>
      </c>
      <c r="J229" s="833">
        <f>+J206-J227</f>
        <v>0</v>
      </c>
      <c r="K229" s="188"/>
    </row>
    <row r="230" spans="1:14" x14ac:dyDescent="0.25">
      <c r="H230" s="232"/>
      <c r="I230" s="232"/>
      <c r="J230" s="232"/>
      <c r="K230" s="188"/>
    </row>
    <row r="231" spans="1:14" x14ac:dyDescent="0.25">
      <c r="G231" s="189"/>
      <c r="H231" s="81"/>
      <c r="I231" s="81"/>
      <c r="J231" s="81"/>
      <c r="K231" s="204"/>
    </row>
    <row r="232" spans="1:14" x14ac:dyDescent="0.25">
      <c r="H232" s="232"/>
      <c r="I232" s="232"/>
      <c r="J232" s="232"/>
      <c r="K232" s="188"/>
    </row>
    <row r="233" spans="1:14" x14ac:dyDescent="0.25">
      <c r="H233" s="232"/>
      <c r="I233" s="232"/>
      <c r="J233" s="232"/>
      <c r="K233" s="188" t="s">
        <v>205</v>
      </c>
    </row>
    <row r="235" spans="1:14" x14ac:dyDescent="0.25">
      <c r="H235" s="233"/>
      <c r="I235" s="233"/>
      <c r="J235" s="233"/>
    </row>
  </sheetData>
  <mergeCells count="199">
    <mergeCell ref="K1:N1"/>
    <mergeCell ref="D126:D128"/>
    <mergeCell ref="K131:K132"/>
    <mergeCell ref="K134:K135"/>
    <mergeCell ref="D149:D153"/>
    <mergeCell ref="A223:G223"/>
    <mergeCell ref="A224:G224"/>
    <mergeCell ref="A225:G225"/>
    <mergeCell ref="A212:G212"/>
    <mergeCell ref="A213:G213"/>
    <mergeCell ref="A214:G214"/>
    <mergeCell ref="A215:G215"/>
    <mergeCell ref="A216:G216"/>
    <mergeCell ref="A207:J207"/>
    <mergeCell ref="A208:G208"/>
    <mergeCell ref="A209:G209"/>
    <mergeCell ref="A210:G210"/>
    <mergeCell ref="A211:G211"/>
    <mergeCell ref="D202:D203"/>
    <mergeCell ref="C204:G204"/>
    <mergeCell ref="K204:N204"/>
    <mergeCell ref="C205:G205"/>
    <mergeCell ref="K205:N205"/>
    <mergeCell ref="B206:G206"/>
    <mergeCell ref="A226:G226"/>
    <mergeCell ref="A227:G227"/>
    <mergeCell ref="F228:J228"/>
    <mergeCell ref="A217:G217"/>
    <mergeCell ref="A218:G218"/>
    <mergeCell ref="A219:G219"/>
    <mergeCell ref="A220:G220"/>
    <mergeCell ref="A221:G221"/>
    <mergeCell ref="A222:G222"/>
    <mergeCell ref="D182:D185"/>
    <mergeCell ref="K183:K185"/>
    <mergeCell ref="D173:G173"/>
    <mergeCell ref="K173:N173"/>
    <mergeCell ref="C174:G174"/>
    <mergeCell ref="K174:N174"/>
    <mergeCell ref="C175:N175"/>
    <mergeCell ref="D179:D181"/>
    <mergeCell ref="K206:N206"/>
    <mergeCell ref="K191:K192"/>
    <mergeCell ref="D193:D194"/>
    <mergeCell ref="K193:K194"/>
    <mergeCell ref="D195:D196"/>
    <mergeCell ref="K195:K196"/>
    <mergeCell ref="D198:D200"/>
    <mergeCell ref="K198:K200"/>
    <mergeCell ref="D186:D188"/>
    <mergeCell ref="E186:E189"/>
    <mergeCell ref="D189:D190"/>
    <mergeCell ref="D191:D192"/>
    <mergeCell ref="D171:D172"/>
    <mergeCell ref="D162:D163"/>
    <mergeCell ref="D165:D166"/>
    <mergeCell ref="D168:D170"/>
    <mergeCell ref="C147:G147"/>
    <mergeCell ref="K147:N147"/>
    <mergeCell ref="D155:D158"/>
    <mergeCell ref="D159:D161"/>
    <mergeCell ref="C148:N148"/>
    <mergeCell ref="K143:K144"/>
    <mergeCell ref="A143:A146"/>
    <mergeCell ref="B143:B146"/>
    <mergeCell ref="C143:C146"/>
    <mergeCell ref="D143:D146"/>
    <mergeCell ref="E143:E146"/>
    <mergeCell ref="F143:F146"/>
    <mergeCell ref="A138:A142"/>
    <mergeCell ref="B138:B142"/>
    <mergeCell ref="C138:C142"/>
    <mergeCell ref="D138:D142"/>
    <mergeCell ref="E138:E142"/>
    <mergeCell ref="F138:F142"/>
    <mergeCell ref="K129:K130"/>
    <mergeCell ref="D136:D137"/>
    <mergeCell ref="F136:F137"/>
    <mergeCell ref="K136:K137"/>
    <mergeCell ref="D121:D123"/>
    <mergeCell ref="K124:K125"/>
    <mergeCell ref="A126:A127"/>
    <mergeCell ref="B126:B127"/>
    <mergeCell ref="E126:E128"/>
    <mergeCell ref="K126:K127"/>
    <mergeCell ref="D108:D109"/>
    <mergeCell ref="D111:D112"/>
    <mergeCell ref="D113:D114"/>
    <mergeCell ref="D115:D116"/>
    <mergeCell ref="K115:K116"/>
    <mergeCell ref="D119:D120"/>
    <mergeCell ref="K119:K120"/>
    <mergeCell ref="A105:A107"/>
    <mergeCell ref="B105:B107"/>
    <mergeCell ref="C105:C107"/>
    <mergeCell ref="D105:D107"/>
    <mergeCell ref="E105:E107"/>
    <mergeCell ref="F105:F107"/>
    <mergeCell ref="K105:K107"/>
    <mergeCell ref="E111:E112"/>
    <mergeCell ref="E115:E116"/>
    <mergeCell ref="D96:D98"/>
    <mergeCell ref="K97:K98"/>
    <mergeCell ref="D99:D101"/>
    <mergeCell ref="K100:K101"/>
    <mergeCell ref="D102:D103"/>
    <mergeCell ref="K74:K75"/>
    <mergeCell ref="E76:E77"/>
    <mergeCell ref="D81:D82"/>
    <mergeCell ref="K81:K82"/>
    <mergeCell ref="D85:D87"/>
    <mergeCell ref="A91:A93"/>
    <mergeCell ref="B91:B93"/>
    <mergeCell ref="C91:C93"/>
    <mergeCell ref="D91:D93"/>
    <mergeCell ref="E91:E93"/>
    <mergeCell ref="C58:G58"/>
    <mergeCell ref="K58:N58"/>
    <mergeCell ref="C59:N59"/>
    <mergeCell ref="D60:D69"/>
    <mergeCell ref="E60:E71"/>
    <mergeCell ref="D70:D71"/>
    <mergeCell ref="D72:D73"/>
    <mergeCell ref="K72:K73"/>
    <mergeCell ref="F91:F93"/>
    <mergeCell ref="L54:L55"/>
    <mergeCell ref="M54:M55"/>
    <mergeCell ref="N54:N55"/>
    <mergeCell ref="A56:A57"/>
    <mergeCell ref="B56:B57"/>
    <mergeCell ref="C56:C57"/>
    <mergeCell ref="D56:D57"/>
    <mergeCell ref="K56:K57"/>
    <mergeCell ref="A53:A55"/>
    <mergeCell ref="B53:B55"/>
    <mergeCell ref="C53:C55"/>
    <mergeCell ref="D53:D55"/>
    <mergeCell ref="K54:K55"/>
    <mergeCell ref="D48:D49"/>
    <mergeCell ref="K48:K49"/>
    <mergeCell ref="A50:A52"/>
    <mergeCell ref="B50:B52"/>
    <mergeCell ref="C50:C52"/>
    <mergeCell ref="D50:D52"/>
    <mergeCell ref="K50:K52"/>
    <mergeCell ref="A46:A47"/>
    <mergeCell ref="B46:B47"/>
    <mergeCell ref="C46:C47"/>
    <mergeCell ref="D46:D47"/>
    <mergeCell ref="E46:E47"/>
    <mergeCell ref="F46:F47"/>
    <mergeCell ref="D40:D41"/>
    <mergeCell ref="E40:E41"/>
    <mergeCell ref="F40:F41"/>
    <mergeCell ref="E45:G45"/>
    <mergeCell ref="A36:A38"/>
    <mergeCell ref="B36:B38"/>
    <mergeCell ref="D36:D39"/>
    <mergeCell ref="F36:F39"/>
    <mergeCell ref="D44:D45"/>
    <mergeCell ref="K16:K17"/>
    <mergeCell ref="K18:K20"/>
    <mergeCell ref="K36:K38"/>
    <mergeCell ref="D32:D33"/>
    <mergeCell ref="E32:E33"/>
    <mergeCell ref="K32:K33"/>
    <mergeCell ref="A34:A35"/>
    <mergeCell ref="B34:B35"/>
    <mergeCell ref="D34:D35"/>
    <mergeCell ref="E34:E35"/>
    <mergeCell ref="D21:D23"/>
    <mergeCell ref="E24:E30"/>
    <mergeCell ref="K29:K30"/>
    <mergeCell ref="E36:E37"/>
    <mergeCell ref="E38:E39"/>
    <mergeCell ref="D104:G104"/>
    <mergeCell ref="A3:N3"/>
    <mergeCell ref="A4:N4"/>
    <mergeCell ref="A5:N5"/>
    <mergeCell ref="A6:N6"/>
    <mergeCell ref="A7:A9"/>
    <mergeCell ref="B7:B9"/>
    <mergeCell ref="C7:C9"/>
    <mergeCell ref="D7:D9"/>
    <mergeCell ref="A11:N11"/>
    <mergeCell ref="B12:N12"/>
    <mergeCell ref="C13:N13"/>
    <mergeCell ref="D14:D20"/>
    <mergeCell ref="I7:I9"/>
    <mergeCell ref="J7:J9"/>
    <mergeCell ref="K7:N7"/>
    <mergeCell ref="K8:K9"/>
    <mergeCell ref="L8:N8"/>
    <mergeCell ref="A10:N10"/>
    <mergeCell ref="H7:H9"/>
    <mergeCell ref="E7:E9"/>
    <mergeCell ref="F7:F9"/>
    <mergeCell ref="G7:G9"/>
    <mergeCell ref="K14:K15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77" orientation="portrait" r:id="rId1"/>
  <rowBreaks count="1" manualBreakCount="1">
    <brk id="206" max="13" man="1"/>
  </rowBreaks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12 programa MVP</vt:lpstr>
      <vt:lpstr>12 programa</vt:lpstr>
      <vt:lpstr>'12 programa'!Print_Area</vt:lpstr>
      <vt:lpstr>'12 programa MVP'!Print_Area</vt:lpstr>
      <vt:lpstr>'12 programa'!Print_Titles</vt:lpstr>
      <vt:lpstr>'12 programa MVP'!Print_Titles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Asta Česnauskienė</cp:lastModifiedBy>
  <cp:lastPrinted>2021-10-01T09:41:58Z</cp:lastPrinted>
  <dcterms:created xsi:type="dcterms:W3CDTF">2015-11-25T08:56:30Z</dcterms:created>
  <dcterms:modified xsi:type="dcterms:W3CDTF">2021-12-02T11:09:27Z</dcterms:modified>
</cp:coreProperties>
</file>