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1 MVP\VII keitimas (lapkritis po tarybos)\"/>
    </mc:Choice>
  </mc:AlternateContent>
  <bookViews>
    <workbookView xWindow="-120" yWindow="-120" windowWidth="24240" windowHeight="13140"/>
  </bookViews>
  <sheets>
    <sheet name="3 programa MVP" sheetId="20" r:id="rId1"/>
  </sheets>
  <definedNames>
    <definedName name="_xlnm.Print_Area" localSheetId="0">'3 programa MVP'!$A$1:$K$185</definedName>
    <definedName name="_xlnm.Print_Titles" localSheetId="0">'3 programa MVP'!$11:$13</definedName>
  </definedNames>
  <calcPr calcId="162913"/>
</workbook>
</file>

<file path=xl/calcChain.xml><?xml version="1.0" encoding="utf-8"?>
<calcChain xmlns="http://schemas.openxmlformats.org/spreadsheetml/2006/main">
  <c r="I97" i="20" l="1"/>
  <c r="I87" i="20" l="1"/>
  <c r="I50" i="20"/>
  <c r="I45" i="20"/>
  <c r="I154" i="20" l="1"/>
  <c r="I61" i="20"/>
  <c r="I52" i="20"/>
  <c r="I47" i="20"/>
  <c r="I38" i="20"/>
  <c r="I36" i="20"/>
  <c r="I24" i="20"/>
  <c r="I23" i="20"/>
  <c r="I85" i="20" l="1"/>
  <c r="I79" i="20" l="1"/>
  <c r="I34" i="20"/>
  <c r="I83" i="20" l="1"/>
  <c r="I35" i="20"/>
  <c r="I183" i="20" l="1"/>
  <c r="I182" i="20"/>
  <c r="I181" i="20"/>
  <c r="I179" i="20"/>
  <c r="I178" i="20"/>
  <c r="I175" i="20"/>
  <c r="I174" i="20"/>
  <c r="I172" i="20"/>
  <c r="I171" i="20"/>
  <c r="I169" i="20"/>
  <c r="I157" i="20"/>
  <c r="I135" i="20"/>
  <c r="I142" i="20" s="1"/>
  <c r="I143" i="20" s="1"/>
  <c r="I115" i="20"/>
  <c r="I128" i="20" s="1"/>
  <c r="I129" i="20" s="1"/>
  <c r="I112" i="20"/>
  <c r="I107" i="20"/>
  <c r="I109" i="20" s="1"/>
  <c r="I100" i="20"/>
  <c r="I99" i="20"/>
  <c r="I89" i="20"/>
  <c r="I88" i="20"/>
  <c r="I80" i="20"/>
  <c r="I78" i="20"/>
  <c r="I74" i="20"/>
  <c r="I66" i="20"/>
  <c r="I64" i="20"/>
  <c r="I59" i="20"/>
  <c r="I62" i="20" s="1"/>
  <c r="I58" i="20"/>
  <c r="I40" i="20"/>
  <c r="I176" i="20"/>
  <c r="I25" i="20"/>
  <c r="I170" i="20" l="1"/>
  <c r="I55" i="20"/>
  <c r="I173" i="20"/>
  <c r="I180" i="20"/>
  <c r="I177" i="20"/>
  <c r="I76" i="20"/>
  <c r="I168" i="20"/>
  <c r="I106" i="20"/>
  <c r="I158" i="20"/>
  <c r="I113" i="20" l="1"/>
  <c r="I159" i="20" s="1"/>
  <c r="I160" i="20" s="1"/>
  <c r="I167" i="20"/>
  <c r="I166" i="20" s="1"/>
  <c r="I184" i="20" s="1"/>
</calcChain>
</file>

<file path=xl/comments1.xml><?xml version="1.0" encoding="utf-8"?>
<comments xmlns="http://schemas.openxmlformats.org/spreadsheetml/2006/main">
  <authors>
    <author>Inga Mikalauskienė</author>
    <author>Audra Cepiene</author>
    <author>Indrė Butenienė</author>
    <author>Rima Ališauskaitė</author>
  </authors>
  <commentList>
    <comment ref="K34" authorId="0" shapeId="0">
      <text>
        <r>
          <rPr>
            <sz val="9"/>
            <color indexed="81"/>
            <rFont val="Tahoma"/>
            <family val="2"/>
            <charset val="186"/>
          </rPr>
          <t>Priemonės:
1. Pervežimai į Mobilų punktą, sergančiųjų pervežimai į namus, saviizoliacijos vietas;
2. Izoliuotų asmenų apgyvendinimas;
3. Izoliuotų asmenų maitinimas;
4. Mobilaus punkto, Karščiavimo klinikos išlaikymas;
5. Apsaugos priemonių įsigijimas (respiratoriai, pirštinės dez. sk.);
6. Patalpų, transporto dezinfekcija;
7. Medicininių atliekų konteineriai.</t>
        </r>
      </text>
    </comment>
    <comment ref="F38" authorId="1" shapeId="0">
      <text>
        <r>
          <rPr>
            <sz val="9"/>
            <color indexed="81"/>
            <rFont val="Tahoma"/>
            <family val="2"/>
            <charset val="186"/>
          </rPr>
          <t xml:space="preserve">P (KSP) .3.4.3.1
</t>
        </r>
      </text>
    </comment>
    <comment ref="K47" authorId="0" shapeId="0">
      <text>
        <r>
          <rPr>
            <sz val="9"/>
            <color indexed="81"/>
            <rFont val="Tahoma"/>
            <family val="2"/>
            <charset val="186"/>
          </rPr>
          <t>7 valdos, 11 DNSB</t>
        </r>
      </text>
    </comment>
    <comment ref="E49" authorId="0" shapeId="0">
      <text>
        <r>
          <rPr>
            <sz val="9"/>
            <color indexed="81"/>
            <rFont val="Tahoma"/>
            <family val="2"/>
            <charset val="186"/>
          </rPr>
          <t xml:space="preserve">Išmokos seniūnaičiams pagal 2014-04-30 sprendimą Nr. T2-81
Seniūnaičių mokymų tvarka 2020-01-16 Nr. AD1-95
Patalpų nuoma pagal 2019-12-19 sprendimą Nr. T2-374.
</t>
        </r>
      </text>
    </comment>
    <comment ref="E53" authorId="0" shapeId="0">
      <text>
        <r>
          <rPr>
            <sz val="9"/>
            <color indexed="81"/>
            <rFont val="Tahoma"/>
            <family val="2"/>
            <charset val="186"/>
          </rPr>
          <t xml:space="preserve">2020-10-23 sprendimo projektas Nr. T1-285.
Klaipėdos regiono plėtros tarybai kaip Klaipėdos m. savivaldybės stojamasis įnašas perduodamas Klaipėdos m. savivaldybei nuosavybės teise priklausantis finansinis turtas iš Klaipėdos m. savivaldybės biudžeto – 2000 Eur </t>
        </r>
      </text>
    </comment>
    <comment ref="E63" authorId="1" shapeId="0">
      <text>
        <r>
          <rPr>
            <sz val="9"/>
            <color indexed="81"/>
            <rFont val="Tahoma"/>
            <family val="2"/>
            <charset val="186"/>
          </rPr>
          <t xml:space="preserve">Pagal 2016-06-23 sprendimu Nr. T2-184 patvirtintą Klaipėdos miesto savivaldybės Tarybos veiklos reglamento 21 p., LR Vietos savivaldos įstatymo 19 str. 19 p. bei Statistikos departamento duomenimis (1278(VMDU)*1,5*12)=23 004 Eur; </t>
        </r>
      </text>
    </comment>
    <comment ref="F66" authorId="2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sz val="9"/>
            <color indexed="81"/>
            <rFont val="Tahoma"/>
            <family val="2"/>
            <charset val="186"/>
          </rPr>
          <t>3.4.2.</t>
        </r>
        <r>
          <rPr>
            <sz val="9"/>
            <color indexed="81"/>
            <rFont val="Tahoma"/>
            <family val="2"/>
            <charset val="186"/>
          </rPr>
          <t xml:space="preserve"> Plėsti Klaipėdos apskrities, vienijančios 7 savivaldybes, bendradarbiavimą sprendžiant viso regiono patrauklumo klausimus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66" authorId="1" shapeId="0">
      <text>
        <r>
          <rPr>
            <sz val="9"/>
            <color indexed="81"/>
            <rFont val="Tahoma"/>
            <family val="2"/>
            <charset val="186"/>
          </rPr>
          <t>Savivaldybių asociacija (0,03 proc. nuo biudžeto apimties), VVG - po 50 Eur per metus</t>
        </r>
      </text>
    </comment>
    <comment ref="J68" authorId="0" shapeId="0">
      <text>
        <r>
          <rPr>
            <sz val="9"/>
            <color indexed="81"/>
            <rFont val="Tahoma"/>
            <family val="2"/>
            <charset val="186"/>
          </rPr>
          <t>Pasikeitė LR regioninės plėtros įstatymas nuo 2020-09-01</t>
        </r>
      </text>
    </comment>
    <comment ref="F70" authorId="3" shapeId="0">
      <text>
        <r>
          <rPr>
            <b/>
            <sz val="9"/>
            <color indexed="81"/>
            <rFont val="Tahoma"/>
            <family val="2"/>
            <charset val="186"/>
          </rPr>
          <t>KEPS 2030 1.1.4. uždavinys</t>
        </r>
        <r>
          <rPr>
            <sz val="9"/>
            <color indexed="81"/>
            <rFont val="Tahoma"/>
            <family val="2"/>
            <charset val="186"/>
          </rPr>
          <t xml:space="preserve">
Sudaryti sąlygas gauti investuotojams ir talentams aktualias viešąsias pas-laugas ir dokumentus anglų kalba: pa-rengti dvikalbius dokumentų šablonus, teikti paslaugas ir priimti dokumentus, užpildytus anglų kalba</t>
        </r>
      </text>
    </comment>
    <comment ref="F74" authorId="3" shapeId="0">
      <text>
        <r>
          <rPr>
            <sz val="9"/>
            <color indexed="81"/>
            <rFont val="Tahoma"/>
            <family val="2"/>
            <charset val="186"/>
          </rPr>
          <t>KEPS 2030 1.3.7. uždavinys Organizuoti nišinius tarptautinius mega-renginius, susijusius su prioritetinių sričių, verslumo skatinimo temomis</t>
        </r>
      </text>
    </comment>
    <comment ref="J74" authorId="1" shapeId="0">
      <text>
        <r>
          <rPr>
            <sz val="9"/>
            <color indexed="81"/>
            <rFont val="Tahoma"/>
            <family val="2"/>
            <charset val="186"/>
          </rPr>
          <t>(apgyvendinimo, maitinimo paslaugos, kultūrinė programa)</t>
        </r>
      </text>
    </comment>
    <comment ref="F10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P1, 8.2.1. </t>
        </r>
        <r>
          <rPr>
            <sz val="9"/>
            <color indexed="81"/>
            <rFont val="Tahoma"/>
            <family val="2"/>
            <charset val="186"/>
          </rPr>
          <t>Parengta ir įgyvendinta Savivaldybės turto ir įmonių valdymo efektyvinimo koncepcija ir priemonių planas</t>
        </r>
      </text>
    </comment>
    <comment ref="J104" authorId="1" shapeId="0">
      <text>
        <r>
          <rPr>
            <sz val="9"/>
            <color indexed="81"/>
            <rFont val="Tahoma"/>
            <family val="2"/>
            <charset val="186"/>
          </rPr>
          <t>Siūloma parengti veiksmų planą, kuriame būtų numatyti strateginiai sprendimai dėl turto ir įmonių valdymo efektyvinimo:  nereikalingo turto pardavimo, kriterijų, kuriuos turi atitikti panaudos gavėjai įvedimo ir t.t. Planą parengti ketinama 2019 m., pilnai įgyvendinti - 2023 m.</t>
        </r>
      </text>
    </comment>
    <comment ref="F115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2013-2020 KSP </t>
        </r>
        <r>
          <rPr>
            <sz val="9"/>
            <color indexed="81"/>
            <rFont val="Tahoma"/>
            <family val="2"/>
            <charset val="186"/>
          </rPr>
          <t xml:space="preserve">P3.4.1.1, P3.4.2.1, P3.4.1.4
</t>
        </r>
      </text>
    </comment>
    <comment ref="J121" authorId="1" shapeId="0">
      <text>
        <r>
          <rPr>
            <sz val="9"/>
            <color indexed="81"/>
            <rFont val="Tahoma"/>
            <family val="2"/>
            <charset val="186"/>
          </rPr>
          <t>(Savivaldybės administracija ir 116 biudžetinė įstaiga)</t>
        </r>
      </text>
    </comment>
    <comment ref="F126" authorId="2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2019-2023 m. veiklos prioritetai:
</t>
        </r>
        <r>
          <rPr>
            <sz val="9"/>
            <color indexed="81"/>
            <rFont val="Tahoma"/>
            <family val="2"/>
            <charset val="186"/>
          </rPr>
          <t xml:space="preserve">8.3.5. Sukurta  „Klaipėdiečio kortelės“ koncepcija ir įdiegta sistema.
</t>
        </r>
      </text>
    </comment>
    <comment ref="E132" authorId="1" shapeId="0">
      <text>
        <r>
          <rPr>
            <sz val="9"/>
            <color indexed="81"/>
            <rFont val="Tahoma"/>
            <family val="2"/>
            <charset val="186"/>
          </rPr>
          <t xml:space="preserve">Kokybės vadybos metodų diegimas vidaus procesams optimizuoti, siekiant didinti gyventojų pasitenkinimą Savivaldybės teikiamomis paslaugomis.  LEAN metodo „lieknoji vadyba“ (angl. lean – lieknas) sistemos tikslas – naudojant mažesnius išteklius sukurti didesnę vertę klientui. </t>
        </r>
        <r>
          <rPr>
            <b/>
            <sz val="9"/>
            <color indexed="81"/>
            <rFont val="Tahoma"/>
            <family val="2"/>
            <charset val="186"/>
          </rPr>
          <t>Projekte dalyvauja Klaipėdos ir Kretingos rajonų savivaldybės. Paraiškos pateikimo data 2017 m. spalis, trukmė 36 mėnesiai.</t>
        </r>
        <r>
          <rPr>
            <sz val="9"/>
            <color indexed="81"/>
            <rFont val="Tahoma"/>
            <family val="2"/>
            <charset val="186"/>
          </rPr>
          <t xml:space="preserve"> Projekto metu numatoma apmokyti 401 administracijos darbuotoją, iš jų  keturi taps sertifikuotais projekto lyderiais, planuojama įdiegti  7 metodus, parengti piliečių chartiją.</t>
        </r>
      </text>
    </comment>
    <comment ref="F132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P1, 8.3.2. </t>
        </r>
        <r>
          <rPr>
            <sz val="9"/>
            <color indexed="81"/>
            <rFont val="Tahoma"/>
            <family val="2"/>
            <charset val="186"/>
          </rPr>
          <t xml:space="preserve">Savivaldybės administracijoje įdiegta ir funkcionuoja kokybės vadybos sistema
</t>
        </r>
      </text>
    </comment>
    <comment ref="J132" authorId="1" shapeId="0">
      <text>
        <r>
          <rPr>
            <sz val="9"/>
            <color indexed="81"/>
            <rFont val="Tahoma"/>
            <family val="2"/>
            <charset val="186"/>
          </rPr>
          <t xml:space="preserve">Įdiegti ir taikomi ne mažiau kaip 7 LEAN „lieknoji vadyba“ (angl. lean – lieknas) </t>
        </r>
        <r>
          <rPr>
            <sz val="7"/>
            <color indexed="81"/>
            <rFont val="Tahoma"/>
            <family val="2"/>
            <charset val="186"/>
          </rPr>
          <t>(Asaichi, Kaizen, PDCA, SD, VACA, VSM, 5S)</t>
        </r>
        <r>
          <rPr>
            <sz val="9"/>
            <color indexed="81"/>
            <rFont val="Tahoma"/>
            <family val="2"/>
            <charset val="186"/>
          </rPr>
          <t xml:space="preserve"> vadybos metodai, vnt. </t>
        </r>
      </text>
    </comment>
    <comment ref="F133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1.1.1. priemonė
</t>
        </r>
      </text>
    </comment>
    <comment ref="F13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P3.4.3.5 </t>
        </r>
        <r>
          <rPr>
            <sz val="9"/>
            <color indexed="81"/>
            <rFont val="Tahoma"/>
            <family val="2"/>
            <charset val="186"/>
          </rPr>
          <t xml:space="preserve">Diegti visuotinės kokybės vadybos principus Savivaldybės administracijoje
</t>
        </r>
      </text>
    </comment>
    <comment ref="F135" authorId="1" shapeId="0">
      <text>
        <r>
          <rPr>
            <b/>
            <sz val="9"/>
            <color indexed="81"/>
            <rFont val="Tahoma"/>
            <family val="2"/>
            <charset val="186"/>
          </rPr>
          <t>P1,</t>
        </r>
        <r>
          <rPr>
            <sz val="9"/>
            <color indexed="81"/>
            <rFont val="Tahoma"/>
            <family val="2"/>
            <charset val="186"/>
          </rPr>
          <t xml:space="preserve"> 8.1.3. Patvirtintas ir įgyvendinamas Klaipėdos miesto  savivaldybės 2021–2030 m. strateginis plėtros planas
</t>
        </r>
      </text>
    </comment>
    <comment ref="F137" authorId="2" shapeId="0">
      <text>
        <r>
          <rPr>
            <sz val="9"/>
            <color indexed="81"/>
            <rFont val="Tahoma"/>
            <family val="2"/>
            <charset val="186"/>
          </rPr>
          <t xml:space="preserve">KEPS 1.1.5. Įdiegti veiklos rezultatų stebėsenos sistemą, pagrįstą procesų rodiklių matavimu, ir susieti ją su darbuotojų vertinimo ir motyvavimo sistema </t>
        </r>
      </text>
    </comment>
    <comment ref="F138" authorId="2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P1 </t>
        </r>
        <r>
          <rPr>
            <sz val="9"/>
            <color indexed="81"/>
            <rFont val="Tahoma"/>
            <family val="2"/>
            <charset val="186"/>
          </rPr>
          <t xml:space="preserve">8.3.6. Įsteigtų nuotolinių gyventojų aptarnavimo centrų skaičius. 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  <charset val="186"/>
          </rPr>
          <t>P1 3.5.</t>
        </r>
        <r>
          <rPr>
            <sz val="9"/>
            <color indexed="81"/>
            <rFont val="Tahoma"/>
            <family val="2"/>
            <charset val="186"/>
          </rPr>
          <t xml:space="preserve"> Viešųjų erdvių ir pastatų pritaikymas pagal universalaus dizaino principus</t>
        </r>
      </text>
    </comment>
  </commentList>
</comments>
</file>

<file path=xl/sharedStrings.xml><?xml version="1.0" encoding="utf-8"?>
<sst xmlns="http://schemas.openxmlformats.org/spreadsheetml/2006/main" count="428" uniqueCount="238">
  <si>
    <t>Veiklos plano tikslo kodas</t>
  </si>
  <si>
    <t>Uždavinio kodas</t>
  </si>
  <si>
    <t>Priemonės kodas</t>
  </si>
  <si>
    <t>Papriemonės kodas</t>
  </si>
  <si>
    <t>Pavadinimas</t>
  </si>
  <si>
    <t>Priemonės požymis</t>
  </si>
  <si>
    <t>Finansavimo šaltinis</t>
  </si>
  <si>
    <t>03 Savivaldybės valdymo programa</t>
  </si>
  <si>
    <t>01</t>
  </si>
  <si>
    <t>Savivaldybės administracijos veiklos užtikrinimas:</t>
  </si>
  <si>
    <t>Savivaldybės administracijos veiklos užtikrinimas (darbo užmokestis)</t>
  </si>
  <si>
    <t>SB</t>
  </si>
  <si>
    <t>SB(VB)</t>
  </si>
  <si>
    <t>02</t>
  </si>
  <si>
    <t>SB(SP)</t>
  </si>
  <si>
    <t>SB(SPL)</t>
  </si>
  <si>
    <t>03</t>
  </si>
  <si>
    <t>04</t>
  </si>
  <si>
    <t>Personalo skyrius</t>
  </si>
  <si>
    <t>05</t>
  </si>
  <si>
    <t>06</t>
  </si>
  <si>
    <t>Teisės skyrius</t>
  </si>
  <si>
    <t>Per ataskaitinį laikotarpį užbaigtų bylų skaičius</t>
  </si>
  <si>
    <t>07</t>
  </si>
  <si>
    <t>08</t>
  </si>
  <si>
    <t>Daugiabučių gyvenamųjų namų žemės nuomos mokesčio paskirstymo ir administravimo paslaugos pirkimas</t>
  </si>
  <si>
    <t>Namų administratorių, teikiančių paslaugas, skaičius</t>
  </si>
  <si>
    <t>09</t>
  </si>
  <si>
    <t>SB(VR)</t>
  </si>
  <si>
    <t>SB(VRL)</t>
  </si>
  <si>
    <t>10</t>
  </si>
  <si>
    <t>Viešosios tvarkos skyrius</t>
  </si>
  <si>
    <t>Iš viso:</t>
  </si>
  <si>
    <t>Savivaldybės tarybos finansinio, ūkinio bei materialinio aptarnavimo užtikrinimas</t>
  </si>
  <si>
    <t>Savivaldybės tarybos narių skaičius</t>
  </si>
  <si>
    <t>Mero reprezentacinių priemonių vykdymas (Mero fondo naudojimas)</t>
  </si>
  <si>
    <t>Dalyvavimas vietinių ir tarptautinių organizacijų veikloje:</t>
  </si>
  <si>
    <t>Tarptautinių organizacijų, kurių narė yra Klaipėdos miesto savivaldybė, skaičius</t>
  </si>
  <si>
    <t>Paskolų grąžinimas ir palūkanų mokėjimas</t>
  </si>
  <si>
    <t>Savivaldybės administracijos direktoriaus rezervas</t>
  </si>
  <si>
    <t>Savivaldybei nuosavybės teise priklausančio ir patikėjimo teise valdomo turto valdymas, naudojimas ir disponavimas:</t>
  </si>
  <si>
    <t>Nekilnojamojo turto matavimai ir teisinė registracija</t>
  </si>
  <si>
    <t>Savivaldybei priklausančių patalpų eksploatacinių ir kitų išlaidų padengimas</t>
  </si>
  <si>
    <t>Pastatų, kuriuose yra savivaldybei priklausančios negyvenamosios patalpos, bendro naudojimo objektų remonto išlaidų padengimas</t>
  </si>
  <si>
    <t>Objektų rengimas privatizavimui, privatizavimo programų rengimas, objektų privatizavimo organizavimas</t>
  </si>
  <si>
    <t>Privatizuota objektų, vnt.</t>
  </si>
  <si>
    <t>Gyvenamųjų patalpų ir jų priklausinių, taip pat pagalbinės paskirties pastatų, jų dalių privatizavimo dokumentų rengimas</t>
  </si>
  <si>
    <t>Privatizuota gyvenamųjų patalpų ir jų priklausinių, vnt.</t>
  </si>
  <si>
    <t>Turto valdymo dokumentų rengimas (galimybių studijos, ekspertizės ir kt.)</t>
  </si>
  <si>
    <t xml:space="preserve">Savivaldybės nekilnojamojo turto  (negyvenamoji paskirtis) remontas </t>
  </si>
  <si>
    <t xml:space="preserve">Savivaldybei priklausančių statinių esamos techninės būklės įvertinimo paslaugų įsigijimas </t>
  </si>
  <si>
    <t>Įvertinta pastatų, skaičius</t>
  </si>
  <si>
    <t>Iš viso uždaviniui:</t>
  </si>
  <si>
    <t>Diegti Savivaldybės administracijoje modernias informacines sistemas ir plėsti elektroninių paslaugų spektrą</t>
  </si>
  <si>
    <t>Gerinti gyventojų aptarnavimo ir darbuotojų darbo sąlygas Savivaldybės administracijoje</t>
  </si>
  <si>
    <t>Savivaldybės administracijos reikmėms naudojamų pastatų ir patalpų einamasis remontas:</t>
  </si>
  <si>
    <t>Iš viso tikslui:</t>
  </si>
  <si>
    <t>Iš viso programai:</t>
  </si>
  <si>
    <t>Finansavimo šaltinių suvestinė</t>
  </si>
  <si>
    <t>Finansavimo šaltiniai</t>
  </si>
  <si>
    <t>SAVIVALDYBĖS  LĖŠOS, IŠ VISO: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</si>
  <si>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</si>
  <si>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</si>
  <si>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</si>
  <si>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</si>
  <si>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</si>
  <si>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</si>
  <si>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</si>
  <si>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r>
      <t>Pajamų įmokų už patalpų nuomą likutis</t>
    </r>
    <r>
      <rPr>
        <b/>
        <sz val="10"/>
        <rFont val="Times New Roman"/>
        <family val="1"/>
        <charset val="186"/>
      </rPr>
      <t xml:space="preserve"> SB(SPL)</t>
    </r>
  </si>
  <si>
    <r>
      <t>Vietinių rinkliavų lėšų likutis</t>
    </r>
    <r>
      <rPr>
        <b/>
        <sz val="10"/>
        <rFont val="Times New Roman"/>
        <family val="1"/>
        <charset val="186"/>
      </rPr>
      <t xml:space="preserve"> SB(VRL)</t>
    </r>
  </si>
  <si>
    <t>KITI ŠALTINIAI, IŠ VISO: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</si>
  <si>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</si>
  <si>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IŠ VISO: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</si>
  <si>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</si>
  <si>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t>Vykdoma sutarčių su Klaipėdos rajono savivaldybe, vnt.</t>
  </si>
  <si>
    <t>Įsigyta organizacinės technikos, vnt.</t>
  </si>
  <si>
    <t xml:space="preserve">Eksploatuojama kompiuterių, vnt. </t>
  </si>
  <si>
    <t>Įsigyta kompiuterinės technikos, vnt.</t>
  </si>
  <si>
    <t>Išsiųsta laiškų, tūkst. vnt.</t>
  </si>
  <si>
    <t>Savivaldybės tarybos ir mero sekretoriato finansinio, ūkinio bei materialinio aptarnavimo užtikrinimas</t>
  </si>
  <si>
    <t>Savivaldybės tarybos ir mero sekretoriato darbuotojų skaičius</t>
  </si>
  <si>
    <t>Inžinerinių tinklų, kurių atlikti matavimai, ilgis, km</t>
  </si>
  <si>
    <t>Kompiuterinės, programinės įrangos, organizacinės technikos bei licencijų įsigijimas, eksploatavimas</t>
  </si>
  <si>
    <t xml:space="preserve">Dalyvio mokestis už narystę Lietuvoje veikiančiose asociacijose </t>
  </si>
  <si>
    <t xml:space="preserve"> TIKSLŲ, UŽDAVINIŲ, PRIEMONIŲ, PRIEMONIŲ IŠLAIDŲ IR PRODUKTO KRITERIJŲ SUVESTINĖ</t>
  </si>
  <si>
    <t>tūkst. Eur</t>
  </si>
  <si>
    <t>Savivaldybės administracijos darbuotojų etatų skaičius</t>
  </si>
  <si>
    <t>SB(L)</t>
  </si>
  <si>
    <t xml:space="preserve">Prižiūrėta objektų, vnt. </t>
  </si>
  <si>
    <t xml:space="preserve">Remontuota objektų, vnt. </t>
  </si>
  <si>
    <t>Perduota inžinerinių tinklų, km</t>
  </si>
  <si>
    <t>Įsigyta programinės įrangos, vnt.</t>
  </si>
  <si>
    <t>Prižiūrėta programinės įrangos, vnt.</t>
  </si>
  <si>
    <t>Eksploatuojama šviestuvų, vnt.</t>
  </si>
  <si>
    <t>Automobilių statymo aikštelės prie „Švyturio“ arenos apšvietimo išlaidų dengimas ir energinių išteklių išlaidų kompensavimas UAB „Klaipėdos arena“</t>
  </si>
  <si>
    <t>Nupirkta spaudos ploto dienraščiuose, tūkst. kv. cm</t>
  </si>
  <si>
    <t xml:space="preserve">Gerinti gyventojų aptarnavimo kokybę, diegiant pažangius vadybos principus </t>
  </si>
  <si>
    <t>ES</t>
  </si>
  <si>
    <t>Apmokyta darbuotojų, skaičius</t>
  </si>
  <si>
    <t xml:space="preserve">Eksploatuojama administracinių teisės pažeidimų protokolų valdymo programa, vartotojų skaičius </t>
  </si>
  <si>
    <t>Naudojamos programinės įrangos licencijos, vnt.</t>
  </si>
  <si>
    <t>Strateginio planavimo skyrius</t>
  </si>
  <si>
    <t>Parengtas planas, vnt.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</si>
  <si>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</si>
  <si>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Atstovavimo teismuose ir teismų sprendimų vykdymo organizavimas bei teismo išlaidų apmokėjimas</t>
  </si>
  <si>
    <t>Pasirašytų paskolų sutarčių, vnt.</t>
  </si>
  <si>
    <t>Atlikta pastato (Tiltų g. 8) fasado darbų. Užbaigtumas, proc.</t>
  </si>
  <si>
    <t>Suremontuota kabinetų ploto, kv. m</t>
  </si>
  <si>
    <t>Pastato Liepų g. 11 fasado ir patalpų remontas</t>
  </si>
  <si>
    <t xml:space="preserve">Projekto „Paslaugų teikimo gyventojams kokybės gerinimas Klaipėdos regiono savivaldybėse“ įgyvendinimas </t>
  </si>
  <si>
    <t>26/3</t>
  </si>
  <si>
    <t>Suorganizuota renginių, vnt.</t>
  </si>
  <si>
    <t>Dalyvauta tarptautinių organizacijų veikloje, tarptautiniuose ir miestų partnerių organizuojamuose renginiuose, kartai per metus</t>
  </si>
  <si>
    <t>Savivaldybės kontroliuojamų įmonių įstatinio kapitalo didinimas, perduodant inžinerinius tinklus funkcijoms vykdyti, neveikiančių įmonių likvidavimas</t>
  </si>
  <si>
    <t>Išversta į užsienio kalbas tarptautinio bendradarbiavimo dokumentų, puslapių skaičius</t>
  </si>
  <si>
    <t>Organizuota užsienio delegacijų priėmimų ir  pristatymų apie Klaipėdos miestą, vnt.</t>
  </si>
  <si>
    <t>Savivaldybės administracijos veiklos užtikrinimas (pastatų eksploatacija, prekių ir paslaugų įsigijimas, korespondencijos siuntimas paštu, spaudinių prenumerata ir kt.)</t>
  </si>
  <si>
    <t>Viešosios tvarkos skyriaus veiklos užtikrinimas (pastatų eksploatacija, prekių ir paslaugų įsigijimas, korespondencijos siuntimas paštu ir kt.)</t>
  </si>
  <si>
    <t>Užsienio delegacijų priėmimų organizavimas</t>
  </si>
  <si>
    <t>SB(KPP)</t>
  </si>
  <si>
    <r>
      <t xml:space="preserve">Kelių priežiūros ir plėtros programos lėšos įtrauktos į savivaldybės biudžetą </t>
    </r>
    <r>
      <rPr>
        <b/>
        <sz val="10"/>
        <rFont val="Times New Roman"/>
        <family val="1"/>
        <charset val="186"/>
      </rPr>
      <t>SB(KPP)</t>
    </r>
  </si>
  <si>
    <t>P6</t>
  </si>
  <si>
    <t>Organizuotas tarptautinis renginys Klaipėdoje, vnt.</t>
  </si>
  <si>
    <t xml:space="preserve">Išsiųsta registruotų laiškų su įteikimu, paprastų laiškų Viešosios tvarkos skyriaus vykdomai veiklai, tūkst. vnt. </t>
  </si>
  <si>
    <t xml:space="preserve">Įdiegta ir taikoma vadybos metodų, vnt. </t>
  </si>
  <si>
    <t>Klaipėdos savivaldybės strateginio plėtros plano 2021–2030 m. parengimas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</si>
  <si>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</si>
  <si>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Valstybės deleguotų funkcijų vykdymas: žemės ūkio priemonių vykdymas</t>
  </si>
  <si>
    <t>Išnuomota autotransporto (elektromobilių) priemonių, vnt.</t>
  </si>
  <si>
    <t>1/31</t>
  </si>
  <si>
    <t>Apmokyta darbuotojų ir  mokymų programų skaičius</t>
  </si>
  <si>
    <t>Civilinės saugos funkcijos užtikrinimas</t>
  </si>
  <si>
    <t xml:space="preserve">Įsigyta sulankstomų lovų (300 vnt.) ir miegmaišių (300 vnt.), vnt. </t>
  </si>
  <si>
    <t>P1</t>
  </si>
  <si>
    <t xml:space="preserve">Įgyvendintas civilinės saugos funkcijos užtikrinimo rinkodaros priemonių paketas, vnt. </t>
  </si>
  <si>
    <t>Savivaldybės turto ir įmonių valdymo efektyvinimo koncepcijos ir priemonių plano parengimas ir įgyvendinimas</t>
  </si>
  <si>
    <t>(Įgyvendinimas iki 2023 m.)</t>
  </si>
  <si>
    <t>Nuotolinių gyventojų aptarnavimo centrų koncepcijos parengimas ir įgyvendinimas</t>
  </si>
  <si>
    <t>Parengta koncepcija, vnt.</t>
  </si>
  <si>
    <t>Apskaitos skyrius</t>
  </si>
  <si>
    <t>Finansų skyrius</t>
  </si>
  <si>
    <t>P</t>
  </si>
  <si>
    <t>Seniūnaičių mokymai ir išmokų seniūnaičiams mokėjimas</t>
  </si>
  <si>
    <t>Seniūnaičių, atstovaujančių miestui, skaičius</t>
  </si>
  <si>
    <t>Tarptautinio bendradarbiavimo vystymas, atstovaujant Klaipėdos miestui  (tarptautinės organizacijos – Cruise Baltic – CB, EUROCITIES, Union of the Baltic Cities – UBC, Baltic Sail,  European Cities Against Drugs – ECAD, Healthy Cities network – WHO, Kommunnes Internasjonale Miljoorganisasjon – KIMO, Istoriniųi miestų lyga – IMLA, Žydų kultūros paveldo Europoje asociacija, Tall Ships Races Europe Ltd. (Sail Training International – STI))</t>
  </si>
  <si>
    <t>Parengta koncepcija ir priemonių planas, vnt.</t>
  </si>
  <si>
    <t>Tobulinti Savivaldybės administracijos veiklos valdymą:</t>
  </si>
  <si>
    <t>I</t>
  </si>
  <si>
    <t>Jaunimo ir bendruomenių reikalų koordinavimo grupė</t>
  </si>
  <si>
    <t>Viešųjų ryšių plėtojimas (gyventojų apklausos, nuomonių tyrimai,  informacijos sklaida žiniasklaidos priemonėse, Savivaldybės skelbimų publikavimas, rinkodaros ir reprezentacinių  priemonių vykdymas ir kt.)</t>
  </si>
  <si>
    <t>Bendrasis skyrius</t>
  </si>
  <si>
    <t>Informacinių technologijų skyrius</t>
  </si>
  <si>
    <t>Finansų  skyrius</t>
  </si>
  <si>
    <t xml:space="preserve">Ekonominės plėtros grupė </t>
  </si>
  <si>
    <t>Turto valdymo skyrius</t>
  </si>
  <si>
    <t>Statinių administravimo skyrius</t>
  </si>
  <si>
    <t>Statybos leidimų ir statinių priežiūros skyrius</t>
  </si>
  <si>
    <t>Ekstremalios situacijos, susijusios su COVID-19 paplitimu, valdymo ir  pasekmių likvidavimo priemonių vykdymas</t>
  </si>
  <si>
    <t>Vykdomų priemonių skaičius, vnt.</t>
  </si>
  <si>
    <t>11</t>
  </si>
  <si>
    <t>Vyr. patarėjas                      D. Petrolevičius</t>
  </si>
  <si>
    <t>Eksploatuojama akustinių sirenų, vnt.</t>
  </si>
  <si>
    <t>Kurti Savivaldybės valdymo sistemą, patogią verslui ir gyventojams</t>
  </si>
  <si>
    <t>Organizuoti Savivaldybės veiklos bendrųjų funkcijų vykdymą</t>
  </si>
  <si>
    <t>Ekonominės plėtros grupė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</si>
  <si>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</si>
  <si>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Įsigyta inventoriaus, vnt.</t>
  </si>
  <si>
    <t>Išsinuomota ir užpildyta stelažų dokumentų saugojimui (Archyvo veiklai), m</t>
  </si>
  <si>
    <t>Civilinės atsakomybės draudimo įsigijimas</t>
  </si>
  <si>
    <t>Įsigytas civilinės atsakomybės draudimas (Administracinių nusižengimų kodekso ginčams nagrinėti), vnt.</t>
  </si>
  <si>
    <t>Sertifikuota atskirų metodų vidinių lyderių, skaičius</t>
  </si>
  <si>
    <t xml:space="preserve">Duomenų apsaugos pareigūno paslaugų centralizuotas teikimas savivaldybės biudžetinėms įstaigoms </t>
  </si>
  <si>
    <t>Įsigyta socialinės reklamos mieste paslaugų, vnt.</t>
  </si>
  <si>
    <t>Mokymų (specifiniai mokymai atestatams ir licencijoms įgyti, naujų darbuotojų adaptavimas) organizavimas</t>
  </si>
  <si>
    <t>Įsigytas Viešųjų pirkimų komisijos civilinės atsakomybės draudimas, vnt.</t>
  </si>
  <si>
    <t xml:space="preserve">Biudžetinės įstaigos, turinčios duomenų apsaugos paslaugas, vnt. </t>
  </si>
  <si>
    <t>Klaipėdos regiono plėtros tarybos kaip Klaipėdos miesto savivaldybės stojamasis įnašo mokėjimas</t>
  </si>
  <si>
    <t>Duomenų apsaugos pareigūnė</t>
  </si>
  <si>
    <t>KSP reprezentacinių priemonių vykdymas, vnt.</t>
  </si>
  <si>
    <t>Strateginio plėtros plano viešinimo renginys, vnt.</t>
  </si>
  <si>
    <t>Archyvo patalpų H. Manto g. 51 remontas</t>
  </si>
  <si>
    <t>Suremontuota patalpų ploto, kv. m</t>
  </si>
  <si>
    <t>Suremontuota stogo ploto, kv. m</t>
  </si>
  <si>
    <t xml:space="preserve">Suremontuota patalpų (Debreceno g. 41) ploto, kv.m. </t>
  </si>
  <si>
    <t>Transliuota radijo reportažų, vnt.</t>
  </si>
  <si>
    <t>Transliuota video reportažų, vnt.</t>
  </si>
  <si>
    <t>Teismo sprendimų vykdymas, vnt.</t>
  </si>
  <si>
    <t>Klaipėdos regiono plėtros tarybos įsteigimas</t>
  </si>
  <si>
    <t>Įstaigų, kuriose įdiegta personalo valdymo informacinė sistema (Savivaldybės administracija ir 116 biudžetinė įstaiga), skaičius
Įstaigų, kuriose įdiegta personalo valdymo informacinė sistema (Savivaldybės administracija ir 116 biudžetinė įstaiga), skaičius</t>
  </si>
  <si>
    <t>Įstaigų, kuriose įdiegta dokumentų valdymo informacinė sistema (116 biudžetinės įstaigos), skaičius</t>
  </si>
  <si>
    <t xml:space="preserve">Atlikta kitų pastatų remonto darbų. Užbaigtumas, proc. </t>
  </si>
  <si>
    <t>VALDYMO PROGRAMOS (NR. 03)</t>
  </si>
  <si>
    <t>Strateginis tikslas 01. Didinti miesto konkurencingumą, kryptingai vystant infrastruktūrą ir sudarant palankias sąlygas verslui</t>
  </si>
  <si>
    <t>Socialinių išmokų poskyrio Laukininkų g. 19A remontas</t>
  </si>
  <si>
    <t>SB(S)</t>
  </si>
  <si>
    <r>
      <t xml:space="preserve">Savivaldybei piniginei socialinei paramai finansuoti skirtos lėšos </t>
    </r>
    <r>
      <rPr>
        <b/>
        <sz val="10"/>
        <rFont val="Times New Roman"/>
        <family val="1"/>
        <charset val="186"/>
      </rPr>
      <t>SB(S)</t>
    </r>
  </si>
  <si>
    <t>Koncepto parengimas, vnt.</t>
  </si>
  <si>
    <t>Vyr. patarėjas            K. Macijauskas</t>
  </si>
  <si>
    <t xml:space="preserve">Lietuvoje veikiančių asociacijų, kurių narė yra savivaldybė, skaičius:
1. Lietuvos savivaldybių asociacija – LSA;
2. Klaipėdos miesto integruotų investicijų teritorijos vietos veikos grupė – VVG;
</t>
  </si>
  <si>
    <t xml:space="preserve">3. Asociacija „Klaipėdos regionas“ </t>
  </si>
  <si>
    <t xml:space="preserve">Gyventojų ir verslo paslaugų centro statyba </t>
  </si>
  <si>
    <t xml:space="preserve">PATVIRTINTA
Klaipėdos miesto savivaldybės administracijos direktoriaus </t>
  </si>
  <si>
    <t>Savivaldybės administracijos direktorius – programų sąmatų tvirtinimas</t>
  </si>
  <si>
    <t xml:space="preserve">Bendrasis skyrius </t>
  </si>
  <si>
    <t>Tarybos sekretorius</t>
  </si>
  <si>
    <t>2021 M. KLAIPĖDOS MIESTO SAVIVALDYBĖS ADMINISTRACIJOS</t>
  </si>
  <si>
    <t>Produkto kriterijaus</t>
  </si>
  <si>
    <t>2021-ieji metai</t>
  </si>
  <si>
    <t>Parengtas tvarkos aprašas, vnt.</t>
  </si>
  <si>
    <t>Dalinio finansavimo paraiškų priėmimo centralizavimas</t>
  </si>
  <si>
    <t xml:space="preserve">Klaipėdos miesto savivaldybės įstaigų, įmonių veiklos bei turto valdymo optimizavimo veiklos plano įgyvendinimas </t>
  </si>
  <si>
    <t xml:space="preserve">Klaipėdiečio kortelės koncepcijos sukūrimas ir sistemos įdiegimas </t>
  </si>
  <si>
    <t>Įgyvendinama priemonių, vnt.</t>
  </si>
  <si>
    <t>Apskaitos skyrius –  programos sąmatų tvirtinimas, Tarybos sekretoriatas –  priemonės vykdymas</t>
  </si>
  <si>
    <t xml:space="preserve"> Apskaitos skyrius –  programos sąmatų tvirtinimas, Tarybos sekretoriatas – priemonės vykdymas </t>
  </si>
  <si>
    <t>Išversta į užsienio kalbas Savivaldybės teikiamų elektroninių paslaugų formų (pranešimų) ir jų paskelbta Savivaldybės interneto svetainėje, vnt.</t>
  </si>
  <si>
    <t>Išplatinta Klaipėdiečio kortelė, tūkst. vnt.</t>
  </si>
  <si>
    <t>Pastatų pripažinimo tinkamais naudoti dokumentų rengimas, vnt.</t>
  </si>
  <si>
    <t>Interneto platformos Cosul įdiegimas, vnt.</t>
  </si>
  <si>
    <t>Dalinio finansavimo paraiškų informacinės sistemos įsigijimas, vnt.</t>
  </si>
  <si>
    <t>Sukurta  Klaipėdiečio kortelės koncepcija ir įdiegta sistema, vnt.</t>
  </si>
  <si>
    <t>Kaupinių testavimui ir paviršių tyrimams planuojamų įsigyti priemonių skaičius, vnt.</t>
  </si>
  <si>
    <t>2021 m. kovo 10 d. įsakymu Nr. AD1-293</t>
  </si>
  <si>
    <t>2021-ųjų metų asignavimų planas*</t>
  </si>
  <si>
    <t>Vykdytojas (skyrius/grupė)</t>
  </si>
  <si>
    <t>planas</t>
  </si>
  <si>
    <t xml:space="preserve">Turto valdymo skyrius                             </t>
  </si>
  <si>
    <t>Vyr. patarėjas               M. Martišius</t>
  </si>
  <si>
    <t>Projekto URBACT III „Darnaus vystymosi tikslų bandomasis tinklas“ įgyvendinimas</t>
  </si>
  <si>
    <t>Įgyvendintas projektas, vnt.</t>
  </si>
  <si>
    <t>Vyr. patarėja               S. Tamašauskienė</t>
  </si>
  <si>
    <t>140/26</t>
  </si>
  <si>
    <t>Atliktas savivaldybės darbuotojų mikroklimato tyrimas, vnt.</t>
  </si>
  <si>
    <t>Atliktas patalpų Galinio Pylimo g. 3 grindų remontas. Užbaigtumas, proc.</t>
  </si>
  <si>
    <t>LED panelės, vnt.</t>
  </si>
  <si>
    <t>* Pagal Klaipėdos miesto savivaldybės tarybos sprendimus: 2021-02-25 Nr. T2-24; 2021-04-29 Nr. T2-90; 2021-06-22 Nr. T2-157; 2021-09-30 Nr. T2-192</t>
  </si>
  <si>
    <t>Sveikatos apsaugos skyrius – priemonės vykdymas, Planavimo ir analizės skyrius –  programos sąmatos tvirtintojas</t>
  </si>
  <si>
    <t xml:space="preserve">(Klaipėdos miesto savivaldybės administracijos direktoriaus                          2021 m. lapkričio 30 d. įsakymo Nr. AD1-1382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</si>
</sst>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#,##0.0"/>
  </numFmts>
  <fonts count="2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1"/>
      <name val="Tahoma"/>
      <family val="2"/>
      <charset val="186"/>
    </font>
    <font>
      <sz val="10"/>
      <name val="TimesLT"/>
      <charset val="186"/>
    </font>
    <font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sz val="7"/>
      <color indexed="81"/>
      <name val="Tahoma"/>
      <family val="2"/>
      <charset val="186"/>
    </font>
    <font>
      <i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</cellStyleXfs>
  <cellXfs count="75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49" fontId="4" fillId="4" borderId="28" xfId="0" applyNumberFormat="1" applyFont="1" applyFill="1" applyBorder="1" applyAlignment="1">
      <alignment horizontal="left" vertical="top" wrapText="1"/>
    </xf>
    <xf numFmtId="49" fontId="4" fillId="4" borderId="29" xfId="0" applyNumberFormat="1" applyFont="1" applyFill="1" applyBorder="1" applyAlignment="1">
      <alignment horizontal="left" vertical="top"/>
    </xf>
    <xf numFmtId="49" fontId="4" fillId="5" borderId="14" xfId="0" applyNumberFormat="1" applyFont="1" applyFill="1" applyBorder="1" applyAlignment="1">
      <alignment horizontal="left" vertical="top"/>
    </xf>
    <xf numFmtId="49" fontId="4" fillId="4" borderId="8" xfId="0" applyNumberFormat="1" applyFont="1" applyFill="1" applyBorder="1" applyAlignment="1">
      <alignment vertical="top"/>
    </xf>
    <xf numFmtId="49" fontId="4" fillId="5" borderId="9" xfId="0" applyNumberFormat="1" applyFont="1" applyFill="1" applyBorder="1" applyAlignment="1">
      <alignment vertical="top"/>
    </xf>
    <xf numFmtId="0" fontId="4" fillId="6" borderId="0" xfId="0" applyFont="1" applyFill="1" applyBorder="1" applyAlignment="1">
      <alignment horizontal="left" vertical="top" wrapText="1"/>
    </xf>
    <xf numFmtId="3" fontId="2" fillId="4" borderId="11" xfId="0" applyNumberFormat="1" applyFont="1" applyFill="1" applyBorder="1" applyAlignment="1">
      <alignment vertical="top"/>
    </xf>
    <xf numFmtId="3" fontId="2" fillId="7" borderId="9" xfId="0" applyNumberFormat="1" applyFont="1" applyFill="1" applyBorder="1" applyAlignment="1">
      <alignment vertical="top"/>
    </xf>
    <xf numFmtId="3" fontId="4" fillId="4" borderId="8" xfId="0" applyNumberFormat="1" applyFont="1" applyFill="1" applyBorder="1" applyAlignment="1">
      <alignment vertical="top"/>
    </xf>
    <xf numFmtId="3" fontId="4" fillId="5" borderId="9" xfId="0" applyNumberFormat="1" applyFont="1" applyFill="1" applyBorder="1" applyAlignment="1">
      <alignment vertical="top"/>
    </xf>
    <xf numFmtId="3" fontId="4" fillId="5" borderId="10" xfId="0" applyNumberFormat="1" applyFont="1" applyFill="1" applyBorder="1" applyAlignment="1">
      <alignment vertical="top"/>
    </xf>
    <xf numFmtId="3" fontId="3" fillId="6" borderId="10" xfId="0" applyNumberFormat="1" applyFont="1" applyFill="1" applyBorder="1" applyAlignment="1">
      <alignment horizontal="center" vertical="top" wrapText="1"/>
    </xf>
    <xf numFmtId="3" fontId="3" fillId="6" borderId="51" xfId="0" applyNumberFormat="1" applyFont="1" applyFill="1" applyBorder="1" applyAlignment="1">
      <alignment horizontal="center" vertical="top" wrapText="1"/>
    </xf>
    <xf numFmtId="3" fontId="4" fillId="4" borderId="11" xfId="0" applyNumberFormat="1" applyFont="1" applyFill="1" applyBorder="1" applyAlignment="1">
      <alignment horizontal="center" vertical="top"/>
    </xf>
    <xf numFmtId="3" fontId="4" fillId="4" borderId="22" xfId="0" applyNumberFormat="1" applyFont="1" applyFill="1" applyBorder="1" applyAlignment="1">
      <alignment horizontal="center" vertical="top"/>
    </xf>
    <xf numFmtId="3" fontId="4" fillId="5" borderId="5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3" fontId="4" fillId="4" borderId="2" xfId="0" applyNumberFormat="1" applyFont="1" applyFill="1" applyBorder="1" applyAlignment="1">
      <alignment vertical="top"/>
    </xf>
    <xf numFmtId="3" fontId="4" fillId="5" borderId="3" xfId="0" applyNumberFormat="1" applyFont="1" applyFill="1" applyBorder="1" applyAlignment="1">
      <alignment vertical="top"/>
    </xf>
    <xf numFmtId="3" fontId="3" fillId="6" borderId="3" xfId="0" applyNumberFormat="1" applyFont="1" applyFill="1" applyBorder="1" applyAlignment="1">
      <alignment vertical="top" wrapText="1"/>
    </xf>
    <xf numFmtId="3" fontId="3" fillId="6" borderId="9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/>
    </xf>
    <xf numFmtId="3" fontId="4" fillId="5" borderId="59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3" fontId="2" fillId="7" borderId="1" xfId="0" applyNumberFormat="1" applyFont="1" applyFill="1" applyBorder="1" applyAlignment="1">
      <alignment vertical="top"/>
    </xf>
    <xf numFmtId="3" fontId="4" fillId="4" borderId="62" xfId="0" applyNumberFormat="1" applyFont="1" applyFill="1" applyBorder="1" applyAlignment="1">
      <alignment horizontal="center" vertical="top"/>
    </xf>
    <xf numFmtId="3" fontId="4" fillId="5" borderId="63" xfId="0" applyNumberFormat="1" applyFont="1" applyFill="1" applyBorder="1" applyAlignment="1">
      <alignment horizontal="center" vertical="top"/>
    </xf>
    <xf numFmtId="3" fontId="2" fillId="6" borderId="61" xfId="0" applyNumberFormat="1" applyFont="1" applyFill="1" applyBorder="1" applyAlignment="1">
      <alignment vertical="top"/>
    </xf>
    <xf numFmtId="3" fontId="4" fillId="5" borderId="66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0" fontId="2" fillId="6" borderId="12" xfId="0" applyFont="1" applyFill="1" applyBorder="1" applyAlignment="1">
      <alignment horizontal="center" vertical="top"/>
    </xf>
    <xf numFmtId="3" fontId="4" fillId="6" borderId="57" xfId="0" applyNumberFormat="1" applyFont="1" applyFill="1" applyBorder="1" applyAlignment="1">
      <alignment vertical="top" wrapText="1"/>
    </xf>
    <xf numFmtId="3" fontId="2" fillId="6" borderId="56" xfId="0" applyNumberFormat="1" applyFont="1" applyFill="1" applyBorder="1" applyAlignment="1">
      <alignment horizontal="left" vertical="top" wrapText="1"/>
    </xf>
    <xf numFmtId="3" fontId="4" fillId="3" borderId="62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center" vertical="top"/>
    </xf>
    <xf numFmtId="3" fontId="10" fillId="6" borderId="9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/>
    </xf>
    <xf numFmtId="3" fontId="3" fillId="6" borderId="36" xfId="0" applyNumberFormat="1" applyFont="1" applyFill="1" applyBorder="1" applyAlignment="1">
      <alignment horizontal="center" vertical="top" wrapText="1"/>
    </xf>
    <xf numFmtId="3" fontId="2" fillId="6" borderId="43" xfId="0" applyNumberFormat="1" applyFont="1" applyFill="1" applyBorder="1" applyAlignment="1">
      <alignment horizontal="center" vertical="top"/>
    </xf>
    <xf numFmtId="3" fontId="4" fillId="6" borderId="1" xfId="0" applyNumberFormat="1" applyFont="1" applyFill="1" applyBorder="1" applyAlignment="1">
      <alignment horizontal="center" vertical="top"/>
    </xf>
    <xf numFmtId="166" fontId="4" fillId="3" borderId="46" xfId="0" applyNumberFormat="1" applyFont="1" applyFill="1" applyBorder="1" applyAlignment="1">
      <alignment horizontal="center" vertical="top" wrapText="1"/>
    </xf>
    <xf numFmtId="3" fontId="4" fillId="6" borderId="0" xfId="0" applyNumberFormat="1" applyFont="1" applyFill="1" applyBorder="1" applyAlignment="1">
      <alignment horizontal="center" vertical="top"/>
    </xf>
    <xf numFmtId="3" fontId="2" fillId="6" borderId="0" xfId="0" applyNumberFormat="1" applyFont="1" applyFill="1" applyAlignment="1">
      <alignment vertical="top"/>
    </xf>
    <xf numFmtId="0" fontId="14" fillId="0" borderId="0" xfId="0" applyFont="1"/>
    <xf numFmtId="3" fontId="14" fillId="0" borderId="0" xfId="0" applyNumberFormat="1" applyFont="1"/>
    <xf numFmtId="3" fontId="7" fillId="0" borderId="0" xfId="0" applyNumberFormat="1" applyFont="1" applyFill="1" applyAlignment="1">
      <alignment vertical="top"/>
    </xf>
    <xf numFmtId="166" fontId="4" fillId="3" borderId="54" xfId="0" applyNumberFormat="1" applyFont="1" applyFill="1" applyBorder="1" applyAlignment="1">
      <alignment horizontal="center" vertical="top" wrapText="1"/>
    </xf>
    <xf numFmtId="166" fontId="4" fillId="9" borderId="46" xfId="0" applyNumberFormat="1" applyFont="1" applyFill="1" applyBorder="1" applyAlignment="1">
      <alignment horizontal="center" vertical="top" wrapText="1"/>
    </xf>
    <xf numFmtId="166" fontId="2" fillId="0" borderId="46" xfId="0" applyNumberFormat="1" applyFont="1" applyBorder="1" applyAlignment="1">
      <alignment horizontal="center" vertical="top" wrapText="1"/>
    </xf>
    <xf numFmtId="166" fontId="4" fillId="9" borderId="58" xfId="0" applyNumberFormat="1" applyFont="1" applyFill="1" applyBorder="1" applyAlignment="1">
      <alignment horizontal="center" vertical="top" wrapText="1"/>
    </xf>
    <xf numFmtId="3" fontId="11" fillId="6" borderId="12" xfId="0" applyNumberFormat="1" applyFont="1" applyFill="1" applyBorder="1" applyAlignment="1">
      <alignment horizontal="left" vertical="top" wrapText="1"/>
    </xf>
    <xf numFmtId="3" fontId="4" fillId="6" borderId="12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horizontal="left" vertical="top" wrapText="1"/>
    </xf>
    <xf numFmtId="166" fontId="14" fillId="0" borderId="0" xfId="0" applyNumberFormat="1" applyFont="1"/>
    <xf numFmtId="3" fontId="3" fillId="6" borderId="16" xfId="0" applyNumberFormat="1" applyFont="1" applyFill="1" applyBorder="1" applyAlignment="1">
      <alignment horizontal="center" vertical="top"/>
    </xf>
    <xf numFmtId="3" fontId="2" fillId="6" borderId="16" xfId="0" applyNumberFormat="1" applyFont="1" applyFill="1" applyBorder="1" applyAlignment="1">
      <alignment horizontal="center" vertical="top"/>
    </xf>
    <xf numFmtId="3" fontId="2" fillId="6" borderId="75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3" fontId="4" fillId="6" borderId="27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horizontal="center" vertical="top"/>
    </xf>
    <xf numFmtId="166" fontId="2" fillId="0" borderId="0" xfId="0" applyNumberFormat="1" applyFont="1" applyAlignment="1">
      <alignment vertical="top"/>
    </xf>
    <xf numFmtId="49" fontId="4" fillId="5" borderId="63" xfId="0" applyNumberFormat="1" applyFont="1" applyFill="1" applyBorder="1" applyAlignment="1">
      <alignment horizontal="center" vertical="top"/>
    </xf>
    <xf numFmtId="3" fontId="4" fillId="6" borderId="69" xfId="0" applyNumberFormat="1" applyFont="1" applyFill="1" applyBorder="1" applyAlignment="1">
      <alignment horizontal="center" vertical="top"/>
    </xf>
    <xf numFmtId="3" fontId="2" fillId="6" borderId="54" xfId="0" applyNumberFormat="1" applyFont="1" applyFill="1" applyBorder="1" applyAlignment="1">
      <alignment horizontal="center" vertical="top" wrapText="1"/>
    </xf>
    <xf numFmtId="3" fontId="4" fillId="6" borderId="21" xfId="0" applyNumberFormat="1" applyFont="1" applyFill="1" applyBorder="1" applyAlignment="1">
      <alignment horizontal="center" vertical="top"/>
    </xf>
    <xf numFmtId="3" fontId="2" fillId="6" borderId="5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3" fontId="2" fillId="6" borderId="32" xfId="0" applyNumberFormat="1" applyFont="1" applyFill="1" applyBorder="1" applyAlignment="1">
      <alignment vertical="top" wrapText="1"/>
    </xf>
    <xf numFmtId="0" fontId="2" fillId="6" borderId="30" xfId="0" applyFont="1" applyFill="1" applyBorder="1" applyAlignment="1">
      <alignment horizontal="center" vertical="top"/>
    </xf>
    <xf numFmtId="166" fontId="4" fillId="9" borderId="1" xfId="0" applyNumberFormat="1" applyFont="1" applyFill="1" applyBorder="1" applyAlignment="1">
      <alignment horizontal="center" vertical="top"/>
    </xf>
    <xf numFmtId="0" fontId="2" fillId="6" borderId="75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/>
    </xf>
    <xf numFmtId="3" fontId="2" fillId="6" borderId="7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5" fillId="0" borderId="27" xfId="0" applyNumberFormat="1" applyFont="1" applyFill="1" applyBorder="1" applyAlignment="1">
      <alignment horizontal="center" vertical="center" textRotation="90"/>
    </xf>
    <xf numFmtId="3" fontId="2" fillId="0" borderId="54" xfId="0" applyNumberFormat="1" applyFont="1" applyFill="1" applyBorder="1" applyAlignment="1">
      <alignment horizontal="center" vertical="top" wrapText="1"/>
    </xf>
    <xf numFmtId="3" fontId="4" fillId="5" borderId="53" xfId="0" applyNumberFormat="1" applyFont="1" applyFill="1" applyBorder="1" applyAlignment="1">
      <alignment horizontal="center" vertical="top"/>
    </xf>
    <xf numFmtId="166" fontId="4" fillId="9" borderId="78" xfId="0" applyNumberFormat="1" applyFont="1" applyFill="1" applyBorder="1" applyAlignment="1">
      <alignment horizontal="center" vertical="top"/>
    </xf>
    <xf numFmtId="49" fontId="4" fillId="6" borderId="51" xfId="0" applyNumberFormat="1" applyFont="1" applyFill="1" applyBorder="1" applyAlignment="1">
      <alignment horizontal="center" vertical="top"/>
    </xf>
    <xf numFmtId="49" fontId="4" fillId="6" borderId="36" xfId="0" applyNumberFormat="1" applyFont="1" applyFill="1" applyBorder="1" applyAlignment="1">
      <alignment horizontal="center" vertical="top"/>
    </xf>
    <xf numFmtId="49" fontId="4" fillId="9" borderId="9" xfId="0" applyNumberFormat="1" applyFont="1" applyFill="1" applyBorder="1" applyAlignment="1">
      <alignment vertical="top"/>
    </xf>
    <xf numFmtId="3" fontId="4" fillId="6" borderId="27" xfId="0" applyNumberFormat="1" applyFont="1" applyFill="1" applyBorder="1" applyAlignment="1">
      <alignment vertical="top"/>
    </xf>
    <xf numFmtId="49" fontId="4" fillId="6" borderId="33" xfId="0" applyNumberFormat="1" applyFont="1" applyFill="1" applyBorder="1" applyAlignment="1">
      <alignment horizontal="center" vertical="top"/>
    </xf>
    <xf numFmtId="49" fontId="4" fillId="6" borderId="52" xfId="0" applyNumberFormat="1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top" wrapText="1"/>
    </xf>
    <xf numFmtId="3" fontId="3" fillId="6" borderId="69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Border="1" applyAlignment="1">
      <alignment vertical="top" wrapText="1"/>
    </xf>
    <xf numFmtId="3" fontId="2" fillId="6" borderId="54" xfId="1" applyNumberFormat="1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/>
    </xf>
    <xf numFmtId="0" fontId="2" fillId="6" borderId="38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3" fontId="2" fillId="6" borderId="37" xfId="0" applyNumberFormat="1" applyFont="1" applyFill="1" applyBorder="1" applyAlignment="1">
      <alignment horizontal="center" vertical="top" wrapText="1"/>
    </xf>
    <xf numFmtId="3" fontId="2" fillId="6" borderId="10" xfId="0" applyNumberFormat="1" applyFont="1" applyFill="1" applyBorder="1" applyAlignment="1">
      <alignment horizontal="center" vertical="top" wrapText="1"/>
    </xf>
    <xf numFmtId="49" fontId="4" fillId="6" borderId="37" xfId="0" applyNumberFormat="1" applyFont="1" applyFill="1" applyBorder="1" applyAlignment="1">
      <alignment horizontal="center" vertical="top" wrapText="1"/>
    </xf>
    <xf numFmtId="3" fontId="2" fillId="0" borderId="72" xfId="0" applyNumberFormat="1" applyFont="1" applyFill="1" applyBorder="1" applyAlignment="1">
      <alignment horizontal="left" vertical="top" wrapText="1"/>
    </xf>
    <xf numFmtId="3" fontId="2" fillId="6" borderId="51" xfId="0" applyNumberFormat="1" applyFont="1" applyFill="1" applyBorder="1" applyAlignment="1">
      <alignment vertical="top" wrapText="1"/>
    </xf>
    <xf numFmtId="3" fontId="3" fillId="6" borderId="10" xfId="0" applyNumberFormat="1" applyFont="1" applyFill="1" applyBorder="1" applyAlignment="1">
      <alignment vertical="top" wrapText="1"/>
    </xf>
    <xf numFmtId="3" fontId="2" fillId="6" borderId="9" xfId="0" applyNumberFormat="1" applyFont="1" applyFill="1" applyBorder="1" applyAlignment="1">
      <alignment horizontal="center" vertical="top" wrapText="1"/>
    </xf>
    <xf numFmtId="0" fontId="2" fillId="6" borderId="59" xfId="0" applyFont="1" applyFill="1" applyBorder="1" applyAlignment="1">
      <alignment horizontal="left" vertical="top" wrapText="1"/>
    </xf>
    <xf numFmtId="49" fontId="2" fillId="6" borderId="30" xfId="0" applyNumberFormat="1" applyFont="1" applyFill="1" applyBorder="1" applyAlignment="1">
      <alignment horizontal="center" vertical="top"/>
    </xf>
    <xf numFmtId="3" fontId="2" fillId="6" borderId="47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top"/>
    </xf>
    <xf numFmtId="3" fontId="2" fillId="6" borderId="48" xfId="0" applyNumberFormat="1" applyFont="1" applyFill="1" applyBorder="1" applyAlignment="1">
      <alignment horizontal="left" vertical="top" wrapText="1"/>
    </xf>
    <xf numFmtId="3" fontId="4" fillId="6" borderId="37" xfId="0" applyNumberFormat="1" applyFont="1" applyFill="1" applyBorder="1" applyAlignment="1">
      <alignment horizontal="center" vertical="top"/>
    </xf>
    <xf numFmtId="3" fontId="2" fillId="6" borderId="33" xfId="0" applyNumberFormat="1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10" borderId="13" xfId="0" applyFont="1" applyFill="1" applyBorder="1" applyAlignment="1">
      <alignment vertical="top" wrapText="1"/>
    </xf>
    <xf numFmtId="0" fontId="4" fillId="0" borderId="54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left" vertical="top" wrapText="1"/>
    </xf>
    <xf numFmtId="3" fontId="2" fillId="6" borderId="6" xfId="0" applyNumberFormat="1" applyFont="1" applyFill="1" applyBorder="1" applyAlignment="1">
      <alignment vertical="top"/>
    </xf>
    <xf numFmtId="3" fontId="2" fillId="6" borderId="77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3" fontId="4" fillId="6" borderId="36" xfId="0" applyNumberFormat="1" applyFont="1" applyFill="1" applyBorder="1" applyAlignment="1">
      <alignment horizontal="center" vertical="top"/>
    </xf>
    <xf numFmtId="3" fontId="4" fillId="6" borderId="51" xfId="0" applyNumberFormat="1" applyFont="1" applyFill="1" applyBorder="1" applyAlignment="1">
      <alignment horizontal="center" vertical="top"/>
    </xf>
    <xf numFmtId="0" fontId="2" fillId="6" borderId="43" xfId="0" applyFont="1" applyFill="1" applyBorder="1" applyAlignment="1">
      <alignment horizontal="center" vertical="top"/>
    </xf>
    <xf numFmtId="0" fontId="2" fillId="6" borderId="73" xfId="0" applyFont="1" applyFill="1" applyBorder="1" applyAlignment="1">
      <alignment vertical="top" wrapText="1"/>
    </xf>
    <xf numFmtId="49" fontId="4" fillId="9" borderId="4" xfId="0" applyNumberFormat="1" applyFont="1" applyFill="1" applyBorder="1" applyAlignment="1">
      <alignment horizontal="center" vertical="top"/>
    </xf>
    <xf numFmtId="49" fontId="4" fillId="6" borderId="37" xfId="0" applyNumberFormat="1" applyFont="1" applyFill="1" applyBorder="1" applyAlignment="1">
      <alignment vertical="top"/>
    </xf>
    <xf numFmtId="49" fontId="4" fillId="6" borderId="45" xfId="0" applyNumberFormat="1" applyFont="1" applyFill="1" applyBorder="1" applyAlignment="1">
      <alignment vertical="top"/>
    </xf>
    <xf numFmtId="3" fontId="5" fillId="6" borderId="30" xfId="0" applyNumberFormat="1" applyFont="1" applyFill="1" applyBorder="1" applyAlignment="1">
      <alignment horizontal="center" vertical="top" wrapText="1"/>
    </xf>
    <xf numFmtId="3" fontId="2" fillId="6" borderId="8" xfId="0" applyNumberFormat="1" applyFont="1" applyFill="1" applyBorder="1" applyAlignment="1">
      <alignment vertical="top" wrapText="1"/>
    </xf>
    <xf numFmtId="0" fontId="4" fillId="6" borderId="9" xfId="0" applyFont="1" applyFill="1" applyBorder="1" applyAlignment="1">
      <alignment horizontal="center" vertical="top" wrapText="1"/>
    </xf>
    <xf numFmtId="3" fontId="5" fillId="6" borderId="36" xfId="0" applyNumberFormat="1" applyFont="1" applyFill="1" applyBorder="1" applyAlignment="1">
      <alignment horizontal="center" vertical="center"/>
    </xf>
    <xf numFmtId="3" fontId="19" fillId="6" borderId="37" xfId="0" applyNumberFormat="1" applyFont="1" applyFill="1" applyBorder="1" applyAlignment="1">
      <alignment horizontal="center" vertical="top" wrapText="1"/>
    </xf>
    <xf numFmtId="0" fontId="2" fillId="6" borderId="44" xfId="0" applyFont="1" applyFill="1" applyBorder="1" applyAlignment="1">
      <alignment horizontal="left" vertical="top" wrapText="1"/>
    </xf>
    <xf numFmtId="0" fontId="8" fillId="6" borderId="42" xfId="0" applyFont="1" applyFill="1" applyBorder="1" applyAlignment="1">
      <alignment horizontal="left" vertical="top" wrapText="1"/>
    </xf>
    <xf numFmtId="166" fontId="2" fillId="0" borderId="0" xfId="0" applyNumberFormat="1" applyFont="1" applyBorder="1" applyAlignment="1">
      <alignment vertical="top"/>
    </xf>
    <xf numFmtId="49" fontId="4" fillId="6" borderId="37" xfId="0" applyNumberFormat="1" applyFont="1" applyFill="1" applyBorder="1" applyAlignment="1">
      <alignment horizontal="center" vertical="center" wrapText="1"/>
    </xf>
    <xf numFmtId="49" fontId="5" fillId="6" borderId="37" xfId="0" applyNumberFormat="1" applyFont="1" applyFill="1" applyBorder="1" applyAlignment="1">
      <alignment horizontal="center" vertical="center" wrapText="1"/>
    </xf>
    <xf numFmtId="49" fontId="5" fillId="6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top"/>
    </xf>
    <xf numFmtId="49" fontId="4" fillId="4" borderId="2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49" fontId="4" fillId="6" borderId="10" xfId="0" applyNumberFormat="1" applyFont="1" applyFill="1" applyBorder="1" applyAlignment="1">
      <alignment horizontal="center" vertical="top"/>
    </xf>
    <xf numFmtId="3" fontId="4" fillId="6" borderId="3" xfId="0" applyNumberFormat="1" applyFont="1" applyFill="1" applyBorder="1" applyAlignment="1">
      <alignment vertical="top" wrapText="1"/>
    </xf>
    <xf numFmtId="0" fontId="14" fillId="6" borderId="9" xfId="0" applyFont="1" applyFill="1" applyBorder="1" applyAlignment="1">
      <alignment horizontal="center" wrapText="1"/>
    </xf>
    <xf numFmtId="3" fontId="4" fillId="6" borderId="57" xfId="0" applyNumberFormat="1" applyFont="1" applyFill="1" applyBorder="1" applyAlignment="1">
      <alignment horizontal="center" vertical="top"/>
    </xf>
    <xf numFmtId="3" fontId="2" fillId="6" borderId="55" xfId="0" applyNumberFormat="1" applyFont="1" applyFill="1" applyBorder="1" applyAlignment="1">
      <alignment horizontal="center" vertical="top"/>
    </xf>
    <xf numFmtId="3" fontId="2" fillId="6" borderId="30" xfId="0" applyNumberFormat="1" applyFont="1" applyFill="1" applyBorder="1" applyAlignment="1">
      <alignment horizontal="center" vertical="top"/>
    </xf>
    <xf numFmtId="3" fontId="2" fillId="6" borderId="26" xfId="0" applyNumberFormat="1" applyFont="1" applyFill="1" applyBorder="1" applyAlignment="1">
      <alignment horizontal="center" vertical="top"/>
    </xf>
    <xf numFmtId="3" fontId="4" fillId="6" borderId="10" xfId="0" applyNumberFormat="1" applyFont="1" applyFill="1" applyBorder="1" applyAlignment="1">
      <alignment horizontal="center" vertical="top"/>
    </xf>
    <xf numFmtId="3" fontId="2" fillId="6" borderId="70" xfId="0" applyNumberFormat="1" applyFont="1" applyFill="1" applyBorder="1" applyAlignment="1">
      <alignment horizontal="left" vertical="top" wrapText="1"/>
    </xf>
    <xf numFmtId="3" fontId="5" fillId="6" borderId="3" xfId="0" applyNumberFormat="1" applyFont="1" applyFill="1" applyBorder="1" applyAlignment="1">
      <alignment horizontal="center" vertical="top" wrapText="1"/>
    </xf>
    <xf numFmtId="3" fontId="16" fillId="6" borderId="32" xfId="0" applyNumberFormat="1" applyFont="1" applyFill="1" applyBorder="1" applyAlignment="1">
      <alignment vertical="top" wrapText="1"/>
    </xf>
    <xf numFmtId="165" fontId="2" fillId="6" borderId="75" xfId="0" applyNumberFormat="1" applyFont="1" applyFill="1" applyBorder="1" applyAlignment="1">
      <alignment horizontal="center" vertical="center" textRotation="90"/>
    </xf>
    <xf numFmtId="3" fontId="2" fillId="6" borderId="60" xfId="0" applyNumberFormat="1" applyFont="1" applyFill="1" applyBorder="1" applyAlignment="1">
      <alignment horizontal="center" vertical="top"/>
    </xf>
    <xf numFmtId="49" fontId="2" fillId="6" borderId="35" xfId="0" applyNumberFormat="1" applyFont="1" applyFill="1" applyBorder="1" applyAlignment="1">
      <alignment horizontal="center" vertical="top" wrapText="1"/>
    </xf>
    <xf numFmtId="3" fontId="4" fillId="6" borderId="9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14" fillId="0" borderId="0" xfId="0" applyNumberFormat="1" applyFont="1"/>
    <xf numFmtId="49" fontId="2" fillId="9" borderId="0" xfId="0" applyNumberFormat="1" applyFont="1" applyFill="1" applyBorder="1" applyAlignment="1">
      <alignment vertical="top"/>
    </xf>
    <xf numFmtId="49" fontId="4" fillId="9" borderId="10" xfId="0" applyNumberFormat="1" applyFont="1" applyFill="1" applyBorder="1" applyAlignment="1">
      <alignment vertical="top"/>
    </xf>
    <xf numFmtId="49" fontId="4" fillId="9" borderId="21" xfId="0" applyNumberFormat="1" applyFont="1" applyFill="1" applyBorder="1" applyAlignment="1">
      <alignment vertical="top"/>
    </xf>
    <xf numFmtId="49" fontId="4" fillId="9" borderId="61" xfId="0" applyNumberFormat="1" applyFont="1" applyFill="1" applyBorder="1" applyAlignment="1">
      <alignment horizontal="center" vertical="top"/>
    </xf>
    <xf numFmtId="49" fontId="4" fillId="9" borderId="59" xfId="0" applyNumberFormat="1" applyFont="1" applyFill="1" applyBorder="1" applyAlignment="1">
      <alignment horizontal="center" vertical="top"/>
    </xf>
    <xf numFmtId="49" fontId="4" fillId="9" borderId="0" xfId="0" applyNumberFormat="1" applyFont="1" applyFill="1" applyBorder="1" applyAlignment="1">
      <alignment horizontal="center" vertical="top"/>
    </xf>
    <xf numFmtId="49" fontId="4" fillId="9" borderId="1" xfId="0" applyNumberFormat="1" applyFont="1" applyFill="1" applyBorder="1" applyAlignment="1">
      <alignment horizontal="center" vertical="top"/>
    </xf>
    <xf numFmtId="49" fontId="4" fillId="9" borderId="3" xfId="0" applyNumberFormat="1" applyFont="1" applyFill="1" applyBorder="1" applyAlignment="1">
      <alignment vertical="top"/>
    </xf>
    <xf numFmtId="49" fontId="4" fillId="9" borderId="59" xfId="0" applyNumberFormat="1" applyFont="1" applyFill="1" applyBorder="1" applyAlignment="1">
      <alignment vertical="top"/>
    </xf>
    <xf numFmtId="49" fontId="4" fillId="9" borderId="0" xfId="0" applyNumberFormat="1" applyFont="1" applyFill="1" applyBorder="1" applyAlignment="1">
      <alignment vertical="top"/>
    </xf>
    <xf numFmtId="49" fontId="2" fillId="9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Alignment="1">
      <alignment vertical="top"/>
    </xf>
    <xf numFmtId="3" fontId="2" fillId="6" borderId="70" xfId="0" applyNumberFormat="1" applyFont="1" applyFill="1" applyBorder="1" applyAlignment="1">
      <alignment vertical="top" wrapText="1"/>
    </xf>
    <xf numFmtId="0" fontId="14" fillId="6" borderId="32" xfId="0" applyFont="1" applyFill="1" applyBorder="1" applyAlignment="1">
      <alignment vertical="top" wrapText="1"/>
    </xf>
    <xf numFmtId="3" fontId="5" fillId="6" borderId="16" xfId="0" applyNumberFormat="1" applyFont="1" applyFill="1" applyBorder="1" applyAlignment="1">
      <alignment horizontal="center" vertical="center"/>
    </xf>
    <xf numFmtId="3" fontId="5" fillId="6" borderId="75" xfId="0" applyNumberFormat="1" applyFont="1" applyFill="1" applyBorder="1" applyAlignment="1">
      <alignment horizontal="center" vertical="center" textRotation="90"/>
    </xf>
    <xf numFmtId="3" fontId="2" fillId="6" borderId="40" xfId="0" applyNumberFormat="1" applyFont="1" applyFill="1" applyBorder="1" applyAlignment="1">
      <alignment horizontal="left" vertical="top" wrapText="1"/>
    </xf>
    <xf numFmtId="3" fontId="5" fillId="6" borderId="30" xfId="0" applyNumberFormat="1" applyFont="1" applyFill="1" applyBorder="1" applyAlignment="1">
      <alignment horizontal="center" vertical="center"/>
    </xf>
    <xf numFmtId="3" fontId="5" fillId="6" borderId="30" xfId="0" applyNumberFormat="1" applyFont="1" applyFill="1" applyBorder="1" applyAlignment="1">
      <alignment horizontal="center" vertical="center" textRotation="90"/>
    </xf>
    <xf numFmtId="165" fontId="2" fillId="6" borderId="72" xfId="0" applyNumberFormat="1" applyFont="1" applyFill="1" applyBorder="1" applyAlignment="1">
      <alignment horizontal="center" vertical="top" wrapText="1"/>
    </xf>
    <xf numFmtId="3" fontId="2" fillId="6" borderId="91" xfId="0" applyNumberFormat="1" applyFont="1" applyFill="1" applyBorder="1" applyAlignment="1">
      <alignment horizontal="center" vertical="top"/>
    </xf>
    <xf numFmtId="0" fontId="7" fillId="6" borderId="75" xfId="0" applyFont="1" applyFill="1" applyBorder="1" applyAlignment="1">
      <alignment horizontal="center" vertical="top"/>
    </xf>
    <xf numFmtId="3" fontId="2" fillId="7" borderId="65" xfId="0" applyNumberFormat="1" applyFont="1" applyFill="1" applyBorder="1" applyAlignment="1">
      <alignment vertical="top"/>
    </xf>
    <xf numFmtId="166" fontId="16" fillId="6" borderId="22" xfId="0" applyNumberFormat="1" applyFont="1" applyFill="1" applyBorder="1" applyAlignment="1">
      <alignment horizontal="left" vertical="top" wrapText="1"/>
    </xf>
    <xf numFmtId="166" fontId="2" fillId="6" borderId="9" xfId="0" applyNumberFormat="1" applyFont="1" applyFill="1" applyBorder="1" applyAlignment="1">
      <alignment horizontal="center" vertical="top"/>
    </xf>
    <xf numFmtId="166" fontId="2" fillId="6" borderId="37" xfId="0" applyNumberFormat="1" applyFont="1" applyFill="1" applyBorder="1" applyAlignment="1">
      <alignment horizontal="center" vertical="top"/>
    </xf>
    <xf numFmtId="3" fontId="2" fillId="6" borderId="88" xfId="0" applyNumberFormat="1" applyFont="1" applyFill="1" applyBorder="1" applyAlignment="1">
      <alignment vertical="top" wrapText="1"/>
    </xf>
    <xf numFmtId="3" fontId="2" fillId="6" borderId="68" xfId="0" applyNumberFormat="1" applyFont="1" applyFill="1" applyBorder="1" applyAlignment="1">
      <alignment vertical="top" wrapText="1"/>
    </xf>
    <xf numFmtId="0" fontId="2" fillId="6" borderId="68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6" borderId="52" xfId="0" applyFont="1" applyFill="1" applyBorder="1" applyAlignment="1">
      <alignment vertical="top" wrapText="1"/>
    </xf>
    <xf numFmtId="166" fontId="2" fillId="6" borderId="36" xfId="0" applyNumberFormat="1" applyFont="1" applyFill="1" applyBorder="1" applyAlignment="1">
      <alignment horizontal="center" vertical="top"/>
    </xf>
    <xf numFmtId="166" fontId="2" fillId="6" borderId="50" xfId="0" applyNumberFormat="1" applyFont="1" applyFill="1" applyBorder="1" applyAlignment="1">
      <alignment horizontal="center" vertical="top"/>
    </xf>
    <xf numFmtId="166" fontId="2" fillId="6" borderId="47" xfId="0" applyNumberFormat="1" applyFont="1" applyFill="1" applyBorder="1" applyAlignment="1">
      <alignment horizontal="center" vertical="top"/>
    </xf>
    <xf numFmtId="166" fontId="2" fillId="6" borderId="59" xfId="0" applyNumberFormat="1" applyFont="1" applyFill="1" applyBorder="1" applyAlignment="1">
      <alignment horizontal="center" vertical="top"/>
    </xf>
    <xf numFmtId="166" fontId="2" fillId="6" borderId="87" xfId="0" applyNumberFormat="1" applyFont="1" applyFill="1" applyBorder="1" applyAlignment="1">
      <alignment horizontal="center" vertical="top"/>
    </xf>
    <xf numFmtId="166" fontId="2" fillId="6" borderId="33" xfId="0" applyNumberFormat="1" applyFont="1" applyFill="1" applyBorder="1" applyAlignment="1">
      <alignment horizontal="center" vertical="top"/>
    </xf>
    <xf numFmtId="166" fontId="2" fillId="6" borderId="45" xfId="0" applyNumberFormat="1" applyFont="1" applyFill="1" applyBorder="1" applyAlignment="1">
      <alignment horizontal="center" vertical="top"/>
    </xf>
    <xf numFmtId="166" fontId="3" fillId="6" borderId="0" xfId="0" applyNumberFormat="1" applyFont="1" applyFill="1" applyBorder="1" applyAlignment="1">
      <alignment horizontal="center" vertical="top"/>
    </xf>
    <xf numFmtId="166" fontId="3" fillId="6" borderId="33" xfId="0" applyNumberFormat="1" applyFont="1" applyFill="1" applyBorder="1" applyAlignment="1">
      <alignment horizontal="center" vertical="top"/>
    </xf>
    <xf numFmtId="166" fontId="3" fillId="6" borderId="47" xfId="0" applyNumberFormat="1" applyFont="1" applyFill="1" applyBorder="1" applyAlignment="1">
      <alignment horizontal="center" vertical="top"/>
    </xf>
    <xf numFmtId="166" fontId="3" fillId="6" borderId="59" xfId="0" applyNumberFormat="1" applyFont="1" applyFill="1" applyBorder="1" applyAlignment="1">
      <alignment horizontal="center" vertical="top"/>
    </xf>
    <xf numFmtId="166" fontId="4" fillId="9" borderId="89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 wrapText="1"/>
    </xf>
    <xf numFmtId="166" fontId="4" fillId="5" borderId="63" xfId="0" applyNumberFormat="1" applyFont="1" applyFill="1" applyBorder="1" applyAlignment="1">
      <alignment horizontal="center" vertical="top"/>
    </xf>
    <xf numFmtId="3" fontId="2" fillId="0" borderId="8" xfId="0" applyNumberFormat="1" applyFont="1" applyBorder="1" applyAlignment="1">
      <alignment vertical="top" wrapText="1"/>
    </xf>
    <xf numFmtId="166" fontId="2" fillId="6" borderId="34" xfId="0" applyNumberFormat="1" applyFont="1" applyFill="1" applyBorder="1" applyAlignment="1">
      <alignment horizontal="center" vertical="top"/>
    </xf>
    <xf numFmtId="166" fontId="2" fillId="6" borderId="84" xfId="0" applyNumberFormat="1" applyFont="1" applyFill="1" applyBorder="1" applyAlignment="1">
      <alignment vertical="top"/>
    </xf>
    <xf numFmtId="166" fontId="4" fillId="4" borderId="66" xfId="0" applyNumberFormat="1" applyFont="1" applyFill="1" applyBorder="1" applyAlignment="1">
      <alignment horizontal="center" vertical="top"/>
    </xf>
    <xf numFmtId="166" fontId="4" fillId="3" borderId="66" xfId="0" applyNumberFormat="1" applyFont="1" applyFill="1" applyBorder="1" applyAlignment="1">
      <alignment horizontal="center" vertical="top"/>
    </xf>
    <xf numFmtId="3" fontId="2" fillId="0" borderId="90" xfId="0" applyNumberFormat="1" applyFont="1" applyBorder="1" applyAlignment="1">
      <alignment vertical="top" wrapText="1"/>
    </xf>
    <xf numFmtId="3" fontId="2" fillId="0" borderId="90" xfId="0" applyNumberFormat="1" applyFont="1" applyFill="1" applyBorder="1" applyAlignment="1">
      <alignment vertical="top" wrapText="1"/>
    </xf>
    <xf numFmtId="166" fontId="2" fillId="0" borderId="46" xfId="0" applyNumberFormat="1" applyFont="1" applyBorder="1" applyAlignment="1">
      <alignment horizontal="center" vertical="center" wrapText="1"/>
    </xf>
    <xf numFmtId="166" fontId="2" fillId="6" borderId="46" xfId="0" applyNumberFormat="1" applyFont="1" applyFill="1" applyBorder="1" applyAlignment="1">
      <alignment horizontal="center" vertical="center" wrapText="1"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9" borderId="46" xfId="0" applyNumberFormat="1" applyFont="1" applyFill="1" applyBorder="1" applyAlignment="1">
      <alignment horizontal="center" vertical="center" wrapText="1"/>
    </xf>
    <xf numFmtId="166" fontId="4" fillId="9" borderId="78" xfId="0" applyNumberFormat="1" applyFont="1" applyFill="1" applyBorder="1" applyAlignment="1">
      <alignment horizontal="center" vertical="center"/>
    </xf>
    <xf numFmtId="3" fontId="4" fillId="9" borderId="43" xfId="0" applyNumberFormat="1" applyFont="1" applyFill="1" applyBorder="1" applyAlignment="1">
      <alignment horizontal="center" vertical="center"/>
    </xf>
    <xf numFmtId="3" fontId="4" fillId="9" borderId="58" xfId="0" applyNumberFormat="1" applyFont="1" applyFill="1" applyBorder="1" applyAlignment="1">
      <alignment horizontal="center" vertical="center"/>
    </xf>
    <xf numFmtId="166" fontId="4" fillId="9" borderId="85" xfId="0" applyNumberFormat="1" applyFont="1" applyFill="1" applyBorder="1" applyAlignment="1">
      <alignment horizontal="center" vertical="center"/>
    </xf>
    <xf numFmtId="166" fontId="4" fillId="9" borderId="14" xfId="0" applyNumberFormat="1" applyFont="1" applyFill="1" applyBorder="1" applyAlignment="1">
      <alignment horizontal="center" vertical="center"/>
    </xf>
    <xf numFmtId="3" fontId="2" fillId="7" borderId="67" xfId="0" applyNumberFormat="1" applyFont="1" applyFill="1" applyBorder="1" applyAlignment="1">
      <alignment vertical="top"/>
    </xf>
    <xf numFmtId="3" fontId="4" fillId="9" borderId="12" xfId="0" applyNumberFormat="1" applyFont="1" applyFill="1" applyBorder="1" applyAlignment="1">
      <alignment horizontal="center" vertical="top"/>
    </xf>
    <xf numFmtId="3" fontId="2" fillId="6" borderId="86" xfId="0" applyNumberFormat="1" applyFont="1" applyFill="1" applyBorder="1" applyAlignment="1">
      <alignment horizontal="left" vertical="top" wrapText="1"/>
    </xf>
    <xf numFmtId="3" fontId="2" fillId="6" borderId="48" xfId="0" applyNumberFormat="1" applyFont="1" applyFill="1" applyBorder="1" applyAlignment="1">
      <alignment vertical="top" wrapText="1"/>
    </xf>
    <xf numFmtId="0" fontId="2" fillId="6" borderId="29" xfId="0" applyFont="1" applyFill="1" applyBorder="1" applyAlignment="1">
      <alignment vertical="top" wrapText="1"/>
    </xf>
    <xf numFmtId="0" fontId="2" fillId="6" borderId="70" xfId="0" applyFont="1" applyFill="1" applyBorder="1" applyAlignment="1">
      <alignment vertical="center" wrapText="1"/>
    </xf>
    <xf numFmtId="0" fontId="2" fillId="0" borderId="92" xfId="0" applyFont="1" applyBorder="1" applyAlignment="1">
      <alignment vertical="top" wrapText="1"/>
    </xf>
    <xf numFmtId="0" fontId="2" fillId="10" borderId="91" xfId="0" applyFont="1" applyFill="1" applyBorder="1" applyAlignment="1">
      <alignment horizontal="center" vertical="top"/>
    </xf>
    <xf numFmtId="3" fontId="2" fillId="6" borderId="76" xfId="0" applyNumberFormat="1" applyFont="1" applyFill="1" applyBorder="1" applyAlignment="1">
      <alignment horizontal="center" vertical="top"/>
    </xf>
    <xf numFmtId="3" fontId="2" fillId="0" borderId="24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2" fillId="6" borderId="13" xfId="0" applyFont="1" applyFill="1" applyBorder="1" applyAlignment="1">
      <alignment vertical="top" wrapText="1"/>
    </xf>
    <xf numFmtId="49" fontId="2" fillId="6" borderId="72" xfId="0" applyNumberFormat="1" applyFont="1" applyFill="1" applyBorder="1" applyAlignment="1">
      <alignment horizontal="center" vertical="top" wrapText="1"/>
    </xf>
    <xf numFmtId="3" fontId="2" fillId="6" borderId="80" xfId="0" applyNumberFormat="1" applyFont="1" applyFill="1" applyBorder="1" applyAlignment="1">
      <alignment horizontal="center" vertical="top"/>
    </xf>
    <xf numFmtId="3" fontId="2" fillId="6" borderId="35" xfId="0" applyNumberFormat="1" applyFont="1" applyFill="1" applyBorder="1" applyAlignment="1">
      <alignment horizontal="center" vertical="top"/>
    </xf>
    <xf numFmtId="3" fontId="3" fillId="6" borderId="76" xfId="0" applyNumberFormat="1" applyFont="1" applyFill="1" applyBorder="1" applyAlignment="1">
      <alignment horizontal="center" vertical="top" wrapText="1"/>
    </xf>
    <xf numFmtId="3" fontId="3" fillId="6" borderId="16" xfId="0" applyNumberFormat="1" applyFont="1" applyFill="1" applyBorder="1" applyAlignment="1">
      <alignment horizontal="center" vertical="top" wrapText="1"/>
    </xf>
    <xf numFmtId="0" fontId="2" fillId="6" borderId="92" xfId="0" applyFont="1" applyFill="1" applyBorder="1" applyAlignment="1">
      <alignment vertical="top" wrapText="1"/>
    </xf>
    <xf numFmtId="0" fontId="2" fillId="6" borderId="43" xfId="0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2" fillId="0" borderId="71" xfId="0" applyFont="1" applyBorder="1" applyAlignment="1">
      <alignment vertical="top" wrapText="1"/>
    </xf>
    <xf numFmtId="0" fontId="2" fillId="6" borderId="11" xfId="0" applyFont="1" applyFill="1" applyBorder="1" applyAlignment="1">
      <alignment horizontal="left" vertical="top" wrapText="1"/>
    </xf>
    <xf numFmtId="3" fontId="2" fillId="6" borderId="39" xfId="0" applyNumberFormat="1" applyFont="1" applyFill="1" applyBorder="1" applyAlignment="1">
      <alignment vertical="top" wrapText="1"/>
    </xf>
    <xf numFmtId="3" fontId="8" fillId="6" borderId="91" xfId="0" applyNumberFormat="1" applyFont="1" applyFill="1" applyBorder="1" applyAlignment="1">
      <alignment horizontal="center" vertical="top"/>
    </xf>
    <xf numFmtId="3" fontId="8" fillId="6" borderId="43" xfId="0" applyNumberFormat="1" applyFont="1" applyFill="1" applyBorder="1" applyAlignment="1">
      <alignment horizontal="center" vertical="top" wrapText="1"/>
    </xf>
    <xf numFmtId="3" fontId="8" fillId="6" borderId="35" xfId="0" applyNumberFormat="1" applyFont="1" applyFill="1" applyBorder="1" applyAlignment="1">
      <alignment horizontal="center" vertical="top" wrapText="1"/>
    </xf>
    <xf numFmtId="166" fontId="8" fillId="6" borderId="50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 wrapText="1"/>
    </xf>
    <xf numFmtId="0" fontId="2" fillId="0" borderId="81" xfId="0" applyFont="1" applyFill="1" applyBorder="1" applyAlignment="1">
      <alignment horizontal="center" vertical="top"/>
    </xf>
    <xf numFmtId="0" fontId="14" fillId="6" borderId="30" xfId="0" applyFont="1" applyFill="1" applyBorder="1" applyAlignment="1">
      <alignment horizontal="center" wrapText="1"/>
    </xf>
    <xf numFmtId="166" fontId="11" fillId="6" borderId="59" xfId="0" applyNumberFormat="1" applyFont="1" applyFill="1" applyBorder="1" applyAlignment="1">
      <alignment horizontal="center" vertical="top"/>
    </xf>
    <xf numFmtId="166" fontId="2" fillId="6" borderId="51" xfId="0" applyNumberFormat="1" applyFont="1" applyFill="1" applyBorder="1" applyAlignment="1">
      <alignment horizontal="center" vertical="top"/>
    </xf>
    <xf numFmtId="3" fontId="5" fillId="6" borderId="10" xfId="0" applyNumberFormat="1" applyFont="1" applyFill="1" applyBorder="1" applyAlignment="1">
      <alignment horizontal="center" vertical="top" wrapText="1"/>
    </xf>
    <xf numFmtId="0" fontId="2" fillId="6" borderId="42" xfId="0" applyFont="1" applyFill="1" applyBorder="1" applyAlignment="1">
      <alignment horizontal="left" vertical="top" wrapText="1"/>
    </xf>
    <xf numFmtId="49" fontId="4" fillId="6" borderId="45" xfId="0" applyNumberFormat="1" applyFont="1" applyFill="1" applyBorder="1" applyAlignment="1">
      <alignment horizontal="center" vertical="top"/>
    </xf>
    <xf numFmtId="0" fontId="14" fillId="6" borderId="50" xfId="0" applyFont="1" applyFill="1" applyBorder="1" applyAlignment="1">
      <alignment vertical="center" textRotation="90" wrapText="1"/>
    </xf>
    <xf numFmtId="0" fontId="2" fillId="6" borderId="36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2" fillId="6" borderId="27" xfId="0" applyFont="1" applyFill="1" applyBorder="1" applyAlignment="1">
      <alignment horizontal="center" vertical="center"/>
    </xf>
    <xf numFmtId="3" fontId="2" fillId="6" borderId="81" xfId="0" applyNumberFormat="1" applyFont="1" applyFill="1" applyBorder="1" applyAlignment="1">
      <alignment horizontal="center" vertical="top"/>
    </xf>
    <xf numFmtId="0" fontId="2" fillId="6" borderId="82" xfId="0" applyFont="1" applyFill="1" applyBorder="1" applyAlignment="1">
      <alignment horizontal="center" vertical="top" wrapText="1"/>
    </xf>
    <xf numFmtId="0" fontId="2" fillId="6" borderId="71" xfId="0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166" fontId="2" fillId="6" borderId="15" xfId="0" applyNumberFormat="1" applyFont="1" applyFill="1" applyBorder="1" applyAlignment="1">
      <alignment horizontal="center" vertical="top"/>
    </xf>
    <xf numFmtId="3" fontId="2" fillId="6" borderId="39" xfId="0" applyNumberFormat="1" applyFont="1" applyFill="1" applyBorder="1" applyAlignment="1">
      <alignment horizontal="left" vertical="top" wrapText="1"/>
    </xf>
    <xf numFmtId="3" fontId="5" fillId="6" borderId="37" xfId="0" applyNumberFormat="1" applyFont="1" applyFill="1" applyBorder="1" applyAlignment="1">
      <alignment horizontal="center" vertical="top" wrapText="1"/>
    </xf>
    <xf numFmtId="3" fontId="4" fillId="6" borderId="16" xfId="0" applyNumberFormat="1" applyFont="1" applyFill="1" applyBorder="1" applyAlignment="1">
      <alignment horizontal="center" vertical="top" wrapText="1"/>
    </xf>
    <xf numFmtId="3" fontId="5" fillId="6" borderId="30" xfId="0" applyNumberFormat="1" applyFont="1" applyFill="1" applyBorder="1" applyAlignment="1">
      <alignment vertical="center" textRotation="90" wrapText="1"/>
    </xf>
    <xf numFmtId="3" fontId="4" fillId="6" borderId="3" xfId="0" applyNumberFormat="1" applyFont="1" applyFill="1" applyBorder="1" applyAlignment="1">
      <alignment horizontal="center" vertical="top" wrapText="1"/>
    </xf>
    <xf numFmtId="49" fontId="4" fillId="9" borderId="21" xfId="0" applyNumberFormat="1" applyFont="1" applyFill="1" applyBorder="1" applyAlignment="1">
      <alignment horizontal="center" vertical="top"/>
    </xf>
    <xf numFmtId="3" fontId="2" fillId="6" borderId="13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4" borderId="2" xfId="0" applyNumberFormat="1" applyFont="1" applyFill="1" applyBorder="1" applyAlignment="1">
      <alignment horizontal="center" vertical="top"/>
    </xf>
    <xf numFmtId="3" fontId="4" fillId="4" borderId="8" xfId="0" applyNumberFormat="1" applyFont="1" applyFill="1" applyBorder="1" applyAlignment="1">
      <alignment horizontal="center" vertical="top"/>
    </xf>
    <xf numFmtId="3" fontId="4" fillId="4" borderId="19" xfId="0" applyNumberFormat="1" applyFont="1" applyFill="1" applyBorder="1" applyAlignment="1">
      <alignment horizontal="center" vertical="top"/>
    </xf>
    <xf numFmtId="3" fontId="4" fillId="5" borderId="3" xfId="0" applyNumberFormat="1" applyFont="1" applyFill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center" vertical="top"/>
    </xf>
    <xf numFmtId="3" fontId="4" fillId="5" borderId="20" xfId="0" applyNumberFormat="1" applyFont="1" applyFill="1" applyBorder="1" applyAlignment="1">
      <alignment horizontal="center" vertical="top"/>
    </xf>
    <xf numFmtId="49" fontId="4" fillId="9" borderId="9" xfId="0" applyNumberFormat="1" applyFont="1" applyFill="1" applyBorder="1" applyAlignment="1">
      <alignment horizontal="center" vertical="top"/>
    </xf>
    <xf numFmtId="3" fontId="2" fillId="6" borderId="37" xfId="0" applyNumberFormat="1" applyFont="1" applyFill="1" applyBorder="1" applyAlignment="1">
      <alignment horizontal="left" vertical="top" wrapText="1"/>
    </xf>
    <xf numFmtId="3" fontId="2" fillId="6" borderId="50" xfId="0" applyNumberFormat="1" applyFont="1" applyFill="1" applyBorder="1" applyAlignment="1">
      <alignment horizontal="left" vertical="top" wrapText="1"/>
    </xf>
    <xf numFmtId="3" fontId="4" fillId="6" borderId="3" xfId="0" applyNumberFormat="1" applyFont="1" applyFill="1" applyBorder="1" applyAlignment="1">
      <alignment horizontal="left" vertical="top" wrapText="1"/>
    </xf>
    <xf numFmtId="49" fontId="4" fillId="5" borderId="20" xfId="0" applyNumberFormat="1" applyFont="1" applyFill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left" vertical="top" wrapText="1"/>
    </xf>
    <xf numFmtId="0" fontId="2" fillId="6" borderId="71" xfId="0" applyFont="1" applyFill="1" applyBorder="1" applyAlignment="1">
      <alignment horizontal="left" vertical="top" wrapText="1"/>
    </xf>
    <xf numFmtId="0" fontId="2" fillId="6" borderId="40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center" vertical="top"/>
    </xf>
    <xf numFmtId="3" fontId="2" fillId="6" borderId="47" xfId="0" applyNumberFormat="1" applyFont="1" applyFill="1" applyBorder="1" applyAlignment="1">
      <alignment horizontal="left" vertical="top" wrapText="1"/>
    </xf>
    <xf numFmtId="49" fontId="4" fillId="9" borderId="3" xfId="0" applyNumberFormat="1" applyFont="1" applyFill="1" applyBorder="1" applyAlignment="1">
      <alignment horizontal="center" vertical="top"/>
    </xf>
    <xf numFmtId="3" fontId="2" fillId="6" borderId="8" xfId="0" applyNumberFormat="1" applyFont="1" applyFill="1" applyBorder="1" applyAlignment="1">
      <alignment horizontal="left" vertical="top" wrapText="1"/>
    </xf>
    <xf numFmtId="49" fontId="4" fillId="9" borderId="20" xfId="0" applyNumberFormat="1" applyFont="1" applyFill="1" applyBorder="1" applyAlignment="1">
      <alignment horizontal="center" vertical="top"/>
    </xf>
    <xf numFmtId="3" fontId="2" fillId="6" borderId="13" xfId="0" applyNumberFormat="1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horizontal="center" vertical="top" wrapText="1"/>
    </xf>
    <xf numFmtId="3" fontId="4" fillId="5" borderId="10" xfId="0" applyNumberFormat="1" applyFont="1" applyFill="1" applyBorder="1" applyAlignment="1">
      <alignment horizontal="center" vertical="top"/>
    </xf>
    <xf numFmtId="3" fontId="2" fillId="6" borderId="88" xfId="0" applyNumberFormat="1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vertical="top" wrapText="1"/>
    </xf>
    <xf numFmtId="3" fontId="3" fillId="6" borderId="38" xfId="0" applyNumberFormat="1" applyFont="1" applyFill="1" applyBorder="1" applyAlignment="1">
      <alignment horizontal="center" vertical="top" wrapText="1"/>
    </xf>
    <xf numFmtId="3" fontId="3" fillId="6" borderId="0" xfId="0" applyNumberFormat="1" applyFont="1" applyFill="1" applyBorder="1" applyAlignment="1">
      <alignment horizontal="center" vertical="top" wrapText="1"/>
    </xf>
    <xf numFmtId="3" fontId="14" fillId="6" borderId="9" xfId="0" applyNumberFormat="1" applyFont="1" applyFill="1" applyBorder="1" applyAlignment="1">
      <alignment horizontal="left" vertical="top" wrapText="1"/>
    </xf>
    <xf numFmtId="3" fontId="2" fillId="6" borderId="0" xfId="0" applyNumberFormat="1" applyFont="1" applyFill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/>
    </xf>
    <xf numFmtId="0" fontId="4" fillId="6" borderId="9" xfId="0" applyFont="1" applyFill="1" applyBorder="1" applyAlignment="1">
      <alignment horizontal="left" vertical="top" wrapText="1"/>
    </xf>
    <xf numFmtId="49" fontId="4" fillId="6" borderId="37" xfId="0" applyNumberFormat="1" applyFont="1" applyFill="1" applyBorder="1" applyAlignment="1">
      <alignment horizontal="center" vertical="top"/>
    </xf>
    <xf numFmtId="49" fontId="4" fillId="6" borderId="50" xfId="0" applyNumberFormat="1" applyFont="1" applyFill="1" applyBorder="1" applyAlignment="1">
      <alignment horizontal="center" vertical="top"/>
    </xf>
    <xf numFmtId="0" fontId="2" fillId="6" borderId="32" xfId="0" applyFont="1" applyFill="1" applyBorder="1" applyAlignment="1">
      <alignment horizontal="left" vertical="top" wrapText="1"/>
    </xf>
    <xf numFmtId="3" fontId="2" fillId="6" borderId="43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 wrapText="1"/>
    </xf>
    <xf numFmtId="49" fontId="4" fillId="6" borderId="9" xfId="0" applyNumberFormat="1" applyFont="1" applyFill="1" applyBorder="1" applyAlignment="1">
      <alignment horizontal="center" vertical="top"/>
    </xf>
    <xf numFmtId="3" fontId="2" fillId="6" borderId="46" xfId="0" applyNumberFormat="1" applyFont="1" applyFill="1" applyBorder="1" applyAlignment="1">
      <alignment horizontal="center" vertical="top" wrapText="1"/>
    </xf>
    <xf numFmtId="0" fontId="2" fillId="6" borderId="46" xfId="0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top" wrapText="1"/>
    </xf>
    <xf numFmtId="0" fontId="2" fillId="6" borderId="80" xfId="0" applyNumberFormat="1" applyFont="1" applyFill="1" applyBorder="1" applyAlignment="1">
      <alignment horizontal="center" vertical="top"/>
    </xf>
    <xf numFmtId="3" fontId="2" fillId="6" borderId="12" xfId="1" applyNumberFormat="1" applyFont="1" applyFill="1" applyBorder="1" applyAlignment="1">
      <alignment horizontal="center" vertical="top" wrapText="1"/>
    </xf>
    <xf numFmtId="3" fontId="2" fillId="6" borderId="82" xfId="0" applyNumberFormat="1" applyFont="1" applyFill="1" applyBorder="1" applyAlignment="1">
      <alignment horizontal="center" vertical="top" wrapText="1"/>
    </xf>
    <xf numFmtId="3" fontId="2" fillId="6" borderId="35" xfId="0" applyNumberFormat="1" applyFont="1" applyFill="1" applyBorder="1" applyAlignment="1">
      <alignment horizontal="center" vertical="top" wrapText="1"/>
    </xf>
    <xf numFmtId="3" fontId="2" fillId="6" borderId="12" xfId="1" applyNumberFormat="1" applyFont="1" applyFill="1" applyBorder="1" applyAlignment="1">
      <alignment vertical="center" wrapText="1"/>
    </xf>
    <xf numFmtId="3" fontId="2" fillId="6" borderId="32" xfId="0" applyNumberFormat="1" applyFont="1" applyFill="1" applyBorder="1" applyAlignment="1">
      <alignment horizontal="left" vertical="top" wrapText="1"/>
    </xf>
    <xf numFmtId="3" fontId="2" fillId="6" borderId="9" xfId="0" applyNumberFormat="1" applyFont="1" applyFill="1" applyBorder="1" applyAlignment="1">
      <alignment vertical="top" wrapText="1"/>
    </xf>
    <xf numFmtId="49" fontId="2" fillId="6" borderId="79" xfId="0" applyNumberFormat="1" applyFont="1" applyFill="1" applyBorder="1" applyAlignment="1">
      <alignment horizontal="center" vertical="top"/>
    </xf>
    <xf numFmtId="165" fontId="2" fillId="6" borderId="16" xfId="0" applyNumberFormat="1" applyFont="1" applyFill="1" applyBorder="1" applyAlignment="1">
      <alignment horizontal="center" vertical="top" wrapText="1"/>
    </xf>
    <xf numFmtId="3" fontId="2" fillId="0" borderId="43" xfId="0" applyNumberFormat="1" applyFont="1" applyBorder="1" applyAlignment="1">
      <alignment horizontal="center" vertical="top"/>
    </xf>
    <xf numFmtId="0" fontId="2" fillId="6" borderId="82" xfId="0" applyFont="1" applyFill="1" applyBorder="1" applyAlignment="1">
      <alignment horizontal="center" vertical="top"/>
    </xf>
    <xf numFmtId="3" fontId="2" fillId="6" borderId="43" xfId="0" applyNumberFormat="1" applyFont="1" applyFill="1" applyBorder="1" applyAlignment="1">
      <alignment vertical="top"/>
    </xf>
    <xf numFmtId="166" fontId="2" fillId="6" borderId="43" xfId="0" applyNumberFormat="1" applyFont="1" applyFill="1" applyBorder="1" applyAlignment="1">
      <alignment horizontal="center" vertical="top"/>
    </xf>
    <xf numFmtId="166" fontId="2" fillId="6" borderId="12" xfId="0" applyNumberFormat="1" applyFont="1" applyFill="1" applyBorder="1" applyAlignment="1">
      <alignment horizontal="center" vertical="top"/>
    </xf>
    <xf numFmtId="166" fontId="2" fillId="6" borderId="82" xfId="0" applyNumberFormat="1" applyFont="1" applyFill="1" applyBorder="1" applyAlignment="1">
      <alignment horizontal="center" vertical="top"/>
    </xf>
    <xf numFmtId="166" fontId="2" fillId="6" borderId="35" xfId="0" applyNumberFormat="1" applyFont="1" applyFill="1" applyBorder="1" applyAlignment="1">
      <alignment horizontal="center" vertical="top"/>
    </xf>
    <xf numFmtId="0" fontId="2" fillId="6" borderId="38" xfId="0" applyFont="1" applyFill="1" applyBorder="1" applyAlignment="1">
      <alignment horizontal="center" vertical="top"/>
    </xf>
    <xf numFmtId="3" fontId="2" fillId="0" borderId="43" xfId="0" applyNumberFormat="1" applyFont="1" applyFill="1" applyBorder="1" applyAlignment="1">
      <alignment horizontal="center" vertical="top" wrapText="1"/>
    </xf>
    <xf numFmtId="166" fontId="2" fillId="6" borderId="46" xfId="0" applyNumberFormat="1" applyFont="1" applyFill="1" applyBorder="1" applyAlignment="1">
      <alignment horizontal="center" vertical="top"/>
    </xf>
    <xf numFmtId="49" fontId="2" fillId="6" borderId="75" xfId="0" applyNumberFormat="1" applyFont="1" applyFill="1" applyBorder="1" applyAlignment="1">
      <alignment horizontal="center" vertical="top"/>
    </xf>
    <xf numFmtId="3" fontId="4" fillId="9" borderId="58" xfId="0" applyNumberFormat="1" applyFont="1" applyFill="1" applyBorder="1" applyAlignment="1">
      <alignment horizontal="center" vertical="top"/>
    </xf>
    <xf numFmtId="3" fontId="4" fillId="9" borderId="24" xfId="0" applyNumberFormat="1" applyFont="1" applyFill="1" applyBorder="1" applyAlignment="1">
      <alignment horizontal="right" vertical="top" wrapText="1"/>
    </xf>
    <xf numFmtId="166" fontId="4" fillId="9" borderId="58" xfId="0" applyNumberFormat="1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center"/>
    </xf>
    <xf numFmtId="3" fontId="2" fillId="6" borderId="30" xfId="0" applyNumberFormat="1" applyFont="1" applyFill="1" applyBorder="1" applyAlignment="1">
      <alignment vertical="top"/>
    </xf>
    <xf numFmtId="3" fontId="2" fillId="0" borderId="77" xfId="0" applyNumberFormat="1" applyFont="1" applyBorder="1" applyAlignment="1">
      <alignment horizontal="center" vertical="top"/>
    </xf>
    <xf numFmtId="0" fontId="4" fillId="10" borderId="37" xfId="0" applyFont="1" applyFill="1" applyBorder="1" applyAlignment="1">
      <alignment horizontal="center" vertical="top"/>
    </xf>
    <xf numFmtId="166" fontId="9" fillId="6" borderId="20" xfId="0" applyNumberFormat="1" applyFont="1" applyFill="1" applyBorder="1" applyAlignment="1">
      <alignment vertical="top" wrapText="1"/>
    </xf>
    <xf numFmtId="166" fontId="5" fillId="6" borderId="26" xfId="0" applyNumberFormat="1" applyFont="1" applyFill="1" applyBorder="1" applyAlignment="1">
      <alignment horizontal="center" vertical="center" textRotation="90" wrapText="1"/>
    </xf>
    <xf numFmtId="3" fontId="3" fillId="6" borderId="26" xfId="0" applyNumberFormat="1" applyFont="1" applyFill="1" applyBorder="1" applyAlignment="1">
      <alignment horizontal="center" vertical="top" wrapText="1"/>
    </xf>
    <xf numFmtId="3" fontId="3" fillId="6" borderId="26" xfId="0" applyNumberFormat="1" applyFont="1" applyFill="1" applyBorder="1" applyAlignment="1">
      <alignment vertical="top" wrapText="1"/>
    </xf>
    <xf numFmtId="3" fontId="2" fillId="6" borderId="2" xfId="0" applyNumberFormat="1" applyFont="1" applyFill="1" applyBorder="1" applyAlignment="1">
      <alignment vertical="top" wrapText="1"/>
    </xf>
    <xf numFmtId="166" fontId="2" fillId="6" borderId="86" xfId="0" applyNumberFormat="1" applyFont="1" applyFill="1" applyBorder="1" applyAlignment="1">
      <alignment horizontal="center" vertical="top"/>
    </xf>
    <xf numFmtId="3" fontId="2" fillId="0" borderId="54" xfId="0" applyNumberFormat="1" applyFont="1" applyBorder="1" applyAlignment="1">
      <alignment horizontal="center" vertical="top"/>
    </xf>
    <xf numFmtId="3" fontId="2" fillId="6" borderId="41" xfId="0" applyNumberFormat="1" applyFont="1" applyFill="1" applyBorder="1" applyAlignment="1">
      <alignment horizontal="center" vertical="top"/>
    </xf>
    <xf numFmtId="166" fontId="2" fillId="6" borderId="54" xfId="0" applyNumberFormat="1" applyFont="1" applyFill="1" applyBorder="1" applyAlignment="1">
      <alignment horizontal="center" vertical="top"/>
    </xf>
    <xf numFmtId="3" fontId="11" fillId="6" borderId="12" xfId="0" applyNumberFormat="1" applyFont="1" applyFill="1" applyBorder="1" applyAlignment="1">
      <alignment horizontal="center" vertical="top" wrapText="1"/>
    </xf>
    <xf numFmtId="3" fontId="11" fillId="6" borderId="35" xfId="0" applyNumberFormat="1" applyFont="1" applyFill="1" applyBorder="1" applyAlignment="1">
      <alignment horizontal="center" vertical="top" wrapText="1"/>
    </xf>
    <xf numFmtId="166" fontId="4" fillId="9" borderId="89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top"/>
    </xf>
    <xf numFmtId="3" fontId="4" fillId="9" borderId="58" xfId="0" applyNumberFormat="1" applyFont="1" applyFill="1" applyBorder="1" applyAlignment="1">
      <alignment horizontal="center" vertical="top" wrapText="1"/>
    </xf>
    <xf numFmtId="3" fontId="4" fillId="9" borderId="4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3" fontId="2" fillId="6" borderId="35" xfId="0" applyNumberFormat="1" applyFont="1" applyFill="1" applyBorder="1" applyAlignment="1">
      <alignment horizontal="center"/>
    </xf>
    <xf numFmtId="166" fontId="2" fillId="0" borderId="54" xfId="0" applyNumberFormat="1" applyFont="1" applyFill="1" applyBorder="1" applyAlignment="1">
      <alignment horizontal="center" vertical="top"/>
    </xf>
    <xf numFmtId="3" fontId="2" fillId="0" borderId="77" xfId="0" applyNumberFormat="1" applyFont="1" applyFill="1" applyBorder="1" applyAlignment="1">
      <alignment horizontal="center" vertical="top"/>
    </xf>
    <xf numFmtId="3" fontId="2" fillId="0" borderId="35" xfId="0" applyNumberFormat="1" applyFont="1" applyBorder="1" applyAlignment="1">
      <alignment horizontal="center" vertical="top"/>
    </xf>
    <xf numFmtId="3" fontId="2" fillId="6" borderId="94" xfId="0" applyNumberFormat="1" applyFont="1" applyFill="1" applyBorder="1" applyAlignment="1">
      <alignment horizontal="center" vertical="top"/>
    </xf>
    <xf numFmtId="166" fontId="2" fillId="6" borderId="83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horizontal="center" vertical="top" wrapText="1"/>
    </xf>
    <xf numFmtId="165" fontId="2" fillId="6" borderId="8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top" wrapText="1"/>
    </xf>
    <xf numFmtId="0" fontId="2" fillId="6" borderId="59" xfId="0" applyFont="1" applyFill="1" applyBorder="1" applyAlignment="1">
      <alignment horizontal="center" vertical="center"/>
    </xf>
    <xf numFmtId="3" fontId="2" fillId="6" borderId="61" xfId="0" applyNumberFormat="1" applyFont="1" applyFill="1" applyBorder="1" applyAlignment="1">
      <alignment vertical="top" wrapText="1"/>
    </xf>
    <xf numFmtId="3" fontId="2" fillId="0" borderId="55" xfId="0" applyNumberFormat="1" applyFont="1" applyBorder="1" applyAlignment="1">
      <alignment horizontal="center" vertical="top"/>
    </xf>
    <xf numFmtId="3" fontId="2" fillId="6" borderId="79" xfId="0" applyNumberFormat="1" applyFont="1" applyFill="1" applyBorder="1" applyAlignment="1">
      <alignment horizontal="center" vertical="top"/>
    </xf>
    <xf numFmtId="3" fontId="2" fillId="6" borderId="2" xfId="0" applyNumberFormat="1" applyFont="1" applyFill="1" applyBorder="1" applyAlignment="1">
      <alignment vertical="top"/>
    </xf>
    <xf numFmtId="0" fontId="2" fillId="6" borderId="16" xfId="0" applyNumberFormat="1" applyFont="1" applyFill="1" applyBorder="1" applyAlignment="1">
      <alignment horizontal="center" vertical="top"/>
    </xf>
    <xf numFmtId="166" fontId="3" fillId="6" borderId="43" xfId="0" applyNumberFormat="1" applyFont="1" applyFill="1" applyBorder="1" applyAlignment="1">
      <alignment horizontal="center" vertical="top"/>
    </xf>
    <xf numFmtId="166" fontId="3" fillId="6" borderId="35" xfId="0" applyNumberFormat="1" applyFont="1" applyFill="1" applyBorder="1" applyAlignment="1">
      <alignment horizontal="center" vertical="top"/>
    </xf>
    <xf numFmtId="3" fontId="4" fillId="9" borderId="24" xfId="0" applyNumberFormat="1" applyFont="1" applyFill="1" applyBorder="1" applyAlignment="1">
      <alignment horizontal="right" vertical="center" wrapText="1"/>
    </xf>
    <xf numFmtId="166" fontId="2" fillId="6" borderId="5" xfId="0" applyNumberFormat="1" applyFont="1" applyFill="1" applyBorder="1" applyAlignment="1">
      <alignment horizontal="center" vertical="top"/>
    </xf>
    <xf numFmtId="0" fontId="2" fillId="0" borderId="35" xfId="0" applyFont="1" applyBorder="1" applyAlignment="1">
      <alignment vertical="top"/>
    </xf>
    <xf numFmtId="3" fontId="2" fillId="6" borderId="32" xfId="0" applyNumberFormat="1" applyFont="1" applyFill="1" applyBorder="1" applyAlignment="1">
      <alignment vertical="top"/>
    </xf>
    <xf numFmtId="0" fontId="2" fillId="6" borderId="79" xfId="0" applyFont="1" applyFill="1" applyBorder="1" applyAlignment="1">
      <alignment horizontal="center" vertical="top"/>
    </xf>
    <xf numFmtId="166" fontId="4" fillId="5" borderId="93" xfId="0" applyNumberFormat="1" applyFont="1" applyFill="1" applyBorder="1" applyAlignment="1">
      <alignment horizontal="center" vertical="top"/>
    </xf>
    <xf numFmtId="0" fontId="2" fillId="6" borderId="92" xfId="0" applyFont="1" applyFill="1" applyBorder="1" applyAlignment="1">
      <alignment vertical="center" wrapText="1"/>
    </xf>
    <xf numFmtId="0" fontId="2" fillId="6" borderId="74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166" fontId="3" fillId="6" borderId="90" xfId="0" applyNumberFormat="1" applyFont="1" applyFill="1" applyBorder="1" applyAlignment="1">
      <alignment horizontal="right" vertical="top"/>
    </xf>
    <xf numFmtId="166" fontId="4" fillId="6" borderId="21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6" borderId="83" xfId="1" applyNumberFormat="1" applyFont="1" applyFill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/>
    </xf>
    <xf numFmtId="166" fontId="2" fillId="6" borderId="41" xfId="0" applyNumberFormat="1" applyFont="1" applyFill="1" applyBorder="1" applyAlignment="1">
      <alignment horizontal="center" vertical="top"/>
    </xf>
    <xf numFmtId="0" fontId="2" fillId="0" borderId="81" xfId="0" applyFont="1" applyBorder="1" applyAlignment="1">
      <alignment horizontal="center" vertical="top"/>
    </xf>
    <xf numFmtId="3" fontId="14" fillId="6" borderId="58" xfId="0" applyNumberFormat="1" applyFont="1" applyFill="1" applyBorder="1" applyAlignment="1">
      <alignment horizontal="center" vertical="top" wrapText="1"/>
    </xf>
    <xf numFmtId="3" fontId="2" fillId="0" borderId="95" xfId="0" applyNumberFormat="1" applyFont="1" applyBorder="1" applyAlignment="1">
      <alignment vertical="top" wrapText="1"/>
    </xf>
    <xf numFmtId="3" fontId="2" fillId="6" borderId="96" xfId="0" applyNumberFormat="1" applyFont="1" applyFill="1" applyBorder="1" applyAlignment="1">
      <alignment horizontal="center" vertical="top"/>
    </xf>
    <xf numFmtId="3" fontId="2" fillId="6" borderId="95" xfId="0" applyNumberFormat="1" applyFont="1" applyFill="1" applyBorder="1" applyAlignment="1">
      <alignment horizontal="left" vertical="top" wrapText="1"/>
    </xf>
    <xf numFmtId="3" fontId="2" fillId="6" borderId="96" xfId="0" applyNumberFormat="1" applyFont="1" applyFill="1" applyBorder="1" applyAlignment="1">
      <alignment vertical="top"/>
    </xf>
    <xf numFmtId="3" fontId="2" fillId="6" borderId="83" xfId="0" applyNumberFormat="1" applyFont="1" applyFill="1" applyBorder="1" applyAlignment="1">
      <alignment horizontal="center" vertical="top" wrapText="1"/>
    </xf>
    <xf numFmtId="166" fontId="16" fillId="6" borderId="95" xfId="0" applyNumberFormat="1" applyFont="1" applyFill="1" applyBorder="1" applyAlignment="1">
      <alignment horizontal="left" vertical="top" wrapText="1"/>
    </xf>
    <xf numFmtId="3" fontId="3" fillId="6" borderId="96" xfId="0" applyNumberFormat="1" applyFont="1" applyFill="1" applyBorder="1" applyAlignment="1">
      <alignment horizontal="center" vertical="top" wrapText="1"/>
    </xf>
    <xf numFmtId="166" fontId="4" fillId="6" borderId="58" xfId="0" applyNumberFormat="1" applyFont="1" applyFill="1" applyBorder="1" applyAlignment="1">
      <alignment horizontal="center" vertical="top"/>
    </xf>
    <xf numFmtId="166" fontId="5" fillId="6" borderId="96" xfId="0" applyNumberFormat="1" applyFont="1" applyFill="1" applyBorder="1" applyAlignment="1">
      <alignment horizontal="center" vertical="center" textRotation="90" wrapText="1"/>
    </xf>
    <xf numFmtId="166" fontId="9" fillId="6" borderId="25" xfId="0" applyNumberFormat="1" applyFont="1" applyFill="1" applyBorder="1" applyAlignment="1">
      <alignment vertical="top" wrapText="1"/>
    </xf>
    <xf numFmtId="166" fontId="4" fillId="6" borderId="25" xfId="0" applyNumberFormat="1" applyFont="1" applyFill="1" applyBorder="1" applyAlignment="1">
      <alignment horizontal="center" vertical="top"/>
    </xf>
    <xf numFmtId="3" fontId="2" fillId="6" borderId="58" xfId="0" applyNumberFormat="1" applyFont="1" applyFill="1" applyBorder="1" applyAlignment="1">
      <alignment horizontal="center" vertical="top" wrapText="1"/>
    </xf>
    <xf numFmtId="0" fontId="14" fillId="6" borderId="95" xfId="0" applyFont="1" applyFill="1" applyBorder="1" applyAlignment="1">
      <alignment vertical="top" wrapText="1"/>
    </xf>
    <xf numFmtId="3" fontId="2" fillId="6" borderId="25" xfId="0" applyNumberFormat="1" applyFont="1" applyFill="1" applyBorder="1" applyAlignment="1">
      <alignment horizontal="left" vertical="top" wrapText="1"/>
    </xf>
    <xf numFmtId="3" fontId="2" fillId="6" borderId="3" xfId="0" applyNumberFormat="1" applyFont="1" applyFill="1" applyBorder="1" applyAlignment="1">
      <alignment vertical="top" wrapText="1"/>
    </xf>
    <xf numFmtId="3" fontId="2" fillId="6" borderId="20" xfId="0" applyNumberFormat="1" applyFont="1" applyFill="1" applyBorder="1" applyAlignment="1">
      <alignment vertical="top" wrapText="1"/>
    </xf>
    <xf numFmtId="3" fontId="3" fillId="0" borderId="96" xfId="0" applyNumberFormat="1" applyFont="1" applyFill="1" applyBorder="1" applyAlignment="1">
      <alignment vertical="top" wrapText="1"/>
    </xf>
    <xf numFmtId="3" fontId="4" fillId="6" borderId="50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vertical="top" wrapText="1"/>
    </xf>
    <xf numFmtId="3" fontId="14" fillId="6" borderId="25" xfId="0" applyNumberFormat="1" applyFont="1" applyFill="1" applyBorder="1" applyAlignment="1">
      <alignment vertical="top" wrapText="1"/>
    </xf>
    <xf numFmtId="3" fontId="10" fillId="6" borderId="75" xfId="0" applyNumberFormat="1" applyFont="1" applyFill="1" applyBorder="1" applyAlignment="1">
      <alignment horizontal="center" vertical="top" wrapText="1"/>
    </xf>
    <xf numFmtId="3" fontId="2" fillId="6" borderId="56" xfId="0" applyNumberFormat="1" applyFont="1" applyFill="1" applyBorder="1" applyAlignment="1">
      <alignment vertical="top" wrapText="1"/>
    </xf>
    <xf numFmtId="3" fontId="3" fillId="0" borderId="55" xfId="0" applyNumberFormat="1" applyFont="1" applyFill="1" applyBorder="1" applyAlignment="1">
      <alignment vertical="top"/>
    </xf>
    <xf numFmtId="3" fontId="2" fillId="6" borderId="12" xfId="0" applyNumberFormat="1" applyFont="1" applyFill="1" applyBorder="1" applyAlignment="1">
      <alignment vertical="top" wrapText="1"/>
    </xf>
    <xf numFmtId="3" fontId="2" fillId="6" borderId="24" xfId="0" applyNumberFormat="1" applyFont="1" applyFill="1" applyBorder="1" applyAlignment="1">
      <alignment vertical="top" wrapText="1"/>
    </xf>
    <xf numFmtId="3" fontId="3" fillId="0" borderId="96" xfId="0" applyNumberFormat="1" applyFont="1" applyFill="1" applyBorder="1" applyAlignment="1">
      <alignment vertical="top"/>
    </xf>
    <xf numFmtId="3" fontId="2" fillId="6" borderId="25" xfId="0" applyNumberFormat="1" applyFont="1" applyFill="1" applyBorder="1" applyAlignment="1">
      <alignment vertical="top" wrapText="1"/>
    </xf>
    <xf numFmtId="3" fontId="2" fillId="6" borderId="95" xfId="0" applyNumberFormat="1" applyFont="1" applyFill="1" applyBorder="1" applyAlignment="1">
      <alignment vertical="top"/>
    </xf>
    <xf numFmtId="3" fontId="3" fillId="0" borderId="9" xfId="0" applyNumberFormat="1" applyFont="1" applyFill="1" applyBorder="1" applyAlignment="1">
      <alignment vertical="top"/>
    </xf>
    <xf numFmtId="3" fontId="18" fillId="6" borderId="75" xfId="0" applyNumberFormat="1" applyFont="1" applyFill="1" applyBorder="1" applyAlignment="1">
      <alignment horizontal="center" vertical="top"/>
    </xf>
    <xf numFmtId="3" fontId="2" fillId="0" borderId="25" xfId="0" applyNumberFormat="1" applyFont="1" applyBorder="1" applyAlignment="1">
      <alignment vertical="top"/>
    </xf>
    <xf numFmtId="3" fontId="2" fillId="6" borderId="4" xfId="0" applyNumberFormat="1" applyFont="1" applyFill="1" applyBorder="1" applyAlignment="1">
      <alignment vertical="top"/>
    </xf>
    <xf numFmtId="3" fontId="2" fillId="6" borderId="10" xfId="0" applyNumberFormat="1" applyFont="1" applyFill="1" applyBorder="1" applyAlignment="1">
      <alignment vertical="top"/>
    </xf>
    <xf numFmtId="0" fontId="7" fillId="6" borderId="25" xfId="0" applyFont="1" applyFill="1" applyBorder="1" applyAlignment="1">
      <alignment vertical="top"/>
    </xf>
    <xf numFmtId="3" fontId="3" fillId="6" borderId="75" xfId="0" applyNumberFormat="1" applyFont="1" applyFill="1" applyBorder="1" applyAlignment="1">
      <alignment horizontal="center" vertical="top" wrapText="1"/>
    </xf>
    <xf numFmtId="3" fontId="3" fillId="0" borderId="76" xfId="0" applyNumberFormat="1" applyFont="1" applyFill="1" applyBorder="1" applyAlignment="1">
      <alignment vertical="top" wrapText="1"/>
    </xf>
    <xf numFmtId="3" fontId="2" fillId="6" borderId="50" xfId="0" applyNumberFormat="1" applyFont="1" applyFill="1" applyBorder="1" applyAlignment="1">
      <alignment vertical="top"/>
    </xf>
    <xf numFmtId="3" fontId="2" fillId="6" borderId="45" xfId="0" applyNumberFormat="1" applyFont="1" applyFill="1" applyBorder="1" applyAlignment="1">
      <alignment vertical="top" wrapText="1"/>
    </xf>
    <xf numFmtId="3" fontId="2" fillId="6" borderId="58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left" vertical="top" wrapText="1"/>
    </xf>
    <xf numFmtId="0" fontId="2" fillId="0" borderId="96" xfId="0" applyFont="1" applyFill="1" applyBorder="1" applyAlignment="1">
      <alignment vertical="top"/>
    </xf>
    <xf numFmtId="49" fontId="2" fillId="6" borderId="58" xfId="0" applyNumberFormat="1" applyFont="1" applyFill="1" applyBorder="1" applyAlignment="1">
      <alignment horizontal="center" vertical="top" wrapText="1"/>
    </xf>
    <xf numFmtId="0" fontId="3" fillId="6" borderId="96" xfId="0" applyFont="1" applyFill="1" applyBorder="1" applyAlignment="1">
      <alignment horizontal="center" vertical="center" textRotation="90" wrapText="1"/>
    </xf>
    <xf numFmtId="3" fontId="3" fillId="0" borderId="96" xfId="0" applyNumberFormat="1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" fillId="0" borderId="91" xfId="0" applyFont="1" applyFill="1" applyBorder="1" applyAlignment="1">
      <alignment horizontal="center" vertical="top"/>
    </xf>
    <xf numFmtId="3" fontId="4" fillId="4" borderId="8" xfId="0" applyNumberFormat="1" applyFont="1" applyFill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 vertical="top"/>
    </xf>
    <xf numFmtId="3" fontId="2" fillId="6" borderId="43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6" borderId="13" xfId="0" applyNumberFormat="1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3" fontId="2" fillId="7" borderId="65" xfId="0" applyNumberFormat="1" applyFont="1" applyFill="1" applyBorder="1" applyAlignment="1">
      <alignment horizontal="center" vertical="top"/>
    </xf>
    <xf numFmtId="0" fontId="2" fillId="6" borderId="50" xfId="0" applyFont="1" applyFill="1" applyBorder="1" applyAlignment="1">
      <alignment horizontal="left" vertical="top" wrapText="1"/>
    </xf>
    <xf numFmtId="166" fontId="2" fillId="6" borderId="0" xfId="0" applyNumberFormat="1" applyFont="1" applyFill="1" applyBorder="1" applyAlignment="1">
      <alignment horizontal="center" vertical="top"/>
    </xf>
    <xf numFmtId="0" fontId="2" fillId="0" borderId="92" xfId="0" applyFont="1" applyBorder="1" applyAlignment="1">
      <alignment vertical="center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75" xfId="0" applyFont="1" applyFill="1" applyBorder="1" applyAlignment="1">
      <alignment horizontal="center" vertical="top" wrapText="1"/>
    </xf>
    <xf numFmtId="0" fontId="2" fillId="6" borderId="92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center" vertical="top"/>
    </xf>
    <xf numFmtId="0" fontId="2" fillId="0" borderId="80" xfId="0" applyFont="1" applyFill="1" applyBorder="1" applyAlignment="1">
      <alignment horizontal="center" vertical="top"/>
    </xf>
    <xf numFmtId="49" fontId="4" fillId="6" borderId="50" xfId="0" applyNumberFormat="1" applyFont="1" applyFill="1" applyBorder="1" applyAlignment="1">
      <alignment horizontal="center" vertical="top"/>
    </xf>
    <xf numFmtId="49" fontId="2" fillId="6" borderId="46" xfId="0" applyNumberFormat="1" applyFont="1" applyFill="1" applyBorder="1" applyAlignment="1">
      <alignment horizontal="center" vertical="top" wrapText="1"/>
    </xf>
    <xf numFmtId="49" fontId="2" fillId="6" borderId="43" xfId="0" applyNumberFormat="1" applyFont="1" applyFill="1" applyBorder="1" applyAlignment="1">
      <alignment horizontal="center" vertical="top" wrapText="1"/>
    </xf>
    <xf numFmtId="0" fontId="2" fillId="6" borderId="46" xfId="0" applyFont="1" applyFill="1" applyBorder="1" applyAlignment="1">
      <alignment horizontal="center" vertical="top"/>
    </xf>
    <xf numFmtId="0" fontId="2" fillId="6" borderId="45" xfId="0" applyFont="1" applyFill="1" applyBorder="1" applyAlignment="1">
      <alignment vertical="top" wrapText="1"/>
    </xf>
    <xf numFmtId="49" fontId="5" fillId="6" borderId="45" xfId="0" applyNumberFormat="1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vertical="top"/>
    </xf>
    <xf numFmtId="0" fontId="2" fillId="10" borderId="16" xfId="0" applyFont="1" applyFill="1" applyBorder="1" applyAlignment="1">
      <alignment horizontal="center" vertical="top"/>
    </xf>
    <xf numFmtId="0" fontId="2" fillId="0" borderId="29" xfId="0" applyFont="1" applyBorder="1" applyAlignment="1">
      <alignment vertical="top" wrapText="1"/>
    </xf>
    <xf numFmtId="0" fontId="2" fillId="10" borderId="76" xfId="0" applyFont="1" applyFill="1" applyBorder="1" applyAlignment="1">
      <alignment horizontal="center" vertical="top"/>
    </xf>
    <xf numFmtId="49" fontId="5" fillId="6" borderId="37" xfId="0" applyNumberFormat="1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3" fontId="5" fillId="0" borderId="37" xfId="0" applyNumberFormat="1" applyFont="1" applyFill="1" applyBorder="1" applyAlignment="1">
      <alignment horizontal="center" vertical="top" wrapText="1"/>
    </xf>
    <xf numFmtId="3" fontId="4" fillId="6" borderId="9" xfId="0" applyNumberFormat="1" applyFont="1" applyFill="1" applyBorder="1" applyAlignment="1">
      <alignment horizontal="center" vertical="top" wrapText="1"/>
    </xf>
    <xf numFmtId="3" fontId="7" fillId="0" borderId="84" xfId="0" applyNumberFormat="1" applyFont="1" applyBorder="1" applyAlignment="1">
      <alignment vertical="top"/>
    </xf>
    <xf numFmtId="3" fontId="7" fillId="0" borderId="84" xfId="0" applyNumberFormat="1" applyFont="1" applyFill="1" applyBorder="1" applyAlignment="1">
      <alignment vertical="top"/>
    </xf>
    <xf numFmtId="3" fontId="4" fillId="5" borderId="9" xfId="0" applyNumberFormat="1" applyFont="1" applyFill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 vertical="top"/>
    </xf>
    <xf numFmtId="3" fontId="2" fillId="6" borderId="47" xfId="0" applyNumberFormat="1" applyFont="1" applyFill="1" applyBorder="1" applyAlignment="1">
      <alignment vertical="top" wrapText="1"/>
    </xf>
    <xf numFmtId="49" fontId="2" fillId="0" borderId="46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center" textRotation="90"/>
    </xf>
    <xf numFmtId="3" fontId="2" fillId="0" borderId="76" xfId="0" applyNumberFormat="1" applyFont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left" vertical="top" wrapText="1"/>
    </xf>
    <xf numFmtId="0" fontId="2" fillId="6" borderId="40" xfId="0" applyFont="1" applyFill="1" applyBorder="1" applyAlignment="1">
      <alignment horizontal="left" vertical="top" wrapText="1"/>
    </xf>
    <xf numFmtId="165" fontId="2" fillId="6" borderId="75" xfId="0" applyNumberFormat="1" applyFont="1" applyFill="1" applyBorder="1" applyAlignment="1">
      <alignment horizontal="center" vertical="top" wrapText="1"/>
    </xf>
    <xf numFmtId="165" fontId="2" fillId="6" borderId="30" xfId="0" applyNumberFormat="1" applyFont="1" applyFill="1" applyBorder="1" applyAlignment="1">
      <alignment horizontal="center" vertical="top" wrapText="1"/>
    </xf>
    <xf numFmtId="3" fontId="2" fillId="6" borderId="37" xfId="0" applyNumberFormat="1" applyFont="1" applyFill="1" applyBorder="1" applyAlignment="1">
      <alignment horizontal="left" vertical="top" wrapText="1"/>
    </xf>
    <xf numFmtId="3" fontId="2" fillId="6" borderId="43" xfId="0" applyNumberFormat="1" applyFont="1" applyFill="1" applyBorder="1" applyAlignment="1">
      <alignment horizontal="center" vertical="top" wrapText="1"/>
    </xf>
    <xf numFmtId="3" fontId="4" fillId="5" borderId="10" xfId="0" applyNumberFormat="1" applyFont="1" applyFill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 vertical="top"/>
    </xf>
    <xf numFmtId="3" fontId="3" fillId="6" borderId="38" xfId="0" applyNumberFormat="1" applyFont="1" applyFill="1" applyBorder="1" applyAlignment="1">
      <alignment horizontal="center" vertical="top" wrapText="1"/>
    </xf>
    <xf numFmtId="0" fontId="2" fillId="10" borderId="81" xfId="0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top"/>
    </xf>
    <xf numFmtId="3" fontId="4" fillId="4" borderId="8" xfId="0" applyNumberFormat="1" applyFont="1" applyFill="1" applyBorder="1" applyAlignment="1">
      <alignment horizontal="center" vertical="top"/>
    </xf>
    <xf numFmtId="49" fontId="4" fillId="9" borderId="9" xfId="0" applyNumberFormat="1" applyFont="1" applyFill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center" vertical="top"/>
    </xf>
    <xf numFmtId="0" fontId="14" fillId="0" borderId="9" xfId="0" applyFont="1" applyBorder="1" applyAlignment="1">
      <alignment vertical="top" wrapText="1"/>
    </xf>
    <xf numFmtId="0" fontId="2" fillId="6" borderId="40" xfId="0" applyFont="1" applyFill="1" applyBorder="1" applyAlignment="1">
      <alignment horizontal="left" vertical="top" wrapText="1"/>
    </xf>
    <xf numFmtId="3" fontId="2" fillId="6" borderId="92" xfId="0" applyNumberFormat="1" applyFont="1" applyFill="1" applyBorder="1" applyAlignment="1">
      <alignment vertical="top" wrapText="1"/>
    </xf>
    <xf numFmtId="49" fontId="2" fillId="6" borderId="91" xfId="0" applyNumberFormat="1" applyFont="1" applyFill="1" applyBorder="1" applyAlignment="1">
      <alignment horizontal="center" vertical="top" wrapText="1"/>
    </xf>
    <xf numFmtId="0" fontId="2" fillId="6" borderId="41" xfId="1" applyNumberFormat="1" applyFont="1" applyFill="1" applyBorder="1" applyAlignment="1">
      <alignment horizontal="center" vertical="top" wrapText="1"/>
    </xf>
    <xf numFmtId="0" fontId="2" fillId="0" borderId="99" xfId="0" applyFont="1" applyBorder="1" applyAlignment="1">
      <alignment horizontal="center" vertical="top"/>
    </xf>
    <xf numFmtId="166" fontId="2" fillId="6" borderId="99" xfId="0" applyNumberFormat="1" applyFont="1" applyFill="1" applyBorder="1" applyAlignment="1">
      <alignment horizontal="center" vertical="top"/>
    </xf>
    <xf numFmtId="166" fontId="3" fillId="6" borderId="41" xfId="0" applyNumberFormat="1" applyFont="1" applyFill="1" applyBorder="1" applyAlignment="1">
      <alignment horizontal="center" vertical="top"/>
    </xf>
    <xf numFmtId="0" fontId="2" fillId="6" borderId="80" xfId="0" applyFont="1" applyFill="1" applyBorder="1" applyAlignment="1">
      <alignment horizontal="center" vertical="top"/>
    </xf>
    <xf numFmtId="3" fontId="2" fillId="6" borderId="11" xfId="0" applyNumberFormat="1" applyFont="1" applyFill="1" applyBorder="1" applyAlignment="1">
      <alignment horizontal="center" vertical="top"/>
    </xf>
    <xf numFmtId="166" fontId="3" fillId="6" borderId="82" xfId="0" applyNumberFormat="1" applyFont="1" applyFill="1" applyBorder="1" applyAlignment="1">
      <alignment horizontal="center" vertical="top"/>
    </xf>
    <xf numFmtId="0" fontId="2" fillId="6" borderId="74" xfId="0" applyFont="1" applyFill="1" applyBorder="1" applyAlignment="1">
      <alignment horizontal="center" vertical="top"/>
    </xf>
    <xf numFmtId="0" fontId="2" fillId="6" borderId="49" xfId="0" applyFont="1" applyFill="1" applyBorder="1" applyAlignment="1">
      <alignment horizontal="left" vertical="top" wrapText="1"/>
    </xf>
    <xf numFmtId="0" fontId="2" fillId="6" borderId="79" xfId="0" applyNumberFormat="1" applyFont="1" applyFill="1" applyBorder="1" applyAlignment="1">
      <alignment horizontal="center" vertical="top"/>
    </xf>
    <xf numFmtId="0" fontId="2" fillId="6" borderId="74" xfId="0" applyNumberFormat="1" applyFont="1" applyFill="1" applyBorder="1" applyAlignment="1">
      <alignment horizontal="center" vertical="top"/>
    </xf>
    <xf numFmtId="0" fontId="2" fillId="6" borderId="72" xfId="0" applyNumberFormat="1" applyFont="1" applyFill="1" applyBorder="1" applyAlignment="1">
      <alignment horizontal="center" vertical="top"/>
    </xf>
    <xf numFmtId="0" fontId="3" fillId="6" borderId="75" xfId="0" applyNumberFormat="1" applyFont="1" applyFill="1" applyBorder="1" applyAlignment="1">
      <alignment horizontal="center" vertical="top" wrapText="1"/>
    </xf>
    <xf numFmtId="3" fontId="2" fillId="6" borderId="37" xfId="0" applyNumberFormat="1" applyFont="1" applyFill="1" applyBorder="1" applyAlignment="1">
      <alignment horizontal="left" vertical="top" wrapText="1"/>
    </xf>
    <xf numFmtId="0" fontId="14" fillId="6" borderId="50" xfId="0" applyFont="1" applyFill="1" applyBorder="1" applyAlignment="1">
      <alignment horizontal="left" vertical="top" wrapText="1"/>
    </xf>
    <xf numFmtId="3" fontId="2" fillId="6" borderId="9" xfId="0" applyNumberFormat="1" applyFont="1" applyFill="1" applyBorder="1" applyAlignment="1">
      <alignment horizontal="left" vertical="top" wrapText="1"/>
    </xf>
    <xf numFmtId="3" fontId="2" fillId="6" borderId="50" xfId="0" applyNumberFormat="1" applyFont="1" applyFill="1" applyBorder="1" applyAlignment="1">
      <alignment horizontal="left" vertical="top" wrapText="1"/>
    </xf>
    <xf numFmtId="49" fontId="4" fillId="6" borderId="37" xfId="0" applyNumberFormat="1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top"/>
    </xf>
    <xf numFmtId="49" fontId="4" fillId="6" borderId="50" xfId="0" applyNumberFormat="1" applyFont="1" applyFill="1" applyBorder="1" applyAlignment="1">
      <alignment horizontal="center" vertical="top"/>
    </xf>
    <xf numFmtId="3" fontId="7" fillId="6" borderId="16" xfId="0" applyNumberFormat="1" applyFont="1" applyFill="1" applyBorder="1" applyAlignment="1">
      <alignment horizontal="center" vertical="top" textRotation="90" wrapText="1"/>
    </xf>
    <xf numFmtId="3" fontId="7" fillId="6" borderId="30" xfId="0" applyNumberFormat="1" applyFont="1" applyFill="1" applyBorder="1" applyAlignment="1">
      <alignment horizontal="center" vertical="top" textRotation="90" wrapText="1"/>
    </xf>
    <xf numFmtId="3" fontId="7" fillId="6" borderId="75" xfId="0" applyNumberFormat="1" applyFont="1" applyFill="1" applyBorder="1" applyAlignment="1">
      <alignment horizontal="center" vertical="top" textRotation="90" wrapText="1"/>
    </xf>
    <xf numFmtId="3" fontId="2" fillId="6" borderId="12" xfId="0" applyNumberFormat="1" applyFont="1" applyFill="1" applyBorder="1" applyAlignment="1">
      <alignment horizontal="center" vertical="top" wrapText="1"/>
    </xf>
    <xf numFmtId="3" fontId="2" fillId="6" borderId="43" xfId="0" applyNumberFormat="1" applyFont="1" applyFill="1" applyBorder="1" applyAlignment="1">
      <alignment horizontal="center" vertical="top" wrapText="1"/>
    </xf>
    <xf numFmtId="0" fontId="2" fillId="6" borderId="37" xfId="0" applyFont="1" applyFill="1" applyBorder="1" applyAlignment="1">
      <alignment vertical="top" wrapText="1"/>
    </xf>
    <xf numFmtId="0" fontId="2" fillId="6" borderId="9" xfId="0" applyFont="1" applyFill="1" applyBorder="1" applyAlignment="1">
      <alignment vertical="top" wrapText="1"/>
    </xf>
    <xf numFmtId="0" fontId="14" fillId="6" borderId="9" xfId="0" applyFont="1" applyFill="1" applyBorder="1" applyAlignment="1">
      <alignment vertical="top" wrapTex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20" fillId="6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14" fillId="6" borderId="12" xfId="0" applyFont="1" applyFill="1" applyBorder="1" applyAlignment="1">
      <alignment horizontal="center" vertical="top" wrapText="1"/>
    </xf>
    <xf numFmtId="3" fontId="2" fillId="6" borderId="47" xfId="0" applyNumberFormat="1" applyFont="1" applyFill="1" applyBorder="1" applyAlignment="1">
      <alignment horizontal="left" vertical="top" wrapText="1"/>
    </xf>
    <xf numFmtId="0" fontId="14" fillId="6" borderId="86" xfId="0" applyFont="1" applyFill="1" applyBorder="1" applyAlignment="1">
      <alignment vertical="top" wrapText="1"/>
    </xf>
    <xf numFmtId="49" fontId="2" fillId="6" borderId="16" xfId="0" applyNumberFormat="1" applyFont="1" applyFill="1" applyBorder="1" applyAlignment="1">
      <alignment horizontal="center" vertical="top" wrapText="1"/>
    </xf>
    <xf numFmtId="0" fontId="14" fillId="6" borderId="80" xfId="0" applyFont="1" applyFill="1" applyBorder="1" applyAlignment="1">
      <alignment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3" fontId="14" fillId="6" borderId="9" xfId="0" applyNumberFormat="1" applyFont="1" applyFill="1" applyBorder="1" applyAlignment="1">
      <alignment horizontal="left" vertical="top" wrapText="1"/>
    </xf>
    <xf numFmtId="3" fontId="2" fillId="6" borderId="38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Border="1" applyAlignment="1">
      <alignment horizontal="center" vertical="top" wrapText="1"/>
    </xf>
    <xf numFmtId="3" fontId="2" fillId="0" borderId="43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 vertical="top"/>
    </xf>
    <xf numFmtId="0" fontId="14" fillId="0" borderId="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top" wrapText="1"/>
    </xf>
    <xf numFmtId="49" fontId="4" fillId="2" borderId="84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center" textRotation="90" wrapText="1" shrinkToFit="1"/>
    </xf>
    <xf numFmtId="3" fontId="2" fillId="0" borderId="10" xfId="0" applyNumberFormat="1" applyFont="1" applyFill="1" applyBorder="1" applyAlignment="1">
      <alignment horizontal="center" vertical="center" textRotation="90" wrapText="1" shrinkToFit="1"/>
    </xf>
    <xf numFmtId="3" fontId="2" fillId="0" borderId="21" xfId="0" applyNumberFormat="1" applyFont="1" applyFill="1" applyBorder="1" applyAlignment="1">
      <alignment horizontal="center" vertical="center" textRotation="90" wrapText="1" shrinkToFit="1"/>
    </xf>
    <xf numFmtId="3" fontId="2" fillId="0" borderId="5" xfId="0" applyNumberFormat="1" applyFont="1" applyBorder="1" applyAlignment="1">
      <alignment horizontal="center" vertical="center" textRotation="90" wrapText="1" shrinkToFit="1"/>
    </xf>
    <xf numFmtId="3" fontId="2" fillId="0" borderId="12" xfId="0" applyNumberFormat="1" applyFont="1" applyBorder="1" applyAlignment="1">
      <alignment horizontal="center" vertical="center" textRotation="90" wrapText="1" shrinkToFit="1"/>
    </xf>
    <xf numFmtId="3" fontId="2" fillId="0" borderId="24" xfId="0" applyNumberFormat="1" applyFont="1" applyBorder="1" applyAlignment="1">
      <alignment horizontal="center" vertical="center" textRotation="90" wrapText="1" shrinkToFi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3" fontId="2" fillId="0" borderId="2" xfId="0" applyNumberFormat="1" applyFont="1" applyBorder="1" applyAlignment="1">
      <alignment horizontal="center" vertical="center" textRotation="90" shrinkToFit="1"/>
    </xf>
    <xf numFmtId="3" fontId="2" fillId="0" borderId="8" xfId="0" applyNumberFormat="1" applyFont="1" applyBorder="1" applyAlignment="1">
      <alignment horizontal="center" vertical="center" textRotation="90" shrinkToFit="1"/>
    </xf>
    <xf numFmtId="3" fontId="2" fillId="0" borderId="19" xfId="0" applyNumberFormat="1" applyFont="1" applyBorder="1" applyAlignment="1">
      <alignment horizontal="center" vertical="center" textRotation="90" shrinkToFit="1"/>
    </xf>
    <xf numFmtId="3" fontId="2" fillId="0" borderId="3" xfId="0" applyNumberFormat="1" applyFont="1" applyBorder="1" applyAlignment="1">
      <alignment horizontal="center" vertical="center" textRotation="90" shrinkToFit="1"/>
    </xf>
    <xf numFmtId="3" fontId="2" fillId="0" borderId="9" xfId="0" applyNumberFormat="1" applyFont="1" applyBorder="1" applyAlignment="1">
      <alignment horizontal="center" vertical="center" textRotation="90" shrinkToFit="1"/>
    </xf>
    <xf numFmtId="3" fontId="2" fillId="0" borderId="20" xfId="0" applyNumberFormat="1" applyFont="1" applyBorder="1" applyAlignment="1">
      <alignment horizontal="center" vertical="center" textRotation="90" shrinkToFit="1"/>
    </xf>
    <xf numFmtId="49" fontId="2" fillId="0" borderId="3" xfId="0" applyNumberFormat="1" applyFont="1" applyBorder="1" applyAlignment="1">
      <alignment horizontal="center" vertical="center" textRotation="90" shrinkToFit="1"/>
    </xf>
    <xf numFmtId="49" fontId="2" fillId="0" borderId="9" xfId="0" applyNumberFormat="1" applyFont="1" applyBorder="1" applyAlignment="1">
      <alignment horizontal="center" vertical="center" textRotation="90" shrinkToFit="1"/>
    </xf>
    <xf numFmtId="49" fontId="2" fillId="0" borderId="20" xfId="0" applyNumberFormat="1" applyFont="1" applyBorder="1" applyAlignment="1">
      <alignment horizontal="center" vertical="center" textRotation="90" shrinkToFit="1"/>
    </xf>
    <xf numFmtId="3" fontId="2" fillId="0" borderId="4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textRotation="90" shrinkToFit="1"/>
    </xf>
    <xf numFmtId="3" fontId="2" fillId="0" borderId="10" xfId="0" applyNumberFormat="1" applyFont="1" applyBorder="1" applyAlignment="1">
      <alignment horizontal="center" vertical="center" textRotation="90" shrinkToFit="1"/>
    </xf>
    <xf numFmtId="3" fontId="2" fillId="0" borderId="21" xfId="0" applyNumberFormat="1" applyFont="1" applyBorder="1" applyAlignment="1">
      <alignment horizontal="center" vertical="center" textRotation="90" shrinkToFit="1"/>
    </xf>
    <xf numFmtId="49" fontId="4" fillId="9" borderId="9" xfId="0" applyNumberFormat="1" applyFont="1" applyFill="1" applyBorder="1" applyAlignment="1">
      <alignment horizontal="center" vertical="top"/>
    </xf>
    <xf numFmtId="0" fontId="14" fillId="6" borderId="9" xfId="0" applyFont="1" applyFill="1" applyBorder="1" applyAlignment="1">
      <alignment horizontal="left" vertical="top" wrapText="1"/>
    </xf>
    <xf numFmtId="3" fontId="3" fillId="6" borderId="38" xfId="0" applyNumberFormat="1" applyFont="1" applyFill="1" applyBorder="1" applyAlignment="1">
      <alignment horizontal="center" vertical="top" wrapText="1"/>
    </xf>
    <xf numFmtId="3" fontId="3" fillId="6" borderId="0" xfId="0" applyNumberFormat="1" applyFont="1" applyFill="1" applyBorder="1" applyAlignment="1">
      <alignment horizontal="center" vertical="top" wrapText="1"/>
    </xf>
    <xf numFmtId="3" fontId="2" fillId="6" borderId="5" xfId="0" applyNumberFormat="1" applyFont="1" applyFill="1" applyBorder="1" applyAlignment="1">
      <alignment horizontal="center" vertical="top" wrapText="1"/>
    </xf>
    <xf numFmtId="3" fontId="4" fillId="4" borderId="2" xfId="0" applyNumberFormat="1" applyFont="1" applyFill="1" applyBorder="1" applyAlignment="1">
      <alignment horizontal="center" vertical="top"/>
    </xf>
    <xf numFmtId="3" fontId="4" fillId="4" borderId="19" xfId="0" applyNumberFormat="1" applyFont="1" applyFill="1" applyBorder="1" applyAlignment="1">
      <alignment horizontal="center" vertical="top"/>
    </xf>
    <xf numFmtId="3" fontId="4" fillId="5" borderId="4" xfId="0" applyNumberFormat="1" applyFont="1" applyFill="1" applyBorder="1" applyAlignment="1">
      <alignment horizontal="center" vertical="top"/>
    </xf>
    <xf numFmtId="3" fontId="4" fillId="5" borderId="21" xfId="0" applyNumberFormat="1" applyFont="1" applyFill="1" applyBorder="1" applyAlignment="1">
      <alignment horizontal="center" vertical="top"/>
    </xf>
    <xf numFmtId="49" fontId="4" fillId="9" borderId="3" xfId="0" applyNumberFormat="1" applyFont="1" applyFill="1" applyBorder="1" applyAlignment="1">
      <alignment horizontal="center" vertical="top"/>
    </xf>
    <xf numFmtId="49" fontId="4" fillId="9" borderId="20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left" vertical="top" wrapText="1"/>
    </xf>
    <xf numFmtId="3" fontId="4" fillId="5" borderId="3" xfId="0" applyNumberFormat="1" applyFont="1" applyFill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center" vertical="top"/>
    </xf>
    <xf numFmtId="3" fontId="4" fillId="5" borderId="20" xfId="0" applyNumberFormat="1" applyFont="1" applyFill="1" applyBorder="1" applyAlignment="1">
      <alignment horizontal="center" vertical="top"/>
    </xf>
    <xf numFmtId="3" fontId="3" fillId="0" borderId="55" xfId="0" applyNumberFormat="1" applyFont="1" applyFill="1" applyBorder="1" applyAlignment="1">
      <alignment horizontal="center" vertical="top" wrapText="1"/>
    </xf>
    <xf numFmtId="3" fontId="3" fillId="0" borderId="30" xfId="0" applyNumberFormat="1" applyFont="1" applyFill="1" applyBorder="1" applyAlignment="1">
      <alignment horizontal="center" vertical="top" wrapText="1"/>
    </xf>
    <xf numFmtId="3" fontId="3" fillId="0" borderId="75" xfId="0" applyNumberFormat="1" applyFont="1" applyFill="1" applyBorder="1" applyAlignment="1">
      <alignment horizontal="center" vertical="top" wrapText="1"/>
    </xf>
    <xf numFmtId="3" fontId="2" fillId="6" borderId="35" xfId="0" applyNumberFormat="1" applyFont="1" applyFill="1" applyBorder="1" applyAlignment="1">
      <alignment horizontal="center" vertical="top" wrapText="1"/>
    </xf>
    <xf numFmtId="0" fontId="14" fillId="6" borderId="50" xfId="0" applyFont="1" applyFill="1" applyBorder="1" applyAlignment="1">
      <alignment vertical="top" wrapText="1"/>
    </xf>
    <xf numFmtId="0" fontId="14" fillId="6" borderId="35" xfId="0" applyFont="1" applyFill="1" applyBorder="1" applyAlignment="1">
      <alignment horizontal="center" wrapText="1"/>
    </xf>
    <xf numFmtId="3" fontId="8" fillId="6" borderId="37" xfId="0" applyNumberFormat="1" applyFont="1" applyFill="1" applyBorder="1" applyAlignment="1">
      <alignment horizontal="left" vertical="top" wrapText="1"/>
    </xf>
    <xf numFmtId="3" fontId="2" fillId="6" borderId="41" xfId="0" applyNumberFormat="1" applyFont="1" applyFill="1" applyBorder="1" applyAlignment="1">
      <alignment horizontal="center" vertical="top" wrapText="1"/>
    </xf>
    <xf numFmtId="3" fontId="2" fillId="6" borderId="47" xfId="0" applyNumberFormat="1" applyFont="1" applyFill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3" fontId="2" fillId="6" borderId="82" xfId="0" applyNumberFormat="1" applyFont="1" applyFill="1" applyBorder="1" applyAlignment="1">
      <alignment horizontal="center" vertical="top" wrapText="1"/>
    </xf>
    <xf numFmtId="3" fontId="2" fillId="6" borderId="43" xfId="0" applyNumberFormat="1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left" vertical="top" wrapText="1"/>
    </xf>
    <xf numFmtId="3" fontId="2" fillId="6" borderId="13" xfId="0" applyNumberFormat="1" applyFont="1" applyFill="1" applyBorder="1" applyAlignment="1">
      <alignment horizontal="left" vertical="top" wrapText="1"/>
    </xf>
    <xf numFmtId="3" fontId="2" fillId="6" borderId="8" xfId="0" applyNumberFormat="1" applyFont="1" applyFill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3" fontId="2" fillId="6" borderId="50" xfId="0" applyNumberFormat="1" applyFont="1" applyFill="1" applyBorder="1" applyAlignment="1">
      <alignment vertical="top" wrapText="1"/>
    </xf>
    <xf numFmtId="3" fontId="9" fillId="6" borderId="45" xfId="0" applyNumberFormat="1" applyFont="1" applyFill="1" applyBorder="1" applyAlignment="1">
      <alignment vertical="top" wrapText="1"/>
    </xf>
    <xf numFmtId="3" fontId="2" fillId="6" borderId="32" xfId="0" applyNumberFormat="1" applyFont="1" applyFill="1" applyBorder="1" applyAlignment="1">
      <alignment horizontal="left" vertical="top" wrapText="1"/>
    </xf>
    <xf numFmtId="3" fontId="2" fillId="6" borderId="37" xfId="0" applyNumberFormat="1" applyFont="1" applyFill="1" applyBorder="1" applyAlignment="1">
      <alignment vertical="top" wrapText="1"/>
    </xf>
    <xf numFmtId="3" fontId="2" fillId="6" borderId="9" xfId="0" applyNumberFormat="1" applyFont="1" applyFill="1" applyBorder="1" applyAlignment="1">
      <alignment vertical="top" wrapText="1"/>
    </xf>
    <xf numFmtId="3" fontId="2" fillId="6" borderId="43" xfId="1" applyNumberFormat="1" applyFont="1" applyFill="1" applyBorder="1" applyAlignment="1">
      <alignment horizontal="center" vertical="center" wrapText="1"/>
    </xf>
    <xf numFmtId="3" fontId="2" fillId="6" borderId="12" xfId="1" applyNumberFormat="1" applyFont="1" applyFill="1" applyBorder="1" applyAlignment="1">
      <alignment horizontal="center" vertical="center" wrapText="1"/>
    </xf>
    <xf numFmtId="3" fontId="2" fillId="6" borderId="45" xfId="0" applyNumberFormat="1" applyFont="1" applyFill="1" applyBorder="1" applyAlignment="1">
      <alignment horizontal="left" vertical="top" wrapText="1"/>
    </xf>
    <xf numFmtId="0" fontId="14" fillId="0" borderId="9" xfId="0" applyFont="1" applyBorder="1" applyAlignment="1">
      <alignment vertical="top" wrapText="1"/>
    </xf>
    <xf numFmtId="0" fontId="2" fillId="6" borderId="43" xfId="1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2" fillId="6" borderId="13" xfId="0" applyFont="1" applyFill="1" applyBorder="1" applyAlignment="1">
      <alignment horizontal="left" vertical="top" wrapText="1"/>
    </xf>
    <xf numFmtId="0" fontId="2" fillId="6" borderId="40" xfId="0" applyFont="1" applyFill="1" applyBorder="1" applyAlignment="1">
      <alignment horizontal="left" vertical="top" wrapText="1"/>
    </xf>
    <xf numFmtId="3" fontId="2" fillId="6" borderId="12" xfId="1" applyNumberFormat="1" applyFont="1" applyFill="1" applyBorder="1" applyAlignment="1">
      <alignment horizontal="center" vertical="top" wrapText="1"/>
    </xf>
    <xf numFmtId="3" fontId="2" fillId="6" borderId="51" xfId="0" applyNumberFormat="1" applyFont="1" applyFill="1" applyBorder="1" applyAlignment="1">
      <alignment horizontal="left" vertical="top" wrapText="1"/>
    </xf>
    <xf numFmtId="3" fontId="2" fillId="6" borderId="14" xfId="0" applyNumberFormat="1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3" fontId="4" fillId="5" borderId="21" xfId="0" applyNumberFormat="1" applyFont="1" applyFill="1" applyBorder="1" applyAlignment="1">
      <alignment horizontal="right" vertical="top"/>
    </xf>
    <xf numFmtId="3" fontId="4" fillId="5" borderId="1" xfId="0" applyNumberFormat="1" applyFont="1" applyFill="1" applyBorder="1" applyAlignment="1">
      <alignment horizontal="right" vertical="top"/>
    </xf>
    <xf numFmtId="3" fontId="4" fillId="5" borderId="23" xfId="0" applyNumberFormat="1" applyFont="1" applyFill="1" applyBorder="1" applyAlignment="1">
      <alignment horizontal="right" vertical="top"/>
    </xf>
    <xf numFmtId="3" fontId="4" fillId="5" borderId="69" xfId="0" applyNumberFormat="1" applyFont="1" applyFill="1" applyBorder="1" applyAlignment="1">
      <alignment horizontal="left" vertical="top"/>
    </xf>
    <xf numFmtId="3" fontId="4" fillId="5" borderId="84" xfId="0" applyNumberFormat="1" applyFont="1" applyFill="1" applyBorder="1" applyAlignment="1">
      <alignment horizontal="left" vertical="top"/>
    </xf>
    <xf numFmtId="3" fontId="4" fillId="5" borderId="7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top" wrapText="1"/>
    </xf>
    <xf numFmtId="49" fontId="4" fillId="9" borderId="45" xfId="0" applyNumberFormat="1" applyFont="1" applyFill="1" applyBorder="1" applyAlignment="1">
      <alignment horizontal="center" vertical="top"/>
    </xf>
    <xf numFmtId="49" fontId="4" fillId="9" borderId="25" xfId="0" applyNumberFormat="1" applyFont="1" applyFill="1" applyBorder="1" applyAlignment="1">
      <alignment horizontal="center" vertical="top"/>
    </xf>
    <xf numFmtId="3" fontId="2" fillId="0" borderId="37" xfId="0" applyNumberFormat="1" applyFont="1" applyBorder="1" applyAlignment="1">
      <alignment horizontal="center" vertical="top"/>
    </xf>
    <xf numFmtId="3" fontId="2" fillId="0" borderId="50" xfId="0" applyNumberFormat="1" applyFont="1" applyBorder="1" applyAlignment="1">
      <alignment horizontal="center" vertical="top"/>
    </xf>
    <xf numFmtId="3" fontId="4" fillId="5" borderId="63" xfId="0" applyNumberFormat="1" applyFont="1" applyFill="1" applyBorder="1" applyAlignment="1">
      <alignment horizontal="left" vertical="top"/>
    </xf>
    <xf numFmtId="3" fontId="4" fillId="5" borderId="64" xfId="0" applyNumberFormat="1" applyFont="1" applyFill="1" applyBorder="1" applyAlignment="1">
      <alignment horizontal="left" vertical="top"/>
    </xf>
    <xf numFmtId="3" fontId="4" fillId="5" borderId="65" xfId="0" applyNumberFormat="1" applyFont="1" applyFill="1" applyBorder="1" applyAlignment="1">
      <alignment horizontal="left" vertical="top"/>
    </xf>
    <xf numFmtId="49" fontId="4" fillId="4" borderId="8" xfId="0" applyNumberFormat="1" applyFont="1" applyFill="1" applyBorder="1" applyAlignment="1">
      <alignment horizontal="center" vertical="top"/>
    </xf>
    <xf numFmtId="49" fontId="4" fillId="4" borderId="19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49" fontId="4" fillId="5" borderId="20" xfId="0" applyNumberFormat="1" applyFont="1" applyFill="1" applyBorder="1" applyAlignment="1">
      <alignment horizontal="center" vertical="top"/>
    </xf>
    <xf numFmtId="0" fontId="2" fillId="6" borderId="37" xfId="0" applyFont="1" applyFill="1" applyBorder="1" applyAlignment="1">
      <alignment horizontal="left" vertical="top" wrapText="1"/>
    </xf>
    <xf numFmtId="0" fontId="14" fillId="6" borderId="9" xfId="0" applyFont="1" applyFill="1" applyBorder="1" applyAlignment="1">
      <alignment wrapText="1"/>
    </xf>
    <xf numFmtId="3" fontId="2" fillId="6" borderId="46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left" vertical="top" wrapText="1"/>
    </xf>
    <xf numFmtId="49" fontId="2" fillId="6" borderId="46" xfId="0" applyNumberFormat="1" applyFont="1" applyFill="1" applyBorder="1" applyAlignment="1">
      <alignment horizontal="center" vertical="top" wrapText="1"/>
    </xf>
    <xf numFmtId="0" fontId="14" fillId="6" borderId="46" xfId="0" applyFont="1" applyFill="1" applyBorder="1" applyAlignment="1">
      <alignment horizontal="center" vertical="top" wrapText="1"/>
    </xf>
    <xf numFmtId="0" fontId="2" fillId="6" borderId="71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6" borderId="50" xfId="0" applyFont="1" applyFill="1" applyBorder="1" applyAlignment="1">
      <alignment horizontal="left" vertical="top" wrapText="1"/>
    </xf>
    <xf numFmtId="3" fontId="2" fillId="6" borderId="35" xfId="0" applyNumberFormat="1" applyFont="1" applyFill="1" applyBorder="1" applyAlignment="1">
      <alignment horizontal="center" vertical="center" wrapText="1"/>
    </xf>
    <xf numFmtId="3" fontId="4" fillId="5" borderId="63" xfId="0" applyNumberFormat="1" applyFont="1" applyFill="1" applyBorder="1" applyAlignment="1">
      <alignment horizontal="right" vertical="top"/>
    </xf>
    <xf numFmtId="3" fontId="4" fillId="5" borderId="64" xfId="0" applyNumberFormat="1" applyFont="1" applyFill="1" applyBorder="1" applyAlignment="1">
      <alignment horizontal="right" vertical="top"/>
    </xf>
    <xf numFmtId="3" fontId="4" fillId="5" borderId="65" xfId="0" applyNumberFormat="1" applyFont="1" applyFill="1" applyBorder="1" applyAlignment="1">
      <alignment horizontal="right" vertical="top"/>
    </xf>
    <xf numFmtId="3" fontId="2" fillId="7" borderId="67" xfId="0" applyNumberFormat="1" applyFont="1" applyFill="1" applyBorder="1" applyAlignment="1">
      <alignment horizontal="center" vertical="top"/>
    </xf>
    <xf numFmtId="3" fontId="2" fillId="7" borderId="65" xfId="0" applyNumberFormat="1" applyFont="1" applyFill="1" applyBorder="1" applyAlignment="1">
      <alignment horizontal="center" vertical="top"/>
    </xf>
    <xf numFmtId="0" fontId="14" fillId="6" borderId="43" xfId="0" applyFont="1" applyFill="1" applyBorder="1" applyAlignment="1">
      <alignment horizontal="center" vertical="top" wrapText="1"/>
    </xf>
    <xf numFmtId="0" fontId="2" fillId="6" borderId="46" xfId="0" applyFont="1" applyFill="1" applyBorder="1" applyAlignment="1">
      <alignment horizontal="center" vertical="top"/>
    </xf>
    <xf numFmtId="49" fontId="2" fillId="6" borderId="12" xfId="0" applyNumberFormat="1" applyFont="1" applyFill="1" applyBorder="1" applyAlignment="1">
      <alignment horizontal="center" vertical="top" wrapText="1"/>
    </xf>
    <xf numFmtId="49" fontId="2" fillId="6" borderId="35" xfId="0" applyNumberFormat="1" applyFont="1" applyFill="1" applyBorder="1" applyAlignment="1">
      <alignment horizontal="center" vertical="top" wrapText="1"/>
    </xf>
    <xf numFmtId="49" fontId="2" fillId="6" borderId="43" xfId="0" applyNumberFormat="1" applyFont="1" applyFill="1" applyBorder="1" applyAlignment="1">
      <alignment horizontal="center" vertical="top" wrapText="1"/>
    </xf>
    <xf numFmtId="49" fontId="2" fillId="6" borderId="41" xfId="0" applyNumberFormat="1" applyFont="1" applyFill="1" applyBorder="1" applyAlignment="1">
      <alignment horizontal="center" vertical="top" wrapText="1"/>
    </xf>
    <xf numFmtId="3" fontId="4" fillId="3" borderId="67" xfId="0" applyNumberFormat="1" applyFont="1" applyFill="1" applyBorder="1" applyAlignment="1">
      <alignment horizontal="center" vertical="top"/>
    </xf>
    <xf numFmtId="3" fontId="4" fillId="3" borderId="65" xfId="0" applyNumberFormat="1" applyFont="1" applyFill="1" applyBorder="1" applyAlignment="1">
      <alignment horizontal="center" vertical="top"/>
    </xf>
    <xf numFmtId="3" fontId="2" fillId="8" borderId="28" xfId="0" applyNumberFormat="1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left" vertical="top" wrapText="1"/>
    </xf>
    <xf numFmtId="3" fontId="2" fillId="0" borderId="33" xfId="0" applyNumberFormat="1" applyFont="1" applyBorder="1" applyAlignment="1">
      <alignment horizontal="left" vertical="top" wrapText="1"/>
    </xf>
    <xf numFmtId="3" fontId="2" fillId="0" borderId="50" xfId="0" applyNumberFormat="1" applyFont="1" applyBorder="1" applyAlignment="1">
      <alignment vertical="top" wrapText="1"/>
    </xf>
    <xf numFmtId="3" fontId="2" fillId="0" borderId="51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horizontal="center" vertical="top"/>
    </xf>
    <xf numFmtId="3" fontId="4" fillId="3" borderId="2" xfId="0" applyNumberFormat="1" applyFont="1" applyFill="1" applyBorder="1" applyAlignment="1">
      <alignment horizontal="right" vertical="top" wrapText="1"/>
    </xf>
    <xf numFmtId="3" fontId="4" fillId="3" borderId="61" xfId="0" applyNumberFormat="1" applyFont="1" applyFill="1" applyBorder="1" applyAlignment="1">
      <alignment horizontal="right" vertical="top" wrapText="1"/>
    </xf>
    <xf numFmtId="3" fontId="2" fillId="3" borderId="3" xfId="0" applyNumberFormat="1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vertical="top" wrapText="1"/>
    </xf>
    <xf numFmtId="3" fontId="4" fillId="9" borderId="28" xfId="0" applyNumberFormat="1" applyFont="1" applyFill="1" applyBorder="1" applyAlignment="1">
      <alignment horizontal="right" vertical="top" wrapText="1"/>
    </xf>
    <xf numFmtId="3" fontId="4" fillId="9" borderId="17" xfId="0" applyNumberFormat="1" applyFont="1" applyFill="1" applyBorder="1" applyAlignment="1">
      <alignment horizontal="right" vertical="top" wrapText="1"/>
    </xf>
    <xf numFmtId="3" fontId="4" fillId="9" borderId="18" xfId="0" applyNumberFormat="1" applyFont="1" applyFill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left" vertical="center" wrapText="1"/>
    </xf>
    <xf numFmtId="3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vertical="center" wrapText="1"/>
    </xf>
    <xf numFmtId="3" fontId="2" fillId="0" borderId="27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3" fontId="4" fillId="9" borderId="22" xfId="0" applyNumberFormat="1" applyFont="1" applyFill="1" applyBorder="1" applyAlignment="1">
      <alignment horizontal="right" vertical="top" wrapText="1"/>
    </xf>
    <xf numFmtId="3" fontId="4" fillId="9" borderId="1" xfId="0" applyNumberFormat="1" applyFont="1" applyFill="1" applyBorder="1" applyAlignment="1">
      <alignment horizontal="right" vertical="top" wrapText="1"/>
    </xf>
    <xf numFmtId="3" fontId="4" fillId="9" borderId="23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3" fontId="2" fillId="6" borderId="2" xfId="0" applyNumberFormat="1" applyFont="1" applyFill="1" applyBorder="1" applyAlignment="1">
      <alignment horizontal="left" vertical="top" wrapText="1"/>
    </xf>
    <xf numFmtId="3" fontId="2" fillId="6" borderId="28" xfId="0" applyNumberFormat="1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4" fillId="6" borderId="18" xfId="0" applyFont="1" applyFill="1" applyBorder="1" applyAlignment="1">
      <alignment horizontal="left" vertical="center" wrapText="1"/>
    </xf>
    <xf numFmtId="3" fontId="2" fillId="9" borderId="32" xfId="0" applyNumberFormat="1" applyFont="1" applyFill="1" applyBorder="1" applyAlignment="1">
      <alignment horizontal="left" vertical="center" wrapText="1"/>
    </xf>
    <xf numFmtId="3" fontId="2" fillId="9" borderId="33" xfId="0" applyNumberFormat="1" applyFont="1" applyFill="1" applyBorder="1" applyAlignment="1">
      <alignment horizontal="left" vertical="center" wrapText="1"/>
    </xf>
    <xf numFmtId="3" fontId="2" fillId="9" borderId="50" xfId="0" applyNumberFormat="1" applyFont="1" applyFill="1" applyBorder="1" applyAlignment="1">
      <alignment vertical="center" wrapText="1"/>
    </xf>
    <xf numFmtId="3" fontId="2" fillId="9" borderId="51" xfId="0" applyNumberFormat="1" applyFont="1" applyFill="1" applyBorder="1" applyAlignment="1">
      <alignment vertical="center" wrapText="1"/>
    </xf>
    <xf numFmtId="3" fontId="4" fillId="3" borderId="29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>
      <alignment horizontal="right" vertical="top" wrapText="1"/>
    </xf>
    <xf numFmtId="3" fontId="2" fillId="3" borderId="45" xfId="0" applyNumberFormat="1" applyFont="1" applyFill="1" applyBorder="1" applyAlignment="1">
      <alignment vertical="top" wrapText="1"/>
    </xf>
    <xf numFmtId="3" fontId="2" fillId="3" borderId="14" xfId="0" applyNumberFormat="1" applyFont="1" applyFill="1" applyBorder="1" applyAlignment="1">
      <alignment vertical="top" wrapText="1"/>
    </xf>
    <xf numFmtId="3" fontId="2" fillId="3" borderId="76" xfId="0" applyNumberFormat="1" applyFont="1" applyFill="1" applyBorder="1" applyAlignment="1">
      <alignment vertical="top" wrapText="1"/>
    </xf>
    <xf numFmtId="3" fontId="2" fillId="6" borderId="17" xfId="0" applyNumberFormat="1" applyFont="1" applyFill="1" applyBorder="1" applyAlignment="1">
      <alignment horizontal="left" vertical="center" wrapText="1"/>
    </xf>
    <xf numFmtId="3" fontId="2" fillId="6" borderId="18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8" borderId="28" xfId="0" applyNumberFormat="1" applyFont="1" applyFill="1" applyBorder="1" applyAlignment="1">
      <alignment horizontal="left" vertical="center" wrapText="1"/>
    </xf>
    <xf numFmtId="3" fontId="2" fillId="8" borderId="17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3" fontId="4" fillId="5" borderId="67" xfId="0" applyNumberFormat="1" applyFont="1" applyFill="1" applyBorder="1" applyAlignment="1">
      <alignment horizontal="center" vertical="top"/>
    </xf>
    <xf numFmtId="3" fontId="4" fillId="5" borderId="65" xfId="0" applyNumberFormat="1" applyFont="1" applyFill="1" applyBorder="1" applyAlignment="1">
      <alignment horizontal="center" vertical="top"/>
    </xf>
    <xf numFmtId="3" fontId="4" fillId="4" borderId="63" xfId="0" applyNumberFormat="1" applyFont="1" applyFill="1" applyBorder="1" applyAlignment="1">
      <alignment horizontal="right" vertical="top"/>
    </xf>
    <xf numFmtId="3" fontId="4" fillId="4" borderId="64" xfId="0" applyNumberFormat="1" applyFont="1" applyFill="1" applyBorder="1" applyAlignment="1">
      <alignment horizontal="right" vertical="top"/>
    </xf>
    <xf numFmtId="3" fontId="4" fillId="4" borderId="65" xfId="0" applyNumberFormat="1" applyFont="1" applyFill="1" applyBorder="1" applyAlignment="1">
      <alignment horizontal="right" vertical="top"/>
    </xf>
    <xf numFmtId="3" fontId="4" fillId="4" borderId="67" xfId="0" applyNumberFormat="1" applyFont="1" applyFill="1" applyBorder="1" applyAlignment="1">
      <alignment horizontal="center" vertical="top"/>
    </xf>
    <xf numFmtId="3" fontId="4" fillId="4" borderId="65" xfId="0" applyNumberFormat="1" applyFont="1" applyFill="1" applyBorder="1" applyAlignment="1">
      <alignment horizontal="center" vertical="top"/>
    </xf>
    <xf numFmtId="3" fontId="4" fillId="3" borderId="63" xfId="0" applyNumberFormat="1" applyFont="1" applyFill="1" applyBorder="1" applyAlignment="1">
      <alignment horizontal="right" vertical="top"/>
    </xf>
    <xf numFmtId="3" fontId="4" fillId="3" borderId="64" xfId="0" applyNumberFormat="1" applyFont="1" applyFill="1" applyBorder="1" applyAlignment="1">
      <alignment horizontal="right" vertical="top"/>
    </xf>
    <xf numFmtId="3" fontId="4" fillId="3" borderId="65" xfId="0" applyNumberFormat="1" applyFont="1" applyFill="1" applyBorder="1" applyAlignment="1">
      <alignment horizontal="right" vertical="top"/>
    </xf>
  </cellXfs>
  <cellStyles count="6">
    <cellStyle name="Įprastas" xfId="0" builtinId="0"/>
    <cellStyle name="Įprastas 2" xfId="5"/>
    <cellStyle name="Įprastas 4" xfId="4"/>
    <cellStyle name="Įprastas 5" xfId="2"/>
    <cellStyle name="Kablelis" xfId="1" builtinId="3"/>
    <cellStyle name="Normal_biudz uz 2001 atskaitomybe3" xfId="3"/>
  </cellStyles>
  <dxfs count="0"/>
  <tableStyles count="0" defaultTableStyle="TableStyleMedium2" defaultPivotStyle="PivotStyleLight16"/>
  <colors>
    <mruColors>
      <color rgb="FFCCFFCC"/>
      <color rgb="FFFFFFCC"/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0"/>
  <sheetViews>
    <sheetView tabSelected="1" zoomScaleNormal="100" zoomScaleSheetLayoutView="90" workbookViewId="0">
      <selection activeCell="A7" sqref="A7:K7"/>
    </sheetView>
  </sheetViews>
  <sheetFormatPr defaultColWidth="9.140625" defaultRowHeight="15"/>
  <cols>
    <col min="1" max="1" width="3" style="57" customWidth="1"/>
    <col min="2" max="2" width="2.85546875" style="57" customWidth="1"/>
    <col min="3" max="3" width="3" style="165" customWidth="1"/>
    <col min="4" max="4" width="2.85546875" style="57" customWidth="1"/>
    <col min="5" max="5" width="33.85546875" style="57" customWidth="1"/>
    <col min="6" max="6" width="4.42578125" style="57" customWidth="1"/>
    <col min="7" max="7" width="17" style="57" customWidth="1"/>
    <col min="8" max="8" width="9.140625" style="57"/>
    <col min="9" max="9" width="10.5703125" style="57" customWidth="1"/>
    <col min="10" max="10" width="36.5703125" style="57" customWidth="1"/>
    <col min="11" max="11" width="7" style="57" customWidth="1"/>
    <col min="12" max="16384" width="9.140625" style="57"/>
  </cols>
  <sheetData>
    <row r="1" spans="1:11" s="4" customFormat="1" ht="15" customHeight="1">
      <c r="A1" s="1"/>
      <c r="B1" s="1"/>
      <c r="C1" s="1"/>
      <c r="D1" s="1"/>
      <c r="E1" s="1"/>
      <c r="F1" s="116"/>
      <c r="G1" s="117"/>
      <c r="H1" s="3"/>
      <c r="I1" s="544" t="s">
        <v>201</v>
      </c>
      <c r="J1" s="544"/>
      <c r="K1" s="544"/>
    </row>
    <row r="2" spans="1:11" s="4" customFormat="1" ht="14.1" customHeight="1">
      <c r="A2" s="1"/>
      <c r="B2" s="1"/>
      <c r="C2" s="1"/>
      <c r="D2" s="1"/>
      <c r="E2" s="1"/>
      <c r="F2" s="116"/>
      <c r="G2" s="117"/>
      <c r="H2" s="3"/>
      <c r="I2" s="544"/>
      <c r="J2" s="544"/>
      <c r="K2" s="544"/>
    </row>
    <row r="3" spans="1:11" s="4" customFormat="1" ht="15" customHeight="1">
      <c r="A3" s="1"/>
      <c r="B3" s="1"/>
      <c r="C3" s="1"/>
      <c r="D3" s="1"/>
      <c r="E3" s="1"/>
      <c r="F3" s="116"/>
      <c r="G3" s="117"/>
      <c r="H3" s="3"/>
      <c r="I3" s="716" t="s">
        <v>222</v>
      </c>
      <c r="J3" s="717"/>
      <c r="K3" s="449"/>
    </row>
    <row r="4" spans="1:11" ht="36" customHeight="1">
      <c r="I4" s="712" t="s">
        <v>237</v>
      </c>
      <c r="J4" s="712"/>
      <c r="K4" s="712"/>
    </row>
    <row r="5" spans="1:11" ht="15.6" customHeight="1">
      <c r="I5" s="492"/>
      <c r="J5" s="493"/>
      <c r="K5" s="492"/>
    </row>
    <row r="6" spans="1:11" s="1" customFormat="1" ht="15" customHeight="1">
      <c r="A6" s="545" t="s">
        <v>205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1" customFormat="1" ht="15" customHeight="1">
      <c r="A7" s="546" t="s">
        <v>191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1" customFormat="1" ht="15" customHeight="1">
      <c r="A8" s="547" t="s">
        <v>84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</row>
    <row r="9" spans="1:11" s="1" customFormat="1" ht="15" customHeight="1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</row>
    <row r="10" spans="1:11" s="1" customFormat="1" ht="15.95" customHeight="1" thickBot="1">
      <c r="C10" s="164"/>
      <c r="F10" s="2"/>
      <c r="I10" s="4"/>
      <c r="J10" s="548" t="s">
        <v>85</v>
      </c>
      <c r="K10" s="548"/>
    </row>
    <row r="11" spans="1:11" s="35" customFormat="1" ht="15.6" customHeight="1">
      <c r="A11" s="585" t="s">
        <v>0</v>
      </c>
      <c r="B11" s="588" t="s">
        <v>1</v>
      </c>
      <c r="C11" s="591" t="s">
        <v>2</v>
      </c>
      <c r="D11" s="588" t="s">
        <v>3</v>
      </c>
      <c r="E11" s="594" t="s">
        <v>4</v>
      </c>
      <c r="F11" s="597" t="s">
        <v>5</v>
      </c>
      <c r="G11" s="576" t="s">
        <v>224</v>
      </c>
      <c r="H11" s="579" t="s">
        <v>6</v>
      </c>
      <c r="I11" s="582" t="s">
        <v>223</v>
      </c>
      <c r="J11" s="542" t="s">
        <v>206</v>
      </c>
      <c r="K11" s="543"/>
    </row>
    <row r="12" spans="1:11" s="35" customFormat="1" ht="18.75" customHeight="1">
      <c r="A12" s="586"/>
      <c r="B12" s="589"/>
      <c r="C12" s="592"/>
      <c r="D12" s="589"/>
      <c r="E12" s="595"/>
      <c r="F12" s="598"/>
      <c r="G12" s="577"/>
      <c r="H12" s="580"/>
      <c r="I12" s="583"/>
      <c r="J12" s="566" t="s">
        <v>4</v>
      </c>
      <c r="K12" s="495" t="s">
        <v>225</v>
      </c>
    </row>
    <row r="13" spans="1:11" s="35" customFormat="1" ht="90" customHeight="1" thickBot="1">
      <c r="A13" s="587"/>
      <c r="B13" s="590"/>
      <c r="C13" s="593"/>
      <c r="D13" s="590"/>
      <c r="E13" s="596"/>
      <c r="F13" s="599"/>
      <c r="G13" s="578"/>
      <c r="H13" s="581"/>
      <c r="I13" s="584"/>
      <c r="J13" s="567"/>
      <c r="K13" s="494" t="s">
        <v>207</v>
      </c>
    </row>
    <row r="14" spans="1:11" s="1" customFormat="1" ht="15.75" customHeight="1">
      <c r="A14" s="568" t="s">
        <v>192</v>
      </c>
      <c r="B14" s="569"/>
      <c r="C14" s="569"/>
      <c r="D14" s="569"/>
      <c r="E14" s="569"/>
      <c r="F14" s="569"/>
      <c r="G14" s="569"/>
      <c r="H14" s="569"/>
      <c r="I14" s="569"/>
      <c r="J14" s="569"/>
      <c r="K14" s="570"/>
    </row>
    <row r="15" spans="1:11" s="1" customFormat="1" ht="14.25" customHeight="1">
      <c r="A15" s="571" t="s">
        <v>7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3"/>
    </row>
    <row r="16" spans="1:11" s="1" customFormat="1" ht="14.25" customHeight="1">
      <c r="A16" s="5" t="s">
        <v>8</v>
      </c>
      <c r="B16" s="574" t="s">
        <v>162</v>
      </c>
      <c r="C16" s="574"/>
      <c r="D16" s="574"/>
      <c r="E16" s="574"/>
      <c r="F16" s="574"/>
      <c r="G16" s="574"/>
      <c r="H16" s="574"/>
      <c r="I16" s="574"/>
      <c r="J16" s="574"/>
      <c r="K16" s="575"/>
    </row>
    <row r="17" spans="1:11" s="1" customFormat="1" ht="15.75" customHeight="1">
      <c r="A17" s="6" t="s">
        <v>8</v>
      </c>
      <c r="B17" s="7" t="s">
        <v>8</v>
      </c>
      <c r="C17" s="554" t="s">
        <v>163</v>
      </c>
      <c r="D17" s="555"/>
      <c r="E17" s="555"/>
      <c r="F17" s="555"/>
      <c r="G17" s="555"/>
      <c r="H17" s="555"/>
      <c r="I17" s="555"/>
      <c r="J17" s="555"/>
      <c r="K17" s="556"/>
    </row>
    <row r="18" spans="1:11" s="4" customFormat="1" ht="25.5" customHeight="1">
      <c r="A18" s="8" t="s">
        <v>8</v>
      </c>
      <c r="B18" s="9" t="s">
        <v>8</v>
      </c>
      <c r="C18" s="95" t="s">
        <v>8</v>
      </c>
      <c r="D18" s="149"/>
      <c r="E18" s="314" t="s">
        <v>9</v>
      </c>
      <c r="F18" s="10"/>
      <c r="G18" s="124"/>
      <c r="H18" s="322"/>
      <c r="I18" s="336"/>
      <c r="J18" s="113"/>
      <c r="K18" s="160"/>
    </row>
    <row r="19" spans="1:11" s="4" customFormat="1" ht="14.45" customHeight="1">
      <c r="A19" s="11"/>
      <c r="B19" s="12"/>
      <c r="C19" s="166"/>
      <c r="D19" s="128" t="s">
        <v>8</v>
      </c>
      <c r="E19" s="527" t="s">
        <v>10</v>
      </c>
      <c r="F19" s="558"/>
      <c r="G19" s="560" t="s">
        <v>202</v>
      </c>
      <c r="H19" s="52" t="s">
        <v>11</v>
      </c>
      <c r="I19" s="337">
        <v>7728.9</v>
      </c>
      <c r="J19" s="629" t="s">
        <v>86</v>
      </c>
      <c r="K19" s="333">
        <v>432.5</v>
      </c>
    </row>
    <row r="20" spans="1:11" s="4" customFormat="1" ht="15" customHeight="1">
      <c r="A20" s="11"/>
      <c r="B20" s="12"/>
      <c r="C20" s="166"/>
      <c r="D20" s="156"/>
      <c r="E20" s="529"/>
      <c r="F20" s="559"/>
      <c r="G20" s="561"/>
      <c r="H20" s="50" t="s">
        <v>194</v>
      </c>
      <c r="I20" s="338">
        <v>482.6</v>
      </c>
      <c r="J20" s="630"/>
      <c r="K20" s="241"/>
    </row>
    <row r="21" spans="1:11" s="4" customFormat="1" ht="15.6" customHeight="1">
      <c r="A21" s="13"/>
      <c r="B21" s="14"/>
      <c r="C21" s="95"/>
      <c r="D21" s="156"/>
      <c r="E21" s="557"/>
      <c r="F21" s="559"/>
      <c r="G21" s="561"/>
      <c r="H21" s="50" t="s">
        <v>28</v>
      </c>
      <c r="I21" s="338">
        <v>15</v>
      </c>
      <c r="J21" s="273"/>
      <c r="K21" s="187"/>
    </row>
    <row r="22" spans="1:11" s="4" customFormat="1" ht="12.75" customHeight="1">
      <c r="A22" s="13"/>
      <c r="B22" s="15"/>
      <c r="C22" s="167"/>
      <c r="D22" s="156"/>
      <c r="E22" s="311"/>
      <c r="F22" s="312"/>
      <c r="G22" s="561"/>
      <c r="H22" s="50" t="s">
        <v>29</v>
      </c>
      <c r="I22" s="338">
        <v>19</v>
      </c>
      <c r="J22" s="496"/>
      <c r="K22" s="499"/>
    </row>
    <row r="23" spans="1:11" s="4" customFormat="1" ht="17.45" customHeight="1">
      <c r="A23" s="13"/>
      <c r="B23" s="15"/>
      <c r="C23" s="167"/>
      <c r="D23" s="156"/>
      <c r="E23" s="311"/>
      <c r="F23" s="312"/>
      <c r="G23" s="561"/>
      <c r="H23" s="50" t="s">
        <v>12</v>
      </c>
      <c r="I23" s="338">
        <f>641.7+29+59.4</f>
        <v>730.1</v>
      </c>
      <c r="J23" s="497"/>
      <c r="K23" s="498"/>
    </row>
    <row r="24" spans="1:11" s="1" customFormat="1" ht="30.95" customHeight="1">
      <c r="A24" s="562"/>
      <c r="B24" s="563"/>
      <c r="C24" s="564"/>
      <c r="D24" s="128" t="s">
        <v>13</v>
      </c>
      <c r="E24" s="527" t="s">
        <v>116</v>
      </c>
      <c r="F24" s="106"/>
      <c r="G24" s="538" t="s">
        <v>203</v>
      </c>
      <c r="H24" s="334" t="s">
        <v>11</v>
      </c>
      <c r="I24" s="337">
        <f>672.7-160.2-74.7+45+50-15+50.4</f>
        <v>568.19999999999993</v>
      </c>
      <c r="J24" s="275" t="s">
        <v>128</v>
      </c>
      <c r="K24" s="188">
        <v>5</v>
      </c>
    </row>
    <row r="25" spans="1:11" s="1" customFormat="1" ht="15.95" customHeight="1">
      <c r="A25" s="562"/>
      <c r="B25" s="563"/>
      <c r="C25" s="564"/>
      <c r="D25" s="156"/>
      <c r="E25" s="565"/>
      <c r="F25" s="112"/>
      <c r="G25" s="537"/>
      <c r="H25" s="50" t="s">
        <v>14</v>
      </c>
      <c r="I25" s="338">
        <f>81.4+19.1</f>
        <v>100.5</v>
      </c>
      <c r="J25" s="118" t="s">
        <v>78</v>
      </c>
      <c r="K25" s="87">
        <v>21</v>
      </c>
    </row>
    <row r="26" spans="1:11" s="1" customFormat="1" ht="15.6" customHeight="1">
      <c r="A26" s="562"/>
      <c r="B26" s="563"/>
      <c r="C26" s="564"/>
      <c r="D26" s="156"/>
      <c r="E26" s="565"/>
      <c r="F26" s="112"/>
      <c r="G26" s="537"/>
      <c r="H26" s="50" t="s">
        <v>194</v>
      </c>
      <c r="I26" s="338">
        <v>74.7</v>
      </c>
      <c r="J26" s="231" t="s">
        <v>166</v>
      </c>
      <c r="K26" s="313">
        <v>50</v>
      </c>
    </row>
    <row r="27" spans="1:11" s="1" customFormat="1" ht="27.75" customHeight="1">
      <c r="A27" s="562"/>
      <c r="B27" s="563"/>
      <c r="C27" s="564"/>
      <c r="D27" s="156"/>
      <c r="E27" s="565"/>
      <c r="F27" s="112"/>
      <c r="G27" s="537"/>
      <c r="H27" s="50" t="s">
        <v>15</v>
      </c>
      <c r="I27" s="338">
        <v>40.9</v>
      </c>
      <c r="J27" s="232" t="s">
        <v>167</v>
      </c>
      <c r="K27" s="401">
        <v>1062</v>
      </c>
    </row>
    <row r="28" spans="1:11" s="1" customFormat="1" ht="26.25" customHeight="1">
      <c r="A28" s="18"/>
      <c r="B28" s="288"/>
      <c r="C28" s="295"/>
      <c r="D28" s="94" t="s">
        <v>16</v>
      </c>
      <c r="E28" s="539" t="s">
        <v>117</v>
      </c>
      <c r="F28" s="104"/>
      <c r="G28" s="538" t="s">
        <v>31</v>
      </c>
      <c r="H28" s="130" t="s">
        <v>11</v>
      </c>
      <c r="I28" s="337">
        <v>134</v>
      </c>
      <c r="J28" s="550" t="s">
        <v>123</v>
      </c>
      <c r="K28" s="552" t="s">
        <v>110</v>
      </c>
    </row>
    <row r="29" spans="1:11" s="1" customFormat="1" ht="16.5" customHeight="1">
      <c r="A29" s="18"/>
      <c r="B29" s="288"/>
      <c r="C29" s="295"/>
      <c r="D29" s="149"/>
      <c r="E29" s="540"/>
      <c r="F29" s="105"/>
      <c r="G29" s="549"/>
      <c r="H29" s="36" t="s">
        <v>15</v>
      </c>
      <c r="I29" s="338">
        <v>25</v>
      </c>
      <c r="J29" s="551"/>
      <c r="K29" s="553"/>
    </row>
    <row r="30" spans="1:11" s="1" customFormat="1" ht="27.6" customHeight="1">
      <c r="A30" s="18"/>
      <c r="B30" s="288"/>
      <c r="C30" s="295"/>
      <c r="D30" s="149"/>
      <c r="E30" s="541"/>
      <c r="F30" s="310"/>
      <c r="G30" s="319"/>
      <c r="H30" s="50" t="s">
        <v>87</v>
      </c>
      <c r="I30" s="338">
        <v>12</v>
      </c>
      <c r="J30" s="307" t="s">
        <v>99</v>
      </c>
      <c r="K30" s="332" t="s">
        <v>129</v>
      </c>
    </row>
    <row r="31" spans="1:11" s="1" customFormat="1" ht="26.25" customHeight="1">
      <c r="A31" s="18"/>
      <c r="B31" s="288"/>
      <c r="C31" s="295"/>
      <c r="D31" s="320"/>
      <c r="E31" s="131" t="s">
        <v>131</v>
      </c>
      <c r="F31" s="107"/>
      <c r="G31" s="537"/>
      <c r="H31" s="335" t="s">
        <v>11</v>
      </c>
      <c r="I31" s="339">
        <v>35.9</v>
      </c>
      <c r="J31" s="194" t="s">
        <v>132</v>
      </c>
      <c r="K31" s="523">
        <v>600</v>
      </c>
    </row>
    <row r="32" spans="1:11" s="1" customFormat="1" ht="27.95" customHeight="1">
      <c r="A32" s="18"/>
      <c r="B32" s="288"/>
      <c r="C32" s="295"/>
      <c r="D32" s="149"/>
      <c r="E32" s="308"/>
      <c r="F32" s="107"/>
      <c r="G32" s="537"/>
      <c r="H32" s="36"/>
      <c r="I32" s="338"/>
      <c r="J32" s="195" t="s">
        <v>134</v>
      </c>
      <c r="K32" s="524">
        <v>1</v>
      </c>
    </row>
    <row r="33" spans="1:11" s="1" customFormat="1" ht="15.95" customHeight="1">
      <c r="A33" s="18"/>
      <c r="B33" s="288"/>
      <c r="C33" s="295"/>
      <c r="D33" s="149"/>
      <c r="E33" s="308"/>
      <c r="F33" s="107"/>
      <c r="G33" s="537"/>
      <c r="H33" s="50"/>
      <c r="I33" s="338"/>
      <c r="J33" s="196" t="s">
        <v>161</v>
      </c>
      <c r="K33" s="524">
        <v>15</v>
      </c>
    </row>
    <row r="34" spans="1:11" s="1" customFormat="1" ht="15.6" customHeight="1">
      <c r="A34" s="18"/>
      <c r="B34" s="288"/>
      <c r="C34" s="295"/>
      <c r="D34" s="531" t="s">
        <v>17</v>
      </c>
      <c r="E34" s="527" t="s">
        <v>157</v>
      </c>
      <c r="F34" s="534"/>
      <c r="G34" s="538" t="s">
        <v>31</v>
      </c>
      <c r="H34" s="52" t="s">
        <v>11</v>
      </c>
      <c r="I34" s="337">
        <f>250-100-50-50-35.8</f>
        <v>14.200000000000003</v>
      </c>
      <c r="J34" s="490" t="s">
        <v>158</v>
      </c>
      <c r="K34" s="161">
        <v>7</v>
      </c>
    </row>
    <row r="35" spans="1:11" s="1" customFormat="1" ht="15.6" customHeight="1">
      <c r="A35" s="18"/>
      <c r="B35" s="288"/>
      <c r="C35" s="295"/>
      <c r="D35" s="532"/>
      <c r="E35" s="529"/>
      <c r="F35" s="535"/>
      <c r="G35" s="537"/>
      <c r="H35" s="50" t="s">
        <v>87</v>
      </c>
      <c r="I35" s="338">
        <f>450+50+50-45.4</f>
        <v>504.6</v>
      </c>
      <c r="J35" s="197"/>
      <c r="K35" s="114"/>
    </row>
    <row r="36" spans="1:11" s="1" customFormat="1" ht="15.6" customHeight="1">
      <c r="A36" s="18"/>
      <c r="B36" s="288"/>
      <c r="C36" s="295"/>
      <c r="D36" s="532"/>
      <c r="E36" s="529"/>
      <c r="F36" s="535"/>
      <c r="G36" s="537"/>
      <c r="H36" s="243" t="s">
        <v>12</v>
      </c>
      <c r="I36" s="340">
        <f>17.1+174.7+86.3</f>
        <v>278.09999999999997</v>
      </c>
      <c r="J36" s="198"/>
      <c r="K36" s="344"/>
    </row>
    <row r="37" spans="1:11" s="1" customFormat="1" ht="80.45" customHeight="1">
      <c r="A37" s="18"/>
      <c r="B37" s="488"/>
      <c r="C37" s="489"/>
      <c r="D37" s="533"/>
      <c r="E37" s="530"/>
      <c r="F37" s="536"/>
      <c r="G37" s="491" t="s">
        <v>236</v>
      </c>
      <c r="H37" s="50" t="s">
        <v>87</v>
      </c>
      <c r="I37" s="464">
        <v>45.4</v>
      </c>
      <c r="J37" s="233" t="s">
        <v>221</v>
      </c>
      <c r="K37" s="525">
        <v>7667</v>
      </c>
    </row>
    <row r="38" spans="1:11" s="1" customFormat="1" ht="24.75" customHeight="1">
      <c r="A38" s="285"/>
      <c r="B38" s="288"/>
      <c r="C38" s="290"/>
      <c r="D38" s="315" t="s">
        <v>19</v>
      </c>
      <c r="E38" s="527" t="s">
        <v>173</v>
      </c>
      <c r="F38" s="276" t="s">
        <v>141</v>
      </c>
      <c r="G38" s="318" t="s">
        <v>18</v>
      </c>
      <c r="H38" s="52" t="s">
        <v>11</v>
      </c>
      <c r="I38" s="201">
        <f>12+15+17</f>
        <v>44</v>
      </c>
      <c r="J38" s="304" t="s">
        <v>130</v>
      </c>
      <c r="K38" s="513" t="s">
        <v>231</v>
      </c>
    </row>
    <row r="39" spans="1:11" s="1" customFormat="1" ht="26.45" customHeight="1">
      <c r="A39" s="285"/>
      <c r="B39" s="306"/>
      <c r="C39" s="290"/>
      <c r="D39" s="149"/>
      <c r="E39" s="528"/>
      <c r="F39" s="266"/>
      <c r="G39" s="319"/>
      <c r="H39" s="50"/>
      <c r="I39" s="202"/>
      <c r="J39" s="512" t="s">
        <v>232</v>
      </c>
      <c r="K39" s="526">
        <v>1</v>
      </c>
    </row>
    <row r="40" spans="1:11" s="1" customFormat="1" ht="38.1" customHeight="1">
      <c r="A40" s="562"/>
      <c r="B40" s="563"/>
      <c r="C40" s="600"/>
      <c r="D40" s="94" t="s">
        <v>20</v>
      </c>
      <c r="E40" s="527" t="s">
        <v>149</v>
      </c>
      <c r="F40" s="602"/>
      <c r="G40" s="538" t="s">
        <v>204</v>
      </c>
      <c r="H40" s="52" t="s">
        <v>11</v>
      </c>
      <c r="I40" s="341">
        <f>256.4-90</f>
        <v>166.39999999999998</v>
      </c>
      <c r="J40" s="184" t="s">
        <v>172</v>
      </c>
      <c r="K40" s="242">
        <v>1</v>
      </c>
    </row>
    <row r="41" spans="1:11" s="1" customFormat="1" ht="17.25" customHeight="1">
      <c r="A41" s="562"/>
      <c r="B41" s="563"/>
      <c r="C41" s="600"/>
      <c r="D41" s="149"/>
      <c r="E41" s="529"/>
      <c r="F41" s="603"/>
      <c r="G41" s="537"/>
      <c r="H41" s="50"/>
      <c r="I41" s="202"/>
      <c r="J41" s="184" t="s">
        <v>184</v>
      </c>
      <c r="K41" s="242">
        <v>64</v>
      </c>
    </row>
    <row r="42" spans="1:11" s="1" customFormat="1" ht="17.25" customHeight="1">
      <c r="A42" s="562"/>
      <c r="B42" s="563"/>
      <c r="C42" s="600"/>
      <c r="D42" s="149"/>
      <c r="E42" s="529"/>
      <c r="F42" s="603"/>
      <c r="G42" s="537"/>
      <c r="H42" s="50"/>
      <c r="I42" s="202"/>
      <c r="J42" s="184" t="s">
        <v>185</v>
      </c>
      <c r="K42" s="242">
        <v>52</v>
      </c>
    </row>
    <row r="43" spans="1:11" s="1" customFormat="1" ht="17.25" customHeight="1">
      <c r="A43" s="562"/>
      <c r="B43" s="563"/>
      <c r="C43" s="600"/>
      <c r="D43" s="149"/>
      <c r="E43" s="529"/>
      <c r="F43" s="603"/>
      <c r="G43" s="537"/>
      <c r="H43" s="50"/>
      <c r="I43" s="202"/>
      <c r="J43" s="180" t="s">
        <v>95</v>
      </c>
      <c r="K43" s="524">
        <v>95.4</v>
      </c>
    </row>
    <row r="44" spans="1:11" s="1" customFormat="1" ht="14.45" customHeight="1">
      <c r="A44" s="562"/>
      <c r="B44" s="563"/>
      <c r="C44" s="600"/>
      <c r="D44" s="149"/>
      <c r="E44" s="601"/>
      <c r="F44" s="603"/>
      <c r="G44" s="618"/>
      <c r="H44" s="50"/>
      <c r="I44" s="202"/>
      <c r="J44" s="157" t="s">
        <v>111</v>
      </c>
      <c r="K44" s="87">
        <v>3</v>
      </c>
    </row>
    <row r="45" spans="1:11" s="1" customFormat="1" ht="21" customHeight="1">
      <c r="A45" s="285"/>
      <c r="B45" s="306"/>
      <c r="C45" s="295"/>
      <c r="D45" s="315" t="s">
        <v>23</v>
      </c>
      <c r="E45" s="527" t="s">
        <v>104</v>
      </c>
      <c r="F45" s="245"/>
      <c r="G45" s="319" t="s">
        <v>21</v>
      </c>
      <c r="H45" s="52" t="s">
        <v>11</v>
      </c>
      <c r="I45" s="201">
        <f>59+15+20-1</f>
        <v>93</v>
      </c>
      <c r="J45" s="251" t="s">
        <v>22</v>
      </c>
      <c r="K45" s="252">
        <v>130</v>
      </c>
    </row>
    <row r="46" spans="1:11" s="1" customFormat="1" ht="19.5" customHeight="1">
      <c r="A46" s="285"/>
      <c r="B46" s="306"/>
      <c r="C46" s="295"/>
      <c r="D46" s="74"/>
      <c r="E46" s="619"/>
      <c r="F46" s="16"/>
      <c r="G46" s="50"/>
      <c r="H46" s="50"/>
      <c r="I46" s="202"/>
      <c r="J46" s="136" t="s">
        <v>186</v>
      </c>
      <c r="K46" s="154"/>
    </row>
    <row r="47" spans="1:11" s="1" customFormat="1" ht="25.5" customHeight="1">
      <c r="A47" s="285"/>
      <c r="B47" s="288"/>
      <c r="C47" s="290"/>
      <c r="D47" s="94" t="s">
        <v>24</v>
      </c>
      <c r="E47" s="527" t="s">
        <v>25</v>
      </c>
      <c r="F47" s="51"/>
      <c r="G47" s="538" t="s">
        <v>152</v>
      </c>
      <c r="H47" s="52" t="s">
        <v>11</v>
      </c>
      <c r="I47" s="337">
        <f>22.5+3</f>
        <v>25.5</v>
      </c>
      <c r="J47" s="300" t="s">
        <v>26</v>
      </c>
      <c r="K47" s="70">
        <v>18</v>
      </c>
    </row>
    <row r="48" spans="1:11" s="1" customFormat="1" ht="15.95" customHeight="1">
      <c r="A48" s="18"/>
      <c r="B48" s="288"/>
      <c r="C48" s="290"/>
      <c r="D48" s="93"/>
      <c r="E48" s="528"/>
      <c r="F48" s="17"/>
      <c r="G48" s="620"/>
      <c r="H48" s="50" t="s">
        <v>87</v>
      </c>
      <c r="I48" s="340">
        <v>9.6</v>
      </c>
      <c r="J48" s="120"/>
      <c r="K48" s="71"/>
    </row>
    <row r="49" spans="1:11" s="1" customFormat="1" ht="39.950000000000003" customHeight="1">
      <c r="A49" s="18"/>
      <c r="B49" s="306"/>
      <c r="C49" s="295"/>
      <c r="D49" s="265" t="s">
        <v>27</v>
      </c>
      <c r="E49" s="256" t="s">
        <v>142</v>
      </c>
      <c r="F49" s="257"/>
      <c r="G49" s="258" t="s">
        <v>148</v>
      </c>
      <c r="H49" s="342" t="s">
        <v>11</v>
      </c>
      <c r="I49" s="343">
        <v>43.7</v>
      </c>
      <c r="J49" s="115" t="s">
        <v>143</v>
      </c>
      <c r="K49" s="70">
        <v>55</v>
      </c>
    </row>
    <row r="50" spans="1:11" s="1" customFormat="1" ht="41.25" customHeight="1">
      <c r="A50" s="18"/>
      <c r="B50" s="306"/>
      <c r="C50" s="295"/>
      <c r="D50" s="315" t="s">
        <v>30</v>
      </c>
      <c r="E50" s="291" t="s">
        <v>168</v>
      </c>
      <c r="F50" s="245"/>
      <c r="G50" s="318" t="s">
        <v>21</v>
      </c>
      <c r="H50" s="52" t="s">
        <v>11</v>
      </c>
      <c r="I50" s="201">
        <f>17+1</f>
        <v>18</v>
      </c>
      <c r="J50" s="240" t="s">
        <v>169</v>
      </c>
      <c r="K50" s="188">
        <v>1</v>
      </c>
    </row>
    <row r="51" spans="1:11" s="1" customFormat="1" ht="27" customHeight="1">
      <c r="A51" s="18"/>
      <c r="B51" s="306"/>
      <c r="C51" s="295"/>
      <c r="D51" s="320"/>
      <c r="E51" s="292"/>
      <c r="F51" s="310"/>
      <c r="G51" s="328"/>
      <c r="H51" s="243"/>
      <c r="I51" s="204"/>
      <c r="J51" s="246" t="s">
        <v>174</v>
      </c>
      <c r="K51" s="154">
        <v>1</v>
      </c>
    </row>
    <row r="52" spans="1:11" s="1" customFormat="1" ht="41.25" customHeight="1">
      <c r="A52" s="18"/>
      <c r="B52" s="306"/>
      <c r="C52" s="295"/>
      <c r="D52" s="265" t="s">
        <v>159</v>
      </c>
      <c r="E52" s="291" t="s">
        <v>171</v>
      </c>
      <c r="F52" s="244"/>
      <c r="G52" s="247" t="s">
        <v>177</v>
      </c>
      <c r="H52" s="318" t="s">
        <v>11</v>
      </c>
      <c r="I52" s="201">
        <f>70-17</f>
        <v>53</v>
      </c>
      <c r="J52" s="233" t="s">
        <v>175</v>
      </c>
      <c r="K52" s="70">
        <v>116</v>
      </c>
    </row>
    <row r="53" spans="1:11" s="1" customFormat="1" ht="68.099999999999994" customHeight="1">
      <c r="A53" s="18"/>
      <c r="B53" s="306"/>
      <c r="C53" s="295"/>
      <c r="D53" s="351">
        <v>12</v>
      </c>
      <c r="E53" s="291" t="s">
        <v>176</v>
      </c>
      <c r="F53" s="309"/>
      <c r="G53" s="247" t="s">
        <v>213</v>
      </c>
      <c r="H53" s="321" t="s">
        <v>11</v>
      </c>
      <c r="I53" s="201">
        <v>2</v>
      </c>
      <c r="J53" s="240" t="s">
        <v>187</v>
      </c>
      <c r="K53" s="70">
        <v>1</v>
      </c>
    </row>
    <row r="54" spans="1:11" s="1" customFormat="1" ht="30.95" customHeight="1">
      <c r="A54" s="18"/>
      <c r="B54" s="502"/>
      <c r="C54" s="503"/>
      <c r="D54" s="351">
        <v>13</v>
      </c>
      <c r="E54" s="500" t="s">
        <v>228</v>
      </c>
      <c r="F54" s="504"/>
      <c r="G54" s="247" t="s">
        <v>101</v>
      </c>
      <c r="H54" s="501" t="s">
        <v>11</v>
      </c>
      <c r="I54" s="201">
        <v>35.799999999999997</v>
      </c>
      <c r="J54" s="240" t="s">
        <v>229</v>
      </c>
      <c r="K54" s="70"/>
    </row>
    <row r="55" spans="1:11" s="1" customFormat="1" ht="16.5" customHeight="1" thickBot="1">
      <c r="A55" s="19"/>
      <c r="B55" s="289"/>
      <c r="C55" s="168"/>
      <c r="D55" s="413"/>
      <c r="E55" s="412"/>
      <c r="F55" s="411"/>
      <c r="G55" s="410"/>
      <c r="H55" s="345" t="s">
        <v>32</v>
      </c>
      <c r="I55" s="210">
        <f>SUM(I19:I54)</f>
        <v>11300.100000000002</v>
      </c>
      <c r="J55" s="408"/>
      <c r="K55" s="409"/>
    </row>
    <row r="56" spans="1:11" s="1" customFormat="1" ht="18" customHeight="1">
      <c r="A56" s="605" t="s">
        <v>8</v>
      </c>
      <c r="B56" s="607" t="s">
        <v>8</v>
      </c>
      <c r="C56" s="609" t="s">
        <v>16</v>
      </c>
      <c r="D56" s="73"/>
      <c r="E56" s="611" t="s">
        <v>33</v>
      </c>
      <c r="F56" s="615"/>
      <c r="G56" s="239" t="s">
        <v>139</v>
      </c>
      <c r="H56" s="372" t="s">
        <v>11</v>
      </c>
      <c r="I56" s="269">
        <v>357.8</v>
      </c>
      <c r="J56" s="356" t="s">
        <v>34</v>
      </c>
      <c r="K56" s="153">
        <v>31</v>
      </c>
    </row>
    <row r="57" spans="1:11" s="1" customFormat="1" ht="15" customHeight="1">
      <c r="A57" s="562"/>
      <c r="B57" s="563"/>
      <c r="C57" s="600"/>
      <c r="D57" s="163"/>
      <c r="E57" s="529"/>
      <c r="F57" s="617"/>
      <c r="G57" s="327" t="s">
        <v>150</v>
      </c>
      <c r="H57" s="371" t="s">
        <v>11</v>
      </c>
      <c r="I57" s="373">
        <v>34.700000000000003</v>
      </c>
      <c r="J57" s="136"/>
      <c r="K57" s="154"/>
    </row>
    <row r="58" spans="1:11" s="1" customFormat="1" ht="17.45" customHeight="1" thickBot="1">
      <c r="A58" s="606"/>
      <c r="B58" s="608"/>
      <c r="C58" s="610"/>
      <c r="D58" s="421"/>
      <c r="E58" s="416"/>
      <c r="F58" s="355"/>
      <c r="G58" s="414"/>
      <c r="H58" s="346" t="s">
        <v>32</v>
      </c>
      <c r="I58" s="84">
        <f>SUM(I56:I57)</f>
        <v>392.5</v>
      </c>
      <c r="J58" s="415"/>
      <c r="K58" s="404"/>
    </row>
    <row r="59" spans="1:11" s="1" customFormat="1" ht="15.75" customHeight="1">
      <c r="A59" s="605" t="s">
        <v>8</v>
      </c>
      <c r="B59" s="612" t="s">
        <v>8</v>
      </c>
      <c r="C59" s="609" t="s">
        <v>17</v>
      </c>
      <c r="D59" s="73"/>
      <c r="E59" s="611" t="s">
        <v>79</v>
      </c>
      <c r="F59" s="615"/>
      <c r="G59" s="604" t="s">
        <v>204</v>
      </c>
      <c r="H59" s="324" t="s">
        <v>11</v>
      </c>
      <c r="I59" s="348">
        <f>363.2-4.8</f>
        <v>358.4</v>
      </c>
      <c r="J59" s="718" t="s">
        <v>80</v>
      </c>
      <c r="K59" s="153">
        <v>17</v>
      </c>
    </row>
    <row r="60" spans="1:11" s="1" customFormat="1" ht="13.5" customHeight="1">
      <c r="A60" s="562"/>
      <c r="B60" s="613"/>
      <c r="C60" s="600"/>
      <c r="D60" s="55"/>
      <c r="E60" s="529"/>
      <c r="F60" s="616"/>
      <c r="G60" s="537"/>
      <c r="H60" s="376"/>
      <c r="I60" s="377"/>
      <c r="J60" s="630"/>
      <c r="K60" s="154"/>
    </row>
    <row r="61" spans="1:11" s="1" customFormat="1" ht="14.25" customHeight="1">
      <c r="A61" s="562"/>
      <c r="B61" s="613"/>
      <c r="C61" s="600"/>
      <c r="D61" s="420"/>
      <c r="E61" s="530"/>
      <c r="F61" s="617"/>
      <c r="G61" s="407" t="s">
        <v>150</v>
      </c>
      <c r="H61" s="374" t="s">
        <v>11</v>
      </c>
      <c r="I61" s="375">
        <f>13+24.5</f>
        <v>37.5</v>
      </c>
      <c r="J61" s="302"/>
      <c r="K61" s="349"/>
    </row>
    <row r="62" spans="1:11" s="1" customFormat="1" ht="15.6" customHeight="1" thickBot="1">
      <c r="A62" s="606"/>
      <c r="B62" s="614"/>
      <c r="C62" s="610"/>
      <c r="D62" s="53"/>
      <c r="E62" s="418"/>
      <c r="F62" s="419"/>
      <c r="G62" s="238"/>
      <c r="H62" s="346" t="s">
        <v>32</v>
      </c>
      <c r="I62" s="210">
        <f>SUM(I59:I61)</f>
        <v>395.9</v>
      </c>
      <c r="J62" s="405"/>
      <c r="K62" s="406"/>
    </row>
    <row r="63" spans="1:11" s="1" customFormat="1" ht="26.25" customHeight="1">
      <c r="A63" s="605" t="s">
        <v>8</v>
      </c>
      <c r="B63" s="607" t="s">
        <v>8</v>
      </c>
      <c r="C63" s="609" t="s">
        <v>19</v>
      </c>
      <c r="D63" s="152"/>
      <c r="E63" s="417" t="s">
        <v>35</v>
      </c>
      <c r="F63" s="422"/>
      <c r="G63" s="319" t="s">
        <v>150</v>
      </c>
      <c r="H63" s="358" t="s">
        <v>11</v>
      </c>
      <c r="I63" s="360">
        <v>23</v>
      </c>
      <c r="J63" s="378"/>
      <c r="K63" s="379"/>
    </row>
    <row r="64" spans="1:11" s="1" customFormat="1" ht="15.75" customHeight="1" thickBot="1">
      <c r="A64" s="606"/>
      <c r="B64" s="608"/>
      <c r="C64" s="610"/>
      <c r="D64" s="53"/>
      <c r="E64" s="423"/>
      <c r="F64" s="419"/>
      <c r="G64" s="402"/>
      <c r="H64" s="346" t="s">
        <v>32</v>
      </c>
      <c r="I64" s="347">
        <f>SUM(I63:I63)</f>
        <v>23</v>
      </c>
      <c r="J64" s="403"/>
      <c r="K64" s="404"/>
    </row>
    <row r="65" spans="1:11" s="1" customFormat="1" ht="26.25" customHeight="1">
      <c r="A65" s="284" t="s">
        <v>8</v>
      </c>
      <c r="B65" s="88" t="s">
        <v>8</v>
      </c>
      <c r="C65" s="169" t="s">
        <v>20</v>
      </c>
      <c r="D65" s="73"/>
      <c r="E65" s="293" t="s">
        <v>36</v>
      </c>
      <c r="F65" s="89"/>
      <c r="G65" s="90"/>
      <c r="H65" s="358"/>
      <c r="I65" s="360"/>
      <c r="J65" s="218"/>
      <c r="K65" s="350"/>
    </row>
    <row r="66" spans="1:11" s="1" customFormat="1" ht="15.75" customHeight="1">
      <c r="A66" s="285"/>
      <c r="B66" s="20"/>
      <c r="C66" s="170"/>
      <c r="D66" s="119" t="s">
        <v>8</v>
      </c>
      <c r="E66" s="527" t="s">
        <v>83</v>
      </c>
      <c r="F66" s="182" t="s">
        <v>121</v>
      </c>
      <c r="G66" s="538" t="s">
        <v>214</v>
      </c>
      <c r="H66" s="52" t="s">
        <v>11</v>
      </c>
      <c r="I66" s="337">
        <f>63.3</f>
        <v>63.3</v>
      </c>
      <c r="J66" s="623" t="s">
        <v>198</v>
      </c>
      <c r="K66" s="70">
        <v>3</v>
      </c>
    </row>
    <row r="67" spans="1:11" s="1" customFormat="1" ht="51.75" customHeight="1">
      <c r="A67" s="285"/>
      <c r="B67" s="20"/>
      <c r="C67" s="170"/>
      <c r="D67" s="163"/>
      <c r="E67" s="601"/>
      <c r="F67" s="186"/>
      <c r="G67" s="622"/>
      <c r="H67" s="359"/>
      <c r="I67" s="357"/>
      <c r="J67" s="624"/>
      <c r="K67" s="242"/>
    </row>
    <row r="68" spans="1:11" s="1" customFormat="1" ht="15" customHeight="1">
      <c r="A68" s="285"/>
      <c r="B68" s="20"/>
      <c r="C68" s="170"/>
      <c r="D68" s="320"/>
      <c r="E68" s="529"/>
      <c r="F68" s="185"/>
      <c r="G68" s="625" t="s">
        <v>164</v>
      </c>
      <c r="H68" s="271" t="s">
        <v>11</v>
      </c>
      <c r="I68" s="203">
        <v>20.9</v>
      </c>
      <c r="J68" s="272" t="s">
        <v>199</v>
      </c>
      <c r="K68" s="299"/>
    </row>
    <row r="69" spans="1:11" s="1" customFormat="1" ht="15.75" customHeight="1">
      <c r="A69" s="285"/>
      <c r="B69" s="20"/>
      <c r="C69" s="170"/>
      <c r="D69" s="156"/>
      <c r="E69" s="528"/>
      <c r="F69" s="183"/>
      <c r="G69" s="618"/>
      <c r="H69" s="243" t="s">
        <v>87</v>
      </c>
      <c r="I69" s="204">
        <v>32.6</v>
      </c>
      <c r="J69" s="181"/>
      <c r="K69" s="189"/>
    </row>
    <row r="70" spans="1:11" s="1" customFormat="1" ht="30" customHeight="1">
      <c r="A70" s="285"/>
      <c r="B70" s="20"/>
      <c r="C70" s="170"/>
      <c r="D70" s="94" t="s">
        <v>13</v>
      </c>
      <c r="E70" s="527" t="s">
        <v>144</v>
      </c>
      <c r="F70" s="138" t="s">
        <v>121</v>
      </c>
      <c r="G70" s="626" t="s">
        <v>204</v>
      </c>
      <c r="H70" s="52" t="s">
        <v>11</v>
      </c>
      <c r="I70" s="202">
        <v>49.9</v>
      </c>
      <c r="J70" s="184" t="s">
        <v>37</v>
      </c>
      <c r="K70" s="188">
        <v>9</v>
      </c>
    </row>
    <row r="71" spans="1:11" s="1" customFormat="1" ht="51" customHeight="1">
      <c r="A71" s="285"/>
      <c r="B71" s="20"/>
      <c r="C71" s="171"/>
      <c r="D71" s="163"/>
      <c r="E71" s="601"/>
      <c r="F71" s="49"/>
      <c r="G71" s="627"/>
      <c r="H71" s="361"/>
      <c r="I71" s="209"/>
      <c r="J71" s="67" t="s">
        <v>112</v>
      </c>
      <c r="K71" s="87">
        <v>22</v>
      </c>
    </row>
    <row r="72" spans="1:11" s="1" customFormat="1" ht="39.75" customHeight="1">
      <c r="A72" s="285"/>
      <c r="B72" s="20"/>
      <c r="C72" s="171"/>
      <c r="D72" s="163"/>
      <c r="E72" s="601"/>
      <c r="F72" s="49"/>
      <c r="G72" s="627"/>
      <c r="H72" s="361"/>
      <c r="I72" s="209"/>
      <c r="J72" s="140" t="s">
        <v>114</v>
      </c>
      <c r="K72" s="87">
        <v>315</v>
      </c>
    </row>
    <row r="73" spans="1:11" s="1" customFormat="1" ht="39.6" customHeight="1">
      <c r="A73" s="285"/>
      <c r="B73" s="20"/>
      <c r="C73" s="171"/>
      <c r="D73" s="163"/>
      <c r="E73" s="601"/>
      <c r="F73" s="49"/>
      <c r="G73" s="627"/>
      <c r="H73" s="362"/>
      <c r="I73" s="261"/>
      <c r="J73" s="121" t="s">
        <v>215</v>
      </c>
      <c r="K73" s="270">
        <v>350</v>
      </c>
    </row>
    <row r="74" spans="1:11" s="1" customFormat="1" ht="26.45" customHeight="1">
      <c r="A74" s="285"/>
      <c r="B74" s="20"/>
      <c r="C74" s="171"/>
      <c r="D74" s="315" t="s">
        <v>16</v>
      </c>
      <c r="E74" s="621" t="s">
        <v>118</v>
      </c>
      <c r="F74" s="139" t="s">
        <v>121</v>
      </c>
      <c r="G74" s="64"/>
      <c r="H74" s="253" t="s">
        <v>11</v>
      </c>
      <c r="I74" s="267">
        <f>32.4-10</f>
        <v>22.4</v>
      </c>
      <c r="J74" s="141" t="s">
        <v>115</v>
      </c>
      <c r="K74" s="252">
        <v>35</v>
      </c>
    </row>
    <row r="75" spans="1:11" s="1" customFormat="1" ht="24.95" customHeight="1">
      <c r="A75" s="285"/>
      <c r="B75" s="20"/>
      <c r="C75" s="171"/>
      <c r="D75" s="320"/>
      <c r="E75" s="601"/>
      <c r="F75" s="424"/>
      <c r="G75" s="64"/>
      <c r="H75" s="254"/>
      <c r="I75" s="255"/>
      <c r="J75" s="246" t="s">
        <v>122</v>
      </c>
      <c r="K75" s="380">
        <v>1</v>
      </c>
    </row>
    <row r="76" spans="1:11" s="1" customFormat="1" ht="17.45" customHeight="1" thickBot="1">
      <c r="A76" s="286"/>
      <c r="B76" s="91"/>
      <c r="C76" s="303"/>
      <c r="D76" s="413"/>
      <c r="E76" s="412"/>
      <c r="F76" s="353"/>
      <c r="G76" s="410"/>
      <c r="H76" s="365" t="s">
        <v>32</v>
      </c>
      <c r="I76" s="92">
        <f>SUM(I66:I75)</f>
        <v>189.1</v>
      </c>
      <c r="J76" s="191"/>
      <c r="K76" s="409"/>
    </row>
    <row r="77" spans="1:11" s="4" customFormat="1" ht="15.6" customHeight="1">
      <c r="A77" s="562" t="s">
        <v>8</v>
      </c>
      <c r="B77" s="613" t="s">
        <v>8</v>
      </c>
      <c r="C77" s="600" t="s">
        <v>23</v>
      </c>
      <c r="D77" s="55"/>
      <c r="E77" s="331" t="s">
        <v>38</v>
      </c>
      <c r="F77" s="426"/>
      <c r="G77" s="78" t="s">
        <v>140</v>
      </c>
      <c r="H77" s="50" t="s">
        <v>11</v>
      </c>
      <c r="I77" s="202">
        <v>1876.7</v>
      </c>
      <c r="J77" s="425" t="s">
        <v>105</v>
      </c>
      <c r="K77" s="126">
        <v>4</v>
      </c>
    </row>
    <row r="78" spans="1:11" s="4" customFormat="1" ht="15.75" customHeight="1" thickBot="1">
      <c r="A78" s="606"/>
      <c r="B78" s="614"/>
      <c r="C78" s="610"/>
      <c r="D78" s="421"/>
      <c r="E78" s="430"/>
      <c r="F78" s="429"/>
      <c r="G78" s="428"/>
      <c r="H78" s="366" t="s">
        <v>32</v>
      </c>
      <c r="I78" s="363">
        <f t="shared" ref="I78" si="0">I77</f>
        <v>1876.7</v>
      </c>
      <c r="J78" s="213"/>
      <c r="K78" s="155"/>
    </row>
    <row r="79" spans="1:11" s="4" customFormat="1" ht="18" customHeight="1">
      <c r="A79" s="605" t="s">
        <v>8</v>
      </c>
      <c r="B79" s="612" t="s">
        <v>8</v>
      </c>
      <c r="C79" s="600" t="s">
        <v>24</v>
      </c>
      <c r="D79" s="152"/>
      <c r="E79" s="331" t="s">
        <v>39</v>
      </c>
      <c r="F79" s="432"/>
      <c r="G79" s="78" t="s">
        <v>139</v>
      </c>
      <c r="H79" s="367" t="s">
        <v>11</v>
      </c>
      <c r="I79" s="364">
        <f>99-50</f>
        <v>49</v>
      </c>
      <c r="J79" s="381"/>
      <c r="K79" s="153"/>
    </row>
    <row r="80" spans="1:11" s="4" customFormat="1" ht="15" customHeight="1" thickBot="1">
      <c r="A80" s="606"/>
      <c r="B80" s="614"/>
      <c r="C80" s="610"/>
      <c r="D80" s="53"/>
      <c r="E80" s="430"/>
      <c r="F80" s="429"/>
      <c r="G80" s="428"/>
      <c r="H80" s="365" t="s">
        <v>32</v>
      </c>
      <c r="I80" s="210">
        <f t="shared" ref="I80" si="1">I79</f>
        <v>49</v>
      </c>
      <c r="J80" s="431"/>
      <c r="K80" s="404"/>
    </row>
    <row r="81" spans="1:11" s="1" customFormat="1" ht="53.25" customHeight="1">
      <c r="A81" s="22" t="s">
        <v>8</v>
      </c>
      <c r="B81" s="23" t="s">
        <v>8</v>
      </c>
      <c r="C81" s="173" t="s">
        <v>27</v>
      </c>
      <c r="D81" s="96"/>
      <c r="E81" s="150" t="s">
        <v>40</v>
      </c>
      <c r="F81" s="24"/>
      <c r="G81" s="102"/>
      <c r="H81" s="368"/>
      <c r="I81" s="369"/>
      <c r="J81" s="219"/>
      <c r="K81" s="370"/>
    </row>
    <row r="82" spans="1:11" s="1" customFormat="1" ht="15.75" customHeight="1">
      <c r="A82" s="13"/>
      <c r="B82" s="14"/>
      <c r="C82" s="95"/>
      <c r="D82" s="119" t="s">
        <v>8</v>
      </c>
      <c r="E82" s="527" t="s">
        <v>41</v>
      </c>
      <c r="F82" s="25"/>
      <c r="G82" s="637" t="s">
        <v>154</v>
      </c>
      <c r="H82" s="52" t="s">
        <v>11</v>
      </c>
      <c r="I82" s="201">
        <v>15</v>
      </c>
      <c r="J82" s="629" t="s">
        <v>81</v>
      </c>
      <c r="K82" s="70">
        <v>50</v>
      </c>
    </row>
    <row r="83" spans="1:11" s="1" customFormat="1" ht="15.75" customHeight="1">
      <c r="A83" s="13"/>
      <c r="B83" s="14"/>
      <c r="C83" s="95"/>
      <c r="D83" s="156"/>
      <c r="E83" s="529"/>
      <c r="F83" s="25"/>
      <c r="G83" s="638"/>
      <c r="H83" s="50" t="s">
        <v>87</v>
      </c>
      <c r="I83" s="202">
        <f>10-8.2</f>
        <v>1.8000000000000007</v>
      </c>
      <c r="J83" s="630"/>
      <c r="K83" s="154"/>
    </row>
    <row r="84" spans="1:11" s="1" customFormat="1" ht="15.75" customHeight="1">
      <c r="A84" s="13"/>
      <c r="B84" s="14"/>
      <c r="C84" s="95"/>
      <c r="D84" s="129"/>
      <c r="E84" s="628"/>
      <c r="F84" s="25"/>
      <c r="G84" s="329"/>
      <c r="H84" s="243" t="s">
        <v>119</v>
      </c>
      <c r="I84" s="204">
        <v>20</v>
      </c>
      <c r="J84" s="631"/>
      <c r="K84" s="71"/>
    </row>
    <row r="85" spans="1:11" s="1" customFormat="1" ht="14.25" customHeight="1">
      <c r="A85" s="13"/>
      <c r="B85" s="14"/>
      <c r="C85" s="95"/>
      <c r="D85" s="55" t="s">
        <v>13</v>
      </c>
      <c r="E85" s="632" t="s">
        <v>42</v>
      </c>
      <c r="F85" s="25"/>
      <c r="G85" s="329"/>
      <c r="H85" s="130" t="s">
        <v>14</v>
      </c>
      <c r="I85" s="202">
        <f>35+4.5</f>
        <v>39.5</v>
      </c>
      <c r="J85" s="630" t="s">
        <v>88</v>
      </c>
      <c r="K85" s="154">
        <v>23</v>
      </c>
    </row>
    <row r="86" spans="1:11" s="1" customFormat="1" ht="14.25" customHeight="1">
      <c r="A86" s="13"/>
      <c r="B86" s="14"/>
      <c r="C86" s="95"/>
      <c r="D86" s="55"/>
      <c r="E86" s="632"/>
      <c r="F86" s="25"/>
      <c r="G86" s="329"/>
      <c r="H86" s="50" t="s">
        <v>11</v>
      </c>
      <c r="I86" s="202">
        <v>15</v>
      </c>
      <c r="J86" s="630"/>
      <c r="K86" s="154"/>
    </row>
    <row r="87" spans="1:11" s="1" customFormat="1" ht="14.25" customHeight="1">
      <c r="A87" s="13"/>
      <c r="B87" s="14"/>
      <c r="C87" s="95"/>
      <c r="D87" s="55"/>
      <c r="E87" s="633"/>
      <c r="F87" s="25"/>
      <c r="G87" s="329"/>
      <c r="H87" s="243" t="s">
        <v>87</v>
      </c>
      <c r="I87" s="204">
        <f>8.2+10</f>
        <v>18.2</v>
      </c>
      <c r="J87" s="634"/>
      <c r="K87" s="71"/>
    </row>
    <row r="88" spans="1:11" s="1" customFormat="1" ht="17.45" customHeight="1">
      <c r="A88" s="13"/>
      <c r="B88" s="14"/>
      <c r="C88" s="95"/>
      <c r="D88" s="128" t="s">
        <v>16</v>
      </c>
      <c r="E88" s="635" t="s">
        <v>43</v>
      </c>
      <c r="F88" s="25"/>
      <c r="G88" s="329"/>
      <c r="H88" s="50" t="s">
        <v>14</v>
      </c>
      <c r="I88" s="202">
        <f>5+15</f>
        <v>20</v>
      </c>
      <c r="J88" s="281" t="s">
        <v>89</v>
      </c>
      <c r="K88" s="70">
        <v>3</v>
      </c>
    </row>
    <row r="89" spans="1:11" s="1" customFormat="1" ht="17.45" customHeight="1">
      <c r="A89" s="13"/>
      <c r="B89" s="14"/>
      <c r="C89" s="95"/>
      <c r="D89" s="156"/>
      <c r="E89" s="636"/>
      <c r="F89" s="25"/>
      <c r="G89" s="329"/>
      <c r="H89" s="36" t="s">
        <v>15</v>
      </c>
      <c r="I89" s="202">
        <f>65-15</f>
        <v>50</v>
      </c>
      <c r="J89" s="302"/>
      <c r="K89" s="154"/>
    </row>
    <row r="90" spans="1:11" s="1" customFormat="1" ht="17.45" customHeight="1">
      <c r="A90" s="13"/>
      <c r="B90" s="14"/>
      <c r="C90" s="95"/>
      <c r="D90" s="156"/>
      <c r="E90" s="636"/>
      <c r="F90" s="25"/>
      <c r="G90" s="329"/>
      <c r="H90" s="36"/>
      <c r="I90" s="202"/>
      <c r="J90" s="302"/>
      <c r="K90" s="154"/>
    </row>
    <row r="91" spans="1:11" s="1" customFormat="1" ht="19.5" customHeight="1">
      <c r="A91" s="13"/>
      <c r="B91" s="14"/>
      <c r="C91" s="95"/>
      <c r="D91" s="94" t="s">
        <v>17</v>
      </c>
      <c r="E91" s="527" t="s">
        <v>113</v>
      </c>
      <c r="F91" s="25"/>
      <c r="G91" s="646"/>
      <c r="H91" s="50" t="s">
        <v>87</v>
      </c>
      <c r="I91" s="202">
        <v>5</v>
      </c>
      <c r="J91" s="304" t="s">
        <v>90</v>
      </c>
      <c r="K91" s="70">
        <v>10</v>
      </c>
    </row>
    <row r="92" spans="1:11" s="1" customFormat="1" ht="36.6" customHeight="1">
      <c r="A92" s="13"/>
      <c r="B92" s="27"/>
      <c r="C92" s="174"/>
      <c r="D92" s="98"/>
      <c r="E92" s="530"/>
      <c r="F92" s="111"/>
      <c r="G92" s="646"/>
      <c r="H92" s="387"/>
      <c r="I92" s="387"/>
      <c r="J92" s="82"/>
      <c r="K92" s="71"/>
    </row>
    <row r="93" spans="1:11" s="1" customFormat="1" ht="54" customHeight="1">
      <c r="A93" s="13"/>
      <c r="B93" s="27"/>
      <c r="C93" s="174"/>
      <c r="D93" s="97" t="s">
        <v>19</v>
      </c>
      <c r="E93" s="110" t="s">
        <v>94</v>
      </c>
      <c r="F93" s="111"/>
      <c r="G93" s="326"/>
      <c r="H93" s="243" t="s">
        <v>11</v>
      </c>
      <c r="I93" s="274">
        <v>7.6</v>
      </c>
      <c r="J93" s="82" t="s">
        <v>93</v>
      </c>
      <c r="K93" s="237">
        <v>116</v>
      </c>
    </row>
    <row r="94" spans="1:11" s="1" customFormat="1" ht="25.5" customHeight="1">
      <c r="A94" s="13"/>
      <c r="B94" s="14"/>
      <c r="C94" s="174"/>
      <c r="D94" s="532" t="s">
        <v>20</v>
      </c>
      <c r="E94" s="647" t="s">
        <v>44</v>
      </c>
      <c r="F94" s="25"/>
      <c r="G94" s="326"/>
      <c r="H94" s="52" t="s">
        <v>11</v>
      </c>
      <c r="I94" s="209">
        <v>2</v>
      </c>
      <c r="J94" s="302" t="s">
        <v>45</v>
      </c>
      <c r="K94" s="154">
        <v>28</v>
      </c>
    </row>
    <row r="95" spans="1:11" s="1" customFormat="1" ht="15" customHeight="1">
      <c r="A95" s="13"/>
      <c r="B95" s="14"/>
      <c r="C95" s="174"/>
      <c r="D95" s="533"/>
      <c r="E95" s="648"/>
      <c r="F95" s="25"/>
      <c r="G95" s="326"/>
      <c r="H95" s="243"/>
      <c r="I95" s="207"/>
      <c r="J95" s="159"/>
      <c r="K95" s="71"/>
    </row>
    <row r="96" spans="1:11" s="1" customFormat="1" ht="42" customHeight="1">
      <c r="A96" s="13"/>
      <c r="B96" s="27"/>
      <c r="C96" s="174"/>
      <c r="D96" s="98" t="s">
        <v>23</v>
      </c>
      <c r="E96" s="110" t="s">
        <v>46</v>
      </c>
      <c r="F96" s="111"/>
      <c r="G96" s="326"/>
      <c r="H96" s="243" t="s">
        <v>11</v>
      </c>
      <c r="I96" s="204">
        <v>2</v>
      </c>
      <c r="J96" s="82" t="s">
        <v>47</v>
      </c>
      <c r="K96" s="71">
        <v>80</v>
      </c>
    </row>
    <row r="97" spans="1:11" s="1" customFormat="1" ht="15" customHeight="1">
      <c r="A97" s="13"/>
      <c r="B97" s="27"/>
      <c r="C97" s="174"/>
      <c r="D97" s="108" t="s">
        <v>24</v>
      </c>
      <c r="E97" s="527" t="s">
        <v>48</v>
      </c>
      <c r="F97" s="25"/>
      <c r="G97" s="65"/>
      <c r="H97" s="50" t="s">
        <v>87</v>
      </c>
      <c r="I97" s="337">
        <f>10-10</f>
        <v>0</v>
      </c>
      <c r="J97" s="629" t="s">
        <v>217</v>
      </c>
      <c r="K97" s="70">
        <v>0</v>
      </c>
    </row>
    <row r="98" spans="1:11" s="1" customFormat="1" ht="15" customHeight="1">
      <c r="A98" s="13"/>
      <c r="B98" s="27"/>
      <c r="C98" s="175"/>
      <c r="D98" s="99"/>
      <c r="E98" s="530"/>
      <c r="F98" s="25"/>
      <c r="G98" s="65"/>
      <c r="H98" s="387"/>
      <c r="I98" s="387"/>
      <c r="J98" s="634"/>
      <c r="K98" s="154"/>
    </row>
    <row r="99" spans="1:11" s="1" customFormat="1" ht="17.25" customHeight="1">
      <c r="A99" s="13"/>
      <c r="B99" s="27"/>
      <c r="C99" s="175"/>
      <c r="D99" s="315" t="s">
        <v>27</v>
      </c>
      <c r="E99" s="539" t="s">
        <v>49</v>
      </c>
      <c r="F99" s="111"/>
      <c r="G99" s="641" t="s">
        <v>154</v>
      </c>
      <c r="H99" s="130" t="s">
        <v>14</v>
      </c>
      <c r="I99" s="201">
        <f>4.1+35.9</f>
        <v>40</v>
      </c>
      <c r="J99" s="644" t="s">
        <v>106</v>
      </c>
      <c r="K99" s="382">
        <v>100</v>
      </c>
    </row>
    <row r="100" spans="1:11" s="1" customFormat="1" ht="14.25" customHeight="1">
      <c r="A100" s="13"/>
      <c r="B100" s="27"/>
      <c r="C100" s="175"/>
      <c r="D100" s="320"/>
      <c r="E100" s="640"/>
      <c r="F100" s="111"/>
      <c r="G100" s="642"/>
      <c r="H100" s="36" t="s">
        <v>15</v>
      </c>
      <c r="I100" s="202">
        <f>55.9-35.9</f>
        <v>20</v>
      </c>
      <c r="J100" s="645"/>
      <c r="K100" s="325"/>
    </row>
    <row r="101" spans="1:11" s="1" customFormat="1" ht="29.45" customHeight="1">
      <c r="A101" s="13"/>
      <c r="B101" s="27"/>
      <c r="C101" s="175"/>
      <c r="D101" s="320"/>
      <c r="E101" s="640"/>
      <c r="F101" s="111"/>
      <c r="G101" s="643"/>
      <c r="H101" s="36"/>
      <c r="I101" s="400"/>
      <c r="J101" s="67" t="s">
        <v>190</v>
      </c>
      <c r="K101" s="325"/>
    </row>
    <row r="102" spans="1:11" s="1" customFormat="1" ht="29.45" customHeight="1">
      <c r="A102" s="13"/>
      <c r="B102" s="27"/>
      <c r="C102" s="175"/>
      <c r="D102" s="506"/>
      <c r="E102" s="510"/>
      <c r="F102" s="111"/>
      <c r="G102" s="514" t="s">
        <v>150</v>
      </c>
      <c r="H102" s="515" t="s">
        <v>11</v>
      </c>
      <c r="I102" s="516">
        <v>12</v>
      </c>
      <c r="J102" s="67" t="s">
        <v>233</v>
      </c>
      <c r="K102" s="325">
        <v>100</v>
      </c>
    </row>
    <row r="103" spans="1:11" s="1" customFormat="1" ht="39.950000000000003" customHeight="1">
      <c r="A103" s="13"/>
      <c r="B103" s="27"/>
      <c r="C103" s="175"/>
      <c r="D103" s="163"/>
      <c r="E103" s="308"/>
      <c r="F103" s="111"/>
      <c r="G103" s="398" t="s">
        <v>155</v>
      </c>
      <c r="H103" s="399" t="s">
        <v>11</v>
      </c>
      <c r="I103" s="202">
        <v>5</v>
      </c>
      <c r="J103" s="67" t="s">
        <v>183</v>
      </c>
      <c r="K103" s="325">
        <v>30</v>
      </c>
    </row>
    <row r="104" spans="1:11" s="1" customFormat="1" ht="27.75" customHeight="1">
      <c r="A104" s="13"/>
      <c r="B104" s="14"/>
      <c r="C104" s="174"/>
      <c r="D104" s="531" t="s">
        <v>30</v>
      </c>
      <c r="E104" s="639" t="s">
        <v>135</v>
      </c>
      <c r="F104" s="277" t="s">
        <v>133</v>
      </c>
      <c r="G104" s="319" t="s">
        <v>226</v>
      </c>
      <c r="H104" s="383" t="s">
        <v>11</v>
      </c>
      <c r="I104" s="208"/>
      <c r="J104" s="304" t="s">
        <v>145</v>
      </c>
      <c r="K104" s="69"/>
    </row>
    <row r="105" spans="1:11" s="1" customFormat="1" ht="25.5" customHeight="1">
      <c r="A105" s="13"/>
      <c r="B105" s="14"/>
      <c r="C105" s="174"/>
      <c r="D105" s="532"/>
      <c r="E105" s="527"/>
      <c r="F105" s="25"/>
      <c r="G105" s="271"/>
      <c r="H105" s="384"/>
      <c r="I105" s="207"/>
      <c r="J105" s="330" t="s">
        <v>136</v>
      </c>
      <c r="K105" s="433"/>
    </row>
    <row r="106" spans="1:11" s="1" customFormat="1" ht="15.75" customHeight="1" thickBot="1">
      <c r="A106" s="286"/>
      <c r="B106" s="91"/>
      <c r="C106" s="172"/>
      <c r="D106" s="413"/>
      <c r="E106" s="412"/>
      <c r="F106" s="411"/>
      <c r="G106" s="410"/>
      <c r="H106" s="385" t="s">
        <v>32</v>
      </c>
      <c r="I106" s="224">
        <f>SUM(I82:I105)</f>
        <v>273.10000000000002</v>
      </c>
      <c r="J106" s="191"/>
      <c r="K106" s="354"/>
    </row>
    <row r="107" spans="1:11" s="1" customFormat="1" ht="20.45" customHeight="1">
      <c r="A107" s="605" t="s">
        <v>8</v>
      </c>
      <c r="B107" s="612" t="s">
        <v>8</v>
      </c>
      <c r="C107" s="609" t="s">
        <v>30</v>
      </c>
      <c r="D107" s="435"/>
      <c r="E107" s="611" t="s">
        <v>50</v>
      </c>
      <c r="F107" s="615"/>
      <c r="G107" s="604" t="s">
        <v>156</v>
      </c>
      <c r="H107" s="80" t="s">
        <v>11</v>
      </c>
      <c r="I107" s="386">
        <f>10-5</f>
        <v>5</v>
      </c>
      <c r="J107" s="33" t="s">
        <v>51</v>
      </c>
      <c r="K107" s="153">
        <v>5</v>
      </c>
    </row>
    <row r="108" spans="1:11" s="1" customFormat="1" ht="20.45" customHeight="1">
      <c r="A108" s="562"/>
      <c r="B108" s="613"/>
      <c r="C108" s="600"/>
      <c r="D108" s="440"/>
      <c r="E108" s="530"/>
      <c r="F108" s="617"/>
      <c r="G108" s="618"/>
      <c r="H108" s="50"/>
      <c r="I108" s="340"/>
      <c r="J108" s="159"/>
      <c r="K108" s="154"/>
    </row>
    <row r="109" spans="1:11" s="1" customFormat="1" ht="16.5" customHeight="1" thickBot="1">
      <c r="A109" s="606"/>
      <c r="B109" s="614"/>
      <c r="C109" s="600"/>
      <c r="D109" s="436"/>
      <c r="E109" s="441"/>
      <c r="F109" s="439"/>
      <c r="G109" s="427"/>
      <c r="H109" s="225" t="s">
        <v>32</v>
      </c>
      <c r="I109" s="228">
        <f t="shared" ref="I109" si="2">SUM(I107)</f>
        <v>5</v>
      </c>
      <c r="J109" s="388"/>
      <c r="K109" s="237"/>
    </row>
    <row r="110" spans="1:11" s="29" customFormat="1" ht="15" customHeight="1">
      <c r="A110" s="605" t="s">
        <v>8</v>
      </c>
      <c r="B110" s="612" t="s">
        <v>8</v>
      </c>
      <c r="C110" s="657" t="s">
        <v>159</v>
      </c>
      <c r="D110" s="659"/>
      <c r="E110" s="635" t="s">
        <v>127</v>
      </c>
      <c r="F110" s="211"/>
      <c r="G110" s="538" t="s">
        <v>153</v>
      </c>
      <c r="H110" s="52" t="s">
        <v>12</v>
      </c>
      <c r="I110" s="199">
        <v>5.3</v>
      </c>
      <c r="J110" s="629" t="s">
        <v>74</v>
      </c>
      <c r="K110" s="70">
        <v>1</v>
      </c>
    </row>
    <row r="111" spans="1:11" s="29" customFormat="1" ht="13.5" customHeight="1">
      <c r="A111" s="562"/>
      <c r="B111" s="613"/>
      <c r="C111" s="600"/>
      <c r="D111" s="660"/>
      <c r="E111" s="640"/>
      <c r="F111" s="438"/>
      <c r="G111" s="618"/>
      <c r="H111" s="50"/>
      <c r="I111" s="262"/>
      <c r="J111" s="649"/>
      <c r="K111" s="154"/>
    </row>
    <row r="112" spans="1:11" s="29" customFormat="1" ht="15.95" customHeight="1" thickBot="1">
      <c r="A112" s="606"/>
      <c r="B112" s="614"/>
      <c r="C112" s="658"/>
      <c r="D112" s="434"/>
      <c r="E112" s="437"/>
      <c r="F112" s="305"/>
      <c r="G112" s="428"/>
      <c r="H112" s="226" t="s">
        <v>32</v>
      </c>
      <c r="I112" s="227">
        <f t="shared" ref="I112" si="3">SUM(I110:I110)</f>
        <v>5.3</v>
      </c>
      <c r="J112" s="405"/>
      <c r="K112" s="404"/>
    </row>
    <row r="113" spans="1:11" s="1" customFormat="1" ht="15" customHeight="1" thickBot="1">
      <c r="A113" s="286" t="s">
        <v>8</v>
      </c>
      <c r="B113" s="289" t="s">
        <v>8</v>
      </c>
      <c r="C113" s="650" t="s">
        <v>52</v>
      </c>
      <c r="D113" s="651"/>
      <c r="E113" s="651"/>
      <c r="F113" s="651"/>
      <c r="G113" s="651"/>
      <c r="H113" s="652"/>
      <c r="I113" s="212">
        <f>I112+I109+I106+I80+I78+I76+I64+I62+I58+I55</f>
        <v>14509.700000000003</v>
      </c>
      <c r="J113" s="229"/>
      <c r="K113" s="462"/>
    </row>
    <row r="114" spans="1:11" s="1" customFormat="1" ht="17.25" customHeight="1" thickBot="1">
      <c r="A114" s="31" t="s">
        <v>8</v>
      </c>
      <c r="B114" s="32" t="s">
        <v>13</v>
      </c>
      <c r="C114" s="653" t="s">
        <v>53</v>
      </c>
      <c r="D114" s="654"/>
      <c r="E114" s="654"/>
      <c r="F114" s="654"/>
      <c r="G114" s="654"/>
      <c r="H114" s="654"/>
      <c r="I114" s="654"/>
      <c r="J114" s="654"/>
      <c r="K114" s="655"/>
    </row>
    <row r="115" spans="1:11" s="1" customFormat="1" ht="15.75" customHeight="1">
      <c r="A115" s="284" t="s">
        <v>8</v>
      </c>
      <c r="B115" s="287" t="s">
        <v>13</v>
      </c>
      <c r="C115" s="295" t="s">
        <v>8</v>
      </c>
      <c r="D115" s="320"/>
      <c r="E115" s="527" t="s">
        <v>82</v>
      </c>
      <c r="F115" s="279" t="s">
        <v>141</v>
      </c>
      <c r="G115" s="537" t="s">
        <v>151</v>
      </c>
      <c r="H115" s="318" t="s">
        <v>11</v>
      </c>
      <c r="I115" s="268">
        <f>599.2-30</f>
        <v>569.20000000000005</v>
      </c>
      <c r="J115" s="298" t="s">
        <v>76</v>
      </c>
      <c r="K115" s="451">
        <v>432</v>
      </c>
    </row>
    <row r="116" spans="1:11" s="1" customFormat="1" ht="12.95" customHeight="1">
      <c r="A116" s="285"/>
      <c r="B116" s="288"/>
      <c r="C116" s="295"/>
      <c r="D116" s="156"/>
      <c r="E116" s="529"/>
      <c r="F116" s="278"/>
      <c r="G116" s="656"/>
      <c r="H116" s="319" t="s">
        <v>87</v>
      </c>
      <c r="I116" s="202">
        <v>120</v>
      </c>
      <c r="J116" s="297" t="s">
        <v>100</v>
      </c>
      <c r="K116" s="460">
        <v>514</v>
      </c>
    </row>
    <row r="117" spans="1:11" s="1" customFormat="1" ht="15" customHeight="1">
      <c r="A117" s="285"/>
      <c r="B117" s="288"/>
      <c r="C117" s="295"/>
      <c r="D117" s="156"/>
      <c r="E117" s="529"/>
      <c r="F117" s="278"/>
      <c r="G117" s="656"/>
      <c r="H117" s="319"/>
      <c r="I117" s="202"/>
      <c r="J117" s="67" t="s">
        <v>77</v>
      </c>
      <c r="K117" s="469">
        <v>55</v>
      </c>
    </row>
    <row r="118" spans="1:11" s="1" customFormat="1" ht="15" customHeight="1">
      <c r="A118" s="285"/>
      <c r="B118" s="288"/>
      <c r="C118" s="295"/>
      <c r="D118" s="156"/>
      <c r="E118" s="529"/>
      <c r="F118" s="278"/>
      <c r="G118" s="656"/>
      <c r="H118" s="319"/>
      <c r="I118" s="202"/>
      <c r="J118" s="67" t="s">
        <v>75</v>
      </c>
      <c r="K118" s="469">
        <v>3</v>
      </c>
    </row>
    <row r="119" spans="1:11" s="1" customFormat="1" ht="15" customHeight="1">
      <c r="A119" s="285"/>
      <c r="B119" s="288"/>
      <c r="C119" s="295"/>
      <c r="D119" s="156"/>
      <c r="E119" s="308"/>
      <c r="F119" s="278"/>
      <c r="G119" s="323"/>
      <c r="H119" s="319"/>
      <c r="I119" s="202"/>
      <c r="J119" s="298" t="s">
        <v>91</v>
      </c>
      <c r="K119" s="470">
        <v>1</v>
      </c>
    </row>
    <row r="120" spans="1:11" s="1" customFormat="1" ht="15" customHeight="1">
      <c r="A120" s="285"/>
      <c r="B120" s="288"/>
      <c r="C120" s="295"/>
      <c r="D120" s="156"/>
      <c r="E120" s="308"/>
      <c r="F120" s="278"/>
      <c r="G120" s="323"/>
      <c r="H120" s="319"/>
      <c r="I120" s="202"/>
      <c r="J120" s="67" t="s">
        <v>92</v>
      </c>
      <c r="K120" s="469">
        <v>15</v>
      </c>
    </row>
    <row r="121" spans="1:11" s="1" customFormat="1" ht="17.25" customHeight="1">
      <c r="A121" s="285"/>
      <c r="B121" s="288"/>
      <c r="C121" s="295"/>
      <c r="D121" s="163"/>
      <c r="E121" s="296"/>
      <c r="F121" s="151"/>
      <c r="G121" s="323"/>
      <c r="H121" s="319"/>
      <c r="I121" s="202"/>
      <c r="J121" s="674" t="s">
        <v>188</v>
      </c>
      <c r="K121" s="675">
        <v>66</v>
      </c>
    </row>
    <row r="122" spans="1:11" s="1" customFormat="1" ht="22.5" customHeight="1">
      <c r="A122" s="285"/>
      <c r="B122" s="288"/>
      <c r="C122" s="290"/>
      <c r="D122" s="156"/>
      <c r="E122" s="296"/>
      <c r="F122" s="260"/>
      <c r="G122" s="323"/>
      <c r="H122" s="319"/>
      <c r="I122" s="202"/>
      <c r="J122" s="645"/>
      <c r="K122" s="676"/>
    </row>
    <row r="123" spans="1:11" s="1" customFormat="1" ht="42" customHeight="1">
      <c r="A123" s="285"/>
      <c r="B123" s="288"/>
      <c r="C123" s="295"/>
      <c r="D123" s="156"/>
      <c r="E123" s="296"/>
      <c r="F123" s="260"/>
      <c r="G123" s="323"/>
      <c r="H123" s="319"/>
      <c r="I123" s="202"/>
      <c r="J123" s="67" t="s">
        <v>189</v>
      </c>
      <c r="K123" s="389">
        <v>58</v>
      </c>
    </row>
    <row r="124" spans="1:11" s="1" customFormat="1" ht="17.100000000000001" customHeight="1">
      <c r="A124" s="285"/>
      <c r="B124" s="288"/>
      <c r="C124" s="295"/>
      <c r="D124" s="156"/>
      <c r="E124" s="459"/>
      <c r="F124" s="260"/>
      <c r="G124" s="323"/>
      <c r="H124" s="319"/>
      <c r="I124" s="202"/>
      <c r="J124" s="67" t="s">
        <v>218</v>
      </c>
      <c r="K124" s="389">
        <v>1</v>
      </c>
    </row>
    <row r="125" spans="1:11" s="1" customFormat="1" ht="26.25" customHeight="1">
      <c r="A125" s="285"/>
      <c r="B125" s="288"/>
      <c r="C125" s="295"/>
      <c r="D125" s="156"/>
      <c r="E125" s="463"/>
      <c r="F125" s="260"/>
      <c r="G125" s="457"/>
      <c r="H125" s="319" t="s">
        <v>11</v>
      </c>
      <c r="I125" s="214">
        <v>35</v>
      </c>
      <c r="J125" s="465" t="s">
        <v>219</v>
      </c>
      <c r="K125" s="259">
        <v>1</v>
      </c>
    </row>
    <row r="126" spans="1:11" s="1" customFormat="1" ht="27" customHeight="1">
      <c r="A126" s="452"/>
      <c r="B126" s="456"/>
      <c r="C126" s="453"/>
      <c r="D126" s="156"/>
      <c r="E126" s="668" t="s">
        <v>211</v>
      </c>
      <c r="F126" s="466" t="s">
        <v>133</v>
      </c>
      <c r="G126" s="626" t="s">
        <v>227</v>
      </c>
      <c r="H126" s="454"/>
      <c r="I126" s="464"/>
      <c r="J126" s="458" t="s">
        <v>220</v>
      </c>
      <c r="K126" s="461"/>
    </row>
    <row r="127" spans="1:11" s="1" customFormat="1" ht="16.5" customHeight="1">
      <c r="A127" s="452"/>
      <c r="B127" s="456"/>
      <c r="C127" s="453"/>
      <c r="D127" s="156"/>
      <c r="E127" s="677"/>
      <c r="F127" s="467"/>
      <c r="G127" s="678"/>
      <c r="H127" s="455"/>
      <c r="I127" s="464"/>
      <c r="J127" s="468" t="s">
        <v>216</v>
      </c>
      <c r="K127" s="461"/>
    </row>
    <row r="128" spans="1:11" s="1" customFormat="1" ht="18" customHeight="1" thickBot="1">
      <c r="A128" s="286"/>
      <c r="B128" s="289"/>
      <c r="C128" s="280"/>
      <c r="D128" s="79"/>
      <c r="E128" s="443"/>
      <c r="F128" s="354"/>
      <c r="G128" s="442"/>
      <c r="H128" s="345" t="s">
        <v>32</v>
      </c>
      <c r="I128" s="210">
        <f>SUM(I115:I125)</f>
        <v>724.2</v>
      </c>
      <c r="J128" s="405"/>
      <c r="K128" s="444"/>
    </row>
    <row r="129" spans="1:13" s="1" customFormat="1" ht="15" customHeight="1" thickBot="1">
      <c r="A129" s="286" t="s">
        <v>8</v>
      </c>
      <c r="B129" s="289" t="s">
        <v>13</v>
      </c>
      <c r="C129" s="650" t="s">
        <v>52</v>
      </c>
      <c r="D129" s="651"/>
      <c r="E129" s="651"/>
      <c r="F129" s="651"/>
      <c r="G129" s="651"/>
      <c r="H129" s="651"/>
      <c r="I129" s="390">
        <f t="shared" ref="I129" si="4">I128</f>
        <v>724.2</v>
      </c>
      <c r="J129" s="30"/>
      <c r="K129" s="190"/>
    </row>
    <row r="130" spans="1:13" s="1" customFormat="1" ht="17.25" customHeight="1" thickBot="1">
      <c r="A130" s="31" t="s">
        <v>8</v>
      </c>
      <c r="B130" s="32" t="s">
        <v>16</v>
      </c>
      <c r="C130" s="661" t="s">
        <v>96</v>
      </c>
      <c r="D130" s="662"/>
      <c r="E130" s="662"/>
      <c r="F130" s="662"/>
      <c r="G130" s="662"/>
      <c r="H130" s="662"/>
      <c r="I130" s="662"/>
      <c r="J130" s="662"/>
      <c r="K130" s="663"/>
    </row>
    <row r="131" spans="1:13" s="1" customFormat="1" ht="27" customHeight="1">
      <c r="A131" s="147" t="s">
        <v>8</v>
      </c>
      <c r="B131" s="148" t="s">
        <v>16</v>
      </c>
      <c r="C131" s="132" t="s">
        <v>8</v>
      </c>
      <c r="D131" s="77"/>
      <c r="E131" s="37" t="s">
        <v>146</v>
      </c>
      <c r="F131" s="100"/>
      <c r="G131" s="78"/>
      <c r="H131" s="78"/>
      <c r="I131" s="215"/>
      <c r="J131" s="125"/>
      <c r="K131" s="126"/>
    </row>
    <row r="132" spans="1:13" s="4" customFormat="1" ht="15.75" customHeight="1">
      <c r="A132" s="664"/>
      <c r="B132" s="666"/>
      <c r="C132" s="564"/>
      <c r="D132" s="149" t="s">
        <v>8</v>
      </c>
      <c r="E132" s="668" t="s">
        <v>109</v>
      </c>
      <c r="F132" s="143" t="s">
        <v>133</v>
      </c>
      <c r="G132" s="670" t="s">
        <v>101</v>
      </c>
      <c r="H132" s="130" t="s">
        <v>87</v>
      </c>
      <c r="I132" s="193">
        <v>5.4</v>
      </c>
      <c r="J132" s="101" t="s">
        <v>124</v>
      </c>
      <c r="K132" s="188">
        <v>7</v>
      </c>
    </row>
    <row r="133" spans="1:13" s="4" customFormat="1" ht="15" customHeight="1">
      <c r="A133" s="664"/>
      <c r="B133" s="666"/>
      <c r="C133" s="564"/>
      <c r="D133" s="149"/>
      <c r="E133" s="669"/>
      <c r="F133" s="137" t="s">
        <v>121</v>
      </c>
      <c r="G133" s="538"/>
      <c r="H133" s="36" t="s">
        <v>97</v>
      </c>
      <c r="I133" s="192">
        <v>282.2</v>
      </c>
      <c r="J133" s="234" t="s">
        <v>98</v>
      </c>
      <c r="K133" s="392">
        <v>266</v>
      </c>
    </row>
    <row r="134" spans="1:13" s="4" customFormat="1" ht="24" customHeight="1">
      <c r="A134" s="664"/>
      <c r="B134" s="666"/>
      <c r="C134" s="564"/>
      <c r="D134" s="316"/>
      <c r="E134" s="669"/>
      <c r="F134" s="137" t="s">
        <v>141</v>
      </c>
      <c r="G134" s="162"/>
      <c r="H134" s="36" t="s">
        <v>11</v>
      </c>
      <c r="I134" s="192">
        <v>8.8000000000000007</v>
      </c>
      <c r="J134" s="391" t="s">
        <v>170</v>
      </c>
      <c r="K134" s="393">
        <v>20</v>
      </c>
    </row>
    <row r="135" spans="1:13" s="4" customFormat="1" ht="15" customHeight="1">
      <c r="A135" s="664"/>
      <c r="B135" s="666"/>
      <c r="C135" s="564"/>
      <c r="D135" s="149" t="s">
        <v>13</v>
      </c>
      <c r="E135" s="668" t="s">
        <v>125</v>
      </c>
      <c r="F135" s="144" t="s">
        <v>133</v>
      </c>
      <c r="G135" s="672" t="s">
        <v>101</v>
      </c>
      <c r="H135" s="130" t="s">
        <v>11</v>
      </c>
      <c r="I135" s="193">
        <f>20-10</f>
        <v>10</v>
      </c>
      <c r="J135" s="122" t="s">
        <v>102</v>
      </c>
      <c r="K135" s="236">
        <v>1</v>
      </c>
    </row>
    <row r="136" spans="1:13" s="4" customFormat="1" ht="15" customHeight="1">
      <c r="A136" s="664"/>
      <c r="B136" s="666"/>
      <c r="C136" s="564"/>
      <c r="D136" s="149"/>
      <c r="E136" s="671"/>
      <c r="F136" s="248"/>
      <c r="G136" s="672"/>
      <c r="H136" s="36" t="s">
        <v>87</v>
      </c>
      <c r="I136" s="192">
        <v>39</v>
      </c>
      <c r="J136" s="249" t="s">
        <v>178</v>
      </c>
      <c r="K136" s="394">
        <v>1</v>
      </c>
    </row>
    <row r="137" spans="1:13" s="4" customFormat="1" ht="19.5" customHeight="1">
      <c r="A137" s="664"/>
      <c r="B137" s="666"/>
      <c r="C137" s="564"/>
      <c r="D137" s="93"/>
      <c r="E137" s="528"/>
      <c r="F137" s="145" t="s">
        <v>121</v>
      </c>
      <c r="G137" s="673"/>
      <c r="H137" s="103"/>
      <c r="I137" s="200"/>
      <c r="J137" s="235" t="s">
        <v>179</v>
      </c>
      <c r="K137" s="505">
        <v>1</v>
      </c>
    </row>
    <row r="138" spans="1:13" s="4" customFormat="1" ht="30.95" customHeight="1">
      <c r="A138" s="664"/>
      <c r="B138" s="666"/>
      <c r="C138" s="564"/>
      <c r="D138" s="133" t="s">
        <v>16</v>
      </c>
      <c r="E138" s="475" t="s">
        <v>137</v>
      </c>
      <c r="F138" s="476" t="s">
        <v>133</v>
      </c>
      <c r="G138" s="473" t="s">
        <v>160</v>
      </c>
      <c r="H138" s="477"/>
      <c r="I138" s="193"/>
      <c r="J138" s="122" t="s">
        <v>138</v>
      </c>
      <c r="K138" s="478">
        <v>1</v>
      </c>
    </row>
    <row r="139" spans="1:13" s="4" customFormat="1" ht="39.6" customHeight="1">
      <c r="A139" s="664"/>
      <c r="B139" s="666"/>
      <c r="C139" s="564"/>
      <c r="D139" s="134" t="s">
        <v>17</v>
      </c>
      <c r="E139" s="475" t="s">
        <v>210</v>
      </c>
      <c r="G139" s="472" t="s">
        <v>230</v>
      </c>
      <c r="H139" s="474"/>
      <c r="I139" s="205"/>
      <c r="J139" s="479" t="s">
        <v>212</v>
      </c>
      <c r="K139" s="480">
        <v>27</v>
      </c>
    </row>
    <row r="140" spans="1:13" s="4" customFormat="1" ht="15.75" customHeight="1">
      <c r="A140" s="664"/>
      <c r="B140" s="666"/>
      <c r="C140" s="564"/>
      <c r="D140" s="149" t="s">
        <v>19</v>
      </c>
      <c r="E140" s="539" t="s">
        <v>209</v>
      </c>
      <c r="F140" s="481"/>
      <c r="G140" s="672" t="s">
        <v>160</v>
      </c>
      <c r="H140" s="685"/>
      <c r="I140" s="193"/>
      <c r="J140" s="122" t="s">
        <v>208</v>
      </c>
      <c r="K140" s="478">
        <v>1</v>
      </c>
    </row>
    <row r="141" spans="1:13" s="4" customFormat="1" ht="17.45" customHeight="1">
      <c r="A141" s="664"/>
      <c r="B141" s="666"/>
      <c r="C141" s="564"/>
      <c r="D141" s="471"/>
      <c r="E141" s="541"/>
      <c r="F141" s="482"/>
      <c r="G141" s="684"/>
      <c r="H141" s="685"/>
      <c r="I141" s="200"/>
      <c r="J141" s="483"/>
      <c r="K141" s="394"/>
    </row>
    <row r="142" spans="1:13" s="29" customFormat="1" ht="17.25" customHeight="1" thickBot="1">
      <c r="A142" s="665"/>
      <c r="B142" s="667"/>
      <c r="C142" s="564"/>
      <c r="D142" s="396"/>
      <c r="E142" s="443"/>
      <c r="F142" s="446"/>
      <c r="G142" s="445"/>
      <c r="H142" s="230" t="s">
        <v>32</v>
      </c>
      <c r="I142" s="84">
        <f>SUM(I132:I141)</f>
        <v>345.4</v>
      </c>
      <c r="J142" s="408"/>
      <c r="K142" s="409"/>
      <c r="M142" s="4"/>
    </row>
    <row r="143" spans="1:13" s="1" customFormat="1" ht="15.75" customHeight="1" thickBot="1">
      <c r="A143" s="286" t="s">
        <v>8</v>
      </c>
      <c r="B143" s="294" t="s">
        <v>16</v>
      </c>
      <c r="C143" s="679" t="s">
        <v>52</v>
      </c>
      <c r="D143" s="680"/>
      <c r="E143" s="680"/>
      <c r="F143" s="680"/>
      <c r="G143" s="680"/>
      <c r="H143" s="681"/>
      <c r="I143" s="212">
        <f t="shared" ref="I143" si="5">I142</f>
        <v>345.4</v>
      </c>
      <c r="J143" s="682"/>
      <c r="K143" s="683"/>
      <c r="M143" s="29"/>
    </row>
    <row r="144" spans="1:13" s="1" customFormat="1" ht="16.5" customHeight="1" thickBot="1">
      <c r="A144" s="31" t="s">
        <v>8</v>
      </c>
      <c r="B144" s="76" t="s">
        <v>17</v>
      </c>
      <c r="C144" s="661" t="s">
        <v>54</v>
      </c>
      <c r="D144" s="662"/>
      <c r="E144" s="662"/>
      <c r="F144" s="662"/>
      <c r="G144" s="662"/>
      <c r="H144" s="662"/>
      <c r="I144" s="662"/>
      <c r="J144" s="662"/>
      <c r="K144" s="663"/>
    </row>
    <row r="145" spans="1:13" s="1" customFormat="1" ht="38.25" customHeight="1">
      <c r="A145" s="284" t="s">
        <v>8</v>
      </c>
      <c r="B145" s="148" t="s">
        <v>17</v>
      </c>
      <c r="C145" s="301" t="s">
        <v>8</v>
      </c>
      <c r="D145" s="152"/>
      <c r="E145" s="37" t="s">
        <v>55</v>
      </c>
      <c r="F145" s="158"/>
      <c r="G145" s="324"/>
      <c r="H145" s="358"/>
      <c r="I145" s="395"/>
      <c r="J145" s="38"/>
      <c r="K145" s="126"/>
    </row>
    <row r="146" spans="1:13" s="1" customFormat="1" ht="21.95" customHeight="1">
      <c r="A146" s="285"/>
      <c r="B146" s="288"/>
      <c r="C146" s="290"/>
      <c r="D146" s="531" t="s">
        <v>8</v>
      </c>
      <c r="E146" s="527" t="s">
        <v>108</v>
      </c>
      <c r="F146" s="135"/>
      <c r="G146" s="688" t="s">
        <v>155</v>
      </c>
      <c r="H146" s="50" t="s">
        <v>87</v>
      </c>
      <c r="I146" s="209">
        <v>4.7</v>
      </c>
      <c r="J146" s="448" t="s">
        <v>107</v>
      </c>
      <c r="K146" s="86">
        <v>40</v>
      </c>
    </row>
    <row r="147" spans="1:13" s="1" customFormat="1" ht="21.95" customHeight="1">
      <c r="A147" s="507"/>
      <c r="B147" s="509"/>
      <c r="C147" s="508"/>
      <c r="D147" s="532"/>
      <c r="E147" s="529"/>
      <c r="F147" s="135"/>
      <c r="G147" s="689"/>
      <c r="H147" s="359" t="s">
        <v>15</v>
      </c>
      <c r="I147" s="517">
        <v>10</v>
      </c>
      <c r="J147" s="511"/>
      <c r="K147" s="518"/>
    </row>
    <row r="148" spans="1:13" s="1" customFormat="1" ht="15.95" customHeight="1">
      <c r="A148" s="507"/>
      <c r="B148" s="509"/>
      <c r="C148" s="508"/>
      <c r="D148" s="532"/>
      <c r="E148" s="529"/>
      <c r="F148" s="135"/>
      <c r="G148" s="686" t="s">
        <v>150</v>
      </c>
      <c r="H148" s="519" t="s">
        <v>11</v>
      </c>
      <c r="I148" s="520">
        <v>38</v>
      </c>
      <c r="J148" s="67" t="s">
        <v>107</v>
      </c>
      <c r="K148" s="521">
        <v>100</v>
      </c>
    </row>
    <row r="149" spans="1:13" s="1" customFormat="1" ht="15.95" customHeight="1">
      <c r="A149" s="285"/>
      <c r="B149" s="288"/>
      <c r="C149" s="290"/>
      <c r="D149" s="532"/>
      <c r="E149" s="529"/>
      <c r="F149" s="135"/>
      <c r="G149" s="687"/>
      <c r="H149" s="387"/>
      <c r="I149" s="387"/>
      <c r="J149" s="522" t="s">
        <v>234</v>
      </c>
      <c r="K149" s="85">
        <v>300</v>
      </c>
    </row>
    <row r="150" spans="1:13" s="1" customFormat="1" ht="15.75" customHeight="1">
      <c r="A150" s="285"/>
      <c r="B150" s="288"/>
      <c r="C150" s="295"/>
      <c r="D150" s="531" t="s">
        <v>13</v>
      </c>
      <c r="E150" s="668" t="s">
        <v>180</v>
      </c>
      <c r="F150" s="263"/>
      <c r="G150" s="686" t="s">
        <v>155</v>
      </c>
      <c r="H150" s="52" t="s">
        <v>15</v>
      </c>
      <c r="I150" s="206">
        <v>3.6</v>
      </c>
      <c r="J150" s="264" t="s">
        <v>181</v>
      </c>
      <c r="K150" s="86">
        <v>25</v>
      </c>
    </row>
    <row r="151" spans="1:13" s="1" customFormat="1" ht="15" customHeight="1">
      <c r="A151" s="285"/>
      <c r="B151" s="288"/>
      <c r="C151" s="295"/>
      <c r="D151" s="533"/>
      <c r="E151" s="677"/>
      <c r="F151" s="135"/>
      <c r="G151" s="686"/>
      <c r="H151" s="397"/>
      <c r="I151" s="397"/>
      <c r="J151" s="317"/>
      <c r="K151" s="85"/>
    </row>
    <row r="152" spans="1:13" s="1" customFormat="1" ht="17.25" customHeight="1">
      <c r="A152" s="285"/>
      <c r="B152" s="288"/>
      <c r="C152" s="295"/>
      <c r="D152" s="531" t="s">
        <v>16</v>
      </c>
      <c r="E152" s="668" t="s">
        <v>193</v>
      </c>
      <c r="F152" s="135"/>
      <c r="G152" s="686"/>
      <c r="H152" s="52" t="s">
        <v>15</v>
      </c>
      <c r="I152" s="383">
        <v>10.5</v>
      </c>
      <c r="J152" s="250" t="s">
        <v>182</v>
      </c>
      <c r="K152" s="83">
        <v>250</v>
      </c>
    </row>
    <row r="153" spans="1:13" s="1" customFormat="1" ht="13.5" customHeight="1">
      <c r="A153" s="285"/>
      <c r="B153" s="288"/>
      <c r="C153" s="295"/>
      <c r="D153" s="532"/>
      <c r="E153" s="677"/>
      <c r="F153" s="135"/>
      <c r="G153" s="687"/>
      <c r="H153" s="387"/>
      <c r="J153" s="250"/>
      <c r="K153" s="83"/>
    </row>
    <row r="154" spans="1:13" s="29" customFormat="1" ht="15" customHeight="1" thickBot="1">
      <c r="A154" s="286"/>
      <c r="B154" s="289"/>
      <c r="C154" s="176"/>
      <c r="D154" s="413"/>
      <c r="E154" s="352"/>
      <c r="F154" s="411"/>
      <c r="G154" s="410"/>
      <c r="H154" s="345" t="s">
        <v>32</v>
      </c>
      <c r="I154" s="92">
        <f>SUM(I146:I152)</f>
        <v>66.800000000000011</v>
      </c>
      <c r="J154" s="408"/>
      <c r="K154" s="409"/>
      <c r="M154" s="1"/>
    </row>
    <row r="155" spans="1:13" s="29" customFormat="1" ht="17.100000000000001" customHeight="1">
      <c r="A155" s="605" t="s">
        <v>8</v>
      </c>
      <c r="B155" s="612" t="s">
        <v>17</v>
      </c>
      <c r="C155" s="657" t="s">
        <v>13</v>
      </c>
      <c r="D155" s="699"/>
      <c r="E155" s="635" t="s">
        <v>200</v>
      </c>
      <c r="F155" s="484" t="s">
        <v>147</v>
      </c>
      <c r="G155" s="604" t="s">
        <v>197</v>
      </c>
      <c r="H155" s="52" t="s">
        <v>11</v>
      </c>
      <c r="I155" s="199">
        <v>12</v>
      </c>
      <c r="J155" s="356" t="s">
        <v>196</v>
      </c>
      <c r="K155" s="70">
        <v>1</v>
      </c>
    </row>
    <row r="156" spans="1:13" s="29" customFormat="1" ht="17.100000000000001" customHeight="1">
      <c r="A156" s="562"/>
      <c r="B156" s="613"/>
      <c r="C156" s="600"/>
      <c r="D156" s="660"/>
      <c r="E156" s="541"/>
      <c r="F156" s="485" t="s">
        <v>133</v>
      </c>
      <c r="G156" s="618"/>
      <c r="H156" s="50"/>
      <c r="I156" s="200"/>
      <c r="J156" s="82"/>
      <c r="K156" s="71"/>
    </row>
    <row r="157" spans="1:13" s="29" customFormat="1" ht="14.25" customHeight="1" thickBot="1">
      <c r="A157" s="606"/>
      <c r="B157" s="614"/>
      <c r="C157" s="658"/>
      <c r="D157" s="434"/>
      <c r="E157" s="437"/>
      <c r="F157" s="447"/>
      <c r="G157" s="428"/>
      <c r="H157" s="226" t="s">
        <v>32</v>
      </c>
      <c r="I157" s="227">
        <f t="shared" ref="I157" si="6">SUM(I155:I155)</f>
        <v>12</v>
      </c>
      <c r="J157" s="405"/>
      <c r="K157" s="155"/>
    </row>
    <row r="158" spans="1:13" s="1" customFormat="1" ht="15.75" customHeight="1" thickBot="1">
      <c r="A158" s="31" t="s">
        <v>8</v>
      </c>
      <c r="B158" s="34" t="s">
        <v>17</v>
      </c>
      <c r="C158" s="679" t="s">
        <v>52</v>
      </c>
      <c r="D158" s="680"/>
      <c r="E158" s="680"/>
      <c r="F158" s="680"/>
      <c r="G158" s="680"/>
      <c r="H158" s="680"/>
      <c r="I158" s="390">
        <f>I154+I157</f>
        <v>78.800000000000011</v>
      </c>
      <c r="J158" s="746"/>
      <c r="K158" s="747"/>
      <c r="M158" s="29"/>
    </row>
    <row r="159" spans="1:13" s="4" customFormat="1" ht="15.75" customHeight="1" thickBot="1">
      <c r="A159" s="31" t="s">
        <v>8</v>
      </c>
      <c r="B159" s="748" t="s">
        <v>56</v>
      </c>
      <c r="C159" s="749"/>
      <c r="D159" s="749"/>
      <c r="E159" s="749"/>
      <c r="F159" s="749"/>
      <c r="G159" s="749"/>
      <c r="H159" s="750"/>
      <c r="I159" s="216">
        <f>SUM(I158,I129,I113,I143,)</f>
        <v>15658.100000000002</v>
      </c>
      <c r="J159" s="751"/>
      <c r="K159" s="752"/>
      <c r="M159" s="1"/>
    </row>
    <row r="160" spans="1:13" s="4" customFormat="1" ht="15.75" customHeight="1" thickBot="1">
      <c r="A160" s="39" t="s">
        <v>16</v>
      </c>
      <c r="B160" s="753" t="s">
        <v>57</v>
      </c>
      <c r="C160" s="754"/>
      <c r="D160" s="754"/>
      <c r="E160" s="754"/>
      <c r="F160" s="754"/>
      <c r="G160" s="754"/>
      <c r="H160" s="755"/>
      <c r="I160" s="217">
        <f t="shared" ref="I160" si="7">I159</f>
        <v>15658.100000000002</v>
      </c>
      <c r="J160" s="690"/>
      <c r="K160" s="691"/>
    </row>
    <row r="161" spans="1:15" s="21" customFormat="1" ht="16.5" customHeight="1">
      <c r="A161" s="711" t="s">
        <v>235</v>
      </c>
      <c r="B161" s="711"/>
      <c r="C161" s="711"/>
      <c r="D161" s="711"/>
      <c r="E161" s="711"/>
      <c r="F161" s="711"/>
      <c r="G161" s="711"/>
      <c r="H161" s="711"/>
      <c r="I161" s="711"/>
      <c r="J161" s="711"/>
      <c r="K161" s="711"/>
      <c r="L161" s="66"/>
      <c r="M161" s="66"/>
      <c r="N161" s="66"/>
      <c r="O161" s="66"/>
    </row>
    <row r="162" spans="1:15" s="21" customFormat="1" ht="14.1" customHeight="1">
      <c r="A162" s="66"/>
      <c r="B162" s="40"/>
      <c r="C162" s="177"/>
      <c r="D162" s="40"/>
      <c r="E162" s="40"/>
      <c r="F162" s="40"/>
      <c r="G162" s="40"/>
      <c r="H162" s="40"/>
      <c r="I162" s="72"/>
      <c r="J162" s="66"/>
      <c r="K162" s="66"/>
    </row>
    <row r="163" spans="1:15" s="4" customFormat="1" ht="18.75" customHeight="1">
      <c r="A163" s="28"/>
      <c r="B163" s="40"/>
      <c r="C163" s="742" t="s">
        <v>58</v>
      </c>
      <c r="D163" s="742"/>
      <c r="E163" s="742"/>
      <c r="F163" s="742"/>
      <c r="G163" s="742"/>
      <c r="H163" s="742"/>
      <c r="I163" s="283"/>
      <c r="J163" s="35"/>
      <c r="K163" s="127"/>
      <c r="M163" s="21"/>
    </row>
    <row r="164" spans="1:15" s="4" customFormat="1" ht="12" customHeight="1" thickBot="1">
      <c r="A164" s="28"/>
      <c r="B164" s="26"/>
      <c r="C164" s="178"/>
      <c r="D164" s="26"/>
      <c r="E164" s="26"/>
      <c r="F164" s="41"/>
      <c r="G164" s="26"/>
      <c r="H164" s="35"/>
      <c r="I164" s="35"/>
      <c r="J164" s="35"/>
      <c r="K164" s="127"/>
    </row>
    <row r="165" spans="1:15" s="4" customFormat="1" ht="57" customHeight="1" thickBot="1">
      <c r="A165" s="43"/>
      <c r="B165" s="43"/>
      <c r="C165" s="743" t="s">
        <v>59</v>
      </c>
      <c r="D165" s="744"/>
      <c r="E165" s="744"/>
      <c r="F165" s="744"/>
      <c r="G165" s="744"/>
      <c r="H165" s="745"/>
      <c r="I165" s="123" t="s">
        <v>223</v>
      </c>
      <c r="J165" s="28"/>
      <c r="K165" s="42"/>
    </row>
    <row r="166" spans="1:15" s="4" customFormat="1" ht="12.75">
      <c r="A166" s="43"/>
      <c r="B166" s="43"/>
      <c r="C166" s="700" t="s">
        <v>60</v>
      </c>
      <c r="D166" s="701"/>
      <c r="E166" s="702"/>
      <c r="F166" s="702"/>
      <c r="G166" s="703"/>
      <c r="H166" s="703"/>
      <c r="I166" s="60">
        <f>I167+I176+I177+I178+I179</f>
        <v>15375.899999999998</v>
      </c>
      <c r="J166" s="66"/>
      <c r="K166" s="66"/>
    </row>
    <row r="167" spans="1:15" s="4" customFormat="1" ht="12.75" customHeight="1">
      <c r="A167" s="43"/>
      <c r="B167" s="43"/>
      <c r="C167" s="704" t="s">
        <v>61</v>
      </c>
      <c r="D167" s="705"/>
      <c r="E167" s="705"/>
      <c r="F167" s="705"/>
      <c r="G167" s="705"/>
      <c r="H167" s="706"/>
      <c r="I167" s="61">
        <f>SUM(I168:I175)</f>
        <v>14398.599999999999</v>
      </c>
      <c r="J167" s="66"/>
      <c r="K167" s="66"/>
    </row>
    <row r="168" spans="1:15" s="4" customFormat="1" ht="12.75" customHeight="1">
      <c r="A168" s="43"/>
      <c r="B168" s="43"/>
      <c r="C168" s="707" t="s">
        <v>62</v>
      </c>
      <c r="D168" s="708"/>
      <c r="E168" s="709"/>
      <c r="F168" s="709"/>
      <c r="G168" s="710"/>
      <c r="H168" s="710"/>
      <c r="I168" s="220">
        <f>SUMIF(H19:H160,"SB",I19:I160)</f>
        <v>12592.8</v>
      </c>
      <c r="J168" s="28"/>
      <c r="K168" s="42"/>
    </row>
    <row r="169" spans="1:15" s="4" customFormat="1" ht="12.75" customHeight="1">
      <c r="A169" s="43"/>
      <c r="B169" s="43"/>
      <c r="C169" s="719" t="s">
        <v>63</v>
      </c>
      <c r="D169" s="731"/>
      <c r="E169" s="731"/>
      <c r="F169" s="731"/>
      <c r="G169" s="731"/>
      <c r="H169" s="732"/>
      <c r="I169" s="220">
        <f>SUMIF(H19:H160,"SB(VR)",I19:I160)</f>
        <v>15</v>
      </c>
      <c r="J169" s="28"/>
      <c r="K169" s="42"/>
    </row>
    <row r="170" spans="1:15" s="4" customFormat="1" ht="12.75" customHeight="1">
      <c r="A170" s="43"/>
      <c r="B170" s="43"/>
      <c r="C170" s="733" t="s">
        <v>64</v>
      </c>
      <c r="D170" s="734"/>
      <c r="E170" s="734"/>
      <c r="F170" s="734"/>
      <c r="G170" s="734"/>
      <c r="H170" s="735"/>
      <c r="I170" s="220">
        <f>SUMIF(H19:H160,"SB(VB)",I19:I160)</f>
        <v>1013.5</v>
      </c>
      <c r="J170" s="146"/>
      <c r="K170" s="42"/>
    </row>
    <row r="171" spans="1:15" s="4" customFormat="1" ht="14.1" customHeight="1">
      <c r="A171" s="43"/>
      <c r="B171" s="43"/>
      <c r="C171" s="733" t="s">
        <v>195</v>
      </c>
      <c r="D171" s="734"/>
      <c r="E171" s="734"/>
      <c r="F171" s="734"/>
      <c r="G171" s="734"/>
      <c r="H171" s="735"/>
      <c r="I171" s="220">
        <f>SUMIF(H20:H161,"SB(S)",I20:I161)</f>
        <v>557.30000000000007</v>
      </c>
      <c r="J171" s="146"/>
      <c r="K171" s="42"/>
    </row>
    <row r="172" spans="1:15" s="4" customFormat="1" ht="12.75" customHeight="1">
      <c r="A172" s="43"/>
      <c r="B172" s="43"/>
      <c r="C172" s="733" t="s">
        <v>65</v>
      </c>
      <c r="D172" s="734"/>
      <c r="E172" s="734"/>
      <c r="F172" s="734"/>
      <c r="G172" s="734"/>
      <c r="H172" s="735"/>
      <c r="I172" s="220">
        <f>SUMIF(H19:H160,"SB(P)",I19:I160)</f>
        <v>0</v>
      </c>
      <c r="J172" s="142"/>
      <c r="K172" s="127"/>
    </row>
    <row r="173" spans="1:15" s="1" customFormat="1" ht="12.75" customHeight="1">
      <c r="A173" s="43"/>
      <c r="B173" s="43"/>
      <c r="C173" s="736" t="s">
        <v>66</v>
      </c>
      <c r="D173" s="737"/>
      <c r="E173" s="738"/>
      <c r="F173" s="738"/>
      <c r="G173" s="739"/>
      <c r="H173" s="739"/>
      <c r="I173" s="221">
        <f>SUMIF(H19:H160,"SB(SP)",I19:I160)</f>
        <v>200</v>
      </c>
      <c r="J173" s="75"/>
      <c r="K173" s="44"/>
      <c r="M173" s="4"/>
    </row>
    <row r="174" spans="1:15" s="1" customFormat="1" ht="12.75" customHeight="1">
      <c r="A174" s="43"/>
      <c r="B174" s="43"/>
      <c r="C174" s="740" t="s">
        <v>126</v>
      </c>
      <c r="D174" s="741"/>
      <c r="E174" s="741"/>
      <c r="F174" s="741"/>
      <c r="G174" s="741"/>
      <c r="H174" s="741"/>
      <c r="I174" s="222">
        <f>SUMIF(H19:H160,"SB(ES)",I19:I160)</f>
        <v>0</v>
      </c>
      <c r="J174" s="43"/>
      <c r="K174" s="44"/>
    </row>
    <row r="175" spans="1:15" s="1" customFormat="1" ht="16.5" customHeight="1">
      <c r="A175" s="43"/>
      <c r="B175" s="43"/>
      <c r="C175" s="719" t="s">
        <v>120</v>
      </c>
      <c r="D175" s="720"/>
      <c r="E175" s="720"/>
      <c r="F175" s="720"/>
      <c r="G175" s="720"/>
      <c r="H175" s="721"/>
      <c r="I175" s="221">
        <f>SUMIF(H19:H160,"SB(KPP)",I19:I160)</f>
        <v>20</v>
      </c>
      <c r="J175" s="43"/>
      <c r="K175" s="44"/>
    </row>
    <row r="176" spans="1:15" s="1" customFormat="1" ht="12.75" customHeight="1">
      <c r="A176" s="43"/>
      <c r="B176" s="43"/>
      <c r="C176" s="722" t="s">
        <v>67</v>
      </c>
      <c r="D176" s="723"/>
      <c r="E176" s="724"/>
      <c r="F176" s="724"/>
      <c r="G176" s="725"/>
      <c r="H176" s="725"/>
      <c r="I176" s="223">
        <f>SUMIF(H19:H160,"SB(L)",I19:I160)</f>
        <v>798.30000000000007</v>
      </c>
      <c r="J176" s="43"/>
      <c r="K176" s="44"/>
    </row>
    <row r="177" spans="1:13" s="1" customFormat="1" ht="12.75" customHeight="1">
      <c r="A177" s="43"/>
      <c r="B177" s="43"/>
      <c r="C177" s="722" t="s">
        <v>68</v>
      </c>
      <c r="D177" s="723"/>
      <c r="E177" s="724"/>
      <c r="F177" s="724"/>
      <c r="G177" s="725"/>
      <c r="H177" s="725"/>
      <c r="I177" s="223">
        <f>SUMIF(H19:H160,"SB(SPL)",I19:I160)</f>
        <v>160</v>
      </c>
      <c r="J177" s="43"/>
      <c r="K177" s="44"/>
    </row>
    <row r="178" spans="1:13" s="1" customFormat="1" ht="12.75" customHeight="1">
      <c r="A178" s="43"/>
      <c r="B178" s="43"/>
      <c r="C178" s="722" t="s">
        <v>69</v>
      </c>
      <c r="D178" s="723"/>
      <c r="E178" s="724"/>
      <c r="F178" s="724"/>
      <c r="G178" s="725"/>
      <c r="H178" s="725"/>
      <c r="I178" s="223">
        <f>SUMIF(H19:H160,"SB(VRL)",I19:I160)</f>
        <v>19</v>
      </c>
      <c r="J178" s="43"/>
      <c r="K178" s="44"/>
    </row>
    <row r="179" spans="1:13" s="1" customFormat="1" ht="13.5" customHeight="1">
      <c r="A179" s="43"/>
      <c r="B179" s="43"/>
      <c r="C179" s="722" t="s">
        <v>73</v>
      </c>
      <c r="D179" s="723"/>
      <c r="E179" s="724"/>
      <c r="F179" s="724"/>
      <c r="G179" s="725"/>
      <c r="H179" s="725"/>
      <c r="I179" s="223">
        <f>SUMIF(H19:H160,"SB(ŽPL)",I19:I160)</f>
        <v>0</v>
      </c>
      <c r="J179" s="43"/>
      <c r="K179" s="44"/>
    </row>
    <row r="180" spans="1:13" s="1" customFormat="1" ht="12.75" customHeight="1">
      <c r="A180" s="81"/>
      <c r="B180" s="81"/>
      <c r="C180" s="726" t="s">
        <v>70</v>
      </c>
      <c r="D180" s="727"/>
      <c r="E180" s="728"/>
      <c r="F180" s="728"/>
      <c r="G180" s="729"/>
      <c r="H180" s="730"/>
      <c r="I180" s="54">
        <f t="shared" ref="I180" si="8">I183+I181+I182</f>
        <v>282.2</v>
      </c>
      <c r="J180" s="43"/>
      <c r="K180" s="44"/>
    </row>
    <row r="181" spans="1:13" s="35" customFormat="1">
      <c r="A181" s="282"/>
      <c r="B181" s="109"/>
      <c r="C181" s="692" t="s">
        <v>103</v>
      </c>
      <c r="D181" s="693"/>
      <c r="E181" s="693"/>
      <c r="F181" s="693"/>
      <c r="G181" s="693"/>
      <c r="H181" s="694"/>
      <c r="I181" s="62">
        <f>SUMIF(H19:H160,"ES",I19:I160)</f>
        <v>282.2</v>
      </c>
      <c r="J181" s="81"/>
      <c r="K181" s="43"/>
      <c r="M181" s="1"/>
    </row>
    <row r="182" spans="1:13" s="35" customFormat="1">
      <c r="A182" s="282"/>
      <c r="B182" s="282"/>
      <c r="C182" s="692" t="s">
        <v>165</v>
      </c>
      <c r="D182" s="693"/>
      <c r="E182" s="693"/>
      <c r="F182" s="693"/>
      <c r="G182" s="693"/>
      <c r="H182" s="694"/>
      <c r="I182" s="62">
        <f>SUMIF(H19:H160,"Kt",I19:I160)</f>
        <v>0</v>
      </c>
      <c r="J182" s="81"/>
      <c r="K182" s="43"/>
    </row>
    <row r="183" spans="1:13" s="1" customFormat="1" ht="16.5" customHeight="1">
      <c r="A183" s="81"/>
      <c r="B183" s="81"/>
      <c r="C183" s="695" t="s">
        <v>71</v>
      </c>
      <c r="D183" s="696"/>
      <c r="E183" s="697"/>
      <c r="F183" s="697"/>
      <c r="G183" s="698"/>
      <c r="H183" s="698"/>
      <c r="I183" s="62">
        <f>SUMIF(H19:H160,"LRVB",I19:I160)</f>
        <v>0</v>
      </c>
      <c r="J183" s="43"/>
      <c r="K183" s="44"/>
      <c r="M183" s="35"/>
    </row>
    <row r="184" spans="1:13" s="1" customFormat="1" ht="13.5" customHeight="1" thickBot="1">
      <c r="A184" s="81"/>
      <c r="B184" s="81"/>
      <c r="C184" s="713" t="s">
        <v>72</v>
      </c>
      <c r="D184" s="714"/>
      <c r="E184" s="714"/>
      <c r="F184" s="714"/>
      <c r="G184" s="714"/>
      <c r="H184" s="715"/>
      <c r="I184" s="63">
        <f>I180+I166</f>
        <v>15658.099999999999</v>
      </c>
      <c r="J184" s="56"/>
      <c r="K184" s="44"/>
    </row>
    <row r="185" spans="1:13" s="46" customFormat="1" ht="12.75">
      <c r="A185" s="45"/>
      <c r="B185" s="45"/>
      <c r="C185" s="179"/>
      <c r="D185" s="45"/>
      <c r="E185" s="45"/>
      <c r="F185" s="45"/>
      <c r="G185" s="486"/>
      <c r="H185" s="486"/>
      <c r="I185" s="487"/>
      <c r="J185" s="59"/>
      <c r="K185" s="45"/>
      <c r="M185" s="1"/>
    </row>
    <row r="186" spans="1:13" s="46" customFormat="1" ht="12.75">
      <c r="A186" s="45"/>
      <c r="B186" s="45"/>
      <c r="C186" s="179"/>
      <c r="D186" s="45"/>
      <c r="E186" s="43"/>
      <c r="F186" s="47"/>
      <c r="G186" s="45"/>
      <c r="H186" s="45"/>
      <c r="I186" s="59"/>
      <c r="J186" s="59"/>
      <c r="K186" s="48"/>
    </row>
    <row r="187" spans="1:13" s="46" customFormat="1" ht="12.75">
      <c r="A187" s="45"/>
      <c r="B187" s="45"/>
      <c r="C187" s="179"/>
      <c r="D187" s="45"/>
      <c r="E187" s="43"/>
      <c r="F187" s="47"/>
      <c r="G187" s="45"/>
      <c r="H187" s="45"/>
      <c r="I187" s="45"/>
      <c r="J187" s="45"/>
      <c r="K187" s="48"/>
    </row>
    <row r="188" spans="1:13">
      <c r="I188" s="58"/>
      <c r="M188" s="46"/>
    </row>
    <row r="189" spans="1:13">
      <c r="I189" s="58"/>
    </row>
    <row r="190" spans="1:13">
      <c r="I190" s="68"/>
    </row>
  </sheetData>
  <mergeCells count="175">
    <mergeCell ref="I4:K4"/>
    <mergeCell ref="C184:H184"/>
    <mergeCell ref="I3:J3"/>
    <mergeCell ref="J19:J20"/>
    <mergeCell ref="F56:F57"/>
    <mergeCell ref="J59:J60"/>
    <mergeCell ref="C175:H175"/>
    <mergeCell ref="C176:H176"/>
    <mergeCell ref="C177:H177"/>
    <mergeCell ref="C178:H178"/>
    <mergeCell ref="C179:H179"/>
    <mergeCell ref="C180:H180"/>
    <mergeCell ref="C169:H169"/>
    <mergeCell ref="C170:H170"/>
    <mergeCell ref="C171:H171"/>
    <mergeCell ref="C172:H172"/>
    <mergeCell ref="C173:H173"/>
    <mergeCell ref="C174:H174"/>
    <mergeCell ref="C163:H163"/>
    <mergeCell ref="C165:H165"/>
    <mergeCell ref="J158:K158"/>
    <mergeCell ref="B159:H159"/>
    <mergeCell ref="J159:K159"/>
    <mergeCell ref="B160:H160"/>
    <mergeCell ref="C183:H183"/>
    <mergeCell ref="A155:A157"/>
    <mergeCell ref="B155:B157"/>
    <mergeCell ref="C155:C157"/>
    <mergeCell ref="E155:E156"/>
    <mergeCell ref="D155:D156"/>
    <mergeCell ref="C166:H166"/>
    <mergeCell ref="C167:H167"/>
    <mergeCell ref="C168:H168"/>
    <mergeCell ref="C158:H158"/>
    <mergeCell ref="A161:K161"/>
    <mergeCell ref="D152:D153"/>
    <mergeCell ref="E152:E153"/>
    <mergeCell ref="G150:G153"/>
    <mergeCell ref="G146:G147"/>
    <mergeCell ref="G148:G149"/>
    <mergeCell ref="J160:K160"/>
    <mergeCell ref="G155:G156"/>
    <mergeCell ref="C181:H181"/>
    <mergeCell ref="C182:H182"/>
    <mergeCell ref="C143:H143"/>
    <mergeCell ref="J143:K143"/>
    <mergeCell ref="C144:K144"/>
    <mergeCell ref="D146:D149"/>
    <mergeCell ref="E146:E149"/>
    <mergeCell ref="E140:E141"/>
    <mergeCell ref="G140:G141"/>
    <mergeCell ref="H140:H141"/>
    <mergeCell ref="D150:D151"/>
    <mergeCell ref="E150:E151"/>
    <mergeCell ref="C130:K130"/>
    <mergeCell ref="A132:A142"/>
    <mergeCell ref="B132:B142"/>
    <mergeCell ref="C132:C142"/>
    <mergeCell ref="E132:E134"/>
    <mergeCell ref="G132:G133"/>
    <mergeCell ref="E135:E137"/>
    <mergeCell ref="G135:G137"/>
    <mergeCell ref="J121:J122"/>
    <mergeCell ref="K121:K122"/>
    <mergeCell ref="C129:H129"/>
    <mergeCell ref="E126:E127"/>
    <mergeCell ref="G126:G127"/>
    <mergeCell ref="J110:J111"/>
    <mergeCell ref="C113:H113"/>
    <mergeCell ref="C114:K114"/>
    <mergeCell ref="E115:E118"/>
    <mergeCell ref="G115:G118"/>
    <mergeCell ref="G110:G111"/>
    <mergeCell ref="A110:A112"/>
    <mergeCell ref="B110:B112"/>
    <mergeCell ref="C110:C112"/>
    <mergeCell ref="E110:E111"/>
    <mergeCell ref="D110:D111"/>
    <mergeCell ref="D104:D105"/>
    <mergeCell ref="E104:E105"/>
    <mergeCell ref="A107:A109"/>
    <mergeCell ref="B107:B109"/>
    <mergeCell ref="C107:C109"/>
    <mergeCell ref="E99:E101"/>
    <mergeCell ref="G99:G101"/>
    <mergeCell ref="J99:J100"/>
    <mergeCell ref="E91:E92"/>
    <mergeCell ref="G91:G92"/>
    <mergeCell ref="D94:D95"/>
    <mergeCell ref="E94:E95"/>
    <mergeCell ref="E97:E98"/>
    <mergeCell ref="J97:J98"/>
    <mergeCell ref="F107:F108"/>
    <mergeCell ref="G107:G108"/>
    <mergeCell ref="E107:E108"/>
    <mergeCell ref="E82:E84"/>
    <mergeCell ref="J82:J84"/>
    <mergeCell ref="E85:E87"/>
    <mergeCell ref="J85:J87"/>
    <mergeCell ref="E88:E90"/>
    <mergeCell ref="A79:A80"/>
    <mergeCell ref="B79:B80"/>
    <mergeCell ref="C79:C80"/>
    <mergeCell ref="G82:G83"/>
    <mergeCell ref="E74:E75"/>
    <mergeCell ref="A77:A78"/>
    <mergeCell ref="B77:B78"/>
    <mergeCell ref="C77:C78"/>
    <mergeCell ref="E66:E67"/>
    <mergeCell ref="G66:G67"/>
    <mergeCell ref="J66:J67"/>
    <mergeCell ref="E68:E69"/>
    <mergeCell ref="G68:G69"/>
    <mergeCell ref="E70:E73"/>
    <mergeCell ref="G70:G73"/>
    <mergeCell ref="A40:A44"/>
    <mergeCell ref="B40:B44"/>
    <mergeCell ref="C40:C44"/>
    <mergeCell ref="E40:E44"/>
    <mergeCell ref="F40:F44"/>
    <mergeCell ref="G59:G60"/>
    <mergeCell ref="A63:A64"/>
    <mergeCell ref="B63:B64"/>
    <mergeCell ref="C63:C64"/>
    <mergeCell ref="A56:A58"/>
    <mergeCell ref="B56:B58"/>
    <mergeCell ref="C56:C58"/>
    <mergeCell ref="E56:E57"/>
    <mergeCell ref="A59:A62"/>
    <mergeCell ref="B59:B62"/>
    <mergeCell ref="C59:C62"/>
    <mergeCell ref="E59:E61"/>
    <mergeCell ref="F59:F61"/>
    <mergeCell ref="G40:G44"/>
    <mergeCell ref="E45:E46"/>
    <mergeCell ref="E47:E48"/>
    <mergeCell ref="G47:G48"/>
    <mergeCell ref="G24:G27"/>
    <mergeCell ref="J12:J13"/>
    <mergeCell ref="A14:K14"/>
    <mergeCell ref="A15:K15"/>
    <mergeCell ref="B16:K16"/>
    <mergeCell ref="G11:G13"/>
    <mergeCell ref="H11:H13"/>
    <mergeCell ref="I11:I13"/>
    <mergeCell ref="A11:A13"/>
    <mergeCell ref="B11:B13"/>
    <mergeCell ref="C11:C13"/>
    <mergeCell ref="D11:D13"/>
    <mergeCell ref="E11:E13"/>
    <mergeCell ref="F11:F13"/>
    <mergeCell ref="E38:E39"/>
    <mergeCell ref="E34:E37"/>
    <mergeCell ref="D34:D37"/>
    <mergeCell ref="F34:F37"/>
    <mergeCell ref="G31:G33"/>
    <mergeCell ref="G34:G36"/>
    <mergeCell ref="E28:E30"/>
    <mergeCell ref="J11:K11"/>
    <mergeCell ref="I1:K2"/>
    <mergeCell ref="A6:K6"/>
    <mergeCell ref="A7:K7"/>
    <mergeCell ref="A8:K8"/>
    <mergeCell ref="J10:K10"/>
    <mergeCell ref="G28:G29"/>
    <mergeCell ref="J28:J29"/>
    <mergeCell ref="K28:K29"/>
    <mergeCell ref="C17:K17"/>
    <mergeCell ref="E19:E21"/>
    <mergeCell ref="F19:F21"/>
    <mergeCell ref="G19:G23"/>
    <mergeCell ref="A24:A27"/>
    <mergeCell ref="B24:B27"/>
    <mergeCell ref="C24:C27"/>
    <mergeCell ref="E24:E27"/>
  </mergeCells>
  <printOptions horizontalCentered="1"/>
  <pageMargins left="0.39370078740157483" right="0.39370078740157483" top="0.39370078740157483" bottom="0.39370078740157483" header="0" footer="0"/>
  <pageSetup paperSize="9" scale="70" orientation="portrait" r:id="rId1"/>
  <rowBreaks count="3" manualBreakCount="3">
    <brk id="48" max="10" man="1"/>
    <brk id="81" max="10" man="1"/>
    <brk id="128" max="10" man="1"/>
  </rowBreaks>
  <ignoredErrors>
    <ignoredError sqref="K28:K30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 programa MVP</vt:lpstr>
      <vt:lpstr>'3 programa MVP'!Print_Area</vt:lpstr>
      <vt:lpstr>'3 programa MVP'!Print_Titles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Asta Česnauskienė</cp:lastModifiedBy>
  <cp:lastPrinted>2021-11-29T08:51:24Z</cp:lastPrinted>
  <dcterms:created xsi:type="dcterms:W3CDTF">2015-10-15T13:35:41Z</dcterms:created>
  <dcterms:modified xsi:type="dcterms:W3CDTF">2021-12-02T11:01:01Z</dcterms:modified>
</cp:coreProperties>
</file>