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A.Cesnauskiene\Desktop\"/>
    </mc:Choice>
  </mc:AlternateContent>
  <bookViews>
    <workbookView xWindow="-120" yWindow="-120" windowWidth="24240" windowHeight="12270"/>
  </bookViews>
  <sheets>
    <sheet name="4 programa MVP" sheetId="9" r:id="rId1"/>
    <sheet name="4 programa" sheetId="10" state="hidden" r:id="rId2"/>
  </sheets>
  <definedNames>
    <definedName name="_xlnm.Print_Area" localSheetId="1">'4 programa'!$A$1:$N$149</definedName>
    <definedName name="_xlnm.Print_Area" localSheetId="0">'4 programa MVP'!$A$1:$L$162</definedName>
    <definedName name="_xlnm.Print_Titles" localSheetId="1">'4 programa'!$7:$9</definedName>
    <definedName name="_xlnm.Print_Titles" localSheetId="0">'4 programa MVP'!$8:$10</definedName>
  </definedNames>
  <calcPr calcId="162913"/>
</workbook>
</file>

<file path=xl/calcChain.xml><?xml version="1.0" encoding="utf-8"?>
<calcChain xmlns="http://schemas.openxmlformats.org/spreadsheetml/2006/main">
  <c r="J153" i="9" l="1"/>
  <c r="J137" i="9"/>
  <c r="J136" i="9"/>
  <c r="J128" i="9"/>
  <c r="J116" i="9"/>
  <c r="J103" i="9"/>
  <c r="J96" i="9"/>
  <c r="J95" i="9"/>
  <c r="J93" i="9"/>
  <c r="J89" i="9"/>
  <c r="J82" i="9"/>
  <c r="J78" i="9"/>
  <c r="J69" i="9"/>
  <c r="J145" i="9" l="1"/>
  <c r="J113" i="9"/>
  <c r="J56" i="9"/>
  <c r="J55" i="9"/>
  <c r="J29" i="9"/>
  <c r="J110" i="9" l="1"/>
  <c r="J91" i="9"/>
  <c r="J35" i="9" l="1"/>
  <c r="J122" i="9" l="1"/>
  <c r="J84" i="9"/>
  <c r="J80" i="9"/>
  <c r="J68" i="9"/>
  <c r="J57" i="9"/>
  <c r="J54" i="9"/>
  <c r="J48" i="9"/>
  <c r="J45" i="9"/>
  <c r="J39" i="9"/>
  <c r="J26" i="9"/>
  <c r="J107" i="9"/>
  <c r="J109" i="9" s="1"/>
  <c r="H131" i="10" l="1"/>
  <c r="H92" i="10"/>
  <c r="J146" i="9" l="1"/>
  <c r="J99" i="9"/>
  <c r="J102" i="9" s="1"/>
  <c r="H43" i="10" l="1"/>
  <c r="I123" i="10" l="1"/>
  <c r="J123" i="10"/>
  <c r="H123" i="10"/>
  <c r="J103" i="10" l="1"/>
  <c r="I103" i="10"/>
  <c r="H103" i="10"/>
  <c r="J144" i="10" l="1"/>
  <c r="I144" i="10"/>
  <c r="H144" i="10"/>
  <c r="J143" i="10"/>
  <c r="I143" i="10"/>
  <c r="H143" i="10"/>
  <c r="J142" i="10"/>
  <c r="I142" i="10"/>
  <c r="H142" i="10"/>
  <c r="J141" i="10"/>
  <c r="I141" i="10"/>
  <c r="H141" i="10"/>
  <c r="J139" i="10"/>
  <c r="I139" i="10"/>
  <c r="H139" i="10"/>
  <c r="J138" i="10"/>
  <c r="I138" i="10"/>
  <c r="H138" i="10"/>
  <c r="J137" i="10"/>
  <c r="I137" i="10"/>
  <c r="J136" i="10"/>
  <c r="I136" i="10"/>
  <c r="H136" i="10"/>
  <c r="J135" i="10"/>
  <c r="I135" i="10"/>
  <c r="H135" i="10"/>
  <c r="J134" i="10"/>
  <c r="I134" i="10"/>
  <c r="J133" i="10"/>
  <c r="I133" i="10"/>
  <c r="H133" i="10"/>
  <c r="J132" i="10"/>
  <c r="I132" i="10"/>
  <c r="H132" i="10"/>
  <c r="H114" i="10"/>
  <c r="H105" i="10"/>
  <c r="H101" i="10"/>
  <c r="H89" i="10"/>
  <c r="H87" i="10"/>
  <c r="J84" i="10"/>
  <c r="I84" i="10"/>
  <c r="H84" i="10"/>
  <c r="J80" i="10"/>
  <c r="I80" i="10"/>
  <c r="H80" i="10"/>
  <c r="J76" i="10"/>
  <c r="I76" i="10"/>
  <c r="H76" i="10"/>
  <c r="J72" i="10"/>
  <c r="I72" i="10"/>
  <c r="H72" i="10"/>
  <c r="J70" i="10"/>
  <c r="I70" i="10"/>
  <c r="H70" i="10"/>
  <c r="J68" i="10"/>
  <c r="I68" i="10"/>
  <c r="H68" i="10"/>
  <c r="J55" i="10"/>
  <c r="I55" i="10"/>
  <c r="H55" i="10"/>
  <c r="J52" i="10"/>
  <c r="I52" i="10"/>
  <c r="H52" i="10"/>
  <c r="H57" i="10"/>
  <c r="I49" i="10"/>
  <c r="H49" i="10"/>
  <c r="J46" i="10"/>
  <c r="I46" i="10"/>
  <c r="H46" i="10"/>
  <c r="J43" i="10"/>
  <c r="I43" i="10"/>
  <c r="J39" i="10"/>
  <c r="I39" i="10"/>
  <c r="H39" i="10"/>
  <c r="J37" i="10"/>
  <c r="I37" i="10"/>
  <c r="H37" i="10"/>
  <c r="J33" i="10"/>
  <c r="I33" i="10"/>
  <c r="H33" i="10"/>
  <c r="J25" i="10"/>
  <c r="I25" i="10"/>
  <c r="H25" i="10"/>
  <c r="J22" i="10"/>
  <c r="I22" i="10"/>
  <c r="H14" i="10"/>
  <c r="I58" i="10" l="1"/>
  <c r="H134" i="10"/>
  <c r="H90" i="10"/>
  <c r="H140" i="10"/>
  <c r="J58" i="10"/>
  <c r="J130" i="10"/>
  <c r="J129" i="10" s="1"/>
  <c r="J128" i="10" s="1"/>
  <c r="J140" i="10"/>
  <c r="I140" i="10"/>
  <c r="J90" i="10"/>
  <c r="I90" i="10"/>
  <c r="H130" i="10"/>
  <c r="H22" i="10"/>
  <c r="H58" i="10" s="1"/>
  <c r="H137" i="10"/>
  <c r="I130" i="10"/>
  <c r="I129" i="10" s="1"/>
  <c r="I128" i="10" s="1"/>
  <c r="H129" i="10" l="1"/>
  <c r="H128" i="10" s="1"/>
  <c r="H145" i="10" s="1"/>
  <c r="I124" i="10"/>
  <c r="I125" i="10" s="1"/>
  <c r="J145" i="10"/>
  <c r="I145" i="10"/>
  <c r="J124" i="10"/>
  <c r="J125" i="10" s="1"/>
  <c r="H124" i="10"/>
  <c r="H125" i="10" s="1"/>
  <c r="J160" i="9"/>
  <c r="J159" i="9"/>
  <c r="J158" i="9"/>
  <c r="J157" i="9"/>
  <c r="J155" i="9"/>
  <c r="J154" i="9"/>
  <c r="J152" i="9"/>
  <c r="J151" i="9"/>
  <c r="J149" i="9"/>
  <c r="J148" i="9"/>
  <c r="J147" i="9"/>
  <c r="H147" i="10" l="1"/>
  <c r="I147" i="10"/>
  <c r="J147" i="10"/>
  <c r="J156" i="9"/>
  <c r="J15" i="9" l="1"/>
  <c r="J23" i="9" s="1"/>
  <c r="J131" i="9" l="1"/>
  <c r="J123" i="9" l="1"/>
  <c r="J125" i="9" s="1"/>
  <c r="J150" i="9" l="1"/>
  <c r="J115" i="9" l="1"/>
  <c r="J144" i="9" l="1"/>
  <c r="J143" i="9" s="1"/>
  <c r="J161" i="9" s="1"/>
  <c r="J87" i="9"/>
  <c r="J51" i="9"/>
  <c r="J133" i="9" l="1"/>
  <c r="J112" i="9"/>
  <c r="J118" i="9"/>
  <c r="J106" i="9"/>
  <c r="J76" i="9"/>
  <c r="J72" i="9"/>
  <c r="J70" i="9"/>
  <c r="J41" i="9"/>
  <c r="J58" i="9" s="1"/>
  <c r="J138" i="9" l="1"/>
  <c r="J139" i="9" s="1"/>
  <c r="J163" i="9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6.2.1. Visuomenės sveikatos priežiūros paslaugas gaunančių asmenų skaičiaus didėjimas, proc.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6.2. Visuomenės sveikatinimo paslaugų plėtojimas
</t>
        </r>
        <r>
          <rPr>
            <sz val="9"/>
            <color indexed="81"/>
            <rFont val="Tahoma"/>
            <family val="2"/>
            <charset val="186"/>
          </rPr>
          <t xml:space="preserve">6.2.2. Naujų tarpsektorinių programų ir iniciatyvų skaičius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186"/>
          </rPr>
          <t>6.1. Asmens sveikatos priežiūros įstaigų statuso stiprinimas</t>
        </r>
        <r>
          <rPr>
            <sz val="9"/>
            <color indexed="81"/>
            <rFont val="Tahoma"/>
            <family val="2"/>
            <charset val="186"/>
          </rPr>
          <t xml:space="preserve">
6.1.3. Kompleksines paslaugas sutrikusios raidos ir neįgaliems vaikams BĮ Klaipėdos sutrikusio vystymosi kūdikių namuose gaunančių asmenų skaičius per metus 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6.1.2. Poliklinikos statusą įgijusių savivaldybės sveikatos priežiūros centrų skaičius, vnt. </t>
        </r>
      </text>
    </comment>
  </commentList>
</comments>
</file>

<file path=xl/comments2.xml><?xml version="1.0" encoding="utf-8"?>
<comments xmlns="http://schemas.openxmlformats.org/spreadsheetml/2006/main">
  <authors>
    <author>Indrė Butenienė</author>
    <author>Snieguole Kacerauskaite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6.2.1. Visuomenės sveikatos priežiūros paslaugas gaunančių asmenų skaičiaus didėjimas, proc.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6.2. Visuomenės sveikatinimo paslaugų plėtojimas
</t>
        </r>
        <r>
          <rPr>
            <sz val="9"/>
            <color indexed="81"/>
            <rFont val="Tahoma"/>
            <family val="2"/>
            <charset val="186"/>
          </rPr>
          <t xml:space="preserve">6.2.2. Naujų tarpsektorinių programų ir iniciatyvų skaičius
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
</t>
        </r>
      </text>
    </comment>
    <comment ref="E44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E50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E53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E60" authorId="1" shapeId="0">
      <text>
        <r>
          <rPr>
            <b/>
            <sz val="9"/>
            <color indexed="81"/>
            <rFont val="Tahoma"/>
            <family val="2"/>
            <charset val="186"/>
          </rPr>
          <t>6.1. Asmens sveikatos priežiūros įstaigų statuso stiprinimas</t>
        </r>
        <r>
          <rPr>
            <sz val="9"/>
            <color indexed="81"/>
            <rFont val="Tahoma"/>
            <family val="2"/>
            <charset val="186"/>
          </rPr>
          <t xml:space="preserve">
6.1.3. Kompleksines paslaugas sutrikusios raidos ir neįgaliems vaikams BĮ Klaipėdos sutrikusio vystymosi kūdikių namuose gaunančių asmenų skaičius per metus </t>
        </r>
      </text>
    </comment>
    <comment ref="E103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6.1.2. Poliklinikos statusą įgijusių savivaldybės sveikatos priežiūros centrų skaičius, vnt. </t>
        </r>
      </text>
    </comment>
    <comment ref="K119" authorId="0" shapeId="0">
      <text>
        <r>
          <rPr>
            <b/>
            <sz val="9"/>
            <color indexed="81"/>
            <rFont val="Tahoma"/>
            <family val="2"/>
            <charset val="186"/>
          </rPr>
          <t>Indrė Butenienė:</t>
        </r>
        <r>
          <rPr>
            <sz val="9"/>
            <color indexed="81"/>
            <rFont val="Tahoma"/>
            <family val="2"/>
            <charset val="186"/>
          </rPr>
          <t xml:space="preserve">
1. Magneto terapijos aparatas 1 vnt.; 2.Elektroterapijos aparatas 2 vnt.; 3.Trumpųjų bangų terapijos aparatas 1 vnt.; 4.Decimetrinių bangų terapijos aparatas 1 vnt.; 5.Lazerio aparatas I vnt.; 6.Smūgines bangos terapijos aparatas 1 vnt.; 7. Ultragarsines terapijos aparatas I vnt.; 8.D' Arsonvalizacijos aparatas 1 vnt.;
9.Kompresines terapijos aparatas 1 vnt.</t>
        </r>
      </text>
    </comment>
  </commentList>
</comments>
</file>

<file path=xl/sharedStrings.xml><?xml version="1.0" encoding="utf-8"?>
<sst xmlns="http://schemas.openxmlformats.org/spreadsheetml/2006/main" count="813" uniqueCount="234">
  <si>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</si>
  <si>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</si>
  <si>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</si>
  <si>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</si>
  <si>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</si>
  <si>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</si>
  <si>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</si>
  <si>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</si>
  <si>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</si>
  <si>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kriterijus</t>
  </si>
  <si>
    <t>Strateginis tikslas 03. Užtikrinti gyventojams aukštą švietimo, kultūros, socialinių, sporto ir sveikatos apsaugos paslaugų kokybę ir prieinamumą</t>
  </si>
  <si>
    <t>01</t>
  </si>
  <si>
    <t>Stiprinti ir kryptingai plėtoti asmens ir visuomenės sveikatos priežiūros paslaugas</t>
  </si>
  <si>
    <t>Užtikrinti visuomenės sveikatos priežiūros paslaugų teikimą</t>
  </si>
  <si>
    <t>Klaipėdos miesto savivaldybės visuomenės sveikatos rėmimo specialiosios programos įgyvendinimas prioritetinėse srityse</t>
  </si>
  <si>
    <t>07</t>
  </si>
  <si>
    <t>3</t>
  </si>
  <si>
    <t>SB</t>
  </si>
  <si>
    <t>Visuomenės sveikatos rėmimo specialiosios programos įgyvendinimas, proc.</t>
  </si>
  <si>
    <t>Užkrečiamųjų ligų prevencija</t>
  </si>
  <si>
    <t>SB(AA)</t>
  </si>
  <si>
    <t>Vaikų sveikatos gerinimas</t>
  </si>
  <si>
    <t>Saugios bendruomenės organizavimas ir užtikrinimas</t>
  </si>
  <si>
    <t>Sveikos gyvensenos (subalansuotos mitybos, fizinio aktyvumo) formavimas</t>
  </si>
  <si>
    <t>Visuomenės informavimas sveikatos klausimais</t>
  </si>
  <si>
    <t>Iš viso:</t>
  </si>
  <si>
    <t>02</t>
  </si>
  <si>
    <t xml:space="preserve">Mokinių visuomenės sveikatos priežiūros įgyvendinimas savivaldybės teritorijoje esančiose ikimokyklinio ugdymo, bendrojo ugdymo mokyklose ir profesinio mokymo įstaigose </t>
  </si>
  <si>
    <t>SB(VB)</t>
  </si>
  <si>
    <t>Ugdymo įstaigų, kuriose vykdoma vaikų sveikatos priežiūra, skaičius</t>
  </si>
  <si>
    <t>03</t>
  </si>
  <si>
    <t>BĮ Klaipėdos miesto visuomenės sveikatos biuro veiklos organizavimas, vykdant visuomenės sveikatos stiprinimą ir stebėseną</t>
  </si>
  <si>
    <t>SB(SP)</t>
  </si>
  <si>
    <t>04</t>
  </si>
  <si>
    <t>Iš viso uždaviniui:</t>
  </si>
  <si>
    <t>Užtikrinti asmens sveikatos priežiūros paslaugų teikimą</t>
  </si>
  <si>
    <t>BĮ Klaipėdos sutrikusio vystymosi kūdikių namų išlaikymas ir veiklos organizavimas</t>
  </si>
  <si>
    <t>PSDF</t>
  </si>
  <si>
    <t>1</t>
  </si>
  <si>
    <t>5</t>
  </si>
  <si>
    <t>Modernizuoti sveikatos priežiūros įstaigų infrastruktūrą</t>
  </si>
  <si>
    <t xml:space="preserve">I  </t>
  </si>
  <si>
    <t>Kt</t>
  </si>
  <si>
    <t>05</t>
  </si>
  <si>
    <t>06</t>
  </si>
  <si>
    <t>08</t>
  </si>
  <si>
    <t>09</t>
  </si>
  <si>
    <t>Iš viso tikslui:</t>
  </si>
  <si>
    <t>13</t>
  </si>
  <si>
    <t xml:space="preserve">Iš viso  programai: 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</si>
  <si>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</si>
  <si>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</si>
  <si>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</si>
  <si>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</si>
  <si>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</si>
  <si>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</si>
  <si>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</si>
  <si>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rPr>
        <sz val="10"/>
        <rFont val="Times New Roman"/>
        <family val="1"/>
        <charset val="186"/>
      </rPr>
      <t>Privalomojo sveikatos draudimo fondo lėšos</t>
    </r>
    <r>
      <rPr>
        <b/>
        <sz val="10"/>
        <rFont val="Times New Roman"/>
        <family val="1"/>
      </rPr>
      <t xml:space="preserve"> PSDF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</si>
  <si>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</si>
  <si>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</si>
  <si>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</si>
  <si>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Vaikų, gavusių ankstyvosios reabilitacijos paslaugas, skaičius</t>
  </si>
  <si>
    <t xml:space="preserve">Atokvėpio paslaugos teikimas šeimoms, auginančioms vaiką su negalia (BĮ Klaipėdos sutrikusio vystymosi kūdikių namuose) </t>
  </si>
  <si>
    <r>
      <t xml:space="preserve">Vietų </t>
    </r>
    <r>
      <rPr>
        <sz val="10"/>
        <rFont val="Times New Roman"/>
        <family val="1"/>
        <charset val="186"/>
      </rPr>
      <t>atokvėpio</t>
    </r>
    <r>
      <rPr>
        <sz val="10"/>
        <rFont val="Times New Roman"/>
        <family val="1"/>
      </rPr>
      <t xml:space="preserve"> paslaugai teikti skaičius </t>
    </r>
  </si>
  <si>
    <t>SB(AAL)</t>
  </si>
  <si>
    <t>ES</t>
  </si>
  <si>
    <t>SB(SPL)</t>
  </si>
  <si>
    <t>6</t>
  </si>
  <si>
    <t xml:space="preserve">Tiesiogiai stebimo trumpo gydymo kurso (DOTS) kabineto paslaugų organizavimas </t>
  </si>
  <si>
    <t>Lankytojų skaičius</t>
  </si>
  <si>
    <t xml:space="preserve">Neveiksnių asmenų būklės peržiūrėjimo užtikrinimas </t>
  </si>
  <si>
    <t>Klaipėdos miesto gyventojų sveikatos priežiūros paslaugų rėmimas</t>
  </si>
  <si>
    <t>Parengtas techninis projektas, vnt.</t>
  </si>
  <si>
    <t>Ikimokyklinio ugdymo įstaigose dirbančių dietistų skaičius</t>
  </si>
  <si>
    <t>Išlaikomas specialisto etatas</t>
  </si>
  <si>
    <r>
      <t xml:space="preserve">Savivaldybės aplinkos apsaugos rėmimo specialiosios programos lėšų likutis </t>
    </r>
    <r>
      <rPr>
        <b/>
        <sz val="10"/>
        <rFont val="Times New Roman"/>
        <family val="1"/>
      </rPr>
      <t>SB(AAL)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</si>
  <si>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</si>
  <si>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</si>
  <si>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Visuomenės sveikatos priežiūros paslaugų, teikiamų Klaipėdos miesto bendruomenei, skaičius</t>
  </si>
  <si>
    <t>SB(ES)</t>
  </si>
  <si>
    <t>LRVB</t>
  </si>
  <si>
    <t>Tikslinių grupių asmenų, kurie dalyvavo informavimo, švietimo, mokymo renginiuose bei sveikatos raštingumą didinančiose veiklose, skaičius</t>
  </si>
  <si>
    <t>Sveikatos ir su sveikata  susijusių dienų minėjimo renginių organizavimas</t>
  </si>
  <si>
    <t>Asmens būklės peržiūrėjimo bylų skaičius</t>
  </si>
  <si>
    <t>Parengtų išvadų skaičius</t>
  </si>
  <si>
    <r>
      <rPr>
        <sz val="10"/>
        <rFont val="Times New Roman"/>
        <family val="1"/>
        <charset val="186"/>
      </rP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</si>
  <si>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SB(ESA)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</si>
  <si>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</si>
  <si>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 xml:space="preserve">Asmens gebėjimo pasirūpinti savimi ir priimti kasdienius sprendimus savarankiškai ar naudojantis pagalba konkrečioje srityje vertinimas ir išvadų rengimas </t>
  </si>
  <si>
    <t>Fizinio asmens pripažinimo neveiksniu tam tikroje srityje organizavimas:</t>
  </si>
  <si>
    <t xml:space="preserve">Projekto „Socialinės paramos priemonių teikimas tuberkulioze sergantiems Klaipėdos miesto gyventojams (DOTS kabineto pacientai)“ įgyvendinimas </t>
  </si>
  <si>
    <t>URBACT III projekto „Žaidimų paradigma“ įgyvendinimas</t>
  </si>
  <si>
    <t>Įrengtas liftas, vnt.</t>
  </si>
  <si>
    <t>Visuomenės sveikatos priežiūros paslaugomis, teikiamomis Klaipėdos miesto bendruomenei, besinaudojančių dalyvių skaičius</t>
  </si>
  <si>
    <t>Projekto „Klaipėdos miesto  tikslinių gyventojų grupių sveikos gyvensenos skatinimas“ įgyvendinimas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</si>
  <si>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</si>
  <si>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Projekto „Sveikatos plėtra“ („Healthy Boost“) įgyvendinimas</t>
  </si>
  <si>
    <t xml:space="preserve">Organizuota renginių, skaičius </t>
  </si>
  <si>
    <t>Lovadienių skaičius</t>
  </si>
  <si>
    <t>Išlaikomas budinčio odontologo kabinetas</t>
  </si>
  <si>
    <t>Padidintas dalininko kapitalas, proc.</t>
  </si>
  <si>
    <t>Vaikų, gavusių paliatyvios pagalbos  paslaugas, skaičius</t>
  </si>
  <si>
    <t>Vaikų, kuriems suteiktos Kompleksinių paslaugų vaikų dienos užimtumo centro paslaugos, skaičius</t>
  </si>
  <si>
    <t>Papriemonės kodas</t>
  </si>
  <si>
    <r>
      <t xml:space="preserve">Savivaldybės tikslinės lėšos, skirtos aplinkos apsaugai </t>
    </r>
    <r>
      <rPr>
        <b/>
        <sz val="10"/>
        <rFont val="Times New Roman"/>
        <family val="1"/>
      </rPr>
      <t>SB(AA)</t>
    </r>
  </si>
  <si>
    <t>Planas</t>
  </si>
  <si>
    <t>Įsigyta kompiuterinė ir organizacinė technika, skaičius</t>
  </si>
  <si>
    <t xml:space="preserve">Organizuota susitikimų su suinteresuotomis grupėmis, skaičius </t>
  </si>
  <si>
    <t>Įgyvendintas projektas, proc.</t>
  </si>
  <si>
    <t>P1</t>
  </si>
  <si>
    <t>Lovų skaičius</t>
  </si>
  <si>
    <t>Išlaikoma kabinetų, skaičius</t>
  </si>
  <si>
    <t>Vaikų, kuriems iš dalies finansuotas ortodontinis gydymas, skaičius per metus</t>
  </si>
  <si>
    <t>Visuomenės sveikatos priežiūros paslaugas gaunančių asmenų skaičiaus didėjimas, proc.</t>
  </si>
  <si>
    <t>Atlikta statybos darbų, proc.</t>
  </si>
  <si>
    <t>Sveikatos apsaugos skyrius</t>
  </si>
  <si>
    <t>Statybos ir infrastruktūros plėtros skyrius</t>
  </si>
  <si>
    <t>Atliktas patalpų remontas, proc.</t>
  </si>
  <si>
    <t>Atliktas nuotekų vamzdyno remontas, proc.</t>
  </si>
  <si>
    <t>Savivaldybės biudžetas, iš jo:</t>
  </si>
  <si>
    <r>
      <t>Pajamų įmokų likutis</t>
    </r>
    <r>
      <rPr>
        <b/>
        <sz val="10"/>
        <rFont val="Times New Roman"/>
        <family val="1"/>
        <charset val="186"/>
      </rPr>
      <t xml:space="preserve"> SB(SPL)</t>
    </r>
  </si>
  <si>
    <t>Projekto „Integruotų priklausomybės ligų gydymo paslaugų kokybės ir prieinamumo gerinimas“ įgyvendinimas</t>
  </si>
  <si>
    <t>Teikiamų sveikatos priežiūros paslaugų infrastruktūros tobulinimas:</t>
  </si>
  <si>
    <t>Projektų skyrius</t>
  </si>
  <si>
    <t>Turto valdymo skyrius</t>
  </si>
  <si>
    <t>10</t>
  </si>
  <si>
    <t>Projekto „Žemo slenksčio paslaugų Klaipėdos mieste prieinamumo didinimas“ įgyvendinimas</t>
  </si>
  <si>
    <t>Apsilankymų skaičius žemo slenksčio paslaugų konsultaciniuose kabinetuose, vnt.</t>
  </si>
  <si>
    <t>Įdiegtas bandomasis modelis</t>
  </si>
  <si>
    <t>VšĮ Klaipėdos universitetinės ligoninės  pastatų atnaujinimo finansavimo modelio parengimas</t>
  </si>
  <si>
    <t>Parengtas modelis, vnt.</t>
  </si>
  <si>
    <r>
      <rPr>
        <sz val="10"/>
        <rFont val="Times New Roman"/>
        <family val="1"/>
        <charset val="186"/>
      </rPr>
      <t xml:space="preserve">Statinių administravimo </t>
    </r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skyrius  </t>
    </r>
  </si>
  <si>
    <t>2021 m.</t>
  </si>
  <si>
    <t>2022 m.</t>
  </si>
  <si>
    <t>2023 m.</t>
  </si>
  <si>
    <t>2021 m. asignavimų projektas</t>
  </si>
  <si>
    <t>2022 m. asignavimų projektas</t>
  </si>
  <si>
    <t>2023 m. asignavimų projektas</t>
  </si>
  <si>
    <t>8</t>
  </si>
  <si>
    <t>120</t>
  </si>
  <si>
    <t>264</t>
  </si>
  <si>
    <t>279</t>
  </si>
  <si>
    <t>4</t>
  </si>
  <si>
    <t>840</t>
  </si>
  <si>
    <t>841</t>
  </si>
  <si>
    <t>100</t>
  </si>
  <si>
    <t>Veikiantis daugiaprofilis, modernus Vakarų Lietuvos regiono tretinio lygio asmens sveikatos priežiūros ir gydymo Klaipėdos universitetinės ligoninės centras, vnt.</t>
  </si>
  <si>
    <t>11</t>
  </si>
  <si>
    <t>Atlikta modernizavimo darbų, proc.</t>
  </si>
  <si>
    <t>Įgyvendintų veiklų sk.</t>
  </si>
  <si>
    <t>Įdiegtas modelis, proc.</t>
  </si>
  <si>
    <t>Organizuota projekto viešinimo renginių, skaičius</t>
  </si>
  <si>
    <t>Projekto „Neįtikėtini metai“ įgyvendinimas</t>
  </si>
  <si>
    <t>40</t>
  </si>
  <si>
    <t>Projekto „Paslaugų vaikams su negalia ir jų šeimoms plėtra Klaipėdos regione“ įgyvendinimas</t>
  </si>
  <si>
    <t>80</t>
  </si>
  <si>
    <t>290</t>
  </si>
  <si>
    <t>240</t>
  </si>
  <si>
    <t>119</t>
  </si>
  <si>
    <t>Parengta galimybių studija, vnt</t>
  </si>
  <si>
    <t>VŠĮ Klaipėdos universitetinės ligoninės nepriklausomo veiklos audito atlikimas, ataskaitos parengimas ir veiklos efektyvumo didinimo galimybių pateikimo paslaugos pirkimas</t>
  </si>
  <si>
    <t>Atliktas veiklos auditas, vnt</t>
  </si>
  <si>
    <t>Sutvarkyti pastatai adresu Turistų g. 28, pritaikant juos kompleksinių paslaugų vaikams su negalia ir jų šeimoms centro veiklai, proc.</t>
  </si>
  <si>
    <t>Įsigytas automobilis, vnt.</t>
  </si>
  <si>
    <r>
      <t xml:space="preserve">Savivaldybės paskolų lėšos </t>
    </r>
    <r>
      <rPr>
        <b/>
        <sz val="10"/>
        <rFont val="Times New Roman"/>
        <family val="1"/>
        <charset val="186"/>
      </rPr>
      <t>SB(P)</t>
    </r>
  </si>
  <si>
    <r>
      <t>Administracinės paskirties pastato J. Karoso g. 12, Klaipėda, rekonstravimas</t>
    </r>
    <r>
      <rPr>
        <sz val="10"/>
        <rFont val="Times New Roman"/>
        <family val="1"/>
        <charset val="186"/>
      </rPr>
      <t xml:space="preserve"> į gydymo paskirties pastatą </t>
    </r>
  </si>
  <si>
    <r>
      <rPr>
        <b/>
        <sz val="10"/>
        <rFont val="Times New Roman"/>
        <family val="1"/>
        <charset val="186"/>
      </rPr>
      <t xml:space="preserve">VšĮ Klaipėdos universitetinės ligoninės </t>
    </r>
    <r>
      <rPr>
        <sz val="10"/>
        <rFont val="Times New Roman"/>
        <family val="1"/>
        <charset val="186"/>
      </rPr>
      <t xml:space="preserve">dalies pastato Liepojos g. 39 rekonstravimas  </t>
    </r>
  </si>
  <si>
    <r>
      <rPr>
        <b/>
        <sz val="10"/>
        <rFont val="Times New Roman"/>
        <family val="1"/>
        <charset val="186"/>
      </rPr>
      <t>VšĮ Jūrininkų sveikatos priežiūros centro infrastruktūros plėtra</t>
    </r>
    <r>
      <rPr>
        <sz val="10"/>
        <rFont val="Times New Roman"/>
        <family val="1"/>
        <charset val="186"/>
      </rPr>
      <t xml:space="preserve"> (naujo pastato statyba) </t>
    </r>
  </si>
  <si>
    <r>
      <t xml:space="preserve">Projekto </t>
    </r>
    <r>
      <rPr>
        <b/>
        <sz val="10"/>
        <rFont val="Times New Roman"/>
        <family val="1"/>
        <charset val="186"/>
      </rPr>
      <t>„Onkologijos radioterapijos paslaugų teikimo optimizavimas Klaipėdos universitetinėje ligoninėje“</t>
    </r>
    <r>
      <rPr>
        <sz val="10"/>
        <rFont val="Times New Roman"/>
        <family val="1"/>
        <charset val="186"/>
      </rPr>
      <t xml:space="preserve"> įgyvendinimas</t>
    </r>
  </si>
  <si>
    <r>
      <rPr>
        <b/>
        <sz val="10"/>
        <rFont val="Times New Roman"/>
        <family val="1"/>
        <charset val="186"/>
      </rPr>
      <t xml:space="preserve">VšĮ Klaipėdos miesto poliklinikos </t>
    </r>
    <r>
      <rPr>
        <sz val="10"/>
        <rFont val="Times New Roman"/>
        <family val="1"/>
        <charset val="186"/>
      </rPr>
      <t>įstatinio kapitalo didinimas medicinos įrangos atnaujinimui</t>
    </r>
  </si>
  <si>
    <t>Atliktas įstaigos patalpų Taikos pr. 107-61 remontas, įrengtos darbo vietos, proc.</t>
  </si>
  <si>
    <t>Galimybių studijos dėl Klaipėdos miesto stacionarių sveikatos priežiūros įstaigų darbo optimizavimo ir perspektyvos (gairių) iki 2050 m. nustatymo parengimas</t>
  </si>
  <si>
    <t>SVEIKATOS APSAUGOS PROGRAMOS (NR. 4)</t>
  </si>
  <si>
    <t>04 Sveikatos apsaugos programa</t>
  </si>
  <si>
    <r>
      <rPr>
        <b/>
        <sz val="10"/>
        <rFont val="Times New Roman"/>
        <family val="1"/>
        <charset val="186"/>
      </rPr>
      <t xml:space="preserve">VšĮ Jūrininkų sveikatos priežiūros centro </t>
    </r>
    <r>
      <rPr>
        <sz val="10"/>
        <rFont val="Times New Roman"/>
        <family val="1"/>
        <charset val="186"/>
      </rPr>
      <t>įstatinio kapitalo didinimas medicinos įrangai įsigyti</t>
    </r>
  </si>
  <si>
    <r>
      <rPr>
        <b/>
        <sz val="10"/>
        <rFont val="Times New Roman"/>
        <family val="1"/>
        <charset val="186"/>
      </rPr>
      <t>Klaipėdos sutrikusio vystymosi kūdikių namų</t>
    </r>
    <r>
      <rPr>
        <sz val="10"/>
        <rFont val="Times New Roman"/>
        <family val="1"/>
        <charset val="186"/>
      </rPr>
      <t xml:space="preserve"> trumpalaikės socialinės globos atokvėpio paslaugos prieinamumo didinimas</t>
    </r>
  </si>
  <si>
    <r>
      <rPr>
        <b/>
        <sz val="10"/>
        <rFont val="Times New Roman"/>
        <family val="1"/>
        <charset val="186"/>
      </rPr>
      <t>Klaipėdos greitosios medicininės pagalbos stoties</t>
    </r>
    <r>
      <rPr>
        <sz val="10"/>
        <rFont val="Times New Roman"/>
        <family val="1"/>
        <charset val="186"/>
      </rPr>
      <t xml:space="preserve"> sanitarinio transporto atnaujinimas</t>
    </r>
  </si>
  <si>
    <t xml:space="preserve">Pastato Taikos pr. 76 modernizavimas (pastato lauko sienų apšiltinimas, laiptinių remontas) </t>
  </si>
  <si>
    <t>priedas</t>
  </si>
  <si>
    <t xml:space="preserve">2021–2023 M. KLAIPĖDOS MIESTO SAVIVALDYBĖS  </t>
  </si>
  <si>
    <t>SB'</t>
  </si>
  <si>
    <t>SB(L)'</t>
  </si>
  <si>
    <t>SB(VB)'</t>
  </si>
  <si>
    <t>Kt'</t>
  </si>
  <si>
    <t>ES'</t>
  </si>
  <si>
    <t>VšĮ Klaipėdos universitetinės ligoninės nepriklausomo veiklos audito atlikimas, ataskaitos parengimas ir veiklos efektyvumo didinimo galimybių pateikimo paslaugos pirkimas</t>
  </si>
  <si>
    <t>SB(K)</t>
  </si>
  <si>
    <r>
      <t xml:space="preserve">Valstybės biudžeto kompensacija 2020 m. negautoms pajamoms padengti </t>
    </r>
    <r>
      <rPr>
        <b/>
        <sz val="10"/>
        <rFont val="Times New Roman"/>
        <family val="1"/>
        <charset val="186"/>
      </rPr>
      <t>SB(K)</t>
    </r>
  </si>
  <si>
    <t>Įgyvendintų veiklų skaičius</t>
  </si>
  <si>
    <t>Projekto „Adaptuoto ir išplėsto jaunimui palankių sveikatos priežiūros paslaugų (JPSPP) teikimo modelio įdiegimas Klaipėdos mieste“ įgyvendinimas</t>
  </si>
  <si>
    <t>Apmokytų tėvų pagal tėvystės įgūdžių programos reikalavimus, skaičius</t>
  </si>
  <si>
    <t>Vaikų, gavusių paliatyvios pagalbos paslaugas, skaičius</t>
  </si>
  <si>
    <t>Atliktas veiklos auditas, vnt.</t>
  </si>
  <si>
    <t>Parengta galimybių studija, vnt.</t>
  </si>
  <si>
    <t>___________________________________________________</t>
  </si>
  <si>
    <t>2021 m. lėšų projektas</t>
  </si>
  <si>
    <t>2022 m. lėšų projektas</t>
  </si>
  <si>
    <t>2023 m. lėšų projektas</t>
  </si>
  <si>
    <r>
      <rPr>
        <b/>
        <sz val="10"/>
        <rFont val="Times New Roman"/>
        <family val="1"/>
        <charset val="186"/>
      </rPr>
      <t xml:space="preserve">VšĮ Klaipėdos universitetinės ligoninės </t>
    </r>
    <r>
      <rPr>
        <sz val="10"/>
        <rFont val="Times New Roman"/>
        <family val="1"/>
        <charset val="186"/>
      </rPr>
      <t>įstatinio kapitalo didinimas magnetinio rezonanso tomografui įsigyti</t>
    </r>
  </si>
  <si>
    <r>
      <t xml:space="preserve">VšĮ Klaipėdos universitetinės ligoninės </t>
    </r>
    <r>
      <rPr>
        <sz val="10"/>
        <rFont val="Times New Roman"/>
        <family val="1"/>
        <charset val="186"/>
      </rPr>
      <t>įstatinio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kapitalo didinimas magnetinio rezonanso tomografui įsigyti</t>
    </r>
  </si>
  <si>
    <t>Klaipėdos miesto savivaldybės sveikatos apsaugos programos (Nr. 04) aprašymo</t>
  </si>
  <si>
    <t>SVEIKATOS APSAUGOS PROGRAMOS (NR. 04)</t>
  </si>
  <si>
    <r>
      <t xml:space="preserve">Projekto </t>
    </r>
    <r>
      <rPr>
        <b/>
        <sz val="10"/>
        <rFont val="Times New Roman"/>
        <family val="1"/>
        <charset val="186"/>
      </rPr>
      <t xml:space="preserve">„Paslaugų vaikams su negalia ir jų šeimoms plėtra Klaipėdos regione“ </t>
    </r>
    <r>
      <rPr>
        <sz val="10"/>
        <rFont val="Times New Roman"/>
        <family val="1"/>
        <charset val="186"/>
      </rPr>
      <t>įgyvendinimas</t>
    </r>
  </si>
  <si>
    <t>Įrengta 839 m² klinikinė diagnostinė laboratorija ligoninės korpuso Nr. 4D dalies 2 ir 3 aukštuose, proc.</t>
  </si>
  <si>
    <t>Įrengta 839 m2 klinikinė diagnostinė laboratorija ligoninės korpuso Nr. 4D dalies 2 ir 3 aukštuose, proc.</t>
  </si>
  <si>
    <t>2021 M. KLAIPĖDOS MIESTO SAVIVALDYBĖS ADMINISTRACIJOS</t>
  </si>
  <si>
    <t>BĮ Klaipėdos sutrikusio vystymosi kūdikių namų pertvarkymas į viešąją įstaigą</t>
  </si>
  <si>
    <t>Atlikta analizė ir suformuoti siūlymai</t>
  </si>
  <si>
    <t>Sveikatos apsaugos skyrius – priemonės vykdymas, Planavimo ir analizės skyrius – programos sąmatos tvirtintojas</t>
  </si>
  <si>
    <t>Sveikatos apsaugos skyrius –  priemonės vykdymas, Planavimo ir analizės skyrius –  programos sąmatos tvirtintojas</t>
  </si>
  <si>
    <t>Sveikatos apsaugos skyrius - priemonės vykdymas, Planavimo ir analizės skyrius –  programos sąmatos tvirtintojas</t>
  </si>
  <si>
    <t>vyr. patarėjas  D. Petrolevičius</t>
  </si>
  <si>
    <t>PATVIRTINTA
Klaipėdos miesto savivaldybės administracijos direktoriaus                                                                                          2021 m. kovo 10 d. įsakymu Nr. AD1-293</t>
  </si>
  <si>
    <t>Darbuotojų, kuriems skirtas padidintas darbo užmokestis, skaičius</t>
  </si>
  <si>
    <t>Produkto kriterijaus</t>
  </si>
  <si>
    <t>planas</t>
  </si>
  <si>
    <t>Vykdytojas (skyrius/grupė)</t>
  </si>
  <si>
    <t>2021-ųjų metų asignavimų planas*</t>
  </si>
  <si>
    <t>2021-ieji metai</t>
  </si>
  <si>
    <t>Įstaigų patirtų išlaidų už skiepijimą nuo COVID-19 ligos (koronaviruso infekcijos) paslaugas kompensavimas</t>
  </si>
  <si>
    <t>Įstaigų, kurioms kompensuotos patirtos išlaidos, skaičius</t>
  </si>
  <si>
    <t>Vyr. patarėja         S. Tamašauskienė</t>
  </si>
  <si>
    <t>Darbuotojų, kuriems išmokėtas padidintas darbo užmokestis, skaičius</t>
  </si>
  <si>
    <r>
      <rPr>
        <b/>
        <sz val="10"/>
        <rFont val="Times New Roman"/>
        <family val="1"/>
        <charset val="186"/>
      </rPr>
      <t>VšĮ Klaipėdos vaikų ligoninės</t>
    </r>
    <r>
      <rPr>
        <sz val="10"/>
        <rFont val="Times New Roman"/>
        <family val="1"/>
        <charset val="186"/>
      </rPr>
      <t xml:space="preserve"> įstatinio kapitalo didinimas dėl įstaigos valdomų pastatų K. Donelaičio g. 5, 7, 9,  I aukšto patalpų (koridorių) remonto bei Priėmimo skyriaus rekonstrukcijos</t>
    </r>
  </si>
  <si>
    <t>338</t>
  </si>
  <si>
    <t>99</t>
  </si>
  <si>
    <t>12</t>
  </si>
  <si>
    <t>VšĮ sveikatos priežiūros įstaigų darbo užmokesčio kompensavimas</t>
  </si>
  <si>
    <t>VšĮ sveikatos priežiūros įstaigų patirtų išlaidų kompensavimas</t>
  </si>
  <si>
    <t>Įstaigų, kurioms kompensuotas darbo užmokestis, skaičius</t>
  </si>
  <si>
    <t>Atlikta rangos darbų, proc.</t>
  </si>
  <si>
    <r>
      <rPr>
        <b/>
        <sz val="10"/>
        <rFont val="Times New Roman"/>
        <family val="1"/>
        <charset val="186"/>
      </rPr>
      <t>Klaipėdos greitosios medicininės pagalbos stoties</t>
    </r>
    <r>
      <rPr>
        <sz val="10"/>
        <rFont val="Times New Roman"/>
        <family val="1"/>
        <charset val="186"/>
      </rPr>
      <t xml:space="preserve"> įstatinio kapitalo didinimas sanitarinio transporto atnaujinimui</t>
    </r>
  </si>
  <si>
    <t>* Pagal Klaipėdos miesto savivaldybės tarybos sprendimus: 2021-02-25 Nr. T2-24, 2021-04-29 Nr. T2-90, 2021-06-22 Nr. T2-157, 2021-09-30 Nr. T2-192, 2021-11-25 Nr. T2-247.</t>
  </si>
  <si>
    <t xml:space="preserve">(Klaipėdos miesto savivaldybės administracijos direktoriaus                          2021 m. lapkričio 30 d. įsakymo Nr. AD1-1382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</si>
</sst>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[$-409]General"/>
    <numFmt numFmtId="167" formatCode="[$-409]#,##0"/>
  </numFmts>
  <fonts count="22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Calibri"/>
      <family val="2"/>
      <charset val="186"/>
      <scheme val="minor"/>
    </font>
    <font>
      <strike/>
      <sz val="1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rgb="FFFFFFFF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5" fillId="0" borderId="0" applyBorder="0" applyProtection="0"/>
  </cellStyleXfs>
  <cellXfs count="1099">
    <xf numFmtId="0" fontId="0" fillId="0" borderId="0" xfId="0"/>
    <xf numFmtId="0" fontId="2" fillId="0" borderId="0" xfId="0" applyFont="1"/>
    <xf numFmtId="0" fontId="1" fillId="0" borderId="28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center" vertical="top"/>
    </xf>
    <xf numFmtId="0" fontId="1" fillId="4" borderId="50" xfId="0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vertical="top"/>
    </xf>
    <xf numFmtId="0" fontId="3" fillId="5" borderId="43" xfId="0" applyFont="1" applyFill="1" applyBorder="1" applyAlignment="1">
      <alignment horizontal="center" vertical="top"/>
    </xf>
    <xf numFmtId="49" fontId="5" fillId="2" borderId="56" xfId="0" applyNumberFormat="1" applyFont="1" applyFill="1" applyBorder="1" applyAlignment="1">
      <alignment horizontal="center" vertical="top"/>
    </xf>
    <xf numFmtId="49" fontId="5" fillId="2" borderId="57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vertical="top"/>
    </xf>
    <xf numFmtId="49" fontId="5" fillId="2" borderId="1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4" borderId="0" xfId="0" applyFont="1" applyFill="1" applyAlignment="1">
      <alignment vertical="top"/>
    </xf>
    <xf numFmtId="165" fontId="1" fillId="4" borderId="0" xfId="0" applyNumberFormat="1" applyFont="1" applyFill="1" applyBorder="1" applyAlignment="1">
      <alignment vertical="top" wrapText="1"/>
    </xf>
    <xf numFmtId="0" fontId="2" fillId="4" borderId="0" xfId="0" applyFont="1" applyFill="1"/>
    <xf numFmtId="0" fontId="4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49" fontId="5" fillId="3" borderId="38" xfId="0" applyNumberFormat="1" applyFont="1" applyFill="1" applyBorder="1" applyAlignment="1">
      <alignment vertical="top"/>
    </xf>
    <xf numFmtId="49" fontId="5" fillId="3" borderId="25" xfId="0" applyNumberFormat="1" applyFont="1" applyFill="1" applyBorder="1" applyAlignment="1">
      <alignment vertical="top"/>
    </xf>
    <xf numFmtId="0" fontId="10" fillId="0" borderId="0" xfId="0" applyFont="1"/>
    <xf numFmtId="49" fontId="3" fillId="2" borderId="25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vertical="top"/>
    </xf>
    <xf numFmtId="49" fontId="3" fillId="3" borderId="25" xfId="0" applyNumberFormat="1" applyFont="1" applyFill="1" applyBorder="1" applyAlignment="1">
      <alignment vertical="top"/>
    </xf>
    <xf numFmtId="49" fontId="3" fillId="2" borderId="57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3" borderId="38" xfId="0" applyNumberFormat="1" applyFont="1" applyFill="1" applyBorder="1" applyAlignment="1">
      <alignment vertical="top"/>
    </xf>
    <xf numFmtId="49" fontId="3" fillId="2" borderId="10" xfId="0" applyNumberFormat="1" applyFont="1" applyFill="1" applyBorder="1" applyAlignment="1">
      <alignment vertical="top"/>
    </xf>
    <xf numFmtId="49" fontId="3" fillId="3" borderId="30" xfId="0" applyNumberFormat="1" applyFont="1" applyFill="1" applyBorder="1" applyAlignment="1">
      <alignment vertical="top"/>
    </xf>
    <xf numFmtId="0" fontId="13" fillId="0" borderId="0" xfId="0" applyFont="1"/>
    <xf numFmtId="0" fontId="1" fillId="0" borderId="28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7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0" xfId="0" applyFont="1"/>
    <xf numFmtId="49" fontId="5" fillId="3" borderId="10" xfId="0" applyNumberFormat="1" applyFont="1" applyFill="1" applyBorder="1" applyAlignment="1">
      <alignment vertical="top"/>
    </xf>
    <xf numFmtId="49" fontId="3" fillId="2" borderId="45" xfId="0" applyNumberFormat="1" applyFont="1" applyFill="1" applyBorder="1" applyAlignment="1">
      <alignment vertical="top"/>
    </xf>
    <xf numFmtId="49" fontId="3" fillId="2" borderId="63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0" fontId="1" fillId="4" borderId="41" xfId="0" applyFont="1" applyFill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 vertical="top"/>
    </xf>
    <xf numFmtId="49" fontId="3" fillId="2" borderId="45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top"/>
    </xf>
    <xf numFmtId="49" fontId="5" fillId="3" borderId="30" xfId="0" applyNumberFormat="1" applyFont="1" applyFill="1" applyBorder="1" applyAlignment="1">
      <alignment vertical="top"/>
    </xf>
    <xf numFmtId="0" fontId="1" fillId="0" borderId="41" xfId="0" applyFont="1" applyBorder="1" applyAlignment="1">
      <alignment horizontal="center" vertical="top"/>
    </xf>
    <xf numFmtId="49" fontId="5" fillId="2" borderId="63" xfId="0" applyNumberFormat="1" applyFont="1" applyFill="1" applyBorder="1" applyAlignment="1">
      <alignment horizontal="center" vertical="top"/>
    </xf>
    <xf numFmtId="0" fontId="3" fillId="4" borderId="38" xfId="0" applyFont="1" applyFill="1" applyBorder="1" applyAlignment="1">
      <alignment vertical="top" wrapText="1"/>
    </xf>
    <xf numFmtId="0" fontId="1" fillId="4" borderId="52" xfId="0" applyFont="1" applyFill="1" applyBorder="1" applyAlignment="1">
      <alignment vertical="top" wrapText="1"/>
    </xf>
    <xf numFmtId="49" fontId="3" fillId="8" borderId="24" xfId="0" applyNumberFormat="1" applyFont="1" applyFill="1" applyBorder="1" applyAlignment="1">
      <alignment horizontal="center" vertical="top"/>
    </xf>
    <xf numFmtId="49" fontId="3" fillId="8" borderId="27" xfId="0" applyNumberFormat="1" applyFont="1" applyFill="1" applyBorder="1" applyAlignment="1">
      <alignment horizontal="center" vertical="top"/>
    </xf>
    <xf numFmtId="49" fontId="3" fillId="8" borderId="36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vertical="top"/>
    </xf>
    <xf numFmtId="49" fontId="3" fillId="8" borderId="36" xfId="0" applyNumberFormat="1" applyFont="1" applyFill="1" applyBorder="1" applyAlignment="1">
      <alignment vertical="top"/>
    </xf>
    <xf numFmtId="49" fontId="3" fillId="8" borderId="27" xfId="0" applyNumberFormat="1" applyFont="1" applyFill="1" applyBorder="1" applyAlignment="1">
      <alignment vertical="top"/>
    </xf>
    <xf numFmtId="49" fontId="5" fillId="8" borderId="27" xfId="0" applyNumberFormat="1" applyFont="1" applyFill="1" applyBorder="1" applyAlignment="1">
      <alignment vertical="top"/>
    </xf>
    <xf numFmtId="49" fontId="5" fillId="8" borderId="29" xfId="0" applyNumberFormat="1" applyFont="1" applyFill="1" applyBorder="1" applyAlignment="1">
      <alignment vertical="top"/>
    </xf>
    <xf numFmtId="49" fontId="5" fillId="8" borderId="36" xfId="0" applyNumberFormat="1" applyFont="1" applyFill="1" applyBorder="1" applyAlignment="1">
      <alignment vertical="top"/>
    </xf>
    <xf numFmtId="49" fontId="5" fillId="8" borderId="24" xfId="0" applyNumberFormat="1" applyFont="1" applyFill="1" applyBorder="1" applyAlignment="1">
      <alignment horizontal="center" vertical="top"/>
    </xf>
    <xf numFmtId="49" fontId="5" fillId="8" borderId="24" xfId="0" applyNumberFormat="1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/>
    </xf>
    <xf numFmtId="49" fontId="5" fillId="7" borderId="24" xfId="0" applyNumberFormat="1" applyFont="1" applyFill="1" applyBorder="1" applyAlignment="1">
      <alignment horizontal="center" vertical="top"/>
    </xf>
    <xf numFmtId="49" fontId="5" fillId="8" borderId="27" xfId="0" applyNumberFormat="1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165" fontId="3" fillId="3" borderId="0" xfId="0" applyNumberFormat="1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7" fillId="0" borderId="42" xfId="0" applyFont="1" applyFill="1" applyBorder="1" applyAlignment="1">
      <alignment horizontal="center" vertical="top" wrapText="1"/>
    </xf>
    <xf numFmtId="49" fontId="1" fillId="3" borderId="38" xfId="0" applyNumberFormat="1" applyFont="1" applyFill="1" applyBorder="1" applyAlignment="1">
      <alignment horizontal="center" vertical="top"/>
    </xf>
    <xf numFmtId="49" fontId="1" fillId="3" borderId="30" xfId="0" applyNumberFormat="1" applyFont="1" applyFill="1" applyBorder="1" applyAlignment="1">
      <alignment horizontal="center" vertical="top"/>
    </xf>
    <xf numFmtId="49" fontId="1" fillId="3" borderId="25" xfId="0" applyNumberFormat="1" applyFont="1" applyFill="1" applyBorder="1" applyAlignment="1">
      <alignment horizontal="center" vertical="top"/>
    </xf>
    <xf numFmtId="49" fontId="4" fillId="3" borderId="30" xfId="0" applyNumberFormat="1" applyFont="1" applyFill="1" applyBorder="1" applyAlignment="1">
      <alignment horizontal="center" vertical="top"/>
    </xf>
    <xf numFmtId="49" fontId="4" fillId="3" borderId="38" xfId="0" applyNumberFormat="1" applyFont="1" applyFill="1" applyBorder="1" applyAlignment="1">
      <alignment horizontal="center" vertical="top"/>
    </xf>
    <xf numFmtId="49" fontId="4" fillId="3" borderId="2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/>
    </xf>
    <xf numFmtId="165" fontId="3" fillId="5" borderId="43" xfId="0" applyNumberFormat="1" applyFont="1" applyFill="1" applyBorder="1" applyAlignment="1">
      <alignment horizontal="center" vertical="top" wrapText="1"/>
    </xf>
    <xf numFmtId="165" fontId="1" fillId="4" borderId="0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" fillId="0" borderId="53" xfId="0" applyFont="1" applyFill="1" applyBorder="1" applyAlignment="1">
      <alignment horizontal="center" vertical="top" wrapText="1"/>
    </xf>
    <xf numFmtId="0" fontId="1" fillId="4" borderId="50" xfId="0" applyFont="1" applyFill="1" applyBorder="1" applyAlignment="1">
      <alignment horizontal="center" vertical="top" wrapText="1"/>
    </xf>
    <xf numFmtId="164" fontId="3" fillId="5" borderId="19" xfId="0" applyNumberFormat="1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/>
    </xf>
    <xf numFmtId="164" fontId="3" fillId="5" borderId="35" xfId="0" applyNumberFormat="1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165" fontId="4" fillId="4" borderId="53" xfId="0" applyNumberFormat="1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/>
    </xf>
    <xf numFmtId="165" fontId="1" fillId="10" borderId="23" xfId="1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 wrapText="1"/>
    </xf>
    <xf numFmtId="164" fontId="1" fillId="4" borderId="7" xfId="0" applyNumberFormat="1" applyFont="1" applyFill="1" applyBorder="1" applyAlignment="1">
      <alignment horizontal="center" vertical="top" wrapText="1"/>
    </xf>
    <xf numFmtId="164" fontId="1" fillId="4" borderId="11" xfId="0" applyNumberFormat="1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3" fillId="5" borderId="43" xfId="0" applyFont="1" applyFill="1" applyBorder="1" applyAlignment="1">
      <alignment horizontal="right" vertical="top" wrapText="1"/>
    </xf>
    <xf numFmtId="0" fontId="3" fillId="5" borderId="53" xfId="0" applyFont="1" applyFill="1" applyBorder="1" applyAlignment="1">
      <alignment horizontal="right" vertical="top" wrapText="1"/>
    </xf>
    <xf numFmtId="0" fontId="1" fillId="4" borderId="40" xfId="0" applyFont="1" applyFill="1" applyBorder="1" applyAlignment="1">
      <alignment horizontal="center" vertical="top"/>
    </xf>
    <xf numFmtId="164" fontId="1" fillId="4" borderId="52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3" fillId="8" borderId="42" xfId="0" applyNumberFormat="1" applyFont="1" applyFill="1" applyBorder="1" applyAlignment="1">
      <alignment horizontal="center" vertical="top" wrapText="1"/>
    </xf>
    <xf numFmtId="0" fontId="1" fillId="4" borderId="53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1" fillId="4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49" fontId="3" fillId="4" borderId="47" xfId="0" applyNumberFormat="1" applyFont="1" applyFill="1" applyBorder="1" applyAlignment="1">
      <alignment horizontal="center" vertical="top"/>
    </xf>
    <xf numFmtId="0" fontId="1" fillId="4" borderId="28" xfId="0" applyFont="1" applyFill="1" applyBorder="1" applyAlignment="1">
      <alignment vertical="top" wrapText="1"/>
    </xf>
    <xf numFmtId="0" fontId="4" fillId="0" borderId="40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4" fillId="4" borderId="50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0" borderId="50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13" fillId="4" borderId="0" xfId="0" applyFont="1" applyFill="1" applyBorder="1"/>
    <xf numFmtId="0" fontId="14" fillId="4" borderId="0" xfId="0" applyFont="1" applyFill="1" applyBorder="1"/>
    <xf numFmtId="0" fontId="17" fillId="4" borderId="0" xfId="0" applyFont="1" applyFill="1" applyBorder="1"/>
    <xf numFmtId="0" fontId="1" fillId="0" borderId="42" xfId="0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0" fontId="3" fillId="5" borderId="43" xfId="0" applyFont="1" applyFill="1" applyBorder="1" applyAlignment="1">
      <alignment horizontal="right" vertical="top"/>
    </xf>
    <xf numFmtId="0" fontId="3" fillId="5" borderId="50" xfId="0" applyFont="1" applyFill="1" applyBorder="1" applyAlignment="1">
      <alignment horizontal="center" vertical="top"/>
    </xf>
    <xf numFmtId="164" fontId="3" fillId="5" borderId="33" xfId="0" applyNumberFormat="1" applyFont="1" applyFill="1" applyBorder="1" applyAlignment="1">
      <alignment horizontal="center" vertical="top"/>
    </xf>
    <xf numFmtId="49" fontId="3" fillId="8" borderId="43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vertical="center" textRotation="90" wrapText="1"/>
    </xf>
    <xf numFmtId="0" fontId="1" fillId="4" borderId="23" xfId="0" applyFont="1" applyFill="1" applyBorder="1" applyAlignment="1">
      <alignment vertical="center" textRotation="90" wrapText="1"/>
    </xf>
    <xf numFmtId="0" fontId="1" fillId="4" borderId="23" xfId="0" applyFont="1" applyFill="1" applyBorder="1" applyAlignment="1">
      <alignment vertical="top" wrapText="1"/>
    </xf>
    <xf numFmtId="164" fontId="1" fillId="5" borderId="13" xfId="0" applyNumberFormat="1" applyFont="1" applyFill="1" applyBorder="1" applyAlignment="1">
      <alignment horizontal="center" vertical="top" wrapText="1"/>
    </xf>
    <xf numFmtId="0" fontId="4" fillId="4" borderId="41" xfId="0" applyFont="1" applyFill="1" applyBorder="1" applyAlignment="1">
      <alignment vertical="top" wrapText="1"/>
    </xf>
    <xf numFmtId="49" fontId="5" fillId="3" borderId="4" xfId="0" applyNumberFormat="1" applyFont="1" applyFill="1" applyBorder="1" applyAlignment="1">
      <alignment horizontal="center" vertical="top"/>
    </xf>
    <xf numFmtId="165" fontId="3" fillId="4" borderId="38" xfId="0" applyNumberFormat="1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/>
    </xf>
    <xf numFmtId="49" fontId="5" fillId="3" borderId="30" xfId="0" applyNumberFormat="1" applyFont="1" applyFill="1" applyBorder="1" applyAlignment="1">
      <alignment horizontal="center" vertical="top"/>
    </xf>
    <xf numFmtId="165" fontId="1" fillId="0" borderId="40" xfId="0" applyNumberFormat="1" applyFont="1" applyFill="1" applyBorder="1" applyAlignment="1">
      <alignment horizontal="center" vertical="center" textRotation="90" wrapText="1"/>
    </xf>
    <xf numFmtId="49" fontId="3" fillId="4" borderId="12" xfId="0" applyNumberFormat="1" applyFont="1" applyFill="1" applyBorder="1" applyAlignment="1">
      <alignment horizontal="center" vertical="top"/>
    </xf>
    <xf numFmtId="49" fontId="3" fillId="4" borderId="18" xfId="0" applyNumberFormat="1" applyFont="1" applyFill="1" applyBorder="1" applyAlignment="1">
      <alignment horizontal="center" vertical="top"/>
    </xf>
    <xf numFmtId="0" fontId="3" fillId="4" borderId="29" xfId="0" applyFont="1" applyFill="1" applyBorder="1" applyAlignment="1">
      <alignment vertical="center" textRotation="90"/>
    </xf>
    <xf numFmtId="0" fontId="1" fillId="4" borderId="30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0" fontId="3" fillId="4" borderId="36" xfId="0" applyFont="1" applyFill="1" applyBorder="1" applyAlignment="1">
      <alignment vertical="center" textRotation="90"/>
    </xf>
    <xf numFmtId="0" fontId="1" fillId="4" borderId="27" xfId="0" applyFont="1" applyFill="1" applyBorder="1" applyAlignment="1">
      <alignment vertical="center" textRotation="90"/>
    </xf>
    <xf numFmtId="0" fontId="1" fillId="4" borderId="36" xfId="0" applyFont="1" applyFill="1" applyBorder="1" applyAlignment="1">
      <alignment vertical="center" textRotation="90"/>
    </xf>
    <xf numFmtId="0" fontId="1" fillId="4" borderId="29" xfId="0" applyFont="1" applyFill="1" applyBorder="1" applyAlignment="1">
      <alignment vertical="center" textRotation="90"/>
    </xf>
    <xf numFmtId="49" fontId="3" fillId="4" borderId="11" xfId="0" applyNumberFormat="1" applyFont="1" applyFill="1" applyBorder="1" applyAlignment="1">
      <alignment vertical="top"/>
    </xf>
    <xf numFmtId="164" fontId="1" fillId="4" borderId="49" xfId="0" applyNumberFormat="1" applyFont="1" applyFill="1" applyBorder="1" applyAlignment="1">
      <alignment horizontal="center" vertical="top"/>
    </xf>
    <xf numFmtId="164" fontId="1" fillId="4" borderId="11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0" fontId="1" fillId="4" borderId="49" xfId="0" applyFont="1" applyFill="1" applyBorder="1" applyAlignment="1">
      <alignment horizontal="center" vertical="top" wrapText="1"/>
    </xf>
    <xf numFmtId="164" fontId="1" fillId="4" borderId="30" xfId="0" applyNumberFormat="1" applyFont="1" applyFill="1" applyBorder="1" applyAlignment="1">
      <alignment horizontal="center" vertical="top"/>
    </xf>
    <xf numFmtId="164" fontId="3" fillId="5" borderId="19" xfId="0" applyNumberFormat="1" applyFont="1" applyFill="1" applyBorder="1" applyAlignment="1">
      <alignment horizontal="center" vertical="top" wrapText="1"/>
    </xf>
    <xf numFmtId="164" fontId="1" fillId="11" borderId="5" xfId="1" applyNumberFormat="1" applyFont="1" applyFill="1" applyBorder="1" applyAlignment="1">
      <alignment horizontal="center" vertical="top"/>
    </xf>
    <xf numFmtId="164" fontId="3" fillId="2" borderId="67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3" fillId="7" borderId="13" xfId="0" applyNumberFormat="1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0" fontId="4" fillId="0" borderId="50" xfId="0" applyFont="1" applyFill="1" applyBorder="1" applyAlignment="1">
      <alignment vertical="top" wrapText="1"/>
    </xf>
    <xf numFmtId="0" fontId="1" fillId="0" borderId="52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164" fontId="3" fillId="5" borderId="13" xfId="0" applyNumberFormat="1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vertical="top" wrapText="1"/>
    </xf>
    <xf numFmtId="165" fontId="1" fillId="4" borderId="42" xfId="0" applyNumberFormat="1" applyFont="1" applyFill="1" applyBorder="1" applyAlignment="1">
      <alignment horizontal="center" vertical="top" wrapText="1"/>
    </xf>
    <xf numFmtId="165" fontId="1" fillId="4" borderId="40" xfId="0" applyNumberFormat="1" applyFont="1" applyFill="1" applyBorder="1" applyAlignment="1">
      <alignment horizontal="center" vertical="top" wrapText="1"/>
    </xf>
    <xf numFmtId="0" fontId="1" fillId="4" borderId="53" xfId="0" applyFont="1" applyFill="1" applyBorder="1" applyAlignment="1">
      <alignment vertical="top" wrapText="1"/>
    </xf>
    <xf numFmtId="164" fontId="1" fillId="4" borderId="0" xfId="0" applyNumberFormat="1" applyFont="1" applyFill="1" applyBorder="1" applyAlignment="1">
      <alignment vertical="top"/>
    </xf>
    <xf numFmtId="0" fontId="1" fillId="4" borderId="53" xfId="0" applyFont="1" applyFill="1" applyBorder="1" applyAlignment="1">
      <alignment horizontal="center" vertical="top"/>
    </xf>
    <xf numFmtId="0" fontId="1" fillId="4" borderId="5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4" borderId="51" xfId="0" applyFont="1" applyFill="1" applyBorder="1" applyAlignment="1">
      <alignment horizontal="center" vertical="top" wrapText="1"/>
    </xf>
    <xf numFmtId="0" fontId="1" fillId="4" borderId="72" xfId="0" applyFont="1" applyFill="1" applyBorder="1" applyAlignment="1">
      <alignment horizontal="center" vertical="top" wrapText="1"/>
    </xf>
    <xf numFmtId="165" fontId="1" fillId="4" borderId="4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58" xfId="0" applyFont="1" applyFill="1" applyBorder="1" applyAlignment="1">
      <alignment vertical="top" wrapText="1"/>
    </xf>
    <xf numFmtId="0" fontId="1" fillId="0" borderId="46" xfId="0" applyFont="1" applyFill="1" applyBorder="1" applyAlignment="1">
      <alignment vertical="top" wrapText="1"/>
    </xf>
    <xf numFmtId="0" fontId="1" fillId="4" borderId="59" xfId="0" applyFont="1" applyFill="1" applyBorder="1" applyAlignment="1">
      <alignment horizontal="left" vertical="top" wrapText="1"/>
    </xf>
    <xf numFmtId="0" fontId="1" fillId="4" borderId="44" xfId="0" applyFont="1" applyFill="1" applyBorder="1" applyAlignment="1">
      <alignment horizontal="left" vertical="top" wrapText="1"/>
    </xf>
    <xf numFmtId="0" fontId="1" fillId="0" borderId="54" xfId="0" applyFont="1" applyFill="1" applyBorder="1" applyAlignment="1">
      <alignment vertical="top" wrapText="1"/>
    </xf>
    <xf numFmtId="164" fontId="3" fillId="5" borderId="52" xfId="0" applyNumberFormat="1" applyFont="1" applyFill="1" applyBorder="1" applyAlignment="1">
      <alignment horizontal="center" vertical="top"/>
    </xf>
    <xf numFmtId="0" fontId="1" fillId="4" borderId="71" xfId="0" applyFont="1" applyFill="1" applyBorder="1" applyAlignment="1">
      <alignment horizontal="left" vertical="top" wrapText="1"/>
    </xf>
    <xf numFmtId="0" fontId="4" fillId="4" borderId="44" xfId="0" applyFont="1" applyFill="1" applyBorder="1" applyAlignment="1">
      <alignment horizontal="left" vertical="top" wrapText="1"/>
    </xf>
    <xf numFmtId="0" fontId="4" fillId="4" borderId="54" xfId="0" applyFont="1" applyFill="1" applyBorder="1" applyAlignment="1">
      <alignment horizontal="left" vertical="top" wrapText="1"/>
    </xf>
    <xf numFmtId="0" fontId="4" fillId="4" borderId="46" xfId="0" applyFont="1" applyFill="1" applyBorder="1" applyAlignment="1">
      <alignment horizontal="left" vertical="top" wrapText="1"/>
    </xf>
    <xf numFmtId="164" fontId="3" fillId="8" borderId="57" xfId="0" applyNumberFormat="1" applyFont="1" applyFill="1" applyBorder="1" applyAlignment="1">
      <alignment horizontal="center" vertical="top"/>
    </xf>
    <xf numFmtId="164" fontId="3" fillId="7" borderId="57" xfId="0" applyNumberFormat="1" applyFont="1" applyFill="1" applyBorder="1" applyAlignment="1">
      <alignment horizontal="center" vertical="top"/>
    </xf>
    <xf numFmtId="164" fontId="3" fillId="5" borderId="60" xfId="0" applyNumberFormat="1" applyFont="1" applyFill="1" applyBorder="1" applyAlignment="1">
      <alignment horizontal="center" vertical="top"/>
    </xf>
    <xf numFmtId="164" fontId="3" fillId="8" borderId="22" xfId="0" applyNumberFormat="1" applyFont="1" applyFill="1" applyBorder="1" applyAlignment="1">
      <alignment horizontal="center" vertical="top"/>
    </xf>
    <xf numFmtId="164" fontId="3" fillId="7" borderId="22" xfId="0" applyNumberFormat="1" applyFont="1" applyFill="1" applyBorder="1" applyAlignment="1">
      <alignment horizontal="center" vertical="top"/>
    </xf>
    <xf numFmtId="164" fontId="3" fillId="5" borderId="15" xfId="0" applyNumberFormat="1" applyFont="1" applyFill="1" applyBorder="1" applyAlignment="1">
      <alignment horizontal="center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3" fillId="5" borderId="43" xfId="0" applyNumberFormat="1" applyFont="1" applyFill="1" applyBorder="1" applyAlignment="1">
      <alignment horizontal="center" vertical="top"/>
    </xf>
    <xf numFmtId="164" fontId="3" fillId="5" borderId="50" xfId="0" applyNumberFormat="1" applyFont="1" applyFill="1" applyBorder="1" applyAlignment="1">
      <alignment horizontal="center" vertical="top"/>
    </xf>
    <xf numFmtId="164" fontId="3" fillId="5" borderId="72" xfId="0" applyNumberFormat="1" applyFont="1" applyFill="1" applyBorder="1" applyAlignment="1">
      <alignment horizontal="center" vertical="top"/>
    </xf>
    <xf numFmtId="164" fontId="3" fillId="5" borderId="51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center" vertical="center" textRotation="90" wrapText="1"/>
    </xf>
    <xf numFmtId="164" fontId="6" fillId="0" borderId="58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/>
    </xf>
    <xf numFmtId="0" fontId="1" fillId="3" borderId="42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4" borderId="40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41" xfId="0" applyFont="1" applyFill="1" applyBorder="1" applyAlignment="1">
      <alignment horizontal="center" vertical="top" wrapText="1"/>
    </xf>
    <xf numFmtId="0" fontId="1" fillId="4" borderId="48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50" xfId="0" applyFont="1" applyFill="1" applyBorder="1" applyAlignment="1">
      <alignment horizontal="center" vertical="top" wrapText="1"/>
    </xf>
    <xf numFmtId="0" fontId="4" fillId="4" borderId="51" xfId="0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167" fontId="1" fillId="10" borderId="10" xfId="1" applyNumberFormat="1" applyFont="1" applyFill="1" applyBorder="1" applyAlignment="1">
      <alignment horizontal="center" vertical="top" wrapText="1"/>
    </xf>
    <xf numFmtId="165" fontId="1" fillId="10" borderId="10" xfId="1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51" xfId="0" applyNumberFormat="1" applyFont="1" applyFill="1" applyBorder="1" applyAlignment="1">
      <alignment horizontal="center" vertical="top"/>
    </xf>
    <xf numFmtId="49" fontId="1" fillId="0" borderId="4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 wrapText="1"/>
    </xf>
    <xf numFmtId="49" fontId="1" fillId="4" borderId="10" xfId="0" applyNumberFormat="1" applyFont="1" applyFill="1" applyBorder="1" applyAlignment="1">
      <alignment horizontal="center" vertical="top"/>
    </xf>
    <xf numFmtId="49" fontId="1" fillId="4" borderId="9" xfId="0" applyNumberFormat="1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horizontal="center" vertical="top"/>
    </xf>
    <xf numFmtId="0" fontId="4" fillId="4" borderId="40" xfId="0" applyFont="1" applyFill="1" applyBorder="1" applyAlignment="1">
      <alignment horizontal="left" vertical="top" wrapText="1"/>
    </xf>
    <xf numFmtId="0" fontId="4" fillId="4" borderId="42" xfId="0" applyFont="1" applyFill="1" applyBorder="1" applyAlignment="1">
      <alignment horizontal="left" vertical="top" wrapText="1"/>
    </xf>
    <xf numFmtId="0" fontId="1" fillId="3" borderId="44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vertical="top" wrapText="1"/>
    </xf>
    <xf numFmtId="0" fontId="1" fillId="3" borderId="46" xfId="0" applyFont="1" applyFill="1" applyBorder="1" applyAlignment="1">
      <alignment horizontal="center" vertical="top" wrapText="1"/>
    </xf>
    <xf numFmtId="0" fontId="1" fillId="3" borderId="54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4" borderId="59" xfId="0" applyFont="1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4" borderId="44" xfId="0" applyFont="1" applyFill="1" applyBorder="1" applyAlignment="1">
      <alignment horizontal="center" vertical="top" wrapText="1"/>
    </xf>
    <xf numFmtId="0" fontId="1" fillId="4" borderId="71" xfId="0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horizontal="center" vertical="top" wrapText="1"/>
    </xf>
    <xf numFmtId="0" fontId="4" fillId="4" borderId="44" xfId="0" applyFont="1" applyFill="1" applyBorder="1" applyAlignment="1">
      <alignment horizontal="center" vertical="top" wrapText="1"/>
    </xf>
    <xf numFmtId="0" fontId="4" fillId="4" borderId="60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top" wrapText="1"/>
    </xf>
    <xf numFmtId="0" fontId="4" fillId="0" borderId="72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vertical="top" wrapText="1"/>
    </xf>
    <xf numFmtId="0" fontId="4" fillId="4" borderId="46" xfId="0" applyFont="1" applyFill="1" applyBorder="1" applyAlignment="1">
      <alignment horizontal="center" vertical="top" wrapText="1"/>
    </xf>
    <xf numFmtId="0" fontId="4" fillId="4" borderId="72" xfId="0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horizontal="center" vertical="top" wrapText="1"/>
    </xf>
    <xf numFmtId="167" fontId="1" fillId="10" borderId="46" xfId="1" applyNumberFormat="1" applyFont="1" applyFill="1" applyBorder="1" applyAlignment="1">
      <alignment horizontal="center" vertical="top" wrapText="1"/>
    </xf>
    <xf numFmtId="165" fontId="1" fillId="10" borderId="46" xfId="1" applyNumberFormat="1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2" fillId="0" borderId="42" xfId="0" applyFont="1" applyBorder="1"/>
    <xf numFmtId="164" fontId="1" fillId="0" borderId="68" xfId="0" applyNumberFormat="1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64" fontId="3" fillId="5" borderId="37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/>
    </xf>
    <xf numFmtId="164" fontId="1" fillId="0" borderId="39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center" vertical="top"/>
    </xf>
    <xf numFmtId="0" fontId="5" fillId="4" borderId="29" xfId="0" applyFont="1" applyFill="1" applyBorder="1" applyAlignment="1">
      <alignment horizontal="center" vertical="center" textRotation="90"/>
    </xf>
    <xf numFmtId="0" fontId="3" fillId="5" borderId="42" xfId="0" applyFont="1" applyFill="1" applyBorder="1" applyAlignment="1">
      <alignment horizontal="right" vertical="top" wrapText="1"/>
    </xf>
    <xf numFmtId="164" fontId="3" fillId="5" borderId="30" xfId="0" applyNumberFormat="1" applyFont="1" applyFill="1" applyBorder="1" applyAlignment="1">
      <alignment horizontal="center" vertical="top"/>
    </xf>
    <xf numFmtId="0" fontId="3" fillId="4" borderId="27" xfId="0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vertical="top" textRotation="90"/>
    </xf>
    <xf numFmtId="164" fontId="1" fillId="0" borderId="40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0" fontId="3" fillId="5" borderId="42" xfId="0" applyFont="1" applyFill="1" applyBorder="1" applyAlignment="1">
      <alignment horizontal="right" vertical="top"/>
    </xf>
    <xf numFmtId="165" fontId="1" fillId="10" borderId="42" xfId="1" applyNumberFormat="1" applyFont="1" applyFill="1" applyBorder="1" applyAlignment="1">
      <alignment vertical="top"/>
    </xf>
    <xf numFmtId="164" fontId="3" fillId="4" borderId="58" xfId="0" applyNumberFormat="1" applyFont="1" applyFill="1" applyBorder="1" applyAlignment="1">
      <alignment horizontal="center" vertical="top"/>
    </xf>
    <xf numFmtId="0" fontId="1" fillId="0" borderId="53" xfId="0" applyFont="1" applyFill="1" applyBorder="1" applyAlignment="1">
      <alignment horizontal="center" vertical="top"/>
    </xf>
    <xf numFmtId="164" fontId="1" fillId="4" borderId="55" xfId="0" applyNumberFormat="1" applyFont="1" applyFill="1" applyBorder="1" applyAlignment="1">
      <alignment horizontal="center" vertical="top" wrapText="1"/>
    </xf>
    <xf numFmtId="164" fontId="3" fillId="5" borderId="35" xfId="0" applyNumberFormat="1" applyFont="1" applyFill="1" applyBorder="1" applyAlignment="1">
      <alignment horizontal="center" vertical="top" wrapText="1"/>
    </xf>
    <xf numFmtId="164" fontId="3" fillId="7" borderId="59" xfId="0" applyNumberFormat="1" applyFont="1" applyFill="1" applyBorder="1" applyAlignment="1">
      <alignment horizontal="center" vertical="top" wrapText="1"/>
    </xf>
    <xf numFmtId="164" fontId="3" fillId="5" borderId="59" xfId="0" applyNumberFormat="1" applyFont="1" applyFill="1" applyBorder="1" applyAlignment="1">
      <alignment horizontal="center" vertical="top" wrapText="1"/>
    </xf>
    <xf numFmtId="164" fontId="1" fillId="0" borderId="59" xfId="0" applyNumberFormat="1" applyFont="1" applyBorder="1" applyAlignment="1">
      <alignment horizontal="center" vertical="top" wrapText="1"/>
    </xf>
    <xf numFmtId="164" fontId="1" fillId="5" borderId="59" xfId="0" applyNumberFormat="1" applyFont="1" applyFill="1" applyBorder="1" applyAlignment="1">
      <alignment horizontal="center" vertical="top" wrapText="1"/>
    </xf>
    <xf numFmtId="164" fontId="1" fillId="4" borderId="59" xfId="0" applyNumberFormat="1" applyFont="1" applyFill="1" applyBorder="1" applyAlignment="1">
      <alignment horizontal="center" vertical="top" wrapText="1"/>
    </xf>
    <xf numFmtId="164" fontId="3" fillId="5" borderId="60" xfId="0" applyNumberFormat="1" applyFont="1" applyFill="1" applyBorder="1" applyAlignment="1">
      <alignment horizontal="center" vertical="top" wrapText="1"/>
    </xf>
    <xf numFmtId="164" fontId="3" fillId="7" borderId="9" xfId="0" applyNumberFormat="1" applyFont="1" applyFill="1" applyBorder="1" applyAlignment="1">
      <alignment horizontal="center" vertical="top" wrapText="1"/>
    </xf>
    <xf numFmtId="164" fontId="3" fillId="5" borderId="9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5" borderId="9" xfId="0" applyNumberFormat="1" applyFont="1" applyFill="1" applyBorder="1" applyAlignment="1">
      <alignment horizontal="center" vertical="top" wrapText="1"/>
    </xf>
    <xf numFmtId="164" fontId="1" fillId="4" borderId="9" xfId="0" applyNumberFormat="1" applyFont="1" applyFill="1" applyBorder="1" applyAlignment="1">
      <alignment horizontal="center" vertical="top" wrapText="1"/>
    </xf>
    <xf numFmtId="164" fontId="3" fillId="5" borderId="15" xfId="0" applyNumberFormat="1" applyFont="1" applyFill="1" applyBorder="1" applyAlignment="1">
      <alignment horizontal="center" vertical="top" wrapText="1"/>
    </xf>
    <xf numFmtId="165" fontId="1" fillId="4" borderId="53" xfId="0" applyNumberFormat="1" applyFont="1" applyFill="1" applyBorder="1" applyAlignment="1">
      <alignment horizontal="center" vertical="top" wrapText="1"/>
    </xf>
    <xf numFmtId="165" fontId="1" fillId="4" borderId="50" xfId="0" applyNumberFormat="1" applyFont="1" applyFill="1" applyBorder="1" applyAlignment="1">
      <alignment horizontal="center" vertical="top" wrapText="1"/>
    </xf>
    <xf numFmtId="167" fontId="1" fillId="10" borderId="42" xfId="1" applyNumberFormat="1" applyFont="1" applyFill="1" applyBorder="1" applyAlignment="1">
      <alignment horizontal="center" vertical="top" wrapText="1"/>
    </xf>
    <xf numFmtId="0" fontId="3" fillId="5" borderId="37" xfId="0" applyFont="1" applyFill="1" applyBorder="1" applyAlignment="1">
      <alignment horizontal="right" vertical="top" wrapText="1"/>
    </xf>
    <xf numFmtId="165" fontId="1" fillId="10" borderId="40" xfId="1" applyNumberFormat="1" applyFont="1" applyFill="1" applyBorder="1" applyAlignment="1">
      <alignment vertical="top" wrapText="1"/>
    </xf>
    <xf numFmtId="165" fontId="1" fillId="10" borderId="42" xfId="1" applyNumberFormat="1" applyFont="1" applyFill="1" applyBorder="1" applyAlignment="1">
      <alignment vertical="top" wrapText="1"/>
    </xf>
    <xf numFmtId="165" fontId="1" fillId="10" borderId="42" xfId="1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right" vertical="top"/>
    </xf>
    <xf numFmtId="164" fontId="3" fillId="5" borderId="25" xfId="0" applyNumberFormat="1" applyFont="1" applyFill="1" applyBorder="1" applyAlignment="1">
      <alignment horizontal="center" vertical="top"/>
    </xf>
    <xf numFmtId="165" fontId="1" fillId="10" borderId="23" xfId="1" applyNumberFormat="1" applyFont="1" applyFill="1" applyBorder="1" applyAlignment="1">
      <alignment horizontal="left" vertical="top" wrapText="1"/>
    </xf>
    <xf numFmtId="0" fontId="2" fillId="4" borderId="0" xfId="0" applyFont="1" applyFill="1" applyBorder="1"/>
    <xf numFmtId="164" fontId="3" fillId="4" borderId="3" xfId="0" applyNumberFormat="1" applyFont="1" applyFill="1" applyBorder="1" applyAlignment="1">
      <alignment horizontal="center" vertical="top"/>
    </xf>
    <xf numFmtId="49" fontId="1" fillId="4" borderId="51" xfId="0" applyNumberFormat="1" applyFont="1" applyFill="1" applyBorder="1" applyAlignment="1">
      <alignment horizontal="center" vertical="top"/>
    </xf>
    <xf numFmtId="49" fontId="1" fillId="4" borderId="48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13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/>
    <xf numFmtId="49" fontId="3" fillId="4" borderId="44" xfId="0" applyNumberFormat="1" applyFont="1" applyFill="1" applyBorder="1" applyAlignment="1">
      <alignment horizontal="center" vertical="top"/>
    </xf>
    <xf numFmtId="0" fontId="10" fillId="4" borderId="0" xfId="0" applyFont="1" applyFill="1"/>
    <xf numFmtId="0" fontId="1" fillId="4" borderId="0" xfId="0" applyFont="1" applyFill="1" applyAlignment="1">
      <alignment horizontal="left" wrapText="1"/>
    </xf>
    <xf numFmtId="0" fontId="13" fillId="4" borderId="0" xfId="0" applyFont="1" applyFill="1"/>
    <xf numFmtId="164" fontId="3" fillId="2" borderId="57" xfId="0" applyNumberFormat="1" applyFont="1" applyFill="1" applyBorder="1" applyAlignment="1">
      <alignment horizontal="center" vertical="top" wrapText="1"/>
    </xf>
    <xf numFmtId="0" fontId="2" fillId="4" borderId="42" xfId="0" applyFont="1" applyFill="1" applyBorder="1"/>
    <xf numFmtId="165" fontId="1" fillId="10" borderId="50" xfId="1" applyNumberFormat="1" applyFont="1" applyFill="1" applyBorder="1" applyAlignment="1">
      <alignment vertical="top" wrapText="1"/>
    </xf>
    <xf numFmtId="49" fontId="3" fillId="4" borderId="46" xfId="0" applyNumberFormat="1" applyFont="1" applyFill="1" applyBorder="1" applyAlignment="1">
      <alignment horizontal="center" vertical="top"/>
    </xf>
    <xf numFmtId="0" fontId="3" fillId="4" borderId="29" xfId="0" applyFont="1" applyFill="1" applyBorder="1" applyAlignment="1">
      <alignment horizontal="center" vertical="top"/>
    </xf>
    <xf numFmtId="164" fontId="1" fillId="0" borderId="42" xfId="0" applyNumberFormat="1" applyFont="1" applyFill="1" applyBorder="1" applyAlignment="1">
      <alignment horizontal="center" vertical="top"/>
    </xf>
    <xf numFmtId="164" fontId="3" fillId="0" borderId="10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/>
    </xf>
    <xf numFmtId="0" fontId="4" fillId="4" borderId="52" xfId="0" applyFont="1" applyFill="1" applyBorder="1" applyAlignment="1">
      <alignment horizontal="left" vertical="top" wrapText="1"/>
    </xf>
    <xf numFmtId="49" fontId="1" fillId="4" borderId="12" xfId="0" applyNumberFormat="1" applyFont="1" applyFill="1" applyBorder="1" applyAlignment="1">
      <alignment vertical="top" wrapText="1"/>
    </xf>
    <xf numFmtId="49" fontId="3" fillId="0" borderId="52" xfId="0" applyNumberFormat="1" applyFont="1" applyBorder="1" applyAlignment="1">
      <alignment horizontal="center" vertical="top"/>
    </xf>
    <xf numFmtId="0" fontId="1" fillId="4" borderId="53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vertical="top" wrapText="1"/>
    </xf>
    <xf numFmtId="0" fontId="1" fillId="4" borderId="40" xfId="0" applyFont="1" applyFill="1" applyBorder="1" applyAlignment="1">
      <alignment vertical="top" wrapText="1"/>
    </xf>
    <xf numFmtId="49" fontId="3" fillId="4" borderId="14" xfId="0" applyNumberFormat="1" applyFont="1" applyFill="1" applyBorder="1" applyAlignment="1">
      <alignment horizontal="center" vertical="top"/>
    </xf>
    <xf numFmtId="0" fontId="1" fillId="0" borderId="52" xfId="0" applyFont="1" applyFill="1" applyBorder="1" applyAlignment="1">
      <alignment horizontal="center" vertical="center" textRotation="90" wrapText="1"/>
    </xf>
    <xf numFmtId="0" fontId="1" fillId="0" borderId="49" xfId="0" applyFont="1" applyFill="1" applyBorder="1" applyAlignment="1">
      <alignment horizontal="center" vertical="center" textRotation="90" wrapText="1"/>
    </xf>
    <xf numFmtId="0" fontId="1" fillId="0" borderId="31" xfId="0" applyFont="1" applyFill="1" applyBorder="1" applyAlignment="1">
      <alignment horizontal="center" vertical="center" textRotation="90" wrapText="1"/>
    </xf>
    <xf numFmtId="0" fontId="1" fillId="0" borderId="51" xfId="0" applyFont="1" applyFill="1" applyBorder="1" applyAlignment="1">
      <alignment horizontal="center" vertical="center" textRotation="90" wrapText="1"/>
    </xf>
    <xf numFmtId="0" fontId="1" fillId="0" borderId="48" xfId="0" applyFont="1" applyFill="1" applyBorder="1" applyAlignment="1">
      <alignment horizontal="center" vertical="center" textRotation="90" wrapText="1"/>
    </xf>
    <xf numFmtId="0" fontId="1" fillId="0" borderId="72" xfId="0" applyFont="1" applyFill="1" applyBorder="1" applyAlignment="1">
      <alignment horizontal="center" vertical="top" wrapText="1"/>
    </xf>
    <xf numFmtId="0" fontId="1" fillId="0" borderId="71" xfId="0" applyFont="1" applyFill="1" applyBorder="1" applyAlignment="1">
      <alignment horizontal="center" vertical="top" wrapText="1"/>
    </xf>
    <xf numFmtId="164" fontId="1" fillId="4" borderId="68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center" textRotation="90" wrapText="1"/>
    </xf>
    <xf numFmtId="3" fontId="9" fillId="0" borderId="0" xfId="0" applyNumberFormat="1" applyFont="1" applyAlignment="1">
      <alignment horizontal="right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1" fillId="4" borderId="42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49" fontId="3" fillId="8" borderId="29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 textRotation="90" wrapText="1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5" xfId="0" applyNumberFormat="1" applyFont="1" applyFill="1" applyBorder="1" applyAlignment="1">
      <alignment horizontal="center" vertical="top"/>
    </xf>
    <xf numFmtId="0" fontId="1" fillId="0" borderId="23" xfId="0" applyFont="1" applyBorder="1" applyAlignment="1">
      <alignment horizontal="center" vertical="center" textRotation="90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49" fontId="3" fillId="4" borderId="5" xfId="0" applyNumberFormat="1" applyFont="1" applyFill="1" applyBorder="1" applyAlignment="1">
      <alignment horizontal="center" vertical="top"/>
    </xf>
    <xf numFmtId="0" fontId="1" fillId="4" borderId="50" xfId="0" applyFont="1" applyFill="1" applyBorder="1" applyAlignment="1">
      <alignment horizontal="left" vertical="top" wrapText="1"/>
    </xf>
    <xf numFmtId="0" fontId="4" fillId="4" borderId="50" xfId="0" applyFont="1" applyFill="1" applyBorder="1" applyAlignment="1">
      <alignment horizontal="left" vertical="top" wrapText="1"/>
    </xf>
    <xf numFmtId="49" fontId="3" fillId="4" borderId="17" xfId="0" applyNumberFormat="1" applyFont="1" applyFill="1" applyBorder="1" applyAlignment="1">
      <alignment horizontal="center" vertical="top"/>
    </xf>
    <xf numFmtId="0" fontId="3" fillId="4" borderId="40" xfId="0" applyFont="1" applyFill="1" applyBorder="1" applyAlignment="1">
      <alignment horizontal="center" vertical="top" wrapText="1"/>
    </xf>
    <xf numFmtId="0" fontId="3" fillId="4" borderId="42" xfId="0" applyFont="1" applyFill="1" applyBorder="1" applyAlignment="1">
      <alignment horizontal="center" vertical="top" wrapText="1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 wrapText="1"/>
    </xf>
    <xf numFmtId="49" fontId="3" fillId="4" borderId="29" xfId="0" applyNumberFormat="1" applyFont="1" applyFill="1" applyBorder="1" applyAlignment="1">
      <alignment horizontal="center" vertical="top"/>
    </xf>
    <xf numFmtId="49" fontId="3" fillId="4" borderId="42" xfId="0" applyNumberFormat="1" applyFont="1" applyFill="1" applyBorder="1" applyAlignment="1">
      <alignment horizontal="center" vertical="top"/>
    </xf>
    <xf numFmtId="0" fontId="19" fillId="4" borderId="0" xfId="0" applyFont="1" applyFill="1" applyBorder="1"/>
    <xf numFmtId="164" fontId="1" fillId="0" borderId="3" xfId="0" applyNumberFormat="1" applyFont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164" fontId="1" fillId="0" borderId="52" xfId="0" applyNumberFormat="1" applyFont="1" applyBorder="1" applyAlignment="1">
      <alignment horizontal="center" vertical="top"/>
    </xf>
    <xf numFmtId="164" fontId="1" fillId="4" borderId="66" xfId="0" applyNumberFormat="1" applyFont="1" applyFill="1" applyBorder="1" applyAlignment="1">
      <alignment horizontal="center" vertical="top"/>
    </xf>
    <xf numFmtId="164" fontId="1" fillId="0" borderId="51" xfId="0" applyNumberFormat="1" applyFont="1" applyBorder="1" applyAlignment="1">
      <alignment horizontal="center" vertical="top"/>
    </xf>
    <xf numFmtId="164" fontId="1" fillId="0" borderId="66" xfId="0" applyNumberFormat="1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164" fontId="7" fillId="0" borderId="1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7" fillId="0" borderId="10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4" borderId="68" xfId="0" applyNumberFormat="1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1" fillId="4" borderId="69" xfId="0" applyNumberFormat="1" applyFont="1" applyFill="1" applyBorder="1" applyAlignment="1">
      <alignment horizontal="center" vertical="top"/>
    </xf>
    <xf numFmtId="164" fontId="1" fillId="4" borderId="48" xfId="0" applyNumberFormat="1" applyFont="1" applyFill="1" applyBorder="1" applyAlignment="1">
      <alignment horizontal="center" vertical="top"/>
    </xf>
    <xf numFmtId="164" fontId="1" fillId="4" borderId="3" xfId="0" applyNumberFormat="1" applyFont="1" applyFill="1" applyBorder="1" applyAlignment="1">
      <alignment horizontal="center" vertical="top"/>
    </xf>
    <xf numFmtId="164" fontId="1" fillId="4" borderId="10" xfId="0" applyNumberFormat="1" applyFont="1" applyFill="1" applyBorder="1" applyAlignment="1">
      <alignment horizontal="center" vertical="top"/>
    </xf>
    <xf numFmtId="164" fontId="1" fillId="4" borderId="51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164" fontId="1" fillId="4" borderId="59" xfId="0" applyNumberFormat="1" applyFont="1" applyFill="1" applyBorder="1" applyAlignment="1">
      <alignment horizontal="center" vertical="top"/>
    </xf>
    <xf numFmtId="164" fontId="1" fillId="4" borderId="61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164" fontId="1" fillId="4" borderId="53" xfId="0" applyNumberFormat="1" applyFont="1" applyFill="1" applyBorder="1" applyAlignment="1">
      <alignment horizontal="center" vertical="top"/>
    </xf>
    <xf numFmtId="164" fontId="1" fillId="0" borderId="68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69" xfId="0" applyNumberFormat="1" applyFont="1" applyBorder="1" applyAlignment="1">
      <alignment horizontal="center" vertical="top"/>
    </xf>
    <xf numFmtId="164" fontId="1" fillId="0" borderId="48" xfId="0" applyNumberFormat="1" applyFont="1" applyBorder="1" applyAlignment="1">
      <alignment horizontal="center" vertical="top"/>
    </xf>
    <xf numFmtId="164" fontId="1" fillId="0" borderId="49" xfId="0" applyNumberFormat="1" applyFont="1" applyBorder="1" applyAlignment="1">
      <alignment horizontal="center" vertical="top"/>
    </xf>
    <xf numFmtId="164" fontId="1" fillId="4" borderId="49" xfId="0" applyNumberFormat="1" applyFont="1" applyFill="1" applyBorder="1" applyAlignment="1">
      <alignment horizontal="center" vertical="top" wrapText="1"/>
    </xf>
    <xf numFmtId="164" fontId="1" fillId="0" borderId="69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Fill="1" applyBorder="1" applyAlignment="1">
      <alignment horizontal="center" vertical="top" wrapText="1"/>
    </xf>
    <xf numFmtId="164" fontId="1" fillId="4" borderId="52" xfId="0" applyNumberFormat="1" applyFont="1" applyFill="1" applyBorder="1" applyAlignment="1">
      <alignment horizontal="center" vertical="top" wrapText="1"/>
    </xf>
    <xf numFmtId="164" fontId="1" fillId="0" borderId="61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59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 wrapText="1"/>
    </xf>
    <xf numFmtId="164" fontId="1" fillId="4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4" borderId="39" xfId="0" applyNumberFormat="1" applyFont="1" applyFill="1" applyBorder="1" applyAlignment="1">
      <alignment horizontal="center" vertical="top" wrapText="1"/>
    </xf>
    <xf numFmtId="164" fontId="3" fillId="2" borderId="67" xfId="0" applyNumberFormat="1" applyFont="1" applyFill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44" xfId="0" applyNumberFormat="1" applyFont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164" fontId="1" fillId="4" borderId="46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46" xfId="0" applyNumberFormat="1" applyFont="1" applyBorder="1" applyAlignment="1">
      <alignment horizontal="center" vertical="top" wrapText="1"/>
    </xf>
    <xf numFmtId="164" fontId="1" fillId="0" borderId="50" xfId="0" applyNumberFormat="1" applyFont="1" applyBorder="1" applyAlignment="1">
      <alignment horizontal="center" vertical="top" wrapText="1"/>
    </xf>
    <xf numFmtId="164" fontId="1" fillId="0" borderId="51" xfId="0" applyNumberFormat="1" applyFont="1" applyBorder="1" applyAlignment="1">
      <alignment horizontal="center" vertical="top" wrapText="1"/>
    </xf>
    <xf numFmtId="164" fontId="1" fillId="0" borderId="72" xfId="0" applyNumberFormat="1" applyFont="1" applyBorder="1" applyAlignment="1">
      <alignment horizontal="center" vertical="top" wrapText="1"/>
    </xf>
    <xf numFmtId="164" fontId="1" fillId="4" borderId="51" xfId="0" applyNumberFormat="1" applyFont="1" applyFill="1" applyBorder="1" applyAlignment="1">
      <alignment horizontal="center" vertical="top" wrapText="1"/>
    </xf>
    <xf numFmtId="164" fontId="1" fillId="4" borderId="72" xfId="0" applyNumberFormat="1" applyFont="1" applyFill="1" applyBorder="1" applyAlignment="1">
      <alignment horizontal="center" vertical="top" wrapText="1"/>
    </xf>
    <xf numFmtId="164" fontId="1" fillId="4" borderId="72" xfId="0" applyNumberFormat="1" applyFont="1" applyFill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 vertical="top"/>
    </xf>
    <xf numFmtId="164" fontId="1" fillId="0" borderId="62" xfId="0" applyNumberFormat="1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/>
    </xf>
    <xf numFmtId="164" fontId="1" fillId="0" borderId="46" xfId="0" applyNumberFormat="1" applyFont="1" applyBorder="1" applyAlignment="1">
      <alignment horizontal="center" vertical="top"/>
    </xf>
    <xf numFmtId="164" fontId="1" fillId="0" borderId="50" xfId="0" applyNumberFormat="1" applyFont="1" applyBorder="1" applyAlignment="1">
      <alignment horizontal="center" vertical="top"/>
    </xf>
    <xf numFmtId="164" fontId="1" fillId="0" borderId="72" xfId="0" applyNumberFormat="1" applyFont="1" applyBorder="1" applyAlignment="1">
      <alignment horizontal="center" vertical="top"/>
    </xf>
    <xf numFmtId="164" fontId="4" fillId="4" borderId="53" xfId="0" applyNumberFormat="1" applyFont="1" applyFill="1" applyBorder="1" applyAlignment="1">
      <alignment horizontal="center" vertical="top" wrapText="1"/>
    </xf>
    <xf numFmtId="164" fontId="4" fillId="4" borderId="9" xfId="0" applyNumberFormat="1" applyFont="1" applyFill="1" applyBorder="1" applyAlignment="1">
      <alignment horizontal="center" vertical="top" wrapText="1"/>
    </xf>
    <xf numFmtId="164" fontId="4" fillId="4" borderId="59" xfId="0" applyNumberFormat="1" applyFont="1" applyFill="1" applyBorder="1" applyAlignment="1">
      <alignment horizontal="center" vertical="top" wrapText="1"/>
    </xf>
    <xf numFmtId="164" fontId="1" fillId="4" borderId="62" xfId="0" applyNumberFormat="1" applyFont="1" applyFill="1" applyBorder="1" applyAlignment="1">
      <alignment horizontal="center" vertical="top"/>
    </xf>
    <xf numFmtId="164" fontId="1" fillId="4" borderId="41" xfId="0" applyNumberFormat="1" applyFont="1" applyFill="1" applyBorder="1" applyAlignment="1">
      <alignment horizontal="center" vertical="top"/>
    </xf>
    <xf numFmtId="164" fontId="1" fillId="4" borderId="61" xfId="0" applyNumberFormat="1" applyFont="1" applyFill="1" applyBorder="1" applyAlignment="1">
      <alignment horizontal="center" vertical="top" wrapText="1"/>
    </xf>
    <xf numFmtId="164" fontId="1" fillId="4" borderId="66" xfId="0" applyNumberFormat="1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/>
    </xf>
    <xf numFmtId="164" fontId="1" fillId="4" borderId="46" xfId="0" applyNumberFormat="1" applyFont="1" applyFill="1" applyBorder="1" applyAlignment="1">
      <alignment horizontal="center" vertical="top"/>
    </xf>
    <xf numFmtId="164" fontId="1" fillId="4" borderId="71" xfId="0" applyNumberFormat="1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/>
    </xf>
    <xf numFmtId="164" fontId="1" fillId="4" borderId="5" xfId="0" applyNumberFormat="1" applyFont="1" applyFill="1" applyBorder="1" applyAlignment="1">
      <alignment horizontal="center" vertical="top"/>
    </xf>
    <xf numFmtId="164" fontId="1" fillId="4" borderId="40" xfId="0" applyNumberFormat="1" applyFont="1" applyFill="1" applyBorder="1" applyAlignment="1">
      <alignment horizontal="center" vertical="top"/>
    </xf>
    <xf numFmtId="164" fontId="1" fillId="11" borderId="38" xfId="1" applyNumberFormat="1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1" fillId="4" borderId="38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top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0" fontId="1" fillId="4" borderId="52" xfId="0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164" fontId="3" fillId="2" borderId="20" xfId="0" applyNumberFormat="1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left" vertical="top" wrapText="1"/>
    </xf>
    <xf numFmtId="0" fontId="3" fillId="4" borderId="40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center" vertical="top"/>
    </xf>
    <xf numFmtId="0" fontId="1" fillId="4" borderId="41" xfId="0" applyFont="1" applyFill="1" applyBorder="1" applyAlignment="1">
      <alignment horizontal="left" vertical="top" wrapText="1"/>
    </xf>
    <xf numFmtId="3" fontId="9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left" vertical="top" wrapText="1"/>
    </xf>
    <xf numFmtId="3" fontId="9" fillId="0" borderId="0" xfId="0" applyNumberFormat="1" applyFont="1" applyBorder="1" applyAlignment="1">
      <alignment horizontal="left" vertical="top" wrapText="1"/>
    </xf>
    <xf numFmtId="164" fontId="3" fillId="5" borderId="66" xfId="0" applyNumberFormat="1" applyFont="1" applyFill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5" borderId="73" xfId="0" applyFont="1" applyFill="1" applyBorder="1" applyAlignment="1">
      <alignment horizontal="center" vertical="top"/>
    </xf>
    <xf numFmtId="0" fontId="1" fillId="0" borderId="74" xfId="0" applyFont="1" applyFill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/>
    </xf>
    <xf numFmtId="0" fontId="1" fillId="0" borderId="74" xfId="0" applyFont="1" applyFill="1" applyBorder="1" applyAlignment="1">
      <alignment horizontal="center" vertical="top"/>
    </xf>
    <xf numFmtId="0" fontId="1" fillId="4" borderId="32" xfId="0" applyFont="1" applyFill="1" applyBorder="1" applyAlignment="1">
      <alignment horizontal="center" vertical="top"/>
    </xf>
    <xf numFmtId="0" fontId="1" fillId="4" borderId="75" xfId="0" applyFont="1" applyFill="1" applyBorder="1" applyAlignment="1">
      <alignment horizontal="center" vertical="top"/>
    </xf>
    <xf numFmtId="0" fontId="1" fillId="0" borderId="7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3" fillId="5" borderId="32" xfId="0" applyFont="1" applyFill="1" applyBorder="1" applyAlignment="1">
      <alignment horizontal="center" vertical="top"/>
    </xf>
    <xf numFmtId="164" fontId="3" fillId="5" borderId="37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/>
    </xf>
    <xf numFmtId="165" fontId="1" fillId="4" borderId="6" xfId="0" applyNumberFormat="1" applyFont="1" applyFill="1" applyBorder="1" applyAlignment="1">
      <alignment horizontal="center" vertical="top" wrapText="1"/>
    </xf>
    <xf numFmtId="165" fontId="1" fillId="4" borderId="75" xfId="0" applyNumberFormat="1" applyFont="1" applyFill="1" applyBorder="1" applyAlignment="1">
      <alignment horizontal="center" vertical="top" wrapText="1"/>
    </xf>
    <xf numFmtId="165" fontId="1" fillId="4" borderId="32" xfId="0" applyNumberFormat="1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/>
    </xf>
    <xf numFmtId="165" fontId="1" fillId="4" borderId="12" xfId="0" applyNumberFormat="1" applyFont="1" applyFill="1" applyBorder="1" applyAlignment="1">
      <alignment horizontal="center" vertical="top" wrapText="1"/>
    </xf>
    <xf numFmtId="164" fontId="6" fillId="0" borderId="68" xfId="0" applyNumberFormat="1" applyFont="1" applyBorder="1" applyAlignment="1">
      <alignment horizontal="center" vertical="center" wrapText="1"/>
    </xf>
    <xf numFmtId="164" fontId="3" fillId="7" borderId="61" xfId="0" applyNumberFormat="1" applyFont="1" applyFill="1" applyBorder="1" applyAlignment="1">
      <alignment horizontal="center" vertical="top" wrapText="1"/>
    </xf>
    <xf numFmtId="164" fontId="3" fillId="5" borderId="61" xfId="0" applyNumberFormat="1" applyFont="1" applyFill="1" applyBorder="1" applyAlignment="1">
      <alignment horizontal="center" vertical="top" wrapText="1"/>
    </xf>
    <xf numFmtId="164" fontId="1" fillId="0" borderId="61" xfId="0" applyNumberFormat="1" applyFont="1" applyBorder="1" applyAlignment="1">
      <alignment horizontal="center" vertical="top" wrapText="1"/>
    </xf>
    <xf numFmtId="164" fontId="1" fillId="5" borderId="61" xfId="0" applyNumberFormat="1" applyFont="1" applyFill="1" applyBorder="1" applyAlignment="1">
      <alignment horizontal="center" vertical="top" wrapText="1"/>
    </xf>
    <xf numFmtId="0" fontId="1" fillId="3" borderId="40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164" fontId="1" fillId="0" borderId="41" xfId="0" applyNumberFormat="1" applyFont="1" applyBorder="1" applyAlignment="1">
      <alignment horizontal="center" vertical="top" wrapText="1"/>
    </xf>
    <xf numFmtId="164" fontId="1" fillId="0" borderId="48" xfId="0" applyNumberFormat="1" applyFont="1" applyBorder="1" applyAlignment="1">
      <alignment horizontal="center" vertical="top" wrapText="1"/>
    </xf>
    <xf numFmtId="164" fontId="1" fillId="0" borderId="71" xfId="0" applyNumberFormat="1" applyFont="1" applyBorder="1" applyAlignment="1">
      <alignment horizontal="center" vertical="top" wrapText="1"/>
    </xf>
    <xf numFmtId="164" fontId="3" fillId="2" borderId="56" xfId="0" applyNumberFormat="1" applyFont="1" applyFill="1" applyBorder="1" applyAlignment="1">
      <alignment horizontal="center" vertical="top"/>
    </xf>
    <xf numFmtId="49" fontId="1" fillId="0" borderId="28" xfId="0" applyNumberFormat="1" applyFont="1" applyFill="1" applyBorder="1" applyAlignment="1">
      <alignment horizontal="center" vertical="top"/>
    </xf>
    <xf numFmtId="49" fontId="1" fillId="4" borderId="50" xfId="0" applyNumberFormat="1" applyFont="1" applyFill="1" applyBorder="1" applyAlignment="1">
      <alignment horizontal="center" vertical="top"/>
    </xf>
    <xf numFmtId="49" fontId="1" fillId="4" borderId="41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50" xfId="0" applyNumberFormat="1" applyFont="1" applyFill="1" applyBorder="1" applyAlignment="1">
      <alignment horizontal="center" vertical="top"/>
    </xf>
    <xf numFmtId="49" fontId="1" fillId="0" borderId="42" xfId="0" applyNumberFormat="1" applyFont="1" applyFill="1" applyBorder="1" applyAlignment="1">
      <alignment horizontal="center" vertical="top"/>
    </xf>
    <xf numFmtId="49" fontId="1" fillId="0" borderId="53" xfId="0" applyNumberFormat="1" applyFont="1" applyFill="1" applyBorder="1" applyAlignment="1">
      <alignment horizontal="center" vertical="top"/>
    </xf>
    <xf numFmtId="49" fontId="1" fillId="0" borderId="40" xfId="0" applyNumberFormat="1" applyFont="1" applyFill="1" applyBorder="1" applyAlignment="1">
      <alignment horizontal="center" vertical="top"/>
    </xf>
    <xf numFmtId="49" fontId="1" fillId="0" borderId="43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49" fontId="1" fillId="4" borderId="42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164" fontId="3" fillId="2" borderId="20" xfId="0" applyNumberFormat="1" applyFont="1" applyFill="1" applyBorder="1" applyAlignment="1">
      <alignment horizontal="center" vertical="top" wrapText="1"/>
    </xf>
    <xf numFmtId="164" fontId="3" fillId="8" borderId="20" xfId="0" applyNumberFormat="1" applyFont="1" applyFill="1" applyBorder="1" applyAlignment="1">
      <alignment horizontal="center" vertical="top"/>
    </xf>
    <xf numFmtId="164" fontId="3" fillId="7" borderId="20" xfId="0" applyNumberFormat="1" applyFont="1" applyFill="1" applyBorder="1" applyAlignment="1">
      <alignment horizontal="center" vertical="top"/>
    </xf>
    <xf numFmtId="165" fontId="3" fillId="4" borderId="30" xfId="0" applyNumberFormat="1" applyFont="1" applyFill="1" applyBorder="1" applyAlignment="1">
      <alignment horizontal="left" vertical="top" wrapText="1"/>
    </xf>
    <xf numFmtId="165" fontId="1" fillId="0" borderId="42" xfId="0" applyNumberFormat="1" applyFont="1" applyFill="1" applyBorder="1" applyAlignment="1">
      <alignment horizontal="center" vertical="center" textRotation="90" wrapText="1"/>
    </xf>
    <xf numFmtId="165" fontId="1" fillId="4" borderId="61" xfId="0" applyNumberFormat="1" applyFont="1" applyFill="1" applyBorder="1" applyAlignment="1">
      <alignment horizontal="center" vertical="top" wrapText="1"/>
    </xf>
    <xf numFmtId="165" fontId="1" fillId="4" borderId="9" xfId="0" applyNumberFormat="1" applyFont="1" applyFill="1" applyBorder="1" applyAlignment="1">
      <alignment horizontal="center" vertical="top" wrapText="1"/>
    </xf>
    <xf numFmtId="165" fontId="1" fillId="4" borderId="59" xfId="0" applyNumberFormat="1" applyFont="1" applyFill="1" applyBorder="1" applyAlignment="1">
      <alignment horizontal="center" vertical="top" wrapText="1"/>
    </xf>
    <xf numFmtId="165" fontId="1" fillId="4" borderId="51" xfId="0" applyNumberFormat="1" applyFont="1" applyFill="1" applyBorder="1" applyAlignment="1">
      <alignment horizontal="center" vertical="top" wrapText="1"/>
    </xf>
    <xf numFmtId="165" fontId="1" fillId="4" borderId="72" xfId="0" applyNumberFormat="1" applyFont="1" applyFill="1" applyBorder="1" applyAlignment="1">
      <alignment horizontal="center" vertical="top" wrapText="1"/>
    </xf>
    <xf numFmtId="165" fontId="1" fillId="4" borderId="44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/>
    </xf>
    <xf numFmtId="49" fontId="3" fillId="4" borderId="6" xfId="0" applyNumberFormat="1" applyFont="1" applyFill="1" applyBorder="1" applyAlignment="1">
      <alignment horizontal="center" vertical="top"/>
    </xf>
    <xf numFmtId="0" fontId="20" fillId="4" borderId="12" xfId="0" applyFont="1" applyFill="1" applyBorder="1" applyAlignment="1">
      <alignment horizontal="center" vertical="top"/>
    </xf>
    <xf numFmtId="164" fontId="20" fillId="4" borderId="0" xfId="0" applyNumberFormat="1" applyFont="1" applyFill="1" applyBorder="1" applyAlignment="1">
      <alignment horizontal="center" vertical="top"/>
    </xf>
    <xf numFmtId="164" fontId="20" fillId="4" borderId="10" xfId="0" applyNumberFormat="1" applyFont="1" applyFill="1" applyBorder="1" applyAlignment="1">
      <alignment horizontal="center" vertical="top"/>
    </xf>
    <xf numFmtId="165" fontId="20" fillId="4" borderId="12" xfId="0" applyNumberFormat="1" applyFont="1" applyFill="1" applyBorder="1" applyAlignment="1">
      <alignment horizontal="center" vertical="top" wrapText="1"/>
    </xf>
    <xf numFmtId="164" fontId="20" fillId="4" borderId="0" xfId="0" applyNumberFormat="1" applyFont="1" applyFill="1" applyBorder="1" applyAlignment="1">
      <alignment horizontal="center" vertical="top" wrapText="1"/>
    </xf>
    <xf numFmtId="164" fontId="20" fillId="4" borderId="10" xfId="0" applyNumberFormat="1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164" fontId="20" fillId="4" borderId="46" xfId="0" applyNumberFormat="1" applyFont="1" applyFill="1" applyBorder="1" applyAlignment="1">
      <alignment horizontal="center" vertical="top"/>
    </xf>
    <xf numFmtId="165" fontId="20" fillId="0" borderId="12" xfId="0" applyNumberFormat="1" applyFont="1" applyFill="1" applyBorder="1" applyAlignment="1">
      <alignment horizontal="center" vertical="top" wrapText="1"/>
    </xf>
    <xf numFmtId="164" fontId="20" fillId="0" borderId="0" xfId="0" applyNumberFormat="1" applyFont="1" applyFill="1" applyBorder="1" applyAlignment="1">
      <alignment horizontal="center" vertical="top" wrapText="1"/>
    </xf>
    <xf numFmtId="164" fontId="20" fillId="0" borderId="10" xfId="0" applyNumberFormat="1" applyFont="1" applyFill="1" applyBorder="1" applyAlignment="1">
      <alignment horizontal="center" vertical="top" wrapText="1"/>
    </xf>
    <xf numFmtId="164" fontId="21" fillId="11" borderId="48" xfId="1" applyNumberFormat="1" applyFont="1" applyFill="1" applyBorder="1" applyAlignment="1">
      <alignment horizontal="center" vertical="top"/>
    </xf>
    <xf numFmtId="164" fontId="21" fillId="11" borderId="46" xfId="1" applyNumberFormat="1" applyFont="1" applyFill="1" applyBorder="1" applyAlignment="1">
      <alignment horizontal="center" vertical="top"/>
    </xf>
    <xf numFmtId="164" fontId="20" fillId="4" borderId="42" xfId="0" applyNumberFormat="1" applyFont="1" applyFill="1" applyBorder="1" applyAlignment="1">
      <alignment horizontal="center" vertical="top" wrapText="1"/>
    </xf>
    <xf numFmtId="164" fontId="20" fillId="4" borderId="46" xfId="0" applyNumberFormat="1" applyFont="1" applyFill="1" applyBorder="1" applyAlignment="1">
      <alignment horizontal="center" vertical="top" wrapText="1"/>
    </xf>
    <xf numFmtId="0" fontId="21" fillId="4" borderId="12" xfId="0" applyFont="1" applyFill="1" applyBorder="1" applyAlignment="1">
      <alignment horizontal="right" vertical="top" wrapText="1"/>
    </xf>
    <xf numFmtId="164" fontId="21" fillId="4" borderId="42" xfId="0" applyNumberFormat="1" applyFont="1" applyFill="1" applyBorder="1" applyAlignment="1">
      <alignment horizontal="center" vertical="top"/>
    </xf>
    <xf numFmtId="164" fontId="21" fillId="4" borderId="10" xfId="0" applyNumberFormat="1" applyFont="1" applyFill="1" applyBorder="1" applyAlignment="1">
      <alignment horizontal="center" vertical="top"/>
    </xf>
    <xf numFmtId="164" fontId="21" fillId="4" borderId="46" xfId="0" applyNumberFormat="1" applyFont="1" applyFill="1" applyBorder="1" applyAlignment="1">
      <alignment horizontal="center" vertical="top"/>
    </xf>
    <xf numFmtId="164" fontId="20" fillId="11" borderId="0" xfId="1" applyNumberFormat="1" applyFont="1" applyFill="1" applyBorder="1" applyAlignment="1">
      <alignment horizontal="center" vertical="top"/>
    </xf>
    <xf numFmtId="164" fontId="20" fillId="11" borderId="10" xfId="1" applyNumberFormat="1" applyFont="1" applyFill="1" applyBorder="1" applyAlignment="1">
      <alignment horizontal="center" vertical="top"/>
    </xf>
    <xf numFmtId="164" fontId="20" fillId="11" borderId="46" xfId="1" applyNumberFormat="1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/>
    </xf>
    <xf numFmtId="164" fontId="20" fillId="0" borderId="0" xfId="0" applyNumberFormat="1" applyFont="1" applyFill="1" applyBorder="1" applyAlignment="1">
      <alignment horizontal="center" vertical="top"/>
    </xf>
    <xf numFmtId="164" fontId="20" fillId="0" borderId="10" xfId="0" applyNumberFormat="1" applyFont="1" applyFill="1" applyBorder="1" applyAlignment="1">
      <alignment horizontal="center" vertical="top"/>
    </xf>
    <xf numFmtId="164" fontId="20" fillId="0" borderId="46" xfId="0" applyNumberFormat="1" applyFont="1" applyFill="1" applyBorder="1" applyAlignment="1">
      <alignment horizontal="center" vertical="top"/>
    </xf>
    <xf numFmtId="164" fontId="20" fillId="4" borderId="45" xfId="0" applyNumberFormat="1" applyFont="1" applyFill="1" applyBorder="1" applyAlignment="1">
      <alignment horizontal="center" vertical="top" wrapText="1"/>
    </xf>
    <xf numFmtId="164" fontId="20" fillId="0" borderId="46" xfId="0" applyNumberFormat="1" applyFont="1" applyFill="1" applyBorder="1" applyAlignment="1">
      <alignment horizontal="center" vertical="top" wrapText="1"/>
    </xf>
    <xf numFmtId="165" fontId="3" fillId="0" borderId="50" xfId="0" applyNumberFormat="1" applyFont="1" applyFill="1" applyBorder="1" applyAlignment="1">
      <alignment horizontal="center" vertical="top" wrapText="1"/>
    </xf>
    <xf numFmtId="49" fontId="3" fillId="4" borderId="41" xfId="0" applyNumberFormat="1" applyFont="1" applyFill="1" applyBorder="1" applyAlignment="1">
      <alignment horizontal="center" vertical="top"/>
    </xf>
    <xf numFmtId="49" fontId="5" fillId="4" borderId="41" xfId="0" applyNumberFormat="1" applyFont="1" applyFill="1" applyBorder="1" applyAlignment="1">
      <alignment horizontal="center" vertical="top"/>
    </xf>
    <xf numFmtId="165" fontId="1" fillId="4" borderId="13" xfId="0" applyNumberFormat="1" applyFont="1" applyFill="1" applyBorder="1" applyAlignment="1">
      <alignment horizontal="left" vertical="top" wrapText="1"/>
    </xf>
    <xf numFmtId="49" fontId="3" fillId="4" borderId="75" xfId="0" applyNumberFormat="1" applyFont="1" applyFill="1" applyBorder="1" applyAlignment="1">
      <alignment horizontal="center" vertical="top"/>
    </xf>
    <xf numFmtId="49" fontId="3" fillId="4" borderId="8" xfId="0" applyNumberFormat="1" applyFont="1" applyFill="1" applyBorder="1" applyAlignment="1">
      <alignment horizontal="center" vertical="top"/>
    </xf>
    <xf numFmtId="0" fontId="4" fillId="4" borderId="71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vertical="top" wrapText="1"/>
    </xf>
    <xf numFmtId="0" fontId="1" fillId="10" borderId="41" xfId="1" applyNumberFormat="1" applyFont="1" applyFill="1" applyBorder="1" applyAlignment="1">
      <alignment horizontal="center" vertical="top"/>
    </xf>
    <xf numFmtId="0" fontId="1" fillId="10" borderId="48" xfId="1" applyNumberFormat="1" applyFont="1" applyFill="1" applyBorder="1" applyAlignment="1">
      <alignment horizontal="center" vertical="top"/>
    </xf>
    <xf numFmtId="165" fontId="1" fillId="10" borderId="71" xfId="1" applyNumberFormat="1" applyFont="1" applyFill="1" applyBorder="1" applyAlignment="1">
      <alignment vertical="top"/>
    </xf>
    <xf numFmtId="0" fontId="1" fillId="10" borderId="50" xfId="1" applyNumberFormat="1" applyFont="1" applyFill="1" applyBorder="1" applyAlignment="1">
      <alignment horizontal="center" vertical="top"/>
    </xf>
    <xf numFmtId="0" fontId="1" fillId="10" borderId="51" xfId="1" applyNumberFormat="1" applyFont="1" applyFill="1" applyBorder="1" applyAlignment="1">
      <alignment horizontal="center" vertical="top"/>
    </xf>
    <xf numFmtId="165" fontId="1" fillId="10" borderId="72" xfId="1" applyNumberFormat="1" applyFont="1" applyFill="1" applyBorder="1" applyAlignment="1">
      <alignment vertical="top"/>
    </xf>
    <xf numFmtId="167" fontId="1" fillId="10" borderId="50" xfId="1" applyNumberFormat="1" applyFont="1" applyFill="1" applyBorder="1" applyAlignment="1">
      <alignment horizontal="center" vertical="top" wrapText="1"/>
    </xf>
    <xf numFmtId="165" fontId="1" fillId="10" borderId="53" xfId="1" applyNumberFormat="1" applyFont="1" applyFill="1" applyBorder="1" applyAlignment="1">
      <alignment vertical="top" wrapText="1"/>
    </xf>
    <xf numFmtId="165" fontId="1" fillId="10" borderId="53" xfId="1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/>
    <xf numFmtId="49" fontId="3" fillId="8" borderId="23" xfId="0" applyNumberFormat="1" applyFont="1" applyFill="1" applyBorder="1" applyAlignment="1">
      <alignment horizontal="center" vertical="top"/>
    </xf>
    <xf numFmtId="0" fontId="3" fillId="5" borderId="18" xfId="0" applyFont="1" applyFill="1" applyBorder="1" applyAlignment="1">
      <alignment horizontal="center" vertical="top"/>
    </xf>
    <xf numFmtId="164" fontId="3" fillId="5" borderId="16" xfId="0" applyNumberFormat="1" applyFont="1" applyFill="1" applyBorder="1" applyAlignment="1">
      <alignment horizontal="center" vertical="top"/>
    </xf>
    <xf numFmtId="164" fontId="1" fillId="4" borderId="69" xfId="0" applyNumberFormat="1" applyFont="1" applyFill="1" applyBorder="1" applyAlignment="1">
      <alignment horizontal="center" vertical="top" wrapText="1"/>
    </xf>
    <xf numFmtId="164" fontId="3" fillId="2" borderId="21" xfId="0" applyNumberFormat="1" applyFont="1" applyFill="1" applyBorder="1" applyAlignment="1">
      <alignment horizontal="center" vertical="top" wrapText="1"/>
    </xf>
    <xf numFmtId="164" fontId="3" fillId="2" borderId="56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49" fontId="3" fillId="0" borderId="11" xfId="0" applyNumberFormat="1" applyFont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center" vertical="top"/>
    </xf>
    <xf numFmtId="165" fontId="3" fillId="4" borderId="3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top" wrapText="1"/>
    </xf>
    <xf numFmtId="165" fontId="3" fillId="0" borderId="31" xfId="0" applyNumberFormat="1" applyFont="1" applyFill="1" applyBorder="1" applyAlignment="1">
      <alignment horizontal="center" vertical="center" wrapText="1"/>
    </xf>
    <xf numFmtId="165" fontId="3" fillId="0" borderId="34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left" vertical="top" wrapText="1"/>
    </xf>
    <xf numFmtId="165" fontId="3" fillId="0" borderId="31" xfId="0" applyNumberFormat="1" applyFont="1" applyFill="1" applyBorder="1" applyAlignment="1">
      <alignment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top"/>
    </xf>
    <xf numFmtId="49" fontId="3" fillId="0" borderId="46" xfId="0" applyNumberFormat="1" applyFont="1" applyBorder="1" applyAlignment="1">
      <alignment horizontal="center" vertical="top"/>
    </xf>
    <xf numFmtId="49" fontId="3" fillId="4" borderId="54" xfId="0" applyNumberFormat="1" applyFont="1" applyFill="1" applyBorder="1" applyAlignment="1">
      <alignment horizontal="center" vertical="top"/>
    </xf>
    <xf numFmtId="165" fontId="3" fillId="0" borderId="29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4" borderId="52" xfId="0" applyNumberFormat="1" applyFont="1" applyFill="1" applyBorder="1" applyAlignment="1">
      <alignment horizontal="center" vertical="top"/>
    </xf>
    <xf numFmtId="49" fontId="1" fillId="4" borderId="49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52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49" fontId="1" fillId="4" borderId="11" xfId="0" applyNumberFormat="1" applyFont="1" applyFill="1" applyBorder="1" applyAlignment="1">
      <alignment horizontal="center" vertical="top"/>
    </xf>
    <xf numFmtId="49" fontId="1" fillId="0" borderId="17" xfId="0" applyNumberFormat="1" applyFont="1" applyFill="1" applyBorder="1" applyAlignment="1">
      <alignment horizontal="center" vertical="top"/>
    </xf>
    <xf numFmtId="49" fontId="1" fillId="4" borderId="17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52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/>
    </xf>
    <xf numFmtId="164" fontId="4" fillId="4" borderId="13" xfId="0" applyNumberFormat="1" applyFont="1" applyFill="1" applyBorder="1" applyAlignment="1">
      <alignment horizontal="center" vertical="top" wrapText="1"/>
    </xf>
    <xf numFmtId="165" fontId="1" fillId="4" borderId="38" xfId="0" applyNumberFormat="1" applyFont="1" applyFill="1" applyBorder="1" applyAlignment="1">
      <alignment horizontal="center" vertical="top" wrapText="1"/>
    </xf>
    <xf numFmtId="164" fontId="1" fillId="4" borderId="33" xfId="0" applyNumberFormat="1" applyFont="1" applyFill="1" applyBorder="1" applyAlignment="1">
      <alignment horizontal="center" vertical="top" wrapText="1"/>
    </xf>
    <xf numFmtId="164" fontId="1" fillId="4" borderId="38" xfId="0" applyNumberFormat="1" applyFont="1" applyFill="1" applyBorder="1" applyAlignment="1">
      <alignment horizontal="center" vertical="top"/>
    </xf>
    <xf numFmtId="164" fontId="1" fillId="0" borderId="55" xfId="0" applyNumberFormat="1" applyFont="1" applyFill="1" applyBorder="1" applyAlignment="1">
      <alignment horizontal="center" vertical="top"/>
    </xf>
    <xf numFmtId="164" fontId="1" fillId="4" borderId="30" xfId="0" applyNumberFormat="1" applyFont="1" applyFill="1" applyBorder="1" applyAlignment="1">
      <alignment horizontal="center" vertical="top" wrapText="1"/>
    </xf>
    <xf numFmtId="164" fontId="1" fillId="4" borderId="55" xfId="0" applyNumberFormat="1" applyFont="1" applyFill="1" applyBorder="1" applyAlignment="1">
      <alignment horizontal="center" vertical="top"/>
    </xf>
    <xf numFmtId="164" fontId="1" fillId="11" borderId="62" xfId="1" applyNumberFormat="1" applyFont="1" applyFill="1" applyBorder="1" applyAlignment="1">
      <alignment horizontal="center" vertical="top"/>
    </xf>
    <xf numFmtId="164" fontId="1" fillId="0" borderId="62" xfId="0" applyNumberFormat="1" applyFont="1" applyFill="1" applyBorder="1" applyAlignment="1">
      <alignment horizontal="center" vertical="top"/>
    </xf>
    <xf numFmtId="0" fontId="2" fillId="0" borderId="11" xfId="0" applyFont="1" applyBorder="1"/>
    <xf numFmtId="0" fontId="1" fillId="4" borderId="11" xfId="0" applyFont="1" applyFill="1" applyBorder="1" applyAlignment="1">
      <alignment horizontal="center" vertical="top" wrapText="1"/>
    </xf>
    <xf numFmtId="165" fontId="1" fillId="10" borderId="17" xfId="1" applyNumberFormat="1" applyFont="1" applyFill="1" applyBorder="1" applyAlignment="1">
      <alignment horizontal="center" vertical="top" wrapText="1"/>
    </xf>
    <xf numFmtId="165" fontId="1" fillId="10" borderId="11" xfId="1" applyNumberFormat="1" applyFont="1" applyFill="1" applyBorder="1" applyAlignment="1">
      <alignment horizontal="center" vertical="top" wrapText="1"/>
    </xf>
    <xf numFmtId="165" fontId="1" fillId="10" borderId="17" xfId="1" applyNumberFormat="1" applyFont="1" applyFill="1" applyBorder="1" applyAlignment="1">
      <alignment horizontal="center" vertical="top"/>
    </xf>
    <xf numFmtId="0" fontId="1" fillId="10" borderId="11" xfId="1" applyNumberFormat="1" applyFont="1" applyFill="1" applyBorder="1" applyAlignment="1">
      <alignment horizontal="center" vertical="top"/>
    </xf>
    <xf numFmtId="167" fontId="1" fillId="10" borderId="5" xfId="1" applyNumberFormat="1" applyFont="1" applyFill="1" applyBorder="1" applyAlignment="1">
      <alignment horizontal="center" vertical="top" wrapText="1"/>
    </xf>
    <xf numFmtId="0" fontId="1" fillId="4" borderId="50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4" fillId="4" borderId="50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1" fillId="0" borderId="23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3" fillId="3" borderId="25" xfId="0" applyNumberFormat="1" applyFont="1" applyFill="1" applyBorder="1" applyAlignment="1">
      <alignment horizontal="center" vertical="top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12" xfId="0" applyNumberFormat="1" applyFont="1" applyFill="1" applyBorder="1" applyAlignment="1">
      <alignment horizontal="center" vertical="top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left" vertical="top" wrapText="1"/>
    </xf>
    <xf numFmtId="49" fontId="3" fillId="4" borderId="5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49" fontId="3" fillId="4" borderId="17" xfId="0" applyNumberFormat="1" applyFont="1" applyFill="1" applyBorder="1" applyAlignment="1">
      <alignment horizontal="center" vertical="top"/>
    </xf>
    <xf numFmtId="0" fontId="4" fillId="4" borderId="40" xfId="0" applyFont="1" applyFill="1" applyBorder="1" applyAlignment="1">
      <alignment horizontal="left" vertical="top" wrapText="1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6" xfId="0" applyNumberFormat="1" applyFont="1" applyFill="1" applyBorder="1" applyAlignment="1">
      <alignment horizontal="center" vertical="top"/>
    </xf>
    <xf numFmtId="49" fontId="4" fillId="3" borderId="51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5" xfId="0" applyNumberFormat="1" applyFont="1" applyFill="1" applyBorder="1" applyAlignment="1">
      <alignment horizontal="center" vertical="top"/>
    </xf>
    <xf numFmtId="164" fontId="1" fillId="4" borderId="38" xfId="0" applyNumberFormat="1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3" fontId="9" fillId="0" borderId="0" xfId="0" applyNumberFormat="1" applyFont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vertical="top" wrapText="1"/>
    </xf>
    <xf numFmtId="0" fontId="1" fillId="4" borderId="30" xfId="0" applyFont="1" applyFill="1" applyBorder="1" applyAlignment="1">
      <alignment horizontal="left" vertical="top" wrapText="1"/>
    </xf>
    <xf numFmtId="49" fontId="3" fillId="4" borderId="11" xfId="0" applyNumberFormat="1" applyFont="1" applyFill="1" applyBorder="1" applyAlignment="1">
      <alignment horizontal="center" vertical="top"/>
    </xf>
    <xf numFmtId="49" fontId="3" fillId="4" borderId="5" xfId="0" applyNumberFormat="1" applyFont="1" applyFill="1" applyBorder="1" applyAlignment="1">
      <alignment horizontal="center" vertical="top"/>
    </xf>
    <xf numFmtId="49" fontId="3" fillId="4" borderId="17" xfId="0" applyNumberFormat="1" applyFont="1" applyFill="1" applyBorder="1" applyAlignment="1">
      <alignment horizontal="center" vertical="top"/>
    </xf>
    <xf numFmtId="0" fontId="1" fillId="4" borderId="30" xfId="0" applyFont="1" applyFill="1" applyBorder="1" applyAlignment="1">
      <alignment vertical="top"/>
    </xf>
    <xf numFmtId="0" fontId="3" fillId="4" borderId="4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vertical="center" textRotation="90" wrapText="1"/>
    </xf>
    <xf numFmtId="0" fontId="1" fillId="4" borderId="16" xfId="0" applyFont="1" applyFill="1" applyBorder="1" applyAlignment="1">
      <alignment vertical="center" textRotation="90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center" textRotation="90"/>
    </xf>
    <xf numFmtId="0" fontId="3" fillId="4" borderId="16" xfId="0" applyFont="1" applyFill="1" applyBorder="1" applyAlignment="1">
      <alignment vertical="center" textRotation="90"/>
    </xf>
    <xf numFmtId="0" fontId="1" fillId="4" borderId="4" xfId="0" applyFont="1" applyFill="1" applyBorder="1" applyAlignment="1">
      <alignment vertical="center" textRotation="90"/>
    </xf>
    <xf numFmtId="0" fontId="1" fillId="4" borderId="16" xfId="0" applyFont="1" applyFill="1" applyBorder="1" applyAlignment="1">
      <alignment vertical="center" textRotation="90"/>
    </xf>
    <xf numFmtId="0" fontId="1" fillId="4" borderId="10" xfId="0" applyFont="1" applyFill="1" applyBorder="1" applyAlignment="1">
      <alignment vertical="center" textRotation="90"/>
    </xf>
    <xf numFmtId="0" fontId="3" fillId="4" borderId="4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 textRotation="90"/>
    </xf>
    <xf numFmtId="165" fontId="1" fillId="0" borderId="38" xfId="0" applyNumberFormat="1" applyFont="1" applyFill="1" applyBorder="1" applyAlignment="1">
      <alignment horizontal="center" vertical="center" textRotation="90" wrapText="1"/>
    </xf>
    <xf numFmtId="165" fontId="3" fillId="0" borderId="51" xfId="0" applyNumberFormat="1" applyFont="1" applyFill="1" applyBorder="1" applyAlignment="1">
      <alignment horizontal="center" vertical="top" wrapText="1"/>
    </xf>
    <xf numFmtId="165" fontId="3" fillId="0" borderId="10" xfId="0" applyNumberFormat="1" applyFont="1" applyFill="1" applyBorder="1" applyAlignment="1">
      <alignment vertical="top" wrapText="1"/>
    </xf>
    <xf numFmtId="165" fontId="3" fillId="0" borderId="16" xfId="0" applyNumberFormat="1" applyFont="1" applyFill="1" applyBorder="1" applyAlignment="1">
      <alignment vertical="top" wrapText="1"/>
    </xf>
    <xf numFmtId="165" fontId="1" fillId="0" borderId="16" xfId="0" applyNumberFormat="1" applyFont="1" applyFill="1" applyBorder="1" applyAlignment="1">
      <alignment vertical="center" textRotation="90" wrapText="1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center" textRotation="90"/>
    </xf>
    <xf numFmtId="164" fontId="7" fillId="0" borderId="7" xfId="0" applyNumberFormat="1" applyFont="1" applyBorder="1" applyAlignment="1">
      <alignment horizontal="center" vertical="center" textRotation="90" wrapText="1"/>
    </xf>
    <xf numFmtId="49" fontId="1" fillId="4" borderId="6" xfId="0" applyNumberFormat="1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horizontal="left" vertical="top" wrapText="1"/>
    </xf>
    <xf numFmtId="49" fontId="1" fillId="0" borderId="49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0" fontId="1" fillId="4" borderId="68" xfId="0" applyFont="1" applyFill="1" applyBorder="1" applyAlignment="1">
      <alignment horizontal="center" vertical="top"/>
    </xf>
    <xf numFmtId="167" fontId="1" fillId="10" borderId="11" xfId="1" applyNumberFormat="1" applyFont="1" applyFill="1" applyBorder="1" applyAlignment="1">
      <alignment horizontal="center" vertical="top" wrapText="1"/>
    </xf>
    <xf numFmtId="1" fontId="1" fillId="10" borderId="5" xfId="1" applyNumberFormat="1" applyFont="1" applyFill="1" applyBorder="1" applyAlignment="1">
      <alignment horizontal="center" vertical="top"/>
    </xf>
    <xf numFmtId="49" fontId="3" fillId="4" borderId="5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49" fontId="3" fillId="4" borderId="17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6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49" fontId="5" fillId="2" borderId="30" xfId="0" applyNumberFormat="1" applyFont="1" applyFill="1" applyBorder="1" applyAlignment="1">
      <alignment vertical="top"/>
    </xf>
    <xf numFmtId="49" fontId="4" fillId="3" borderId="0" xfId="0" applyNumberFormat="1" applyFont="1" applyFill="1" applyBorder="1" applyAlignment="1">
      <alignment horizontal="center" vertical="top"/>
    </xf>
    <xf numFmtId="49" fontId="3" fillId="4" borderId="0" xfId="0" applyNumberFormat="1" applyFont="1" applyFill="1" applyBorder="1" applyAlignment="1">
      <alignment horizontal="center" vertical="top"/>
    </xf>
    <xf numFmtId="164" fontId="3" fillId="5" borderId="17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2" borderId="38" xfId="0" applyNumberFormat="1" applyFont="1" applyFill="1" applyBorder="1" applyAlignment="1">
      <alignment vertical="top"/>
    </xf>
    <xf numFmtId="49" fontId="5" fillId="3" borderId="4" xfId="0" applyNumberFormat="1" applyFont="1" applyFill="1" applyBorder="1" applyAlignment="1">
      <alignment vertical="top"/>
    </xf>
    <xf numFmtId="49" fontId="4" fillId="3" borderId="39" xfId="0" applyNumberFormat="1" applyFont="1" applyFill="1" applyBorder="1" applyAlignment="1">
      <alignment horizontal="center" vertical="top"/>
    </xf>
    <xf numFmtId="49" fontId="5" fillId="2" borderId="25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right" vertical="top" wrapText="1"/>
    </xf>
    <xf numFmtId="0" fontId="1" fillId="4" borderId="28" xfId="0" applyFont="1" applyFill="1" applyBorder="1" applyAlignment="1">
      <alignment horizontal="center" vertical="top" wrapText="1"/>
    </xf>
    <xf numFmtId="165" fontId="3" fillId="0" borderId="10" xfId="0" applyNumberFormat="1" applyFont="1" applyFill="1" applyBorder="1" applyAlignment="1">
      <alignment horizontal="center" vertical="top" wrapText="1"/>
    </xf>
    <xf numFmtId="167" fontId="1" fillId="10" borderId="17" xfId="1" applyNumberFormat="1" applyFont="1" applyFill="1" applyBorder="1" applyAlignment="1">
      <alignment vertical="top" wrapText="1"/>
    </xf>
    <xf numFmtId="165" fontId="1" fillId="10" borderId="11" xfId="1" applyNumberFormat="1" applyFont="1" applyFill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center" vertical="top"/>
    </xf>
    <xf numFmtId="49" fontId="3" fillId="4" borderId="25" xfId="0" applyNumberFormat="1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right" vertical="top"/>
    </xf>
    <xf numFmtId="0" fontId="1" fillId="4" borderId="28" xfId="0" applyFont="1" applyFill="1" applyBorder="1" applyAlignment="1">
      <alignment horizontal="center" vertical="top"/>
    </xf>
    <xf numFmtId="167" fontId="1" fillId="10" borderId="5" xfId="1" applyNumberFormat="1" applyFont="1" applyFill="1" applyBorder="1" applyAlignment="1">
      <alignment horizontal="center" vertical="top" wrapText="1"/>
    </xf>
    <xf numFmtId="167" fontId="1" fillId="10" borderId="49" xfId="1" applyNumberFormat="1" applyFont="1" applyFill="1" applyBorder="1" applyAlignment="1">
      <alignment horizontal="center" vertical="top" wrapText="1"/>
    </xf>
    <xf numFmtId="167" fontId="1" fillId="10" borderId="31" xfId="1" applyNumberFormat="1" applyFont="1" applyFill="1" applyBorder="1" applyAlignment="1">
      <alignment horizontal="left" vertical="top" wrapText="1"/>
    </xf>
    <xf numFmtId="167" fontId="1" fillId="10" borderId="36" xfId="1" applyNumberFormat="1" applyFont="1" applyFill="1" applyBorder="1" applyAlignment="1">
      <alignment horizontal="left" vertical="top" wrapText="1"/>
    </xf>
    <xf numFmtId="165" fontId="1" fillId="4" borderId="4" xfId="0" applyNumberFormat="1" applyFont="1" applyFill="1" applyBorder="1" applyAlignment="1">
      <alignment horizontal="left" vertical="top" wrapText="1"/>
    </xf>
    <xf numFmtId="165" fontId="1" fillId="4" borderId="10" xfId="0" applyNumberFormat="1" applyFont="1" applyFill="1" applyBorder="1" applyAlignment="1">
      <alignment horizontal="left" vertical="top" wrapText="1"/>
    </xf>
    <xf numFmtId="165" fontId="1" fillId="4" borderId="16" xfId="0" applyNumberFormat="1" applyFont="1" applyFill="1" applyBorder="1" applyAlignment="1">
      <alignment horizontal="left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12" xfId="0" applyNumberFormat="1" applyFont="1" applyFill="1" applyBorder="1" applyAlignment="1">
      <alignment horizontal="center" vertical="top" wrapText="1"/>
    </xf>
    <xf numFmtId="49" fontId="1" fillId="4" borderId="18" xfId="0" applyNumberFormat="1" applyFont="1" applyFill="1" applyBorder="1" applyAlignment="1">
      <alignment horizontal="center" vertical="top" wrapText="1"/>
    </xf>
    <xf numFmtId="165" fontId="1" fillId="10" borderId="27" xfId="1" applyNumberFormat="1" applyFont="1" applyFill="1" applyBorder="1" applyAlignment="1">
      <alignment horizontal="left" vertical="top" wrapText="1"/>
    </xf>
    <xf numFmtId="165" fontId="1" fillId="10" borderId="29" xfId="1" applyNumberFormat="1" applyFont="1" applyFill="1" applyBorder="1" applyAlignment="1">
      <alignment horizontal="left" vertical="top" wrapText="1"/>
    </xf>
    <xf numFmtId="165" fontId="1" fillId="10" borderId="36" xfId="1" applyNumberFormat="1" applyFont="1" applyFill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18" xfId="0" applyNumberFormat="1" applyFont="1" applyBorder="1" applyAlignment="1">
      <alignment horizontal="center" vertical="center" textRotation="90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17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49" fontId="1" fillId="4" borderId="39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1" fillId="4" borderId="38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49" fontId="3" fillId="4" borderId="5" xfId="0" applyNumberFormat="1" applyFont="1" applyFill="1" applyBorder="1" applyAlignment="1">
      <alignment horizontal="center" vertical="top"/>
    </xf>
    <xf numFmtId="49" fontId="3" fillId="4" borderId="17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3" fontId="9" fillId="0" borderId="0" xfId="0" applyNumberFormat="1" applyFont="1" applyAlignment="1">
      <alignment horizontal="left" vertical="top" wrapText="1"/>
    </xf>
    <xf numFmtId="0" fontId="1" fillId="4" borderId="50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4" fillId="4" borderId="50" xfId="0" applyFont="1" applyFill="1" applyBorder="1" applyAlignment="1">
      <alignment horizontal="left" vertical="top" wrapText="1"/>
    </xf>
    <xf numFmtId="0" fontId="4" fillId="4" borderId="42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0" fontId="1" fillId="3" borderId="40" xfId="0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165" fontId="1" fillId="10" borderId="40" xfId="1" applyNumberFormat="1" applyFont="1" applyFill="1" applyBorder="1" applyAlignment="1">
      <alignment horizontal="left" vertical="top" wrapText="1"/>
    </xf>
    <xf numFmtId="165" fontId="1" fillId="10" borderId="42" xfId="1" applyNumberFormat="1" applyFont="1" applyFill="1" applyBorder="1" applyAlignment="1">
      <alignment horizontal="left" vertical="top" wrapText="1"/>
    </xf>
    <xf numFmtId="165" fontId="1" fillId="10" borderId="23" xfId="1" applyNumberFormat="1" applyFont="1" applyFill="1" applyBorder="1" applyAlignment="1">
      <alignment horizontal="left" vertical="top" wrapText="1"/>
    </xf>
    <xf numFmtId="1" fontId="1" fillId="10" borderId="5" xfId="1" applyNumberFormat="1" applyFont="1" applyFill="1" applyBorder="1" applyAlignment="1">
      <alignment horizontal="center" vertical="top"/>
    </xf>
    <xf numFmtId="1" fontId="1" fillId="10" borderId="11" xfId="1" applyNumberFormat="1" applyFont="1" applyFill="1" applyBorder="1" applyAlignment="1">
      <alignment horizontal="center" vertical="top"/>
    </xf>
    <xf numFmtId="1" fontId="1" fillId="10" borderId="17" xfId="1" applyNumberFormat="1" applyFont="1" applyFill="1" applyBorder="1" applyAlignment="1">
      <alignment horizontal="center" vertical="top"/>
    </xf>
    <xf numFmtId="0" fontId="12" fillId="7" borderId="53" xfId="0" applyFont="1" applyFill="1" applyBorder="1" applyAlignment="1">
      <alignment horizontal="left" vertical="top" wrapText="1"/>
    </xf>
    <xf numFmtId="0" fontId="12" fillId="7" borderId="61" xfId="0" applyFont="1" applyFill="1" applyBorder="1" applyAlignment="1">
      <alignment horizontal="left" vertical="top" wrapText="1"/>
    </xf>
    <xf numFmtId="0" fontId="12" fillId="7" borderId="59" xfId="0" applyFont="1" applyFill="1" applyBorder="1" applyAlignment="1">
      <alignment horizontal="left" vertical="top" wrapText="1"/>
    </xf>
    <xf numFmtId="0" fontId="3" fillId="8" borderId="30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3" fillId="8" borderId="46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49" fontId="3" fillId="3" borderId="25" xfId="0" applyNumberFormat="1" applyFont="1" applyFill="1" applyBorder="1" applyAlignment="1">
      <alignment horizontal="center" vertical="top"/>
    </xf>
    <xf numFmtId="0" fontId="1" fillId="9" borderId="20" xfId="0" applyFont="1" applyFill="1" applyBorder="1" applyAlignment="1">
      <alignment horizontal="center" vertical="top" wrapText="1"/>
    </xf>
    <xf numFmtId="0" fontId="1" fillId="9" borderId="22" xfId="0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49" fontId="3" fillId="2" borderId="22" xfId="0" applyNumberFormat="1" applyFont="1" applyFill="1" applyBorder="1" applyAlignment="1">
      <alignment horizontal="left" vertical="top"/>
    </xf>
    <xf numFmtId="0" fontId="1" fillId="4" borderId="40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left" vertical="top" wrapText="1"/>
    </xf>
    <xf numFmtId="49" fontId="5" fillId="8" borderId="34" xfId="0" applyNumberFormat="1" applyFont="1" applyFill="1" applyBorder="1" applyAlignment="1">
      <alignment horizontal="center" vertical="top" wrapText="1"/>
    </xf>
    <xf numFmtId="49" fontId="5" fillId="8" borderId="31" xfId="0" applyNumberFormat="1" applyFont="1" applyFill="1" applyBorder="1" applyAlignment="1">
      <alignment horizontal="center" vertical="top" wrapText="1"/>
    </xf>
    <xf numFmtId="49" fontId="5" fillId="2" borderId="65" xfId="0" applyNumberFormat="1" applyFont="1" applyFill="1" applyBorder="1" applyAlignment="1">
      <alignment horizontal="center" vertical="top"/>
    </xf>
    <xf numFmtId="49" fontId="5" fillId="2" borderId="64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165" fontId="5" fillId="8" borderId="20" xfId="0" applyNumberFormat="1" applyFont="1" applyFill="1" applyBorder="1" applyAlignment="1">
      <alignment horizontal="center" vertical="top"/>
    </xf>
    <xf numFmtId="165" fontId="5" fillId="8" borderId="22" xfId="0" applyNumberFormat="1" applyFont="1" applyFill="1" applyBorder="1" applyAlignment="1">
      <alignment horizontal="center" vertical="top"/>
    </xf>
    <xf numFmtId="49" fontId="5" fillId="7" borderId="57" xfId="0" applyNumberFormat="1" applyFont="1" applyFill="1" applyBorder="1" applyAlignment="1">
      <alignment horizontal="right" vertical="top"/>
    </xf>
    <xf numFmtId="49" fontId="5" fillId="7" borderId="21" xfId="0" applyNumberFormat="1" applyFont="1" applyFill="1" applyBorder="1" applyAlignment="1">
      <alignment horizontal="right" vertical="top"/>
    </xf>
    <xf numFmtId="165" fontId="5" fillId="7" borderId="23" xfId="0" applyNumberFormat="1" applyFont="1" applyFill="1" applyBorder="1" applyAlignment="1">
      <alignment horizontal="center" vertical="top"/>
    </xf>
    <xf numFmtId="165" fontId="5" fillId="7" borderId="54" xfId="0" applyNumberFormat="1" applyFont="1" applyFill="1" applyBorder="1" applyAlignment="1">
      <alignment horizontal="center" vertical="top"/>
    </xf>
    <xf numFmtId="165" fontId="5" fillId="8" borderId="57" xfId="0" applyNumberFormat="1" applyFont="1" applyFill="1" applyBorder="1" applyAlignment="1">
      <alignment horizontal="right" vertical="top"/>
    </xf>
    <xf numFmtId="165" fontId="5" fillId="8" borderId="21" xfId="0" applyNumberFormat="1" applyFont="1" applyFill="1" applyBorder="1" applyAlignment="1">
      <alignment horizontal="right" vertical="top"/>
    </xf>
    <xf numFmtId="49" fontId="5" fillId="2" borderId="57" xfId="0" applyNumberFormat="1" applyFont="1" applyFill="1" applyBorder="1" applyAlignment="1">
      <alignment horizontal="right" vertical="top" wrapText="1"/>
    </xf>
    <xf numFmtId="49" fontId="5" fillId="2" borderId="21" xfId="0" applyNumberFormat="1" applyFont="1" applyFill="1" applyBorder="1" applyAlignment="1">
      <alignment horizontal="right" vertical="top" wrapText="1"/>
    </xf>
    <xf numFmtId="165" fontId="5" fillId="2" borderId="20" xfId="0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top" wrapText="1"/>
    </xf>
    <xf numFmtId="165" fontId="1" fillId="4" borderId="38" xfId="0" applyNumberFormat="1" applyFont="1" applyFill="1" applyBorder="1" applyAlignment="1">
      <alignment horizontal="left" vertical="top" wrapText="1"/>
    </xf>
    <xf numFmtId="165" fontId="1" fillId="4" borderId="30" xfId="0" applyNumberFormat="1" applyFont="1" applyFill="1" applyBorder="1" applyAlignment="1">
      <alignment horizontal="left" vertical="top" wrapText="1"/>
    </xf>
    <xf numFmtId="49" fontId="3" fillId="4" borderId="58" xfId="0" applyNumberFormat="1" applyFont="1" applyFill="1" applyBorder="1" applyAlignment="1">
      <alignment horizontal="center" vertical="top"/>
    </xf>
    <xf numFmtId="49" fontId="3" fillId="4" borderId="60" xfId="0" applyNumberFormat="1" applyFont="1" applyFill="1" applyBorder="1" applyAlignment="1">
      <alignment horizontal="center" vertical="top"/>
    </xf>
    <xf numFmtId="0" fontId="4" fillId="4" borderId="40" xfId="0" applyFont="1" applyFill="1" applyBorder="1" applyAlignment="1">
      <alignment horizontal="left" vertical="top" wrapText="1"/>
    </xf>
    <xf numFmtId="165" fontId="3" fillId="4" borderId="30" xfId="0" applyNumberFormat="1" applyFont="1" applyFill="1" applyBorder="1" applyAlignment="1">
      <alignment horizontal="left" vertical="top" wrapText="1"/>
    </xf>
    <xf numFmtId="165" fontId="1" fillId="4" borderId="25" xfId="0" applyNumberFormat="1" applyFont="1" applyFill="1" applyBorder="1" applyAlignment="1">
      <alignment horizontal="left" vertical="top" wrapText="1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4" borderId="35" xfId="0" applyNumberFormat="1" applyFont="1" applyFill="1" applyBorder="1" applyAlignment="1">
      <alignment horizontal="center" vertical="top"/>
    </xf>
    <xf numFmtId="165" fontId="1" fillId="4" borderId="26" xfId="0" applyNumberFormat="1" applyFont="1" applyFill="1" applyBorder="1" applyAlignment="1">
      <alignment horizontal="left" vertical="top" wrapText="1"/>
    </xf>
    <xf numFmtId="165" fontId="1" fillId="4" borderId="35" xfId="0" applyNumberFormat="1" applyFont="1" applyFill="1" applyBorder="1" applyAlignment="1">
      <alignment horizontal="left" vertical="top" wrapText="1"/>
    </xf>
    <xf numFmtId="3" fontId="18" fillId="4" borderId="6" xfId="0" applyNumberFormat="1" applyFont="1" applyFill="1" applyBorder="1" applyAlignment="1">
      <alignment horizontal="center" vertical="top" wrapText="1"/>
    </xf>
    <xf numFmtId="3" fontId="18" fillId="4" borderId="12" xfId="0" applyNumberFormat="1" applyFont="1" applyFill="1" applyBorder="1" applyAlignment="1">
      <alignment horizontal="center" vertical="top" wrapText="1"/>
    </xf>
    <xf numFmtId="3" fontId="18" fillId="4" borderId="18" xfId="0" applyNumberFormat="1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37" xfId="0" applyFont="1" applyFill="1" applyBorder="1" applyAlignment="1">
      <alignment horizontal="righ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49" fontId="1" fillId="4" borderId="39" xfId="0" applyNumberFormat="1" applyFont="1" applyFill="1" applyBorder="1" applyAlignment="1">
      <alignment horizontal="left" vertical="top" wrapText="1"/>
    </xf>
    <xf numFmtId="0" fontId="4" fillId="5" borderId="53" xfId="0" applyFont="1" applyFill="1" applyBorder="1" applyAlignment="1">
      <alignment horizontal="left" vertical="top" wrapText="1"/>
    </xf>
    <xf numFmtId="0" fontId="4" fillId="5" borderId="61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left" vertical="top" wrapText="1"/>
    </xf>
    <xf numFmtId="0" fontId="5" fillId="7" borderId="55" xfId="0" applyFont="1" applyFill="1" applyBorder="1" applyAlignment="1">
      <alignment horizontal="left" vertical="top" wrapText="1"/>
    </xf>
    <xf numFmtId="0" fontId="3" fillId="4" borderId="53" xfId="0" applyFont="1" applyFill="1" applyBorder="1" applyAlignment="1">
      <alignment horizontal="left" vertical="top" wrapText="1"/>
    </xf>
    <xf numFmtId="0" fontId="3" fillId="4" borderId="61" xfId="0" applyFont="1" applyFill="1" applyBorder="1" applyAlignment="1">
      <alignment horizontal="left" vertical="top" wrapText="1"/>
    </xf>
    <xf numFmtId="0" fontId="5" fillId="4" borderId="6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/>
    </xf>
    <xf numFmtId="0" fontId="5" fillId="5" borderId="53" xfId="0" applyFont="1" applyFill="1" applyBorder="1" applyAlignment="1">
      <alignment horizontal="right" vertical="top" wrapText="1"/>
    </xf>
    <xf numFmtId="0" fontId="5" fillId="5" borderId="61" xfId="0" applyFont="1" applyFill="1" applyBorder="1" applyAlignment="1">
      <alignment horizontal="right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48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5" fillId="3" borderId="51" xfId="0" applyNumberFormat="1" applyFont="1" applyFill="1" applyBorder="1" applyAlignment="1">
      <alignment horizontal="center" vertical="top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6" xfId="0" applyNumberFormat="1" applyFont="1" applyFill="1" applyBorder="1" applyAlignment="1">
      <alignment horizontal="center" vertical="top"/>
    </xf>
    <xf numFmtId="49" fontId="3" fillId="4" borderId="7" xfId="0" applyNumberFormat="1" applyFont="1" applyFill="1" applyBorder="1" applyAlignment="1">
      <alignment horizontal="center" vertical="top"/>
    </xf>
    <xf numFmtId="49" fontId="3" fillId="4" borderId="19" xfId="0" applyNumberFormat="1" applyFont="1" applyFill="1" applyBorder="1" applyAlignment="1">
      <alignment horizontal="center" vertical="top"/>
    </xf>
    <xf numFmtId="49" fontId="3" fillId="4" borderId="39" xfId="0" applyNumberFormat="1" applyFont="1" applyFill="1" applyBorder="1" applyAlignment="1">
      <alignment horizontal="center" vertical="top"/>
    </xf>
    <xf numFmtId="49" fontId="3" fillId="4" borderId="0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3" borderId="33" xfId="0" applyNumberFormat="1" applyFont="1" applyFill="1" applyBorder="1" applyAlignment="1">
      <alignment horizontal="center" vertical="top"/>
    </xf>
    <xf numFmtId="165" fontId="3" fillId="4" borderId="33" xfId="0" applyNumberFormat="1" applyFont="1" applyFill="1" applyBorder="1" applyAlignment="1">
      <alignment horizontal="left" vertical="top" wrapText="1"/>
    </xf>
    <xf numFmtId="165" fontId="3" fillId="4" borderId="25" xfId="0" applyNumberFormat="1" applyFont="1" applyFill="1" applyBorder="1" applyAlignment="1">
      <alignment horizontal="left" vertical="top" wrapText="1"/>
    </xf>
    <xf numFmtId="49" fontId="4" fillId="3" borderId="51" xfId="0" applyNumberFormat="1" applyFont="1" applyFill="1" applyBorder="1" applyAlignment="1">
      <alignment horizontal="center" vertical="top"/>
    </xf>
    <xf numFmtId="0" fontId="1" fillId="4" borderId="31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top" wrapText="1"/>
    </xf>
    <xf numFmtId="0" fontId="1" fillId="4" borderId="34" xfId="0" applyFont="1" applyFill="1" applyBorder="1" applyAlignment="1">
      <alignment horizontal="center" vertical="top" wrapText="1"/>
    </xf>
    <xf numFmtId="164" fontId="3" fillId="2" borderId="20" xfId="0" applyNumberFormat="1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39" xfId="0" applyNumberFormat="1" applyFont="1" applyFill="1" applyBorder="1" applyAlignment="1">
      <alignment horizontal="left" vertical="top" wrapText="1"/>
    </xf>
    <xf numFmtId="49" fontId="5" fillId="2" borderId="44" xfId="0" applyNumberFormat="1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49" fontId="3" fillId="4" borderId="4" xfId="0" applyNumberFormat="1" applyFont="1" applyFill="1" applyBorder="1" applyAlignment="1">
      <alignment horizontal="center" vertical="top"/>
    </xf>
    <xf numFmtId="49" fontId="3" fillId="4" borderId="10" xfId="0" applyNumberFormat="1" applyFont="1" applyFill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top"/>
    </xf>
    <xf numFmtId="0" fontId="1" fillId="4" borderId="41" xfId="0" applyFont="1" applyFill="1" applyBorder="1" applyAlignment="1">
      <alignment horizontal="left" vertical="top" wrapText="1"/>
    </xf>
    <xf numFmtId="0" fontId="4" fillId="4" borderId="27" xfId="0" applyFont="1" applyFill="1" applyBorder="1" applyAlignment="1">
      <alignment horizontal="left" vertical="top" wrapText="1"/>
    </xf>
    <xf numFmtId="0" fontId="4" fillId="4" borderId="36" xfId="0" applyFont="1" applyFill="1" applyBorder="1" applyAlignment="1">
      <alignment horizontal="left" vertical="top" wrapText="1"/>
    </xf>
    <xf numFmtId="164" fontId="1" fillId="4" borderId="52" xfId="0" applyNumberFormat="1" applyFont="1" applyFill="1" applyBorder="1" applyAlignment="1">
      <alignment horizontal="center" vertical="top" wrapText="1"/>
    </xf>
    <xf numFmtId="164" fontId="1" fillId="4" borderId="11" xfId="0" applyNumberFormat="1" applyFont="1" applyFill="1" applyBorder="1" applyAlignment="1">
      <alignment horizontal="center" vertical="top" wrapText="1"/>
    </xf>
    <xf numFmtId="164" fontId="1" fillId="4" borderId="49" xfId="0" applyNumberFormat="1" applyFont="1" applyFill="1" applyBorder="1" applyAlignment="1">
      <alignment horizontal="center" vertical="top" wrapText="1"/>
    </xf>
    <xf numFmtId="49" fontId="5" fillId="2" borderId="20" xfId="0" applyNumberFormat="1" applyFont="1" applyFill="1" applyBorder="1" applyAlignment="1">
      <alignment horizontal="right" vertical="top" wrapText="1"/>
    </xf>
    <xf numFmtId="49" fontId="1" fillId="0" borderId="32" xfId="0" applyNumberFormat="1" applyFont="1" applyBorder="1" applyAlignment="1">
      <alignment horizontal="center" vertical="top" wrapText="1"/>
    </xf>
    <xf numFmtId="0" fontId="1" fillId="4" borderId="33" xfId="0" applyFont="1" applyFill="1" applyBorder="1" applyAlignment="1">
      <alignment horizontal="left" vertical="top" wrapText="1"/>
    </xf>
    <xf numFmtId="167" fontId="1" fillId="10" borderId="27" xfId="1" applyNumberFormat="1" applyFont="1" applyFill="1" applyBorder="1" applyAlignment="1">
      <alignment horizontal="left" vertical="top" wrapText="1"/>
    </xf>
    <xf numFmtId="167" fontId="1" fillId="10" borderId="34" xfId="1" applyNumberFormat="1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49" fontId="3" fillId="3" borderId="26" xfId="0" applyNumberFormat="1" applyFont="1" applyFill="1" applyBorder="1" applyAlignment="1">
      <alignment horizontal="center" vertical="top"/>
    </xf>
    <xf numFmtId="49" fontId="3" fillId="3" borderId="33" xfId="0" applyNumberFormat="1" applyFont="1" applyFill="1" applyBorder="1" applyAlignment="1">
      <alignment horizontal="center" vertical="top"/>
    </xf>
    <xf numFmtId="49" fontId="3" fillId="3" borderId="35" xfId="0" applyNumberFormat="1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left" vertical="top" wrapText="1"/>
    </xf>
    <xf numFmtId="0" fontId="3" fillId="4" borderId="30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16" xfId="0" applyFont="1" applyFill="1" applyBorder="1" applyAlignment="1">
      <alignment horizontal="center" vertical="center" textRotation="90" wrapText="1"/>
    </xf>
    <xf numFmtId="164" fontId="1" fillId="0" borderId="5" xfId="0" applyNumberFormat="1" applyFont="1" applyBorder="1" applyAlignment="1">
      <alignment horizontal="center" vertical="center" textRotation="90" wrapText="1"/>
    </xf>
    <xf numFmtId="164" fontId="1" fillId="0" borderId="11" xfId="0" applyNumberFormat="1" applyFont="1" applyBorder="1" applyAlignment="1">
      <alignment horizontal="center" vertical="center" textRotation="90" wrapText="1"/>
    </xf>
    <xf numFmtId="164" fontId="1" fillId="0" borderId="17" xfId="0" applyNumberFormat="1" applyFont="1" applyBorder="1" applyAlignment="1">
      <alignment horizontal="center" vertical="center" textRotation="90" wrapText="1"/>
    </xf>
    <xf numFmtId="49" fontId="3" fillId="6" borderId="40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4" xfId="0" applyNumberFormat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8" borderId="31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3" xfId="0" applyNumberFormat="1" applyFont="1" applyFill="1" applyBorder="1" applyAlignment="1">
      <alignment horizontal="center" vertical="top"/>
    </xf>
    <xf numFmtId="49" fontId="3" fillId="2" borderId="35" xfId="0" applyNumberFormat="1" applyFont="1" applyFill="1" applyBorder="1" applyAlignment="1">
      <alignment horizontal="center" vertical="top"/>
    </xf>
    <xf numFmtId="0" fontId="5" fillId="7" borderId="13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right" vertical="top" wrapText="1"/>
    </xf>
    <xf numFmtId="0" fontId="5" fillId="5" borderId="9" xfId="0" applyFont="1" applyFill="1" applyBorder="1" applyAlignment="1">
      <alignment horizontal="right" vertical="top" wrapText="1"/>
    </xf>
    <xf numFmtId="0" fontId="5" fillId="5" borderId="13" xfId="0" applyFont="1" applyFill="1" applyBorder="1" applyAlignment="1">
      <alignment horizontal="right" vertical="top" wrapText="1"/>
    </xf>
    <xf numFmtId="0" fontId="5" fillId="5" borderId="14" xfId="0" applyFont="1" applyFill="1" applyBorder="1" applyAlignment="1">
      <alignment horizontal="right" vertical="top" wrapText="1"/>
    </xf>
    <xf numFmtId="0" fontId="5" fillId="5" borderId="15" xfId="0" applyFont="1" applyFill="1" applyBorder="1" applyAlignment="1">
      <alignment horizontal="right" vertical="top" wrapText="1"/>
    </xf>
    <xf numFmtId="0" fontId="5" fillId="5" borderId="19" xfId="0" applyFont="1" applyFill="1" applyBorder="1" applyAlignment="1">
      <alignment horizontal="right" vertical="top" wrapText="1"/>
    </xf>
    <xf numFmtId="0" fontId="1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0" borderId="59" xfId="0" applyFont="1" applyBorder="1" applyAlignment="1">
      <alignment horizontal="left" vertical="top" wrapText="1"/>
    </xf>
    <xf numFmtId="165" fontId="1" fillId="4" borderId="55" xfId="0" applyNumberFormat="1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167" fontId="1" fillId="10" borderId="12" xfId="1" applyNumberFormat="1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4" fillId="4" borderId="41" xfId="0" applyFont="1" applyFill="1" applyBorder="1" applyAlignment="1">
      <alignment horizontal="left" vertical="top" wrapText="1"/>
    </xf>
    <xf numFmtId="165" fontId="1" fillId="4" borderId="62" xfId="0" applyNumberFormat="1" applyFont="1" applyFill="1" applyBorder="1" applyAlignment="1">
      <alignment horizontal="left" vertical="top" wrapText="1"/>
    </xf>
    <xf numFmtId="49" fontId="3" fillId="4" borderId="8" xfId="0" applyNumberFormat="1" applyFont="1" applyFill="1" applyBorder="1" applyAlignment="1">
      <alignment horizontal="center" vertical="top"/>
    </xf>
    <xf numFmtId="49" fontId="3" fillId="4" borderId="34" xfId="0" applyNumberFormat="1" applyFont="1" applyFill="1" applyBorder="1" applyAlignment="1">
      <alignment horizontal="center" vertical="top"/>
    </xf>
    <xf numFmtId="165" fontId="1" fillId="4" borderId="11" xfId="0" applyNumberFormat="1" applyFont="1" applyFill="1" applyBorder="1" applyAlignment="1">
      <alignment horizontal="left" vertical="top" wrapText="1"/>
    </xf>
    <xf numFmtId="165" fontId="1" fillId="10" borderId="31" xfId="1" applyNumberFormat="1" applyFont="1" applyFill="1" applyBorder="1" applyAlignment="1">
      <alignment horizontal="left" vertical="top" wrapText="1"/>
    </xf>
    <xf numFmtId="165" fontId="1" fillId="10" borderId="34" xfId="1" applyNumberFormat="1" applyFont="1" applyFill="1" applyBorder="1" applyAlignment="1">
      <alignment horizontal="left" vertical="top" wrapText="1"/>
    </xf>
    <xf numFmtId="165" fontId="1" fillId="4" borderId="52" xfId="0" applyNumberFormat="1" applyFont="1" applyFill="1" applyBorder="1" applyAlignment="1">
      <alignment horizontal="left" vertical="top" wrapText="1"/>
    </xf>
    <xf numFmtId="165" fontId="1" fillId="4" borderId="49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center"/>
    </xf>
    <xf numFmtId="165" fontId="5" fillId="2" borderId="21" xfId="0" applyNumberFormat="1" applyFont="1" applyFill="1" applyBorder="1" applyAlignment="1">
      <alignment horizontal="center" vertical="center" wrapText="1"/>
    </xf>
    <xf numFmtId="165" fontId="5" fillId="8" borderId="21" xfId="0" applyNumberFormat="1" applyFont="1" applyFill="1" applyBorder="1" applyAlignment="1">
      <alignment horizontal="center" vertical="top"/>
    </xf>
    <xf numFmtId="165" fontId="5" fillId="7" borderId="1" xfId="0" applyNumberFormat="1" applyFont="1" applyFill="1" applyBorder="1" applyAlignment="1">
      <alignment horizontal="center" vertical="top"/>
    </xf>
    <xf numFmtId="0" fontId="1" fillId="4" borderId="29" xfId="0" applyFont="1" applyFill="1" applyBorder="1" applyAlignment="1">
      <alignment horizontal="left" vertical="top" wrapText="1"/>
    </xf>
    <xf numFmtId="165" fontId="3" fillId="4" borderId="52" xfId="0" applyNumberFormat="1" applyFont="1" applyFill="1" applyBorder="1" applyAlignment="1">
      <alignment horizontal="left" vertical="top" wrapText="1"/>
    </xf>
    <xf numFmtId="165" fontId="3" fillId="4" borderId="11" xfId="0" applyNumberFormat="1" applyFont="1" applyFill="1" applyBorder="1" applyAlignment="1">
      <alignment horizontal="left" vertical="top" wrapText="1"/>
    </xf>
    <xf numFmtId="165" fontId="3" fillId="0" borderId="31" xfId="0" applyNumberFormat="1" applyFont="1" applyFill="1" applyBorder="1" applyAlignment="1">
      <alignment horizontal="center" vertical="center" wrapText="1"/>
    </xf>
    <xf numFmtId="165" fontId="3" fillId="0" borderId="3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 wrapText="1"/>
    </xf>
    <xf numFmtId="164" fontId="3" fillId="2" borderId="21" xfId="0" applyNumberFormat="1" applyFont="1" applyFill="1" applyBorder="1" applyAlignment="1">
      <alignment horizontal="center" vertical="top"/>
    </xf>
    <xf numFmtId="165" fontId="3" fillId="4" borderId="5" xfId="0" applyNumberFormat="1" applyFont="1" applyFill="1" applyBorder="1" applyAlignment="1">
      <alignment horizontal="left" vertical="top" wrapText="1"/>
    </xf>
    <xf numFmtId="0" fontId="1" fillId="4" borderId="52" xfId="0" applyFont="1" applyFill="1" applyBorder="1" applyAlignment="1">
      <alignment horizontal="left" vertical="top" wrapText="1"/>
    </xf>
    <xf numFmtId="0" fontId="5" fillId="4" borderId="27" xfId="0" applyFont="1" applyFill="1" applyBorder="1" applyAlignment="1">
      <alignment horizontal="center" vertical="top"/>
    </xf>
    <xf numFmtId="0" fontId="5" fillId="4" borderId="36" xfId="0" applyFont="1" applyFill="1" applyBorder="1" applyAlignment="1">
      <alignment horizontal="center" vertical="top"/>
    </xf>
    <xf numFmtId="0" fontId="1" fillId="9" borderId="21" xfId="0" applyFont="1" applyFill="1" applyBorder="1" applyAlignment="1">
      <alignment horizontal="center" vertical="top" wrapText="1"/>
    </xf>
    <xf numFmtId="49" fontId="3" fillId="2" borderId="57" xfId="0" applyNumberFormat="1" applyFont="1" applyFill="1" applyBorder="1" applyAlignment="1">
      <alignment horizontal="left" vertical="top"/>
    </xf>
    <xf numFmtId="49" fontId="3" fillId="4" borderId="27" xfId="0" applyNumberFormat="1" applyFont="1" applyFill="1" applyBorder="1" applyAlignment="1">
      <alignment horizontal="center" vertical="top"/>
    </xf>
    <xf numFmtId="49" fontId="3" fillId="4" borderId="29" xfId="0" applyNumberFormat="1" applyFont="1" applyFill="1" applyBorder="1" applyAlignment="1">
      <alignment horizontal="center" vertical="top"/>
    </xf>
    <xf numFmtId="49" fontId="3" fillId="2" borderId="57" xfId="0" applyNumberFormat="1" applyFont="1" applyFill="1" applyBorder="1" applyAlignment="1">
      <alignment horizontal="right" vertical="top"/>
    </xf>
    <xf numFmtId="0" fontId="3" fillId="4" borderId="40" xfId="0" applyFont="1" applyFill="1" applyBorder="1" applyAlignment="1">
      <alignment horizontal="center" vertical="top" wrapText="1"/>
    </xf>
    <xf numFmtId="0" fontId="3" fillId="4" borderId="42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164" fontId="1" fillId="0" borderId="63" xfId="0" applyNumberFormat="1" applyFont="1" applyBorder="1" applyAlignment="1">
      <alignment horizontal="center" vertical="center" textRotation="90" wrapText="1"/>
    </xf>
    <xf numFmtId="164" fontId="1" fillId="0" borderId="45" xfId="0" applyNumberFormat="1" applyFont="1" applyBorder="1" applyAlignment="1">
      <alignment horizontal="center" vertical="center" textRotation="90" wrapText="1"/>
    </xf>
    <xf numFmtId="164" fontId="1" fillId="0" borderId="70" xfId="0" applyNumberFormat="1" applyFont="1" applyBorder="1" applyAlignment="1">
      <alignment horizontal="center" vertical="center" textRotation="90" wrapText="1"/>
    </xf>
    <xf numFmtId="0" fontId="1" fillId="4" borderId="40" xfId="0" applyFont="1" applyFill="1" applyBorder="1" applyAlignment="1">
      <alignment horizontal="center" vertical="center" textRotation="90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3" fillId="4" borderId="27" xfId="0" applyFont="1" applyFill="1" applyBorder="1" applyAlignment="1">
      <alignment horizontal="center" vertical="top" wrapText="1"/>
    </xf>
    <xf numFmtId="0" fontId="3" fillId="4" borderId="29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center" vertical="center" textRotation="90" wrapText="1"/>
    </xf>
    <xf numFmtId="164" fontId="1" fillId="0" borderId="0" xfId="0" applyNumberFormat="1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mruColors>
      <color rgb="FFFFFF99"/>
      <color rgb="FFCCFFCC"/>
      <color rgb="FFFFCCFF"/>
      <color rgb="FFFFFFCC"/>
      <color rgb="FFFFE1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65"/>
  <sheetViews>
    <sheetView tabSelected="1" zoomScaleNormal="100" zoomScaleSheetLayoutView="100" workbookViewId="0">
      <selection activeCell="A5" sqref="A5:L5"/>
    </sheetView>
  </sheetViews>
  <sheetFormatPr defaultColWidth="9.140625" defaultRowHeight="15" x14ac:dyDescent="0.25"/>
  <cols>
    <col min="1" max="3" width="3" style="35" customWidth="1"/>
    <col min="4" max="4" width="3" style="40" customWidth="1"/>
    <col min="5" max="5" width="32.85546875" style="35" customWidth="1"/>
    <col min="6" max="6" width="3.7109375" style="40" customWidth="1"/>
    <col min="7" max="7" width="3.7109375" style="40" hidden="1" customWidth="1"/>
    <col min="8" max="8" width="14.5703125" style="40" customWidth="1"/>
    <col min="9" max="10" width="8.140625" style="35" customWidth="1"/>
    <col min="11" max="11" width="25.28515625" style="41" customWidth="1"/>
    <col min="12" max="12" width="5.85546875" style="90" customWidth="1"/>
    <col min="13" max="18" width="9.140625" style="346"/>
    <col min="19" max="16384" width="9.140625" style="35"/>
  </cols>
  <sheetData>
    <row r="1" spans="1:18" ht="50.25" customHeight="1" x14ac:dyDescent="0.25">
      <c r="H1" s="831" t="s">
        <v>212</v>
      </c>
      <c r="I1" s="831"/>
      <c r="J1" s="831"/>
      <c r="K1" s="831"/>
      <c r="L1" s="831"/>
    </row>
    <row r="2" spans="1:18" ht="36.75" customHeight="1" x14ac:dyDescent="0.25">
      <c r="H2" s="831" t="s">
        <v>233</v>
      </c>
      <c r="I2" s="831"/>
      <c r="J2" s="831"/>
      <c r="K2" s="831"/>
      <c r="L2" s="714"/>
    </row>
    <row r="3" spans="1:18" ht="15" customHeight="1" x14ac:dyDescent="0.25">
      <c r="H3" s="714"/>
      <c r="I3" s="714"/>
      <c r="J3" s="714"/>
      <c r="K3" s="714"/>
      <c r="L3" s="714"/>
    </row>
    <row r="4" spans="1:18" s="25" customFormat="1" ht="16.5" customHeight="1" x14ac:dyDescent="0.2">
      <c r="A4" s="842" t="s">
        <v>205</v>
      </c>
      <c r="B4" s="842"/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344"/>
      <c r="N4" s="344"/>
      <c r="O4" s="344"/>
      <c r="P4" s="344"/>
      <c r="Q4" s="344"/>
      <c r="R4" s="344"/>
    </row>
    <row r="5" spans="1:18" s="25" customFormat="1" ht="16.5" customHeight="1" x14ac:dyDescent="0.2">
      <c r="A5" s="843" t="s">
        <v>172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344"/>
      <c r="N5" s="344"/>
      <c r="O5" s="344"/>
      <c r="P5" s="344"/>
      <c r="Q5" s="344"/>
      <c r="R5" s="344"/>
    </row>
    <row r="6" spans="1:18" s="25" customFormat="1" ht="16.5" customHeight="1" x14ac:dyDescent="0.2">
      <c r="A6" s="844" t="s">
        <v>0</v>
      </c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344"/>
      <c r="N6" s="344"/>
      <c r="O6" s="344"/>
      <c r="P6" s="344"/>
      <c r="Q6" s="344"/>
      <c r="R6" s="344"/>
    </row>
    <row r="7" spans="1:18" s="1" customFormat="1" ht="19.5" customHeight="1" thickBot="1" x14ac:dyDescent="0.25">
      <c r="A7" s="845" t="s">
        <v>1</v>
      </c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17"/>
      <c r="N7" s="17"/>
      <c r="O7" s="17"/>
      <c r="P7" s="17"/>
      <c r="Q7" s="17"/>
      <c r="R7" s="17"/>
    </row>
    <row r="8" spans="1:18" s="1" customFormat="1" ht="16.5" customHeight="1" x14ac:dyDescent="0.2">
      <c r="A8" s="846" t="s">
        <v>2</v>
      </c>
      <c r="B8" s="849" t="s">
        <v>3</v>
      </c>
      <c r="C8" s="849" t="s">
        <v>4</v>
      </c>
      <c r="D8" s="849" t="s">
        <v>103</v>
      </c>
      <c r="E8" s="852" t="s">
        <v>5</v>
      </c>
      <c r="F8" s="859" t="s">
        <v>6</v>
      </c>
      <c r="G8" s="800" t="s">
        <v>7</v>
      </c>
      <c r="H8" s="803" t="s">
        <v>216</v>
      </c>
      <c r="I8" s="862" t="s">
        <v>8</v>
      </c>
      <c r="J8" s="1002" t="s">
        <v>217</v>
      </c>
      <c r="K8" s="855" t="s">
        <v>214</v>
      </c>
      <c r="L8" s="856"/>
      <c r="M8" s="17"/>
      <c r="N8" s="17"/>
      <c r="O8" s="17"/>
      <c r="P8" s="17"/>
      <c r="Q8" s="17"/>
      <c r="R8" s="17"/>
    </row>
    <row r="9" spans="1:18" s="1" customFormat="1" ht="18" customHeight="1" x14ac:dyDescent="0.2">
      <c r="A9" s="847"/>
      <c r="B9" s="850"/>
      <c r="C9" s="850"/>
      <c r="D9" s="850"/>
      <c r="E9" s="853"/>
      <c r="F9" s="860"/>
      <c r="G9" s="801"/>
      <c r="H9" s="804"/>
      <c r="I9" s="863"/>
      <c r="J9" s="1003"/>
      <c r="K9" s="857" t="s">
        <v>5</v>
      </c>
      <c r="L9" s="641" t="s">
        <v>215</v>
      </c>
      <c r="M9" s="17"/>
      <c r="N9" s="17"/>
      <c r="O9" s="17"/>
      <c r="P9" s="17"/>
      <c r="Q9" s="17"/>
      <c r="R9" s="17"/>
    </row>
    <row r="10" spans="1:18" s="1" customFormat="1" ht="89.25" customHeight="1" thickBot="1" x14ac:dyDescent="0.25">
      <c r="A10" s="848"/>
      <c r="B10" s="851"/>
      <c r="C10" s="851"/>
      <c r="D10" s="851"/>
      <c r="E10" s="854"/>
      <c r="F10" s="861"/>
      <c r="G10" s="802"/>
      <c r="H10" s="805"/>
      <c r="I10" s="864"/>
      <c r="J10" s="1004"/>
      <c r="K10" s="858"/>
      <c r="L10" s="196" t="s">
        <v>218</v>
      </c>
      <c r="M10" s="17"/>
      <c r="N10" s="17"/>
      <c r="O10" s="17"/>
      <c r="P10" s="17"/>
      <c r="Q10" s="17"/>
      <c r="R10" s="17"/>
    </row>
    <row r="11" spans="1:18" s="1" customFormat="1" ht="30.6" customHeight="1" x14ac:dyDescent="0.2">
      <c r="A11" s="1005" t="s">
        <v>10</v>
      </c>
      <c r="B11" s="1006"/>
      <c r="C11" s="1006"/>
      <c r="D11" s="1006"/>
      <c r="E11" s="1006"/>
      <c r="F11" s="1006"/>
      <c r="G11" s="1006"/>
      <c r="H11" s="1006"/>
      <c r="I11" s="1006"/>
      <c r="J11" s="1006"/>
      <c r="K11" s="1006"/>
      <c r="L11" s="1007"/>
      <c r="M11" s="17"/>
      <c r="N11" s="17"/>
      <c r="O11" s="17"/>
      <c r="P11" s="17"/>
      <c r="Q11" s="17"/>
      <c r="R11" s="17"/>
    </row>
    <row r="12" spans="1:18" s="1" customFormat="1" ht="15" customHeight="1" x14ac:dyDescent="0.2">
      <c r="A12" s="873" t="s">
        <v>173</v>
      </c>
      <c r="B12" s="874"/>
      <c r="C12" s="874"/>
      <c r="D12" s="874"/>
      <c r="E12" s="874"/>
      <c r="F12" s="874"/>
      <c r="G12" s="874"/>
      <c r="H12" s="874"/>
      <c r="I12" s="874"/>
      <c r="J12" s="874"/>
      <c r="K12" s="874"/>
      <c r="L12" s="875"/>
      <c r="M12" s="17"/>
      <c r="N12" s="17"/>
      <c r="O12" s="17"/>
      <c r="P12" s="17"/>
      <c r="Q12" s="17"/>
      <c r="R12" s="17"/>
    </row>
    <row r="13" spans="1:18" s="1" customFormat="1" ht="13.5" customHeight="1" x14ac:dyDescent="0.2">
      <c r="A13" s="113" t="s">
        <v>11</v>
      </c>
      <c r="B13" s="876" t="s">
        <v>12</v>
      </c>
      <c r="C13" s="877"/>
      <c r="D13" s="877"/>
      <c r="E13" s="877"/>
      <c r="F13" s="877"/>
      <c r="G13" s="877"/>
      <c r="H13" s="877"/>
      <c r="I13" s="877"/>
      <c r="J13" s="877"/>
      <c r="K13" s="877"/>
      <c r="L13" s="878"/>
      <c r="M13" s="17"/>
      <c r="N13" s="17"/>
      <c r="O13" s="17"/>
      <c r="P13" s="17"/>
      <c r="Q13" s="17"/>
      <c r="R13" s="17"/>
    </row>
    <row r="14" spans="1:18" s="1" customFormat="1" ht="13.5" thickBot="1" x14ac:dyDescent="0.25">
      <c r="A14" s="707" t="s">
        <v>11</v>
      </c>
      <c r="B14" s="709" t="s">
        <v>11</v>
      </c>
      <c r="C14" s="879" t="s">
        <v>13</v>
      </c>
      <c r="D14" s="880"/>
      <c r="E14" s="880"/>
      <c r="F14" s="880"/>
      <c r="G14" s="880"/>
      <c r="H14" s="880"/>
      <c r="I14" s="880"/>
      <c r="J14" s="880"/>
      <c r="K14" s="880"/>
      <c r="L14" s="881"/>
      <c r="M14" s="17"/>
      <c r="N14" s="17"/>
      <c r="O14" s="17"/>
      <c r="P14" s="17"/>
      <c r="Q14" s="17"/>
      <c r="R14" s="17"/>
    </row>
    <row r="15" spans="1:18" s="1" customFormat="1" ht="18.75" customHeight="1" x14ac:dyDescent="0.2">
      <c r="A15" s="1008" t="s">
        <v>11</v>
      </c>
      <c r="B15" s="1012" t="s">
        <v>11</v>
      </c>
      <c r="C15" s="995" t="s">
        <v>11</v>
      </c>
      <c r="D15" s="78"/>
      <c r="E15" s="998" t="s">
        <v>14</v>
      </c>
      <c r="F15" s="814" t="s">
        <v>109</v>
      </c>
      <c r="G15" s="808" t="s">
        <v>16</v>
      </c>
      <c r="H15" s="811" t="s">
        <v>115</v>
      </c>
      <c r="I15" s="75" t="s">
        <v>17</v>
      </c>
      <c r="J15" s="656">
        <f>88.3-44.4</f>
        <v>43.9</v>
      </c>
      <c r="K15" s="837" t="s">
        <v>18</v>
      </c>
      <c r="L15" s="644">
        <v>100</v>
      </c>
      <c r="M15" s="17"/>
      <c r="N15" s="17"/>
      <c r="O15" s="17"/>
      <c r="P15" s="17"/>
      <c r="Q15" s="17"/>
      <c r="R15" s="17"/>
    </row>
    <row r="16" spans="1:18" s="1" customFormat="1" ht="18.75" customHeight="1" x14ac:dyDescent="0.2">
      <c r="A16" s="1009"/>
      <c r="B16" s="1013"/>
      <c r="C16" s="866"/>
      <c r="D16" s="79"/>
      <c r="E16" s="999"/>
      <c r="F16" s="815"/>
      <c r="G16" s="809"/>
      <c r="H16" s="812"/>
      <c r="I16" s="76" t="s">
        <v>20</v>
      </c>
      <c r="J16" s="111">
        <v>126</v>
      </c>
      <c r="K16" s="838"/>
      <c r="L16" s="178"/>
      <c r="M16" s="17"/>
      <c r="N16" s="17"/>
      <c r="O16" s="17"/>
      <c r="P16" s="17"/>
      <c r="Q16" s="17"/>
      <c r="R16" s="17"/>
    </row>
    <row r="17" spans="1:18" s="1" customFormat="1" ht="15" customHeight="1" x14ac:dyDescent="0.2">
      <c r="A17" s="1009"/>
      <c r="B17" s="1013"/>
      <c r="C17" s="866"/>
      <c r="D17" s="79"/>
      <c r="E17" s="999"/>
      <c r="F17" s="815"/>
      <c r="G17" s="809"/>
      <c r="H17" s="135"/>
      <c r="I17" s="76" t="s">
        <v>64</v>
      </c>
      <c r="J17" s="111">
        <v>44.4</v>
      </c>
      <c r="K17" s="838"/>
      <c r="L17" s="178"/>
      <c r="M17" s="17"/>
      <c r="N17" s="17"/>
      <c r="O17" s="17"/>
      <c r="P17" s="17"/>
      <c r="Q17" s="17"/>
      <c r="R17" s="17"/>
    </row>
    <row r="18" spans="1:18" s="1" customFormat="1" ht="18" customHeight="1" x14ac:dyDescent="0.2">
      <c r="A18" s="1009"/>
      <c r="B18" s="1013"/>
      <c r="C18" s="866"/>
      <c r="D18" s="79" t="s">
        <v>11</v>
      </c>
      <c r="E18" s="721" t="s">
        <v>19</v>
      </c>
      <c r="F18" s="815"/>
      <c r="G18" s="809"/>
      <c r="H18" s="135"/>
      <c r="I18" s="95"/>
      <c r="J18" s="162"/>
      <c r="K18" s="838"/>
      <c r="L18" s="178"/>
      <c r="M18" s="17"/>
      <c r="N18" s="17"/>
      <c r="O18" s="17"/>
      <c r="P18" s="17"/>
      <c r="Q18" s="17"/>
      <c r="R18" s="17"/>
    </row>
    <row r="19" spans="1:18" s="1" customFormat="1" ht="18" customHeight="1" x14ac:dyDescent="0.2">
      <c r="A19" s="1010"/>
      <c r="B19" s="1014"/>
      <c r="C19" s="996"/>
      <c r="D19" s="79" t="s">
        <v>26</v>
      </c>
      <c r="E19" s="154" t="s">
        <v>21</v>
      </c>
      <c r="F19" s="815"/>
      <c r="G19" s="809"/>
      <c r="H19" s="135"/>
      <c r="I19" s="95"/>
      <c r="J19" s="410"/>
      <c r="K19" s="838"/>
      <c r="L19" s="178"/>
      <c r="M19" s="17"/>
      <c r="N19" s="17"/>
      <c r="O19" s="17"/>
      <c r="P19" s="17"/>
      <c r="Q19" s="17"/>
      <c r="R19" s="17"/>
    </row>
    <row r="20" spans="1:18" s="1" customFormat="1" ht="27.75" customHeight="1" x14ac:dyDescent="0.2">
      <c r="A20" s="1010"/>
      <c r="B20" s="1014"/>
      <c r="C20" s="996"/>
      <c r="D20" s="79" t="s">
        <v>30</v>
      </c>
      <c r="E20" s="154" t="s">
        <v>22</v>
      </c>
      <c r="F20" s="815"/>
      <c r="G20" s="809"/>
      <c r="H20" s="135"/>
      <c r="I20" s="77"/>
      <c r="J20" s="413"/>
      <c r="K20" s="838"/>
      <c r="L20" s="178"/>
      <c r="M20" s="17"/>
      <c r="N20" s="17"/>
      <c r="O20" s="17"/>
      <c r="P20" s="17"/>
      <c r="Q20" s="17"/>
      <c r="R20" s="17"/>
    </row>
    <row r="21" spans="1:18" s="1" customFormat="1" ht="29.25" customHeight="1" x14ac:dyDescent="0.2">
      <c r="A21" s="1010"/>
      <c r="B21" s="1014"/>
      <c r="C21" s="996"/>
      <c r="D21" s="79" t="s">
        <v>33</v>
      </c>
      <c r="E21" s="154" t="s">
        <v>23</v>
      </c>
      <c r="F21" s="815"/>
      <c r="G21" s="809"/>
      <c r="H21" s="135"/>
      <c r="I21" s="77"/>
      <c r="J21" s="413"/>
      <c r="K21" s="838"/>
      <c r="L21" s="178"/>
      <c r="M21" s="17"/>
      <c r="N21" s="17"/>
      <c r="O21" s="17"/>
      <c r="P21" s="17"/>
      <c r="Q21" s="17"/>
      <c r="R21" s="17"/>
    </row>
    <row r="22" spans="1:18" s="1" customFormat="1" ht="14.25" customHeight="1" x14ac:dyDescent="0.2">
      <c r="A22" s="1010"/>
      <c r="B22" s="1014"/>
      <c r="C22" s="996"/>
      <c r="D22" s="79" t="s">
        <v>43</v>
      </c>
      <c r="E22" s="826" t="s">
        <v>24</v>
      </c>
      <c r="F22" s="815"/>
      <c r="G22" s="809"/>
      <c r="H22" s="135"/>
      <c r="I22" s="71"/>
      <c r="J22" s="416"/>
      <c r="K22" s="838"/>
      <c r="L22" s="178"/>
      <c r="M22" s="17"/>
      <c r="N22" s="17"/>
      <c r="O22" s="17"/>
      <c r="P22" s="17"/>
      <c r="Q22" s="17"/>
      <c r="R22" s="17"/>
    </row>
    <row r="23" spans="1:18" s="1" customFormat="1" ht="17.25" customHeight="1" thickBot="1" x14ac:dyDescent="0.25">
      <c r="A23" s="1011"/>
      <c r="B23" s="1015"/>
      <c r="C23" s="997"/>
      <c r="D23" s="79"/>
      <c r="E23" s="827"/>
      <c r="F23" s="816"/>
      <c r="G23" s="810"/>
      <c r="H23" s="136"/>
      <c r="I23" s="7" t="s">
        <v>25</v>
      </c>
      <c r="J23" s="93">
        <f>SUM(J15:J22)</f>
        <v>214.3</v>
      </c>
      <c r="K23" s="839"/>
      <c r="L23" s="179"/>
      <c r="M23" s="17"/>
      <c r="N23" s="17"/>
      <c r="O23" s="17"/>
      <c r="P23" s="17"/>
      <c r="Q23" s="17"/>
      <c r="R23" s="17"/>
    </row>
    <row r="24" spans="1:18" s="1" customFormat="1" ht="26.25" customHeight="1" x14ac:dyDescent="0.2">
      <c r="A24" s="58" t="s">
        <v>11</v>
      </c>
      <c r="B24" s="27" t="s">
        <v>11</v>
      </c>
      <c r="C24" s="865" t="s">
        <v>26</v>
      </c>
      <c r="D24" s="78"/>
      <c r="E24" s="989" t="s">
        <v>27</v>
      </c>
      <c r="F24" s="992"/>
      <c r="G24" s="808" t="s">
        <v>16</v>
      </c>
      <c r="H24" s="811" t="s">
        <v>210</v>
      </c>
      <c r="I24" s="36" t="s">
        <v>28</v>
      </c>
      <c r="J24" s="105">
        <v>825.7</v>
      </c>
      <c r="K24" s="840" t="s">
        <v>29</v>
      </c>
      <c r="L24" s="84">
        <v>107</v>
      </c>
      <c r="M24" s="17"/>
      <c r="N24" s="17"/>
      <c r="O24" s="17"/>
      <c r="P24" s="17"/>
      <c r="Q24" s="17"/>
      <c r="R24" s="17"/>
    </row>
    <row r="25" spans="1:18" s="1" customFormat="1" ht="26.25" customHeight="1" x14ac:dyDescent="0.2">
      <c r="A25" s="706"/>
      <c r="B25" s="708"/>
      <c r="C25" s="866"/>
      <c r="D25" s="79"/>
      <c r="E25" s="990"/>
      <c r="F25" s="993"/>
      <c r="G25" s="809"/>
      <c r="H25" s="812"/>
      <c r="I25" s="53" t="s">
        <v>17</v>
      </c>
      <c r="J25" s="161">
        <v>489.2</v>
      </c>
      <c r="K25" s="841"/>
      <c r="L25" s="85"/>
      <c r="M25" s="345"/>
      <c r="N25" s="17"/>
      <c r="O25" s="17"/>
      <c r="P25" s="17"/>
      <c r="Q25" s="17"/>
      <c r="R25" s="17"/>
    </row>
    <row r="26" spans="1:18" s="1" customFormat="1" ht="17.25" customHeight="1" thickBot="1" x14ac:dyDescent="0.25">
      <c r="A26" s="59"/>
      <c r="B26" s="26"/>
      <c r="C26" s="882"/>
      <c r="D26" s="80"/>
      <c r="E26" s="991"/>
      <c r="F26" s="994"/>
      <c r="G26" s="810"/>
      <c r="H26" s="812"/>
      <c r="I26" s="7" t="s">
        <v>25</v>
      </c>
      <c r="J26" s="93">
        <f>SUM(J24:J25)</f>
        <v>1314.9</v>
      </c>
      <c r="K26" s="807"/>
      <c r="L26" s="85"/>
      <c r="M26" s="17"/>
      <c r="N26" s="17"/>
      <c r="O26" s="17"/>
      <c r="P26" s="17"/>
      <c r="Q26" s="17"/>
      <c r="R26" s="17"/>
    </row>
    <row r="27" spans="1:18" s="1" customFormat="1" ht="54" customHeight="1" x14ac:dyDescent="0.2">
      <c r="A27" s="58" t="s">
        <v>11</v>
      </c>
      <c r="B27" s="44" t="s">
        <v>11</v>
      </c>
      <c r="C27" s="45" t="s">
        <v>30</v>
      </c>
      <c r="D27" s="78"/>
      <c r="E27" s="825" t="s">
        <v>31</v>
      </c>
      <c r="F27" s="722" t="s">
        <v>109</v>
      </c>
      <c r="G27" s="681" t="s">
        <v>16</v>
      </c>
      <c r="H27" s="812"/>
      <c r="I27" s="2" t="s">
        <v>28</v>
      </c>
      <c r="J27" s="656">
        <v>206</v>
      </c>
      <c r="K27" s="173" t="s">
        <v>78</v>
      </c>
      <c r="L27" s="3">
        <v>4100</v>
      </c>
      <c r="M27" s="17"/>
      <c r="N27" s="17"/>
      <c r="O27" s="17"/>
      <c r="P27" s="17"/>
      <c r="Q27" s="17"/>
      <c r="R27" s="17"/>
    </row>
    <row r="28" spans="1:18" s="1" customFormat="1" ht="56.25" customHeight="1" x14ac:dyDescent="0.2">
      <c r="A28" s="706"/>
      <c r="B28" s="48"/>
      <c r="C28" s="687"/>
      <c r="D28" s="79"/>
      <c r="E28" s="826"/>
      <c r="F28" s="723"/>
      <c r="G28" s="682"/>
      <c r="H28" s="812"/>
      <c r="I28" s="115" t="s">
        <v>28</v>
      </c>
      <c r="J28" s="429">
        <v>128</v>
      </c>
      <c r="K28" s="177" t="s">
        <v>113</v>
      </c>
      <c r="L28" s="715">
        <v>5</v>
      </c>
      <c r="M28" s="341"/>
      <c r="N28" s="17"/>
      <c r="O28" s="17"/>
      <c r="P28" s="17"/>
      <c r="Q28" s="17"/>
      <c r="R28" s="17"/>
    </row>
    <row r="29" spans="1:18" s="1" customFormat="1" ht="45" customHeight="1" x14ac:dyDescent="0.2">
      <c r="A29" s="712"/>
      <c r="B29" s="48"/>
      <c r="C29" s="711"/>
      <c r="D29" s="79"/>
      <c r="E29" s="717"/>
      <c r="F29" s="723"/>
      <c r="G29" s="713"/>
      <c r="H29" s="812"/>
      <c r="I29" s="290" t="s">
        <v>28</v>
      </c>
      <c r="J29" s="162">
        <f>25.7+32+23.6</f>
        <v>81.300000000000011</v>
      </c>
      <c r="K29" s="716" t="s">
        <v>213</v>
      </c>
      <c r="L29" s="85">
        <v>49</v>
      </c>
      <c r="M29" s="341"/>
      <c r="N29" s="17"/>
      <c r="O29" s="17"/>
      <c r="P29" s="17"/>
      <c r="Q29" s="17"/>
      <c r="R29" s="17"/>
    </row>
    <row r="30" spans="1:18" s="1" customFormat="1" ht="54.6" customHeight="1" x14ac:dyDescent="0.2">
      <c r="A30" s="60"/>
      <c r="B30" s="43"/>
      <c r="C30" s="34"/>
      <c r="D30" s="79"/>
      <c r="E30" s="154"/>
      <c r="F30" s="724"/>
      <c r="G30" s="682"/>
      <c r="H30" s="812"/>
      <c r="I30" s="5" t="s">
        <v>32</v>
      </c>
      <c r="J30" s="111">
        <v>3.1</v>
      </c>
      <c r="K30" s="806" t="s">
        <v>93</v>
      </c>
      <c r="L30" s="363">
        <v>122200</v>
      </c>
      <c r="M30" s="17"/>
      <c r="N30" s="17"/>
      <c r="O30" s="17"/>
      <c r="P30" s="17"/>
      <c r="Q30" s="17"/>
      <c r="R30" s="17"/>
    </row>
    <row r="31" spans="1:18" s="1" customFormat="1" ht="15.6" customHeight="1" x14ac:dyDescent="0.2">
      <c r="A31" s="60"/>
      <c r="B31" s="43"/>
      <c r="C31" s="34"/>
      <c r="D31" s="79"/>
      <c r="E31" s="717"/>
      <c r="F31" s="724"/>
      <c r="G31" s="682"/>
      <c r="H31" s="135"/>
      <c r="I31" s="187" t="s">
        <v>66</v>
      </c>
      <c r="J31" s="429">
        <v>0.7</v>
      </c>
      <c r="K31" s="907"/>
      <c r="L31" s="364"/>
      <c r="M31" s="17"/>
      <c r="N31" s="17"/>
      <c r="O31" s="17"/>
      <c r="P31" s="17"/>
      <c r="Q31" s="17"/>
      <c r="R31" s="17"/>
    </row>
    <row r="32" spans="1:18" s="1" customFormat="1" ht="30" customHeight="1" x14ac:dyDescent="0.2">
      <c r="A32" s="706"/>
      <c r="B32" s="48"/>
      <c r="C32" s="687"/>
      <c r="D32" s="79"/>
      <c r="E32" s="154"/>
      <c r="F32" s="724"/>
      <c r="G32" s="682"/>
      <c r="H32" s="135"/>
      <c r="I32" s="5" t="s">
        <v>17</v>
      </c>
      <c r="J32" s="429">
        <v>104.3</v>
      </c>
      <c r="K32" s="114" t="s">
        <v>73</v>
      </c>
      <c r="L32" s="94">
        <v>6.5</v>
      </c>
      <c r="M32" s="17"/>
      <c r="N32" s="17"/>
      <c r="O32" s="17"/>
      <c r="P32" s="17"/>
      <c r="Q32" s="17"/>
      <c r="R32" s="17"/>
    </row>
    <row r="33" spans="1:18" s="1" customFormat="1" ht="30.75" customHeight="1" x14ac:dyDescent="0.2">
      <c r="A33" s="706"/>
      <c r="B33" s="48"/>
      <c r="C33" s="687"/>
      <c r="D33" s="79"/>
      <c r="E33" s="154"/>
      <c r="F33" s="724"/>
      <c r="G33" s="682"/>
      <c r="H33" s="135"/>
      <c r="I33" s="5" t="s">
        <v>17</v>
      </c>
      <c r="J33" s="429">
        <v>4.3</v>
      </c>
      <c r="K33" s="188" t="s">
        <v>106</v>
      </c>
      <c r="L33" s="642">
        <v>4</v>
      </c>
      <c r="M33" s="17"/>
      <c r="N33" s="17"/>
      <c r="O33" s="17"/>
      <c r="P33" s="17"/>
      <c r="Q33" s="17"/>
      <c r="R33" s="17"/>
    </row>
    <row r="34" spans="1:18" s="1" customFormat="1" ht="28.15" customHeight="1" x14ac:dyDescent="0.2">
      <c r="A34" s="706"/>
      <c r="B34" s="48"/>
      <c r="C34" s="687"/>
      <c r="D34" s="79"/>
      <c r="E34" s="154"/>
      <c r="F34" s="724"/>
      <c r="G34" s="682"/>
      <c r="H34" s="135"/>
      <c r="I34" s="5" t="s">
        <v>17</v>
      </c>
      <c r="J34" s="429">
        <v>26.9</v>
      </c>
      <c r="K34" s="832" t="s">
        <v>170</v>
      </c>
      <c r="L34" s="642">
        <v>100</v>
      </c>
      <c r="M34" s="17"/>
      <c r="N34" s="17"/>
      <c r="O34" s="17"/>
      <c r="P34" s="17"/>
      <c r="Q34" s="17"/>
      <c r="R34" s="17"/>
    </row>
    <row r="35" spans="1:18" s="1" customFormat="1" ht="17.45" customHeight="1" thickBot="1" x14ac:dyDescent="0.25">
      <c r="A35" s="61"/>
      <c r="B35" s="28"/>
      <c r="C35" s="29"/>
      <c r="D35" s="80"/>
      <c r="E35" s="155"/>
      <c r="F35" s="725"/>
      <c r="G35" s="683"/>
      <c r="H35" s="136"/>
      <c r="I35" s="7" t="s">
        <v>25</v>
      </c>
      <c r="J35" s="93">
        <f>SUM(J27:J34)</f>
        <v>554.59999999999991</v>
      </c>
      <c r="K35" s="833"/>
      <c r="L35" s="643"/>
      <c r="M35" s="17"/>
      <c r="N35" s="17"/>
      <c r="O35" s="17"/>
      <c r="P35" s="17"/>
      <c r="Q35" s="17"/>
      <c r="R35" s="17"/>
    </row>
    <row r="36" spans="1:18" s="1" customFormat="1" ht="18" customHeight="1" x14ac:dyDescent="0.2">
      <c r="A36" s="58" t="s">
        <v>11</v>
      </c>
      <c r="B36" s="27" t="s">
        <v>11</v>
      </c>
      <c r="C36" s="865" t="s">
        <v>33</v>
      </c>
      <c r="D36" s="78"/>
      <c r="E36" s="825" t="s">
        <v>94</v>
      </c>
      <c r="F36" s="814" t="s">
        <v>109</v>
      </c>
      <c r="G36" s="808" t="s">
        <v>16</v>
      </c>
      <c r="H36" s="811" t="s">
        <v>209</v>
      </c>
      <c r="I36" s="36" t="s">
        <v>79</v>
      </c>
      <c r="J36" s="163">
        <v>120.3</v>
      </c>
      <c r="K36" s="840" t="s">
        <v>81</v>
      </c>
      <c r="L36" s="84">
        <v>3800</v>
      </c>
      <c r="M36" s="17"/>
      <c r="N36" s="17"/>
      <c r="O36" s="17"/>
      <c r="P36" s="17"/>
      <c r="Q36" s="17"/>
      <c r="R36" s="17"/>
    </row>
    <row r="37" spans="1:18" s="1" customFormat="1" ht="18" customHeight="1" x14ac:dyDescent="0.2">
      <c r="A37" s="706"/>
      <c r="B37" s="708"/>
      <c r="C37" s="866"/>
      <c r="D37" s="79"/>
      <c r="E37" s="826"/>
      <c r="F37" s="815"/>
      <c r="G37" s="809"/>
      <c r="H37" s="812"/>
      <c r="I37" s="53" t="s">
        <v>17</v>
      </c>
      <c r="J37" s="435">
        <v>9.4</v>
      </c>
      <c r="K37" s="841"/>
      <c r="L37" s="85"/>
      <c r="M37" s="17"/>
      <c r="N37" s="17"/>
      <c r="O37" s="17"/>
      <c r="P37" s="17"/>
      <c r="Q37" s="17"/>
      <c r="R37" s="17"/>
    </row>
    <row r="38" spans="1:18" s="1" customFormat="1" ht="16.5" customHeight="1" x14ac:dyDescent="0.2">
      <c r="A38" s="706"/>
      <c r="B38" s="708"/>
      <c r="C38" s="866"/>
      <c r="D38" s="79"/>
      <c r="E38" s="826"/>
      <c r="F38" s="815"/>
      <c r="G38" s="809"/>
      <c r="H38" s="812"/>
      <c r="I38" s="53" t="s">
        <v>28</v>
      </c>
      <c r="J38" s="410">
        <v>9.4</v>
      </c>
      <c r="K38" s="841"/>
      <c r="L38" s="85"/>
      <c r="M38" s="17"/>
      <c r="N38" s="17"/>
      <c r="O38" s="17"/>
      <c r="P38" s="17"/>
      <c r="Q38" s="17"/>
      <c r="R38" s="17"/>
    </row>
    <row r="39" spans="1:18" s="1" customFormat="1" ht="18" customHeight="1" thickBot="1" x14ac:dyDescent="0.25">
      <c r="A39" s="59"/>
      <c r="B39" s="26"/>
      <c r="C39" s="882"/>
      <c r="D39" s="80"/>
      <c r="E39" s="827"/>
      <c r="F39" s="816"/>
      <c r="G39" s="810"/>
      <c r="H39" s="812"/>
      <c r="I39" s="7" t="s">
        <v>25</v>
      </c>
      <c r="J39" s="93">
        <f>SUM(J36:J38)</f>
        <v>139.1</v>
      </c>
      <c r="K39" s="807"/>
      <c r="L39" s="86"/>
      <c r="M39" s="17"/>
      <c r="N39" s="17"/>
      <c r="O39" s="17"/>
      <c r="P39" s="17"/>
      <c r="Q39" s="17"/>
      <c r="R39" s="17"/>
    </row>
    <row r="40" spans="1:18" s="1" customFormat="1" ht="18.75" customHeight="1" x14ac:dyDescent="0.2">
      <c r="A40" s="58" t="s">
        <v>11</v>
      </c>
      <c r="B40" s="27" t="s">
        <v>11</v>
      </c>
      <c r="C40" s="865" t="s">
        <v>43</v>
      </c>
      <c r="D40" s="78"/>
      <c r="E40" s="825" t="s">
        <v>82</v>
      </c>
      <c r="F40" s="1000"/>
      <c r="G40" s="808" t="s">
        <v>16</v>
      </c>
      <c r="H40" s="812"/>
      <c r="I40" s="53" t="s">
        <v>17</v>
      </c>
      <c r="J40" s="410">
        <v>5</v>
      </c>
      <c r="K40" s="840" t="s">
        <v>97</v>
      </c>
      <c r="L40" s="85">
        <v>1</v>
      </c>
      <c r="M40" s="17"/>
      <c r="N40" s="17"/>
      <c r="O40" s="17"/>
      <c r="P40" s="17"/>
      <c r="Q40" s="17"/>
      <c r="R40" s="17"/>
    </row>
    <row r="41" spans="1:18" s="1" customFormat="1" ht="14.25" customHeight="1" thickBot="1" x14ac:dyDescent="0.25">
      <c r="A41" s="59"/>
      <c r="B41" s="26"/>
      <c r="C41" s="882"/>
      <c r="D41" s="80"/>
      <c r="E41" s="827"/>
      <c r="F41" s="1001"/>
      <c r="G41" s="810"/>
      <c r="H41" s="812"/>
      <c r="I41" s="7" t="s">
        <v>25</v>
      </c>
      <c r="J41" s="93">
        <f t="shared" ref="J41" si="0">SUM(J40:J40)</f>
        <v>5</v>
      </c>
      <c r="K41" s="841"/>
      <c r="L41" s="85"/>
      <c r="M41" s="17"/>
      <c r="N41" s="17"/>
      <c r="O41" s="17"/>
      <c r="P41" s="17"/>
      <c r="Q41" s="17"/>
      <c r="R41" s="17"/>
    </row>
    <row r="42" spans="1:18" s="1" customFormat="1" ht="15.75" customHeight="1" x14ac:dyDescent="0.2">
      <c r="A42" s="58" t="s">
        <v>11</v>
      </c>
      <c r="B42" s="27" t="s">
        <v>11</v>
      </c>
      <c r="C42" s="865" t="s">
        <v>44</v>
      </c>
      <c r="D42" s="78"/>
      <c r="E42" s="825" t="s">
        <v>91</v>
      </c>
      <c r="F42" s="814" t="s">
        <v>109</v>
      </c>
      <c r="G42" s="808" t="s">
        <v>16</v>
      </c>
      <c r="H42" s="812"/>
      <c r="I42" s="36" t="s">
        <v>17</v>
      </c>
      <c r="J42" s="436">
        <v>1.1000000000000001</v>
      </c>
      <c r="K42" s="265" t="s">
        <v>149</v>
      </c>
      <c r="L42" s="84">
        <v>2</v>
      </c>
      <c r="M42" s="17"/>
      <c r="N42" s="17"/>
      <c r="O42" s="17"/>
      <c r="P42" s="17"/>
      <c r="Q42" s="17"/>
      <c r="R42" s="17"/>
    </row>
    <row r="43" spans="1:18" s="1" customFormat="1" ht="15.75" customHeight="1" x14ac:dyDescent="0.2">
      <c r="A43" s="706"/>
      <c r="B43" s="708"/>
      <c r="C43" s="866"/>
      <c r="D43" s="79"/>
      <c r="E43" s="826"/>
      <c r="F43" s="815"/>
      <c r="G43" s="809"/>
      <c r="H43" s="812"/>
      <c r="I43" s="71" t="s">
        <v>86</v>
      </c>
      <c r="J43" s="439">
        <v>32.4</v>
      </c>
      <c r="K43" s="188" t="s">
        <v>97</v>
      </c>
      <c r="L43" s="175"/>
      <c r="M43" s="17"/>
      <c r="N43" s="336"/>
      <c r="O43" s="17"/>
      <c r="P43" s="17"/>
      <c r="Q43" s="17"/>
      <c r="R43" s="17"/>
    </row>
    <row r="44" spans="1:18" s="1" customFormat="1" ht="15.75" customHeight="1" x14ac:dyDescent="0.2">
      <c r="A44" s="706"/>
      <c r="B44" s="708"/>
      <c r="C44" s="866"/>
      <c r="D44" s="79"/>
      <c r="E44" s="826"/>
      <c r="F44" s="815"/>
      <c r="G44" s="809"/>
      <c r="H44" s="812"/>
      <c r="I44" s="91" t="s">
        <v>28</v>
      </c>
      <c r="J44" s="172">
        <v>4.8</v>
      </c>
      <c r="K44" s="288"/>
      <c r="L44" s="671"/>
      <c r="M44" s="17"/>
      <c r="N44" s="336"/>
      <c r="O44" s="17"/>
      <c r="P44" s="17"/>
      <c r="Q44" s="17"/>
      <c r="R44" s="17"/>
    </row>
    <row r="45" spans="1:18" s="1" customFormat="1" ht="14.25" customHeight="1" thickBot="1" x14ac:dyDescent="0.25">
      <c r="A45" s="59"/>
      <c r="B45" s="26"/>
      <c r="C45" s="882"/>
      <c r="D45" s="80"/>
      <c r="E45" s="827"/>
      <c r="F45" s="816"/>
      <c r="G45" s="810"/>
      <c r="H45" s="812"/>
      <c r="I45" s="7" t="s">
        <v>25</v>
      </c>
      <c r="J45" s="93">
        <f>SUM(J42:J44)</f>
        <v>38.299999999999997</v>
      </c>
      <c r="K45" s="143"/>
      <c r="L45" s="643"/>
      <c r="M45" s="336"/>
      <c r="N45" s="17"/>
      <c r="O45" s="17"/>
      <c r="P45" s="17"/>
      <c r="Q45" s="17"/>
      <c r="R45" s="17"/>
    </row>
    <row r="46" spans="1:18" s="1" customFormat="1" ht="40.5" customHeight="1" x14ac:dyDescent="0.2">
      <c r="A46" s="58" t="s">
        <v>11</v>
      </c>
      <c r="B46" s="27" t="s">
        <v>11</v>
      </c>
      <c r="C46" s="865" t="s">
        <v>15</v>
      </c>
      <c r="D46" s="78"/>
      <c r="E46" s="825" t="s">
        <v>96</v>
      </c>
      <c r="F46" s="814" t="s">
        <v>109</v>
      </c>
      <c r="G46" s="808" t="s">
        <v>16</v>
      </c>
      <c r="H46" s="812"/>
      <c r="I46" s="71" t="s">
        <v>86</v>
      </c>
      <c r="J46" s="445">
        <v>46.3</v>
      </c>
      <c r="K46" s="122" t="s">
        <v>107</v>
      </c>
      <c r="L46" s="165">
        <v>2</v>
      </c>
      <c r="M46" s="17"/>
      <c r="N46" s="17"/>
      <c r="O46" s="17"/>
      <c r="P46" s="17"/>
      <c r="Q46" s="17"/>
      <c r="R46" s="17"/>
    </row>
    <row r="47" spans="1:18" s="1" customFormat="1" ht="15" customHeight="1" x14ac:dyDescent="0.2">
      <c r="A47" s="706"/>
      <c r="B47" s="708"/>
      <c r="C47" s="866"/>
      <c r="D47" s="79"/>
      <c r="E47" s="826"/>
      <c r="F47" s="815"/>
      <c r="G47" s="809"/>
      <c r="H47" s="812"/>
      <c r="I47" s="91" t="s">
        <v>28</v>
      </c>
      <c r="J47" s="172">
        <v>9</v>
      </c>
      <c r="K47" s="128" t="s">
        <v>128</v>
      </c>
      <c r="L47" s="642">
        <v>1</v>
      </c>
      <c r="M47" s="17"/>
      <c r="N47" s="17"/>
      <c r="O47" s="17"/>
      <c r="P47" s="17"/>
      <c r="Q47" s="17"/>
      <c r="R47" s="17"/>
    </row>
    <row r="48" spans="1:18" s="1" customFormat="1" ht="16.899999999999999" customHeight="1" thickBot="1" x14ac:dyDescent="0.25">
      <c r="A48" s="59"/>
      <c r="B48" s="26"/>
      <c r="C48" s="882"/>
      <c r="D48" s="80"/>
      <c r="E48" s="827"/>
      <c r="F48" s="816"/>
      <c r="G48" s="810"/>
      <c r="H48" s="813"/>
      <c r="I48" s="7" t="s">
        <v>25</v>
      </c>
      <c r="J48" s="93">
        <f>SUM(J46:J47)</f>
        <v>55.3</v>
      </c>
      <c r="K48" s="182"/>
      <c r="L48" s="86"/>
      <c r="M48" s="336"/>
      <c r="N48" s="17"/>
      <c r="O48" s="17"/>
      <c r="P48" s="17"/>
      <c r="Q48" s="17"/>
      <c r="R48" s="17"/>
    </row>
    <row r="49" spans="1:18" s="1" customFormat="1" ht="37.15" customHeight="1" x14ac:dyDescent="0.2">
      <c r="A49" s="58" t="s">
        <v>11</v>
      </c>
      <c r="B49" s="27" t="s">
        <v>11</v>
      </c>
      <c r="C49" s="686" t="s">
        <v>45</v>
      </c>
      <c r="D49" s="78"/>
      <c r="E49" s="825" t="s">
        <v>189</v>
      </c>
      <c r="F49" s="722" t="s">
        <v>109</v>
      </c>
      <c r="G49" s="681"/>
      <c r="H49" s="811" t="s">
        <v>210</v>
      </c>
      <c r="I49" s="295" t="s">
        <v>79</v>
      </c>
      <c r="J49" s="657">
        <v>125.5</v>
      </c>
      <c r="K49" s="173" t="s">
        <v>150</v>
      </c>
      <c r="L49" s="3">
        <v>50</v>
      </c>
      <c r="M49" s="336"/>
      <c r="N49" s="17"/>
      <c r="O49" s="17"/>
      <c r="P49" s="17"/>
      <c r="Q49" s="17"/>
      <c r="R49" s="17"/>
    </row>
    <row r="50" spans="1:18" s="1" customFormat="1" ht="70.150000000000006" customHeight="1" x14ac:dyDescent="0.2">
      <c r="A50" s="706"/>
      <c r="B50" s="708"/>
      <c r="C50" s="687"/>
      <c r="D50" s="79"/>
      <c r="E50" s="826"/>
      <c r="F50" s="726"/>
      <c r="G50" s="682"/>
      <c r="H50" s="812"/>
      <c r="I50" s="290"/>
      <c r="J50" s="658"/>
      <c r="K50" s="806" t="s">
        <v>151</v>
      </c>
      <c r="L50" s="85">
        <v>1</v>
      </c>
      <c r="M50" s="336"/>
      <c r="N50" s="17"/>
      <c r="O50" s="17"/>
      <c r="P50" s="17"/>
      <c r="Q50" s="17"/>
      <c r="R50" s="17"/>
    </row>
    <row r="51" spans="1:18" s="1" customFormat="1" ht="16.5" customHeight="1" thickBot="1" x14ac:dyDescent="0.25">
      <c r="A51" s="59"/>
      <c r="B51" s="26"/>
      <c r="C51" s="690"/>
      <c r="D51" s="80"/>
      <c r="E51" s="827"/>
      <c r="F51" s="727"/>
      <c r="G51" s="683"/>
      <c r="H51" s="812"/>
      <c r="I51" s="7" t="s">
        <v>25</v>
      </c>
      <c r="J51" s="93">
        <f>J49</f>
        <v>125.5</v>
      </c>
      <c r="K51" s="807"/>
      <c r="L51" s="86">
        <v>1</v>
      </c>
      <c r="M51" s="336"/>
      <c r="N51" s="17"/>
      <c r="O51" s="17"/>
      <c r="P51" s="17"/>
      <c r="Q51" s="17"/>
      <c r="R51" s="17"/>
    </row>
    <row r="52" spans="1:18" s="1" customFormat="1" ht="15.75" customHeight="1" x14ac:dyDescent="0.2">
      <c r="A52" s="58" t="s">
        <v>11</v>
      </c>
      <c r="B52" s="27" t="s">
        <v>11</v>
      </c>
      <c r="C52" s="865" t="s">
        <v>46</v>
      </c>
      <c r="D52" s="78"/>
      <c r="E52" s="825" t="s">
        <v>121</v>
      </c>
      <c r="F52" s="814" t="s">
        <v>109</v>
      </c>
      <c r="G52" s="808" t="s">
        <v>16</v>
      </c>
      <c r="H52" s="811" t="s">
        <v>115</v>
      </c>
      <c r="I52" s="181" t="s">
        <v>65</v>
      </c>
      <c r="J52" s="443">
        <v>9.5</v>
      </c>
      <c r="K52" s="888" t="s">
        <v>97</v>
      </c>
      <c r="L52" s="117">
        <v>2</v>
      </c>
      <c r="M52" s="17"/>
      <c r="N52" s="17"/>
      <c r="O52" s="17"/>
      <c r="P52" s="17"/>
      <c r="Q52" s="17"/>
      <c r="R52" s="17"/>
    </row>
    <row r="53" spans="1:18" s="1" customFormat="1" ht="15.75" customHeight="1" x14ac:dyDescent="0.2">
      <c r="A53" s="706"/>
      <c r="B53" s="708"/>
      <c r="C53" s="866"/>
      <c r="D53" s="79"/>
      <c r="E53" s="826"/>
      <c r="F53" s="815"/>
      <c r="G53" s="809"/>
      <c r="H53" s="812"/>
      <c r="I53" s="91" t="s">
        <v>80</v>
      </c>
      <c r="J53" s="164">
        <v>1.7</v>
      </c>
      <c r="K53" s="889"/>
      <c r="L53" s="672"/>
      <c r="M53" s="17"/>
      <c r="N53" s="17"/>
      <c r="O53" s="17"/>
      <c r="P53" s="17"/>
      <c r="Q53" s="17"/>
      <c r="R53" s="17"/>
    </row>
    <row r="54" spans="1:18" s="1" customFormat="1" ht="15.75" customHeight="1" thickBot="1" x14ac:dyDescent="0.25">
      <c r="A54" s="706"/>
      <c r="B54" s="708"/>
      <c r="C54" s="866"/>
      <c r="D54" s="79"/>
      <c r="E54" s="826"/>
      <c r="F54" s="815"/>
      <c r="G54" s="809"/>
      <c r="H54" s="135"/>
      <c r="I54" s="7" t="s">
        <v>25</v>
      </c>
      <c r="J54" s="93">
        <f>SUM(J52:J53)</f>
        <v>11.2</v>
      </c>
      <c r="K54" s="182"/>
      <c r="L54" s="86"/>
      <c r="M54" s="336"/>
      <c r="N54" s="17"/>
      <c r="O54" s="17"/>
      <c r="P54" s="17"/>
      <c r="Q54" s="17"/>
      <c r="R54" s="17"/>
    </row>
    <row r="55" spans="1:18" s="1" customFormat="1" ht="19.149999999999999" customHeight="1" x14ac:dyDescent="0.2">
      <c r="A55" s="58" t="s">
        <v>11</v>
      </c>
      <c r="B55" s="27" t="s">
        <v>11</v>
      </c>
      <c r="C55" s="865" t="s">
        <v>125</v>
      </c>
      <c r="D55" s="78"/>
      <c r="E55" s="825" t="s">
        <v>126</v>
      </c>
      <c r="F55" s="814" t="s">
        <v>109</v>
      </c>
      <c r="G55" s="808" t="s">
        <v>16</v>
      </c>
      <c r="H55" s="811" t="s">
        <v>115</v>
      </c>
      <c r="I55" s="71" t="s">
        <v>79</v>
      </c>
      <c r="J55" s="416">
        <f>34+2.2</f>
        <v>36.200000000000003</v>
      </c>
      <c r="K55" s="888" t="s">
        <v>127</v>
      </c>
      <c r="L55" s="117">
        <v>2820</v>
      </c>
      <c r="M55" s="17"/>
      <c r="N55" s="17"/>
      <c r="O55" s="17"/>
      <c r="P55" s="17"/>
      <c r="Q55" s="17"/>
      <c r="R55" s="17"/>
    </row>
    <row r="56" spans="1:18" s="1" customFormat="1" ht="19.149999999999999" customHeight="1" x14ac:dyDescent="0.2">
      <c r="A56" s="706"/>
      <c r="B56" s="708"/>
      <c r="C56" s="866"/>
      <c r="D56" s="79"/>
      <c r="E56" s="826"/>
      <c r="F56" s="815"/>
      <c r="G56" s="809"/>
      <c r="H56" s="812"/>
      <c r="I56" s="91" t="s">
        <v>28</v>
      </c>
      <c r="J56" s="164">
        <f>6+0.4</f>
        <v>6.4</v>
      </c>
      <c r="K56" s="889"/>
      <c r="L56" s="672"/>
      <c r="M56" s="17"/>
      <c r="N56" s="17"/>
      <c r="O56" s="17"/>
      <c r="P56" s="17"/>
      <c r="Q56" s="17"/>
      <c r="R56" s="17"/>
    </row>
    <row r="57" spans="1:18" s="1" customFormat="1" ht="15.75" customHeight="1" thickBot="1" x14ac:dyDescent="0.25">
      <c r="A57" s="706"/>
      <c r="B57" s="708"/>
      <c r="C57" s="866"/>
      <c r="D57" s="79"/>
      <c r="E57" s="826"/>
      <c r="F57" s="816"/>
      <c r="G57" s="809"/>
      <c r="H57" s="135"/>
      <c r="I57" s="138" t="s">
        <v>25</v>
      </c>
      <c r="J57" s="202">
        <f>SUM(J55:J56)</f>
        <v>42.6</v>
      </c>
      <c r="K57" s="889"/>
      <c r="L57" s="643"/>
      <c r="M57" s="336"/>
      <c r="N57" s="17"/>
      <c r="O57" s="17"/>
      <c r="P57" s="17"/>
      <c r="Q57" s="17"/>
      <c r="R57" s="17"/>
    </row>
    <row r="58" spans="1:18" s="1" customFormat="1" ht="14.25" customHeight="1" thickBot="1" x14ac:dyDescent="0.25">
      <c r="A58" s="140" t="s">
        <v>11</v>
      </c>
      <c r="B58" s="709" t="s">
        <v>11</v>
      </c>
      <c r="C58" s="972" t="s">
        <v>34</v>
      </c>
      <c r="D58" s="973"/>
      <c r="E58" s="973"/>
      <c r="F58" s="973"/>
      <c r="G58" s="973"/>
      <c r="H58" s="973"/>
      <c r="I58" s="973"/>
      <c r="J58" s="448">
        <f>+J35+J26+J23+J39+J41+J45+J48+J54+J57+J51</f>
        <v>2500.8000000000002</v>
      </c>
      <c r="K58" s="883"/>
      <c r="L58" s="884"/>
      <c r="M58" s="17"/>
      <c r="N58" s="17"/>
      <c r="O58" s="17"/>
      <c r="P58" s="17"/>
      <c r="Q58" s="17"/>
      <c r="R58" s="17"/>
    </row>
    <row r="59" spans="1:18" s="1" customFormat="1" ht="14.25" customHeight="1" thickBot="1" x14ac:dyDescent="0.25">
      <c r="A59" s="57" t="s">
        <v>11</v>
      </c>
      <c r="B59" s="30" t="s">
        <v>26</v>
      </c>
      <c r="C59" s="885" t="s">
        <v>35</v>
      </c>
      <c r="D59" s="886"/>
      <c r="E59" s="886"/>
      <c r="F59" s="886"/>
      <c r="G59" s="886"/>
      <c r="H59" s="886"/>
      <c r="I59" s="886"/>
      <c r="J59" s="886"/>
      <c r="K59" s="886"/>
      <c r="L59" s="887"/>
      <c r="M59" s="17"/>
      <c r="N59" s="17"/>
      <c r="O59" s="17"/>
      <c r="P59" s="17"/>
      <c r="Q59" s="17"/>
      <c r="R59" s="17"/>
    </row>
    <row r="60" spans="1:18" s="1" customFormat="1" ht="38.25" customHeight="1" x14ac:dyDescent="0.2">
      <c r="A60" s="62" t="s">
        <v>11</v>
      </c>
      <c r="B60" s="31" t="s">
        <v>26</v>
      </c>
      <c r="C60" s="32" t="s">
        <v>11</v>
      </c>
      <c r="D60" s="78"/>
      <c r="E60" s="825" t="s">
        <v>36</v>
      </c>
      <c r="F60" s="974" t="s">
        <v>109</v>
      </c>
      <c r="G60" s="828" t="s">
        <v>16</v>
      </c>
      <c r="H60" s="794" t="s">
        <v>208</v>
      </c>
      <c r="I60" s="53" t="s">
        <v>28</v>
      </c>
      <c r="J60" s="429">
        <v>2.5</v>
      </c>
      <c r="K60" s="173" t="s">
        <v>222</v>
      </c>
      <c r="L60" s="645" t="s">
        <v>39</v>
      </c>
      <c r="M60" s="17"/>
      <c r="N60" s="17"/>
      <c r="O60" s="17"/>
      <c r="P60" s="17"/>
      <c r="Q60" s="17"/>
      <c r="R60" s="17"/>
    </row>
    <row r="61" spans="1:18" s="1" customFormat="1" ht="16.5" customHeight="1" x14ac:dyDescent="0.2">
      <c r="A61" s="60"/>
      <c r="B61" s="33"/>
      <c r="C61" s="34"/>
      <c r="D61" s="79"/>
      <c r="E61" s="826"/>
      <c r="F61" s="975"/>
      <c r="G61" s="830"/>
      <c r="H61" s="795"/>
      <c r="I61" s="53" t="s">
        <v>17</v>
      </c>
      <c r="J61" s="429">
        <v>651.5</v>
      </c>
      <c r="K61" s="177" t="s">
        <v>110</v>
      </c>
      <c r="L61" s="751" t="s">
        <v>138</v>
      </c>
      <c r="M61" s="17"/>
      <c r="N61" s="17"/>
      <c r="O61" s="17"/>
      <c r="P61" s="17"/>
      <c r="Q61" s="17"/>
      <c r="R61" s="17"/>
    </row>
    <row r="62" spans="1:18" s="1" customFormat="1" ht="15" customHeight="1" x14ac:dyDescent="0.2">
      <c r="A62" s="60"/>
      <c r="B62" s="33"/>
      <c r="C62" s="34"/>
      <c r="D62" s="79"/>
      <c r="E62" s="826"/>
      <c r="F62" s="975"/>
      <c r="G62" s="830"/>
      <c r="H62" s="795"/>
      <c r="I62" s="100" t="s">
        <v>37</v>
      </c>
      <c r="J62" s="106">
        <v>525.9</v>
      </c>
      <c r="K62" s="832" t="s">
        <v>102</v>
      </c>
      <c r="L62" s="646" t="s">
        <v>139</v>
      </c>
      <c r="M62" s="342"/>
      <c r="N62" s="17"/>
      <c r="O62" s="17"/>
      <c r="P62" s="17"/>
      <c r="Q62" s="17"/>
      <c r="R62" s="17"/>
    </row>
    <row r="63" spans="1:18" s="1" customFormat="1" ht="39" customHeight="1" x14ac:dyDescent="0.2">
      <c r="A63" s="60"/>
      <c r="B63" s="33"/>
      <c r="C63" s="34"/>
      <c r="D63" s="79"/>
      <c r="E63" s="826"/>
      <c r="F63" s="975"/>
      <c r="G63" s="696"/>
      <c r="H63" s="795"/>
      <c r="I63" s="100" t="s">
        <v>32</v>
      </c>
      <c r="J63" s="660">
        <v>6.5</v>
      </c>
      <c r="K63" s="978"/>
      <c r="L63" s="647"/>
      <c r="M63" s="17"/>
      <c r="N63" s="17"/>
      <c r="O63" s="17"/>
      <c r="P63" s="17"/>
      <c r="Q63" s="17"/>
      <c r="R63" s="17"/>
    </row>
    <row r="64" spans="1:18" s="1" customFormat="1" ht="18" customHeight="1" x14ac:dyDescent="0.2">
      <c r="A64" s="60"/>
      <c r="B64" s="33"/>
      <c r="C64" s="34"/>
      <c r="D64" s="79"/>
      <c r="E64" s="685"/>
      <c r="F64" s="730"/>
      <c r="G64" s="696"/>
      <c r="H64" s="795"/>
      <c r="I64" s="961" t="s">
        <v>66</v>
      </c>
      <c r="J64" s="981">
        <v>6.8</v>
      </c>
      <c r="K64" s="114" t="s">
        <v>117</v>
      </c>
      <c r="L64" s="648" t="s">
        <v>145</v>
      </c>
      <c r="M64" s="17"/>
      <c r="N64" s="17"/>
      <c r="O64" s="17"/>
      <c r="P64" s="17"/>
      <c r="Q64" s="17"/>
      <c r="R64" s="17"/>
    </row>
    <row r="65" spans="1:18" s="1" customFormat="1" ht="15" customHeight="1" x14ac:dyDescent="0.2">
      <c r="A65" s="60"/>
      <c r="B65" s="33"/>
      <c r="C65" s="34"/>
      <c r="D65" s="79"/>
      <c r="E65" s="685"/>
      <c r="F65" s="731"/>
      <c r="G65" s="696"/>
      <c r="H65" s="795"/>
      <c r="I65" s="962"/>
      <c r="J65" s="982"/>
      <c r="K65" s="806" t="s">
        <v>61</v>
      </c>
      <c r="L65" s="649" t="s">
        <v>140</v>
      </c>
      <c r="M65" s="17"/>
      <c r="N65" s="17"/>
      <c r="O65" s="336"/>
      <c r="P65" s="17"/>
      <c r="Q65" s="17"/>
      <c r="R65" s="17"/>
    </row>
    <row r="66" spans="1:18" s="1" customFormat="1" ht="24.75" customHeight="1" x14ac:dyDescent="0.2">
      <c r="A66" s="60"/>
      <c r="B66" s="33"/>
      <c r="C66" s="34"/>
      <c r="D66" s="79"/>
      <c r="E66" s="685"/>
      <c r="F66" s="731"/>
      <c r="G66" s="696"/>
      <c r="H66" s="795"/>
      <c r="I66" s="962"/>
      <c r="J66" s="982"/>
      <c r="K66" s="907"/>
      <c r="L66" s="751"/>
      <c r="M66" s="17"/>
      <c r="N66" s="17"/>
      <c r="O66" s="17"/>
      <c r="P66" s="17"/>
      <c r="Q66" s="17"/>
      <c r="R66" s="17"/>
    </row>
    <row r="67" spans="1:18" s="1" customFormat="1" ht="15" customHeight="1" x14ac:dyDescent="0.2">
      <c r="A67" s="60"/>
      <c r="B67" s="33"/>
      <c r="C67" s="34"/>
      <c r="D67" s="79"/>
      <c r="E67" s="154"/>
      <c r="F67" s="731"/>
      <c r="G67" s="696"/>
      <c r="H67" s="356"/>
      <c r="I67" s="963"/>
      <c r="J67" s="983"/>
      <c r="K67" s="841" t="s">
        <v>101</v>
      </c>
      <c r="L67" s="650" t="s">
        <v>142</v>
      </c>
      <c r="M67" s="17"/>
      <c r="N67" s="17"/>
      <c r="O67" s="17"/>
      <c r="P67" s="17"/>
      <c r="Q67" s="17"/>
      <c r="R67" s="17"/>
    </row>
    <row r="68" spans="1:18" s="1" customFormat="1" ht="15" customHeight="1" thickBot="1" x14ac:dyDescent="0.25">
      <c r="A68" s="61"/>
      <c r="B68" s="28"/>
      <c r="C68" s="29"/>
      <c r="D68" s="80"/>
      <c r="E68" s="155"/>
      <c r="F68" s="732"/>
      <c r="G68" s="697"/>
      <c r="H68" s="356"/>
      <c r="I68" s="108" t="s">
        <v>25</v>
      </c>
      <c r="J68" s="93">
        <f>SUM(J60:J67)</f>
        <v>1193.2</v>
      </c>
      <c r="K68" s="807"/>
      <c r="L68" s="654"/>
      <c r="M68" s="17"/>
      <c r="N68" s="17"/>
      <c r="O68" s="17"/>
      <c r="P68" s="17"/>
      <c r="Q68" s="17"/>
      <c r="R68" s="17"/>
    </row>
    <row r="69" spans="1:18" s="1" customFormat="1" ht="110.45" customHeight="1" x14ac:dyDescent="0.2">
      <c r="A69" s="63" t="s">
        <v>11</v>
      </c>
      <c r="B69" s="10" t="s">
        <v>26</v>
      </c>
      <c r="C69" s="23" t="s">
        <v>26</v>
      </c>
      <c r="D69" s="82"/>
      <c r="E69" s="825" t="s">
        <v>62</v>
      </c>
      <c r="F69" s="974"/>
      <c r="G69" s="828" t="s">
        <v>16</v>
      </c>
      <c r="H69" s="794" t="s">
        <v>208</v>
      </c>
      <c r="I69" s="99" t="s">
        <v>32</v>
      </c>
      <c r="J69" s="659">
        <f>12+4</f>
        <v>16</v>
      </c>
      <c r="K69" s="698" t="s">
        <v>63</v>
      </c>
      <c r="L69" s="651" t="s">
        <v>138</v>
      </c>
      <c r="M69" s="17"/>
      <c r="N69" s="17"/>
      <c r="O69" s="17"/>
      <c r="P69" s="17"/>
      <c r="Q69" s="17"/>
      <c r="R69" s="17"/>
    </row>
    <row r="70" spans="1:18" s="1" customFormat="1" ht="15" customHeight="1" thickBot="1" x14ac:dyDescent="0.25">
      <c r="A70" s="65"/>
      <c r="B70" s="6"/>
      <c r="C70" s="24"/>
      <c r="D70" s="83"/>
      <c r="E70" s="827"/>
      <c r="F70" s="975"/>
      <c r="G70" s="829"/>
      <c r="H70" s="796"/>
      <c r="I70" s="108" t="s">
        <v>25</v>
      </c>
      <c r="J70" s="93">
        <f t="shared" ref="J70" si="1">SUM(J69:J69)</f>
        <v>16</v>
      </c>
      <c r="K70" s="680" t="s">
        <v>98</v>
      </c>
      <c r="L70" s="652" t="s">
        <v>143</v>
      </c>
      <c r="M70" s="17"/>
      <c r="N70" s="17"/>
      <c r="O70" s="17"/>
      <c r="P70" s="17"/>
      <c r="Q70" s="17"/>
      <c r="R70" s="17"/>
    </row>
    <row r="71" spans="1:18" s="1" customFormat="1" ht="31.5" customHeight="1" x14ac:dyDescent="0.2">
      <c r="A71" s="63" t="s">
        <v>11</v>
      </c>
      <c r="B71" s="10" t="s">
        <v>26</v>
      </c>
      <c r="C71" s="23" t="s">
        <v>30</v>
      </c>
      <c r="D71" s="82"/>
      <c r="E71" s="825" t="s">
        <v>68</v>
      </c>
      <c r="F71" s="733"/>
      <c r="G71" s="828" t="s">
        <v>16</v>
      </c>
      <c r="H71" s="794" t="s">
        <v>115</v>
      </c>
      <c r="I71" s="102" t="s">
        <v>17</v>
      </c>
      <c r="J71" s="661">
        <v>12</v>
      </c>
      <c r="K71" s="123" t="s">
        <v>111</v>
      </c>
      <c r="L71" s="118">
        <v>1</v>
      </c>
      <c r="M71" s="17"/>
      <c r="N71" s="17"/>
      <c r="O71" s="17"/>
      <c r="P71" s="17"/>
      <c r="Q71" s="17"/>
      <c r="R71" s="17"/>
    </row>
    <row r="72" spans="1:18" s="1" customFormat="1" ht="17.25" customHeight="1" thickBot="1" x14ac:dyDescent="0.25">
      <c r="A72" s="65"/>
      <c r="B72" s="6"/>
      <c r="C72" s="24"/>
      <c r="D72" s="83"/>
      <c r="E72" s="827"/>
      <c r="F72" s="734"/>
      <c r="G72" s="829"/>
      <c r="H72" s="795"/>
      <c r="I72" s="108" t="s">
        <v>25</v>
      </c>
      <c r="J72" s="93">
        <f t="shared" ref="J72" si="2">SUM(J71)</f>
        <v>12</v>
      </c>
      <c r="K72" s="174" t="s">
        <v>74</v>
      </c>
      <c r="L72" s="176">
        <v>1</v>
      </c>
      <c r="M72" s="17"/>
      <c r="N72" s="17"/>
      <c r="O72" s="17"/>
      <c r="P72" s="17"/>
      <c r="Q72" s="17"/>
      <c r="R72" s="17"/>
    </row>
    <row r="73" spans="1:18" s="1" customFormat="1" ht="15" customHeight="1" x14ac:dyDescent="0.2">
      <c r="A73" s="63" t="s">
        <v>11</v>
      </c>
      <c r="B73" s="10" t="s">
        <v>26</v>
      </c>
      <c r="C73" s="23" t="s">
        <v>33</v>
      </c>
      <c r="D73" s="82"/>
      <c r="E73" s="825" t="s">
        <v>90</v>
      </c>
      <c r="F73" s="733"/>
      <c r="G73" s="828" t="s">
        <v>16</v>
      </c>
      <c r="H73" s="794" t="s">
        <v>115</v>
      </c>
      <c r="I73" s="102" t="s">
        <v>65</v>
      </c>
      <c r="J73" s="661">
        <v>42</v>
      </c>
      <c r="K73" s="123" t="s">
        <v>69</v>
      </c>
      <c r="L73" s="104">
        <v>10</v>
      </c>
      <c r="M73" s="17"/>
      <c r="N73" s="17"/>
      <c r="O73" s="17"/>
      <c r="P73" s="17"/>
      <c r="Q73" s="17"/>
      <c r="R73" s="17"/>
    </row>
    <row r="74" spans="1:18" s="1" customFormat="1" ht="15" customHeight="1" x14ac:dyDescent="0.2">
      <c r="A74" s="64"/>
      <c r="B74" s="11"/>
      <c r="C74" s="52"/>
      <c r="D74" s="81"/>
      <c r="E74" s="826"/>
      <c r="F74" s="735"/>
      <c r="G74" s="830"/>
      <c r="H74" s="795"/>
      <c r="I74" s="95"/>
      <c r="J74" s="410"/>
      <c r="K74" s="129"/>
      <c r="L74" s="118"/>
      <c r="M74" s="17"/>
      <c r="N74" s="17"/>
      <c r="O74" s="17"/>
      <c r="P74" s="17"/>
      <c r="Q74" s="17"/>
      <c r="R74" s="17"/>
    </row>
    <row r="75" spans="1:18" s="1" customFormat="1" ht="15" customHeight="1" x14ac:dyDescent="0.2">
      <c r="A75" s="64"/>
      <c r="B75" s="11"/>
      <c r="C75" s="52"/>
      <c r="D75" s="81"/>
      <c r="E75" s="826"/>
      <c r="F75" s="735"/>
      <c r="G75" s="830"/>
      <c r="H75" s="151"/>
      <c r="I75" s="95"/>
      <c r="J75" s="410"/>
      <c r="K75" s="129"/>
      <c r="L75" s="118"/>
      <c r="M75" s="17"/>
      <c r="N75" s="17"/>
      <c r="O75" s="17"/>
      <c r="P75" s="17"/>
      <c r="Q75" s="17"/>
      <c r="R75" s="17"/>
    </row>
    <row r="76" spans="1:18" s="1" customFormat="1" ht="15" customHeight="1" thickBot="1" x14ac:dyDescent="0.25">
      <c r="A76" s="65"/>
      <c r="B76" s="6"/>
      <c r="C76" s="24"/>
      <c r="D76" s="83"/>
      <c r="E76" s="827"/>
      <c r="F76" s="734"/>
      <c r="G76" s="829"/>
      <c r="H76" s="152"/>
      <c r="I76" s="108" t="s">
        <v>25</v>
      </c>
      <c r="J76" s="93">
        <f t="shared" ref="J76" si="3">SUM(J73:J75)</f>
        <v>42</v>
      </c>
      <c r="K76" s="130"/>
      <c r="L76" s="119"/>
      <c r="M76" s="17"/>
      <c r="N76" s="17"/>
      <c r="O76" s="336"/>
      <c r="P76" s="17"/>
      <c r="Q76" s="17"/>
      <c r="R76" s="17"/>
    </row>
    <row r="77" spans="1:18" s="1" customFormat="1" ht="30.75" customHeight="1" x14ac:dyDescent="0.2">
      <c r="A77" s="63" t="s">
        <v>11</v>
      </c>
      <c r="B77" s="10" t="s">
        <v>26</v>
      </c>
      <c r="C77" s="23" t="s">
        <v>43</v>
      </c>
      <c r="D77" s="82"/>
      <c r="E77" s="55" t="s">
        <v>89</v>
      </c>
      <c r="F77" s="733"/>
      <c r="G77" s="695" t="s">
        <v>16</v>
      </c>
      <c r="H77" s="794" t="s">
        <v>115</v>
      </c>
      <c r="I77" s="102"/>
      <c r="J77" s="410"/>
      <c r="K77" s="145"/>
      <c r="L77" s="653"/>
      <c r="M77" s="17"/>
      <c r="N77" s="17"/>
      <c r="O77" s="17"/>
      <c r="P77" s="17"/>
      <c r="Q77" s="17"/>
      <c r="R77" s="17"/>
    </row>
    <row r="78" spans="1:18" s="1" customFormat="1" ht="69" customHeight="1" x14ac:dyDescent="0.2">
      <c r="A78" s="64"/>
      <c r="B78" s="11"/>
      <c r="C78" s="52"/>
      <c r="D78" s="112" t="s">
        <v>11</v>
      </c>
      <c r="E78" s="728" t="s">
        <v>88</v>
      </c>
      <c r="F78" s="735"/>
      <c r="G78" s="160"/>
      <c r="H78" s="795"/>
      <c r="I78" s="76" t="s">
        <v>17</v>
      </c>
      <c r="J78" s="406">
        <f>12+2</f>
        <v>14</v>
      </c>
      <c r="K78" s="125" t="s">
        <v>84</v>
      </c>
      <c r="L78" s="646" t="s">
        <v>224</v>
      </c>
      <c r="M78" s="17"/>
      <c r="N78" s="17"/>
      <c r="O78" s="17"/>
      <c r="P78" s="17"/>
      <c r="Q78" s="17"/>
      <c r="R78" s="17"/>
    </row>
    <row r="79" spans="1:18" s="1" customFormat="1" ht="17.25" customHeight="1" x14ac:dyDescent="0.2">
      <c r="A79" s="64"/>
      <c r="B79" s="11"/>
      <c r="C79" s="52"/>
      <c r="D79" s="705" t="s">
        <v>26</v>
      </c>
      <c r="E79" s="986" t="s">
        <v>70</v>
      </c>
      <c r="F79" s="735"/>
      <c r="G79" s="830"/>
      <c r="H79" s="151"/>
      <c r="I79" s="101" t="s">
        <v>28</v>
      </c>
      <c r="J79" s="662">
        <v>7.3</v>
      </c>
      <c r="K79" s="834" t="s">
        <v>83</v>
      </c>
      <c r="L79" s="646" t="s">
        <v>157</v>
      </c>
      <c r="M79" s="17"/>
      <c r="N79" s="17"/>
      <c r="O79" s="17"/>
      <c r="P79" s="17"/>
      <c r="Q79" s="17"/>
      <c r="R79" s="17"/>
    </row>
    <row r="80" spans="1:18" s="1" customFormat="1" ht="16.5" customHeight="1" thickBot="1" x14ac:dyDescent="0.25">
      <c r="A80" s="65"/>
      <c r="B80" s="6"/>
      <c r="C80" s="24"/>
      <c r="D80" s="83"/>
      <c r="E80" s="827"/>
      <c r="F80" s="734"/>
      <c r="G80" s="829"/>
      <c r="H80" s="152"/>
      <c r="I80" s="108" t="s">
        <v>25</v>
      </c>
      <c r="J80" s="93">
        <f>SUM(J78:J79)</f>
        <v>21.3</v>
      </c>
      <c r="K80" s="836"/>
      <c r="L80" s="654"/>
      <c r="M80" s="17"/>
      <c r="N80" s="17"/>
      <c r="O80" s="17"/>
      <c r="P80" s="17"/>
      <c r="Q80" s="17"/>
      <c r="R80" s="17"/>
    </row>
    <row r="81" spans="1:18" s="1" customFormat="1" ht="27" customHeight="1" x14ac:dyDescent="0.2">
      <c r="A81" s="63" t="s">
        <v>11</v>
      </c>
      <c r="B81" s="10" t="s">
        <v>26</v>
      </c>
      <c r="C81" s="23" t="s">
        <v>44</v>
      </c>
      <c r="D81" s="82"/>
      <c r="E81" s="825" t="s">
        <v>71</v>
      </c>
      <c r="F81" s="733"/>
      <c r="G81" s="695" t="s">
        <v>16</v>
      </c>
      <c r="H81" s="794" t="s">
        <v>115</v>
      </c>
      <c r="I81" s="75" t="s">
        <v>17</v>
      </c>
      <c r="J81" s="656">
        <v>10.199999999999999</v>
      </c>
      <c r="K81" s="124" t="s">
        <v>99</v>
      </c>
      <c r="L81" s="645" t="s">
        <v>38</v>
      </c>
      <c r="M81" s="17"/>
      <c r="N81" s="336"/>
      <c r="O81" s="17"/>
      <c r="P81" s="17"/>
      <c r="Q81" s="17"/>
      <c r="R81" s="17"/>
    </row>
    <row r="82" spans="1:18" s="1" customFormat="1" ht="16.899999999999999" customHeight="1" x14ac:dyDescent="0.2">
      <c r="A82" s="64"/>
      <c r="B82" s="11"/>
      <c r="C82" s="52"/>
      <c r="D82" s="81"/>
      <c r="E82" s="826"/>
      <c r="F82" s="735"/>
      <c r="G82" s="696"/>
      <c r="H82" s="795"/>
      <c r="I82" s="76" t="s">
        <v>17</v>
      </c>
      <c r="J82" s="111">
        <f>25-2</f>
        <v>23</v>
      </c>
      <c r="K82" s="834" t="s">
        <v>112</v>
      </c>
      <c r="L82" s="653" t="s">
        <v>225</v>
      </c>
      <c r="M82" s="17"/>
      <c r="N82" s="17"/>
      <c r="O82" s="17"/>
      <c r="P82" s="17"/>
      <c r="Q82" s="17"/>
      <c r="R82" s="17"/>
    </row>
    <row r="83" spans="1:18" s="1" customFormat="1" ht="14.45" customHeight="1" x14ac:dyDescent="0.2">
      <c r="A83" s="64"/>
      <c r="B83" s="11"/>
      <c r="C83" s="52"/>
      <c r="D83" s="81"/>
      <c r="E83" s="826"/>
      <c r="F83" s="735"/>
      <c r="G83" s="696"/>
      <c r="H83" s="692"/>
      <c r="I83" s="53"/>
      <c r="J83" s="161"/>
      <c r="K83" s="835"/>
      <c r="L83" s="653"/>
      <c r="M83" s="17"/>
      <c r="N83" s="17"/>
      <c r="O83" s="17"/>
      <c r="P83" s="17"/>
      <c r="Q83" s="17"/>
      <c r="R83" s="17"/>
    </row>
    <row r="84" spans="1:18" s="1" customFormat="1" ht="15.75" customHeight="1" thickBot="1" x14ac:dyDescent="0.25">
      <c r="A84" s="64"/>
      <c r="B84" s="11"/>
      <c r="C84" s="42"/>
      <c r="D84" s="81"/>
      <c r="E84" s="826"/>
      <c r="F84" s="735"/>
      <c r="G84" s="696"/>
      <c r="H84" s="121"/>
      <c r="I84" s="109" t="s">
        <v>25</v>
      </c>
      <c r="J84" s="202">
        <f>SUM(J81:J83)</f>
        <v>33.200000000000003</v>
      </c>
      <c r="K84" s="836"/>
      <c r="L84" s="120"/>
      <c r="M84" s="17"/>
      <c r="N84" s="17"/>
      <c r="O84" s="17"/>
      <c r="P84" s="17"/>
      <c r="Q84" s="17"/>
      <c r="R84" s="17"/>
    </row>
    <row r="85" spans="1:18" s="1" customFormat="1" ht="18" customHeight="1" x14ac:dyDescent="0.2">
      <c r="A85" s="63" t="s">
        <v>11</v>
      </c>
      <c r="B85" s="10" t="s">
        <v>26</v>
      </c>
      <c r="C85" s="23" t="s">
        <v>15</v>
      </c>
      <c r="D85" s="82"/>
      <c r="E85" s="825" t="s">
        <v>171</v>
      </c>
      <c r="F85" s="736" t="s">
        <v>109</v>
      </c>
      <c r="G85" s="343"/>
      <c r="H85" s="794" t="s">
        <v>115</v>
      </c>
      <c r="I85" s="181" t="s">
        <v>17</v>
      </c>
      <c r="J85" s="657">
        <v>15</v>
      </c>
      <c r="K85" s="698" t="s">
        <v>159</v>
      </c>
      <c r="L85" s="97">
        <v>1</v>
      </c>
      <c r="M85" s="17"/>
      <c r="N85" s="17"/>
      <c r="O85" s="17"/>
      <c r="P85" s="17"/>
      <c r="Q85" s="17"/>
      <c r="R85" s="17"/>
    </row>
    <row r="86" spans="1:18" s="1" customFormat="1" ht="28.15" customHeight="1" x14ac:dyDescent="0.2">
      <c r="A86" s="64"/>
      <c r="B86" s="11"/>
      <c r="C86" s="52"/>
      <c r="D86" s="81"/>
      <c r="E86" s="826"/>
      <c r="F86" s="737"/>
      <c r="G86" s="350"/>
      <c r="H86" s="795"/>
      <c r="I86" s="71"/>
      <c r="J86" s="658"/>
      <c r="K86" s="835"/>
      <c r="L86" s="98"/>
      <c r="M86" s="17"/>
      <c r="N86" s="17"/>
      <c r="O86" s="336"/>
      <c r="P86" s="336"/>
      <c r="Q86" s="17"/>
      <c r="R86" s="17"/>
    </row>
    <row r="87" spans="1:18" s="1" customFormat="1" ht="15.75" customHeight="1" thickBot="1" x14ac:dyDescent="0.25">
      <c r="A87" s="64"/>
      <c r="B87" s="11"/>
      <c r="C87" s="52"/>
      <c r="D87" s="81"/>
      <c r="E87" s="826"/>
      <c r="F87" s="738"/>
      <c r="G87" s="350"/>
      <c r="H87" s="151"/>
      <c r="I87" s="108" t="s">
        <v>25</v>
      </c>
      <c r="J87" s="93">
        <f>J85</f>
        <v>15</v>
      </c>
      <c r="K87" s="836"/>
      <c r="L87" s="98"/>
      <c r="M87" s="17"/>
      <c r="N87" s="17"/>
      <c r="O87" s="17"/>
      <c r="P87" s="17"/>
      <c r="Q87" s="17"/>
      <c r="R87" s="17"/>
    </row>
    <row r="88" spans="1:18" s="1" customFormat="1" ht="71.45" customHeight="1" thickBot="1" x14ac:dyDescent="0.25">
      <c r="A88" s="63" t="s">
        <v>11</v>
      </c>
      <c r="B88" s="10" t="s">
        <v>26</v>
      </c>
      <c r="C88" s="23" t="s">
        <v>45</v>
      </c>
      <c r="D88" s="82"/>
      <c r="E88" s="729" t="s">
        <v>160</v>
      </c>
      <c r="F88" s="736" t="s">
        <v>109</v>
      </c>
      <c r="G88" s="343"/>
      <c r="H88" s="691" t="s">
        <v>115</v>
      </c>
      <c r="I88" s="181" t="s">
        <v>17</v>
      </c>
      <c r="J88" s="657">
        <v>10</v>
      </c>
      <c r="K88" s="698" t="s">
        <v>161</v>
      </c>
      <c r="L88" s="97">
        <v>1</v>
      </c>
      <c r="M88" s="17"/>
      <c r="N88" s="17"/>
      <c r="O88" s="17"/>
      <c r="P88" s="17"/>
      <c r="Q88" s="17"/>
      <c r="R88" s="17"/>
    </row>
    <row r="89" spans="1:18" s="1" customFormat="1" ht="42.75" customHeight="1" thickBot="1" x14ac:dyDescent="0.25">
      <c r="A89" s="63" t="s">
        <v>11</v>
      </c>
      <c r="B89" s="10" t="s">
        <v>26</v>
      </c>
      <c r="C89" s="23" t="s">
        <v>46</v>
      </c>
      <c r="D89" s="82"/>
      <c r="E89" s="729" t="s">
        <v>219</v>
      </c>
      <c r="F89" s="736"/>
      <c r="G89" s="343"/>
      <c r="H89" s="749" t="s">
        <v>115</v>
      </c>
      <c r="I89" s="181" t="s">
        <v>28</v>
      </c>
      <c r="J89" s="657">
        <f>32.5+263.7+311.3</f>
        <v>607.5</v>
      </c>
      <c r="K89" s="750" t="s">
        <v>220</v>
      </c>
      <c r="L89" s="97">
        <v>5</v>
      </c>
      <c r="M89" s="17"/>
      <c r="N89" s="17"/>
      <c r="O89" s="17"/>
      <c r="P89" s="17"/>
      <c r="Q89" s="17"/>
      <c r="R89" s="17"/>
    </row>
    <row r="90" spans="1:18" s="1" customFormat="1" ht="21" customHeight="1" x14ac:dyDescent="0.2">
      <c r="A90" s="63" t="s">
        <v>11</v>
      </c>
      <c r="B90" s="10" t="s">
        <v>26</v>
      </c>
      <c r="C90" s="23" t="s">
        <v>125</v>
      </c>
      <c r="D90" s="82"/>
      <c r="E90" s="825" t="s">
        <v>206</v>
      </c>
      <c r="F90" s="736"/>
      <c r="G90" s="343"/>
      <c r="H90" s="794" t="s">
        <v>211</v>
      </c>
      <c r="I90" s="231"/>
      <c r="J90" s="485"/>
      <c r="K90" s="979" t="s">
        <v>207</v>
      </c>
      <c r="L90" s="97">
        <v>1</v>
      </c>
      <c r="M90" s="17"/>
      <c r="N90" s="17"/>
      <c r="O90" s="17"/>
      <c r="P90" s="17"/>
      <c r="Q90" s="17"/>
      <c r="R90" s="17"/>
    </row>
    <row r="91" spans="1:18" s="1" customFormat="1" ht="21" customHeight="1" thickBot="1" x14ac:dyDescent="0.25">
      <c r="A91" s="64"/>
      <c r="B91" s="11"/>
      <c r="C91" s="52"/>
      <c r="D91" s="81"/>
      <c r="E91" s="826"/>
      <c r="F91" s="735"/>
      <c r="G91" s="350"/>
      <c r="H91" s="796"/>
      <c r="I91" s="108" t="s">
        <v>25</v>
      </c>
      <c r="J91" s="93">
        <f>J88+J89</f>
        <v>617.5</v>
      </c>
      <c r="K91" s="980"/>
      <c r="L91" s="120"/>
      <c r="M91" s="17"/>
      <c r="N91" s="17"/>
      <c r="O91" s="17"/>
      <c r="P91" s="17"/>
      <c r="Q91" s="17"/>
      <c r="R91" s="17"/>
    </row>
    <row r="92" spans="1:18" s="1" customFormat="1" ht="21" customHeight="1" x14ac:dyDescent="0.2">
      <c r="A92" s="63" t="s">
        <v>11</v>
      </c>
      <c r="B92" s="773" t="s">
        <v>26</v>
      </c>
      <c r="C92" s="774" t="s">
        <v>147</v>
      </c>
      <c r="D92" s="775"/>
      <c r="E92" s="817" t="s">
        <v>227</v>
      </c>
      <c r="F92" s="820"/>
      <c r="G92" s="770"/>
      <c r="H92" s="823" t="s">
        <v>115</v>
      </c>
      <c r="I92" s="779" t="s">
        <v>28</v>
      </c>
      <c r="J92" s="656">
        <v>1331.4</v>
      </c>
      <c r="K92" s="912" t="s">
        <v>229</v>
      </c>
      <c r="L92" s="970">
        <v>3</v>
      </c>
      <c r="M92" s="17"/>
      <c r="N92" s="17"/>
      <c r="O92" s="17"/>
      <c r="P92" s="17"/>
      <c r="Q92" s="17"/>
      <c r="R92" s="17"/>
    </row>
    <row r="93" spans="1:18" s="1" customFormat="1" ht="17.25" customHeight="1" thickBot="1" x14ac:dyDescent="0.25">
      <c r="A93" s="65"/>
      <c r="B93" s="776"/>
      <c r="C93" s="772"/>
      <c r="D93" s="777"/>
      <c r="E93" s="818"/>
      <c r="F93" s="821"/>
      <c r="G93" s="770"/>
      <c r="H93" s="824"/>
      <c r="I93" s="778" t="s">
        <v>25</v>
      </c>
      <c r="J93" s="771">
        <f>J92</f>
        <v>1331.4</v>
      </c>
      <c r="K93" s="836"/>
      <c r="L93" s="971"/>
      <c r="M93" s="17"/>
      <c r="N93" s="17"/>
      <c r="O93" s="17"/>
      <c r="P93" s="17"/>
      <c r="Q93" s="17"/>
      <c r="R93" s="17"/>
    </row>
    <row r="94" spans="1:18" s="1" customFormat="1" ht="21" customHeight="1" x14ac:dyDescent="0.2">
      <c r="A94" s="64" t="s">
        <v>11</v>
      </c>
      <c r="B94" s="768" t="s">
        <v>26</v>
      </c>
      <c r="C94" s="42" t="s">
        <v>226</v>
      </c>
      <c r="D94" s="769"/>
      <c r="E94" s="819" t="s">
        <v>228</v>
      </c>
      <c r="F94" s="822"/>
      <c r="G94" s="770"/>
      <c r="H94" s="823" t="s">
        <v>115</v>
      </c>
      <c r="I94" s="779" t="s">
        <v>28</v>
      </c>
      <c r="J94" s="656">
        <v>1.5</v>
      </c>
      <c r="K94" s="912" t="s">
        <v>220</v>
      </c>
      <c r="L94" s="970">
        <v>1</v>
      </c>
      <c r="M94" s="17"/>
      <c r="N94" s="17"/>
      <c r="O94" s="17"/>
      <c r="P94" s="17"/>
      <c r="Q94" s="17"/>
      <c r="R94" s="17"/>
    </row>
    <row r="95" spans="1:18" s="1" customFormat="1" ht="16.5" customHeight="1" thickBot="1" x14ac:dyDescent="0.25">
      <c r="A95" s="64"/>
      <c r="B95" s="768"/>
      <c r="C95" s="772"/>
      <c r="D95" s="769"/>
      <c r="E95" s="818"/>
      <c r="F95" s="821"/>
      <c r="G95" s="770"/>
      <c r="H95" s="824"/>
      <c r="I95" s="778" t="s">
        <v>25</v>
      </c>
      <c r="J95" s="771">
        <f>J94</f>
        <v>1.5</v>
      </c>
      <c r="K95" s="836"/>
      <c r="L95" s="971"/>
      <c r="M95" s="17"/>
      <c r="N95" s="17"/>
      <c r="O95" s="17"/>
      <c r="P95" s="17"/>
      <c r="Q95" s="17"/>
      <c r="R95" s="17"/>
    </row>
    <row r="96" spans="1:18" s="1" customFormat="1" ht="15.75" customHeight="1" thickBot="1" x14ac:dyDescent="0.25">
      <c r="A96" s="66" t="s">
        <v>11</v>
      </c>
      <c r="B96" s="9" t="s">
        <v>26</v>
      </c>
      <c r="C96" s="984" t="s">
        <v>34</v>
      </c>
      <c r="D96" s="904"/>
      <c r="E96" s="904"/>
      <c r="F96" s="904"/>
      <c r="G96" s="904"/>
      <c r="H96" s="904"/>
      <c r="I96" s="904"/>
      <c r="J96" s="169">
        <f>+J84+J72+J70+J68+J80+J76+J87+J91+J93+J95</f>
        <v>3283.1000000000004</v>
      </c>
      <c r="K96" s="964"/>
      <c r="L96" s="965"/>
      <c r="M96" s="17"/>
      <c r="N96" s="336"/>
      <c r="O96" s="17"/>
      <c r="P96" s="17"/>
      <c r="Q96" s="17"/>
      <c r="R96" s="17"/>
    </row>
    <row r="97" spans="1:18" s="1" customFormat="1" ht="13.5" thickBot="1" x14ac:dyDescent="0.25">
      <c r="A97" s="66" t="s">
        <v>11</v>
      </c>
      <c r="B97" s="9" t="s">
        <v>30</v>
      </c>
      <c r="C97" s="966" t="s">
        <v>40</v>
      </c>
      <c r="D97" s="967"/>
      <c r="E97" s="967"/>
      <c r="F97" s="967"/>
      <c r="G97" s="967"/>
      <c r="H97" s="967"/>
      <c r="I97" s="968"/>
      <c r="J97" s="968"/>
      <c r="K97" s="968"/>
      <c r="L97" s="969"/>
      <c r="M97" s="17"/>
      <c r="N97" s="17"/>
      <c r="O97" s="17"/>
      <c r="P97" s="17"/>
      <c r="Q97" s="17"/>
      <c r="R97" s="17"/>
    </row>
    <row r="98" spans="1:18" s="1" customFormat="1" ht="30" customHeight="1" x14ac:dyDescent="0.2">
      <c r="A98" s="70" t="s">
        <v>11</v>
      </c>
      <c r="B98" s="54" t="s">
        <v>30</v>
      </c>
      <c r="C98" s="146" t="s">
        <v>11</v>
      </c>
      <c r="D98" s="702"/>
      <c r="E98" s="147" t="s">
        <v>122</v>
      </c>
      <c r="F98" s="739"/>
      <c r="G98" s="681"/>
      <c r="H98" s="688"/>
      <c r="I98" s="184"/>
      <c r="J98" s="663"/>
      <c r="K98" s="693"/>
      <c r="L98" s="117"/>
      <c r="M98" s="17"/>
      <c r="N98" s="17"/>
      <c r="O98" s="17"/>
      <c r="P98" s="17"/>
      <c r="Q98" s="17"/>
      <c r="R98" s="17"/>
    </row>
    <row r="99" spans="1:18" s="1" customFormat="1" ht="15" customHeight="1" x14ac:dyDescent="0.2">
      <c r="A99" s="699"/>
      <c r="B99" s="700"/>
      <c r="C99" s="701"/>
      <c r="D99" s="960" t="s">
        <v>11</v>
      </c>
      <c r="E99" s="958" t="s">
        <v>165</v>
      </c>
      <c r="F99" s="740" t="s">
        <v>41</v>
      </c>
      <c r="G99" s="357"/>
      <c r="H99" s="985" t="s">
        <v>123</v>
      </c>
      <c r="I99" s="326" t="s">
        <v>17</v>
      </c>
      <c r="J99" s="312">
        <f>530.9-300</f>
        <v>230.89999999999998</v>
      </c>
      <c r="K99" s="678" t="s">
        <v>114</v>
      </c>
      <c r="L99" s="642">
        <v>95</v>
      </c>
      <c r="M99" s="17"/>
      <c r="N99" s="17"/>
      <c r="O99" s="17"/>
      <c r="P99" s="17"/>
      <c r="Q99" s="17"/>
      <c r="R99" s="17"/>
    </row>
    <row r="100" spans="1:18" s="1" customFormat="1" ht="15" customHeight="1" x14ac:dyDescent="0.2">
      <c r="A100" s="699"/>
      <c r="B100" s="700"/>
      <c r="C100" s="701"/>
      <c r="D100" s="949"/>
      <c r="E100" s="913"/>
      <c r="F100" s="740" t="s">
        <v>109</v>
      </c>
      <c r="G100" s="357"/>
      <c r="H100" s="812"/>
      <c r="I100" s="326" t="s">
        <v>186</v>
      </c>
      <c r="J100" s="664">
        <v>300</v>
      </c>
      <c r="K100" s="694"/>
      <c r="L100" s="672"/>
      <c r="M100" s="17"/>
      <c r="N100" s="17"/>
      <c r="O100" s="17"/>
      <c r="P100" s="17"/>
      <c r="Q100" s="17"/>
      <c r="R100" s="17"/>
    </row>
    <row r="101" spans="1:18" s="1" customFormat="1" ht="15" customHeight="1" x14ac:dyDescent="0.2">
      <c r="A101" s="890"/>
      <c r="B101" s="892"/>
      <c r="C101" s="945"/>
      <c r="D101" s="949"/>
      <c r="E101" s="913"/>
      <c r="F101" s="741"/>
      <c r="G101" s="976" t="s">
        <v>39</v>
      </c>
      <c r="H101" s="812"/>
      <c r="I101" s="327" t="s">
        <v>76</v>
      </c>
      <c r="J101" s="664">
        <v>48.8</v>
      </c>
      <c r="K101" s="694"/>
      <c r="L101" s="672"/>
      <c r="M101" s="17"/>
      <c r="N101" s="17"/>
      <c r="O101" s="17"/>
      <c r="P101" s="17"/>
      <c r="Q101" s="17"/>
      <c r="R101" s="17"/>
    </row>
    <row r="102" spans="1:18" s="1" customFormat="1" ht="15" customHeight="1" thickBot="1" x14ac:dyDescent="0.25">
      <c r="A102" s="891"/>
      <c r="B102" s="893"/>
      <c r="C102" s="947"/>
      <c r="D102" s="950"/>
      <c r="E102" s="959"/>
      <c r="F102" s="742"/>
      <c r="G102" s="977"/>
      <c r="H102" s="813"/>
      <c r="I102" s="108" t="s">
        <v>25</v>
      </c>
      <c r="J102" s="96">
        <f>SUM(J99:J101)</f>
        <v>579.69999999999993</v>
      </c>
      <c r="K102" s="679"/>
      <c r="L102" s="643"/>
      <c r="M102" s="17"/>
      <c r="N102" s="17"/>
      <c r="O102" s="17"/>
      <c r="P102" s="17"/>
      <c r="Q102" s="17"/>
      <c r="R102" s="17"/>
    </row>
    <row r="103" spans="1:18" s="1" customFormat="1" ht="15.75" customHeight="1" x14ac:dyDescent="0.2">
      <c r="A103" s="890"/>
      <c r="B103" s="892"/>
      <c r="C103" s="945"/>
      <c r="D103" s="948" t="s">
        <v>26</v>
      </c>
      <c r="E103" s="908" t="s">
        <v>166</v>
      </c>
      <c r="F103" s="740" t="s">
        <v>41</v>
      </c>
      <c r="G103" s="951" t="s">
        <v>39</v>
      </c>
      <c r="H103" s="811" t="s">
        <v>116</v>
      </c>
      <c r="I103" s="110" t="s">
        <v>76</v>
      </c>
      <c r="J103" s="485">
        <f>400+87.9-16.2-0.9+60-150</f>
        <v>380.79999999999995</v>
      </c>
      <c r="K103" s="987" t="s">
        <v>204</v>
      </c>
      <c r="L103" s="787">
        <v>100</v>
      </c>
      <c r="M103" s="17"/>
      <c r="N103" s="17"/>
      <c r="O103" s="17"/>
      <c r="P103" s="17"/>
      <c r="Q103" s="336"/>
      <c r="R103" s="17"/>
    </row>
    <row r="104" spans="1:18" s="1" customFormat="1" ht="41.25" customHeight="1" x14ac:dyDescent="0.2">
      <c r="A104" s="894"/>
      <c r="B104" s="944"/>
      <c r="C104" s="946"/>
      <c r="D104" s="949"/>
      <c r="E104" s="909"/>
      <c r="F104" s="740" t="s">
        <v>109</v>
      </c>
      <c r="G104" s="830"/>
      <c r="H104" s="812"/>
      <c r="I104" s="4"/>
      <c r="J104" s="166"/>
      <c r="K104" s="988"/>
      <c r="L104" s="788"/>
      <c r="M104" s="17"/>
      <c r="N104" s="17"/>
      <c r="O104" s="17"/>
      <c r="P104" s="17"/>
      <c r="Q104" s="17"/>
      <c r="R104" s="336"/>
    </row>
    <row r="105" spans="1:18" s="1" customFormat="1" ht="11.25" customHeight="1" x14ac:dyDescent="0.2">
      <c r="A105" s="894"/>
      <c r="B105" s="944"/>
      <c r="C105" s="946"/>
      <c r="D105" s="949"/>
      <c r="E105" s="909"/>
      <c r="F105" s="780"/>
      <c r="G105" s="830"/>
      <c r="H105" s="812"/>
      <c r="I105" s="87"/>
      <c r="J105" s="166"/>
      <c r="K105" s="789" t="s">
        <v>230</v>
      </c>
      <c r="L105" s="756">
        <v>90</v>
      </c>
      <c r="M105" s="17"/>
      <c r="N105" s="17"/>
      <c r="O105" s="17"/>
      <c r="P105" s="17"/>
      <c r="Q105" s="17"/>
      <c r="R105" s="336"/>
    </row>
    <row r="106" spans="1:18" s="1" customFormat="1" ht="15.75" customHeight="1" thickBot="1" x14ac:dyDescent="0.25">
      <c r="A106" s="891"/>
      <c r="B106" s="893"/>
      <c r="C106" s="947"/>
      <c r="D106" s="950"/>
      <c r="E106" s="914"/>
      <c r="F106" s="743"/>
      <c r="G106" s="952"/>
      <c r="H106" s="813"/>
      <c r="I106" s="329" t="s">
        <v>25</v>
      </c>
      <c r="J106" s="313">
        <f>SUM(J103:J104)</f>
        <v>380.79999999999995</v>
      </c>
      <c r="K106" s="790"/>
      <c r="L106" s="781"/>
      <c r="M106" s="17"/>
      <c r="N106" s="17"/>
      <c r="O106" s="336"/>
      <c r="P106" s="17"/>
      <c r="Q106" s="17"/>
      <c r="R106" s="17"/>
    </row>
    <row r="107" spans="1:18" s="1" customFormat="1" ht="15.6" customHeight="1" x14ac:dyDescent="0.2">
      <c r="A107" s="890"/>
      <c r="B107" s="892"/>
      <c r="C107" s="945"/>
      <c r="D107" s="948" t="s">
        <v>30</v>
      </c>
      <c r="E107" s="918" t="s">
        <v>167</v>
      </c>
      <c r="F107" s="744" t="s">
        <v>109</v>
      </c>
      <c r="G107" s="951" t="s">
        <v>39</v>
      </c>
      <c r="H107" s="811" t="s">
        <v>116</v>
      </c>
      <c r="I107" s="110" t="s">
        <v>17</v>
      </c>
      <c r="J107" s="168">
        <f>81.1-9.8</f>
        <v>71.3</v>
      </c>
      <c r="K107" s="330" t="s">
        <v>72</v>
      </c>
      <c r="L107" s="677">
        <v>1</v>
      </c>
      <c r="M107" s="17"/>
      <c r="N107" s="17"/>
      <c r="O107" s="17"/>
      <c r="P107" s="17"/>
      <c r="Q107" s="17"/>
      <c r="R107" s="17"/>
    </row>
    <row r="108" spans="1:18" s="1" customFormat="1" ht="15.6" customHeight="1" x14ac:dyDescent="0.2">
      <c r="A108" s="894"/>
      <c r="B108" s="944"/>
      <c r="C108" s="946"/>
      <c r="D108" s="949"/>
      <c r="E108" s="909"/>
      <c r="F108" s="745" t="s">
        <v>41</v>
      </c>
      <c r="G108" s="830"/>
      <c r="H108" s="812"/>
      <c r="I108" s="46"/>
      <c r="J108" s="669"/>
      <c r="K108" s="331"/>
      <c r="L108" s="674"/>
      <c r="M108" s="17"/>
      <c r="N108" s="17"/>
      <c r="O108" s="17"/>
      <c r="P108" s="17"/>
      <c r="Q108" s="17"/>
      <c r="R108" s="17"/>
    </row>
    <row r="109" spans="1:18" s="1" customFormat="1" ht="15" customHeight="1" thickBot="1" x14ac:dyDescent="0.25">
      <c r="A109" s="891"/>
      <c r="B109" s="893"/>
      <c r="C109" s="947"/>
      <c r="D109" s="950"/>
      <c r="E109" s="919"/>
      <c r="F109" s="746"/>
      <c r="G109" s="952"/>
      <c r="H109" s="813"/>
      <c r="I109" s="333" t="s">
        <v>25</v>
      </c>
      <c r="J109" s="334">
        <f>SUM(J107:J108)</f>
        <v>71.3</v>
      </c>
      <c r="K109" s="335"/>
      <c r="L109" s="673"/>
      <c r="M109" s="17"/>
      <c r="N109" s="17"/>
      <c r="O109" s="17"/>
      <c r="P109" s="17"/>
      <c r="Q109" s="17"/>
      <c r="R109" s="17"/>
    </row>
    <row r="110" spans="1:18" s="1" customFormat="1" ht="27" customHeight="1" x14ac:dyDescent="0.2">
      <c r="A110" s="890"/>
      <c r="B110" s="892"/>
      <c r="C110" s="945"/>
      <c r="D110" s="948" t="s">
        <v>33</v>
      </c>
      <c r="E110" s="918" t="s">
        <v>168</v>
      </c>
      <c r="F110" s="915" t="s">
        <v>41</v>
      </c>
      <c r="G110" s="951" t="s">
        <v>39</v>
      </c>
      <c r="H110" s="811" t="s">
        <v>123</v>
      </c>
      <c r="I110" s="110" t="s">
        <v>28</v>
      </c>
      <c r="J110" s="487">
        <f>2448+50.7+0.3</f>
        <v>2499</v>
      </c>
      <c r="K110" s="330" t="s">
        <v>108</v>
      </c>
      <c r="L110" s="677">
        <v>100</v>
      </c>
      <c r="M110" s="17"/>
      <c r="N110" s="17"/>
      <c r="O110" s="17"/>
      <c r="P110" s="17"/>
      <c r="Q110" s="17"/>
      <c r="R110" s="17"/>
    </row>
    <row r="111" spans="1:18" s="1" customFormat="1" ht="12.75" customHeight="1" x14ac:dyDescent="0.2">
      <c r="A111" s="894"/>
      <c r="B111" s="944"/>
      <c r="C111" s="946"/>
      <c r="D111" s="949"/>
      <c r="E111" s="909"/>
      <c r="F111" s="916"/>
      <c r="G111" s="830"/>
      <c r="H111" s="812"/>
      <c r="I111" s="46"/>
      <c r="J111" s="475"/>
      <c r="K111" s="331"/>
      <c r="L111" s="674"/>
      <c r="M111" s="17"/>
      <c r="N111" s="17"/>
      <c r="O111" s="17"/>
      <c r="P111" s="17"/>
      <c r="Q111" s="17"/>
      <c r="R111" s="17"/>
    </row>
    <row r="112" spans="1:18" s="1" customFormat="1" ht="18" customHeight="1" thickBot="1" x14ac:dyDescent="0.25">
      <c r="A112" s="891"/>
      <c r="B112" s="893"/>
      <c r="C112" s="947"/>
      <c r="D112" s="950"/>
      <c r="E112" s="919"/>
      <c r="F112" s="917"/>
      <c r="G112" s="952"/>
      <c r="H112" s="813"/>
      <c r="I112" s="137" t="s">
        <v>25</v>
      </c>
      <c r="J112" s="96">
        <f t="shared" ref="J112" si="4">SUM(J110:J110)</f>
        <v>2499</v>
      </c>
      <c r="K112" s="103"/>
      <c r="L112" s="675"/>
      <c r="M112" s="336"/>
      <c r="N112" s="17"/>
      <c r="O112" s="17"/>
      <c r="P112" s="336"/>
      <c r="Q112" s="17"/>
      <c r="R112" s="17"/>
    </row>
    <row r="113" spans="1:21" s="1" customFormat="1" ht="16.149999999999999" customHeight="1" x14ac:dyDescent="0.2">
      <c r="A113" s="699"/>
      <c r="B113" s="700"/>
      <c r="C113" s="701"/>
      <c r="D113" s="703" t="s">
        <v>43</v>
      </c>
      <c r="E113" s="908" t="s">
        <v>174</v>
      </c>
      <c r="F113" s="745" t="s">
        <v>41</v>
      </c>
      <c r="G113" s="696"/>
      <c r="H113" s="794" t="s">
        <v>124</v>
      </c>
      <c r="I113" s="2" t="s">
        <v>17</v>
      </c>
      <c r="J113" s="303">
        <f>50+101.6</f>
        <v>151.6</v>
      </c>
      <c r="K113" s="867" t="s">
        <v>100</v>
      </c>
      <c r="L113" s="676">
        <v>100</v>
      </c>
      <c r="M113" s="336"/>
      <c r="N113" s="17"/>
      <c r="O113" s="17"/>
      <c r="P113" s="17"/>
      <c r="Q113" s="17"/>
      <c r="R113" s="17"/>
    </row>
    <row r="114" spans="1:21" s="1" customFormat="1" ht="16.149999999999999" customHeight="1" x14ac:dyDescent="0.2">
      <c r="A114" s="699"/>
      <c r="B114" s="700"/>
      <c r="C114" s="701"/>
      <c r="D114" s="703"/>
      <c r="E114" s="909"/>
      <c r="F114" s="745"/>
      <c r="G114" s="696"/>
      <c r="H114" s="795"/>
      <c r="I114" s="311" t="s">
        <v>42</v>
      </c>
      <c r="J114" s="666">
        <v>50</v>
      </c>
      <c r="K114" s="868"/>
      <c r="L114" s="676"/>
      <c r="M114" s="336"/>
      <c r="N114" s="17"/>
      <c r="O114" s="17"/>
      <c r="P114" s="17"/>
      <c r="Q114" s="17"/>
      <c r="R114" s="17"/>
    </row>
    <row r="115" spans="1:21" s="1" customFormat="1" ht="16.149999999999999" customHeight="1" thickBot="1" x14ac:dyDescent="0.25">
      <c r="A115" s="699"/>
      <c r="B115" s="700"/>
      <c r="C115" s="701"/>
      <c r="D115" s="703"/>
      <c r="E115" s="909"/>
      <c r="F115" s="745"/>
      <c r="G115" s="696"/>
      <c r="H115" s="689"/>
      <c r="I115" s="308" t="s">
        <v>25</v>
      </c>
      <c r="J115" s="301">
        <f>J113+J114</f>
        <v>201.6</v>
      </c>
      <c r="K115" s="309"/>
      <c r="L115" s="676"/>
      <c r="M115" s="336"/>
      <c r="N115" s="17"/>
      <c r="O115" s="17"/>
      <c r="P115" s="17"/>
      <c r="Q115" s="17"/>
      <c r="R115" s="17"/>
    </row>
    <row r="116" spans="1:21" s="1" customFormat="1" ht="21" customHeight="1" x14ac:dyDescent="0.2">
      <c r="A116" s="699"/>
      <c r="B116" s="700"/>
      <c r="C116" s="149"/>
      <c r="D116" s="702" t="s">
        <v>44</v>
      </c>
      <c r="E116" s="908" t="s">
        <v>175</v>
      </c>
      <c r="F116" s="719" t="s">
        <v>41</v>
      </c>
      <c r="G116" s="637" t="s">
        <v>67</v>
      </c>
      <c r="H116" s="920" t="s">
        <v>131</v>
      </c>
      <c r="I116" s="184" t="s">
        <v>76</v>
      </c>
      <c r="J116" s="710">
        <f>73.8+0.9-0.5</f>
        <v>74.2</v>
      </c>
      <c r="K116" s="693" t="s">
        <v>92</v>
      </c>
      <c r="L116" s="117"/>
      <c r="M116" s="17"/>
      <c r="N116" s="17"/>
      <c r="O116" s="17"/>
      <c r="P116" s="17"/>
      <c r="Q116" s="17"/>
      <c r="R116" s="17"/>
    </row>
    <row r="117" spans="1:21" s="1" customFormat="1" ht="21" customHeight="1" x14ac:dyDescent="0.2">
      <c r="A117" s="699"/>
      <c r="B117" s="700"/>
      <c r="C117" s="149"/>
      <c r="D117" s="703"/>
      <c r="E117" s="909"/>
      <c r="F117" s="718" t="s">
        <v>109</v>
      </c>
      <c r="G117" s="638"/>
      <c r="H117" s="921"/>
      <c r="I117" s="183"/>
      <c r="J117" s="667"/>
      <c r="K117" s="694"/>
      <c r="L117" s="672"/>
      <c r="M117" s="17"/>
      <c r="N117" s="336"/>
      <c r="O117" s="336"/>
      <c r="P117" s="17"/>
      <c r="Q117" s="17"/>
      <c r="R117" s="17"/>
    </row>
    <row r="118" spans="1:21" s="1" customFormat="1" ht="17.25" customHeight="1" thickBot="1" x14ac:dyDescent="0.25">
      <c r="A118" s="699"/>
      <c r="B118" s="700"/>
      <c r="C118" s="149"/>
      <c r="D118" s="704"/>
      <c r="E118" s="914"/>
      <c r="F118" s="720"/>
      <c r="G118" s="639"/>
      <c r="H118" s="922"/>
      <c r="I118" s="88" t="s">
        <v>25</v>
      </c>
      <c r="J118" s="96">
        <f t="shared" ref="J118" si="5">SUM(J116:J117)</f>
        <v>74.2</v>
      </c>
      <c r="K118" s="684"/>
      <c r="L118" s="86"/>
      <c r="M118" s="17"/>
      <c r="N118" s="336"/>
      <c r="O118" s="336"/>
      <c r="P118" s="17"/>
      <c r="Q118" s="17"/>
      <c r="R118" s="17"/>
    </row>
    <row r="119" spans="1:21" s="1" customFormat="1" ht="36" customHeight="1" x14ac:dyDescent="0.2">
      <c r="A119" s="64"/>
      <c r="B119" s="11"/>
      <c r="C119" s="52"/>
      <c r="D119" s="81" t="s">
        <v>15</v>
      </c>
      <c r="E119" s="825" t="s">
        <v>154</v>
      </c>
      <c r="F119" s="719" t="s">
        <v>41</v>
      </c>
      <c r="G119" s="696"/>
      <c r="H119" s="794" t="s">
        <v>208</v>
      </c>
      <c r="I119" s="71" t="s">
        <v>17</v>
      </c>
      <c r="J119" s="166">
        <v>14.2</v>
      </c>
      <c r="K119" s="912" t="s">
        <v>162</v>
      </c>
      <c r="L119" s="653" t="s">
        <v>153</v>
      </c>
      <c r="M119" s="617"/>
      <c r="N119" s="17"/>
      <c r="O119" s="17"/>
      <c r="P119" s="336"/>
      <c r="Q119" s="17"/>
      <c r="R119" s="17"/>
      <c r="S119" s="17"/>
      <c r="T119" s="17"/>
      <c r="U119" s="17"/>
    </row>
    <row r="120" spans="1:21" s="1" customFormat="1" ht="36" customHeight="1" x14ac:dyDescent="0.2">
      <c r="A120" s="64"/>
      <c r="B120" s="11"/>
      <c r="C120" s="52"/>
      <c r="D120" s="81"/>
      <c r="E120" s="826"/>
      <c r="F120" s="747"/>
      <c r="G120" s="696"/>
      <c r="H120" s="795"/>
      <c r="I120" s="91" t="s">
        <v>79</v>
      </c>
      <c r="J120" s="668">
        <v>137.69999999999999</v>
      </c>
      <c r="K120" s="835"/>
      <c r="L120" s="653"/>
      <c r="M120" s="617"/>
      <c r="N120" s="17"/>
      <c r="O120" s="17"/>
      <c r="P120" s="336"/>
      <c r="Q120" s="17"/>
      <c r="R120" s="17"/>
      <c r="S120" s="17"/>
      <c r="T120" s="17"/>
      <c r="U120" s="17"/>
    </row>
    <row r="121" spans="1:21" s="1" customFormat="1" ht="29.25" customHeight="1" x14ac:dyDescent="0.2">
      <c r="A121" s="64"/>
      <c r="B121" s="11"/>
      <c r="C121" s="52"/>
      <c r="D121" s="81"/>
      <c r="E121" s="826"/>
      <c r="F121" s="747"/>
      <c r="G121" s="696"/>
      <c r="H121" s="795"/>
      <c r="I121" s="287" t="s">
        <v>42</v>
      </c>
      <c r="J121" s="475">
        <v>3.1</v>
      </c>
      <c r="K121" s="835"/>
      <c r="L121" s="653"/>
      <c r="M121" s="617"/>
      <c r="N121" s="17"/>
      <c r="O121" s="17"/>
      <c r="P121" s="336"/>
      <c r="Q121" s="336"/>
      <c r="R121" s="17"/>
      <c r="S121" s="17"/>
      <c r="T121" s="17"/>
      <c r="U121" s="17"/>
    </row>
    <row r="122" spans="1:21" s="1" customFormat="1" ht="15.75" customHeight="1" thickBot="1" x14ac:dyDescent="0.25">
      <c r="A122" s="64"/>
      <c r="B122" s="11"/>
      <c r="C122" s="52"/>
      <c r="D122" s="81"/>
      <c r="E122" s="827"/>
      <c r="F122" s="747"/>
      <c r="G122" s="696"/>
      <c r="H122" s="796"/>
      <c r="I122" s="300" t="s">
        <v>25</v>
      </c>
      <c r="J122" s="301">
        <f>SUM(J119:J121)</f>
        <v>154.99999999999997</v>
      </c>
      <c r="K122" s="836"/>
      <c r="L122" s="655"/>
      <c r="M122" s="17"/>
      <c r="N122" s="336"/>
      <c r="O122" s="17"/>
      <c r="P122" s="17"/>
      <c r="Q122" s="17"/>
      <c r="R122" s="17"/>
      <c r="S122" s="17"/>
      <c r="T122" s="17"/>
      <c r="U122" s="17"/>
    </row>
    <row r="123" spans="1:21" s="1" customFormat="1" ht="16.899999999999999" customHeight="1" x14ac:dyDescent="0.2">
      <c r="A123" s="890"/>
      <c r="B123" s="892"/>
      <c r="C123" s="945"/>
      <c r="D123" s="948" t="s">
        <v>45</v>
      </c>
      <c r="E123" s="918" t="s">
        <v>176</v>
      </c>
      <c r="F123" s="915" t="s">
        <v>41</v>
      </c>
      <c r="G123" s="951"/>
      <c r="H123" s="794" t="s">
        <v>124</v>
      </c>
      <c r="I123" s="110" t="s">
        <v>17</v>
      </c>
      <c r="J123" s="480">
        <f>27.5+61.3</f>
        <v>88.8</v>
      </c>
      <c r="K123" s="693" t="s">
        <v>163</v>
      </c>
      <c r="L123" s="117">
        <v>1</v>
      </c>
      <c r="M123" s="17"/>
      <c r="N123" s="17"/>
      <c r="O123" s="17"/>
      <c r="P123" s="17"/>
      <c r="Q123" s="17"/>
      <c r="R123" s="17"/>
    </row>
    <row r="124" spans="1:21" s="1" customFormat="1" ht="16.899999999999999" customHeight="1" x14ac:dyDescent="0.2">
      <c r="A124" s="894"/>
      <c r="B124" s="944"/>
      <c r="C124" s="946"/>
      <c r="D124" s="949"/>
      <c r="E124" s="909"/>
      <c r="F124" s="916"/>
      <c r="G124" s="830"/>
      <c r="H124" s="795"/>
      <c r="I124" s="187" t="s">
        <v>76</v>
      </c>
      <c r="J124" s="312">
        <v>21.2</v>
      </c>
      <c r="K124" s="694"/>
      <c r="L124" s="672"/>
      <c r="M124" s="17"/>
      <c r="N124" s="336"/>
      <c r="O124" s="17"/>
      <c r="P124" s="17"/>
      <c r="Q124" s="17"/>
      <c r="R124" s="17"/>
    </row>
    <row r="125" spans="1:21" s="1" customFormat="1" ht="15.6" customHeight="1" thickBot="1" x14ac:dyDescent="0.25">
      <c r="A125" s="891"/>
      <c r="B125" s="893"/>
      <c r="C125" s="947"/>
      <c r="D125" s="950"/>
      <c r="E125" s="919"/>
      <c r="F125" s="917"/>
      <c r="G125" s="952"/>
      <c r="H125" s="796"/>
      <c r="I125" s="137" t="s">
        <v>25</v>
      </c>
      <c r="J125" s="96">
        <f>SUM(J123:J124)</f>
        <v>110</v>
      </c>
      <c r="K125" s="103"/>
      <c r="L125" s="675"/>
      <c r="M125" s="17"/>
      <c r="N125" s="336"/>
      <c r="O125" s="17"/>
      <c r="P125" s="17"/>
      <c r="Q125" s="17"/>
      <c r="R125" s="17"/>
    </row>
    <row r="126" spans="1:21" s="1" customFormat="1" ht="15.6" customHeight="1" x14ac:dyDescent="0.2">
      <c r="A126" s="762"/>
      <c r="B126" s="763"/>
      <c r="C126" s="149"/>
      <c r="D126" s="764" t="s">
        <v>46</v>
      </c>
      <c r="E126" s="791" t="s">
        <v>231</v>
      </c>
      <c r="F126" s="783"/>
      <c r="G126" s="758"/>
      <c r="H126" s="794" t="s">
        <v>124</v>
      </c>
      <c r="I126" s="786" t="s">
        <v>17</v>
      </c>
      <c r="J126" s="656">
        <v>19.2</v>
      </c>
      <c r="K126" s="797" t="s">
        <v>100</v>
      </c>
      <c r="L126" s="757">
        <v>100</v>
      </c>
      <c r="M126" s="17"/>
      <c r="N126" s="336"/>
      <c r="O126" s="17"/>
      <c r="P126" s="17"/>
      <c r="Q126" s="17"/>
      <c r="R126" s="17"/>
    </row>
    <row r="127" spans="1:21" s="1" customFormat="1" ht="26.25" customHeight="1" x14ac:dyDescent="0.2">
      <c r="A127" s="762"/>
      <c r="B127" s="763"/>
      <c r="C127" s="149"/>
      <c r="D127" s="765"/>
      <c r="E127" s="792"/>
      <c r="F127" s="761"/>
      <c r="G127" s="759"/>
      <c r="H127" s="795"/>
      <c r="I127" s="46" t="s">
        <v>76</v>
      </c>
      <c r="J127" s="161">
        <v>110.8</v>
      </c>
      <c r="K127" s="798"/>
      <c r="L127" s="782"/>
      <c r="M127" s="17"/>
      <c r="N127" s="336"/>
      <c r="O127" s="17"/>
      <c r="P127" s="17"/>
      <c r="Q127" s="17"/>
      <c r="R127" s="17"/>
    </row>
    <row r="128" spans="1:21" s="1" customFormat="1" ht="15" customHeight="1" thickBot="1" x14ac:dyDescent="0.25">
      <c r="A128" s="762"/>
      <c r="B128" s="763"/>
      <c r="C128" s="149"/>
      <c r="D128" s="766"/>
      <c r="E128" s="793"/>
      <c r="F128" s="784"/>
      <c r="G128" s="760"/>
      <c r="H128" s="796"/>
      <c r="I128" s="785" t="s">
        <v>25</v>
      </c>
      <c r="J128" s="334">
        <f>SUM(J126:J127)</f>
        <v>130</v>
      </c>
      <c r="K128" s="799"/>
      <c r="L128" s="675"/>
      <c r="M128" s="17"/>
      <c r="N128" s="336"/>
      <c r="O128" s="17"/>
      <c r="P128" s="17"/>
      <c r="Q128" s="17"/>
      <c r="R128" s="17"/>
    </row>
    <row r="129" spans="1:18" s="1" customFormat="1" ht="16.149999999999999" customHeight="1" x14ac:dyDescent="0.2">
      <c r="A129" s="699"/>
      <c r="B129" s="700"/>
      <c r="C129" s="701"/>
      <c r="D129" s="703" t="s">
        <v>125</v>
      </c>
      <c r="E129" s="913" t="s">
        <v>199</v>
      </c>
      <c r="F129" s="745" t="s">
        <v>41</v>
      </c>
      <c r="G129" s="696"/>
      <c r="H129" s="795" t="s">
        <v>124</v>
      </c>
      <c r="I129" s="290" t="s">
        <v>17</v>
      </c>
      <c r="J129" s="162">
        <v>100</v>
      </c>
      <c r="K129" s="868" t="s">
        <v>100</v>
      </c>
      <c r="L129" s="676">
        <v>100</v>
      </c>
      <c r="M129" s="336"/>
      <c r="N129" s="336"/>
      <c r="O129" s="17"/>
      <c r="P129" s="17"/>
      <c r="Q129" s="17"/>
      <c r="R129" s="17"/>
    </row>
    <row r="130" spans="1:18" s="1" customFormat="1" ht="16.149999999999999" customHeight="1" x14ac:dyDescent="0.2">
      <c r="A130" s="699"/>
      <c r="B130" s="700"/>
      <c r="C130" s="701"/>
      <c r="D130" s="703"/>
      <c r="E130" s="909"/>
      <c r="F130" s="745"/>
      <c r="G130" s="696"/>
      <c r="H130" s="795"/>
      <c r="I130" s="115"/>
      <c r="J130" s="670"/>
      <c r="K130" s="868"/>
      <c r="L130" s="676"/>
      <c r="M130" s="336"/>
      <c r="N130" s="17"/>
      <c r="O130" s="17"/>
      <c r="P130" s="17"/>
      <c r="Q130" s="17"/>
      <c r="R130" s="17"/>
    </row>
    <row r="131" spans="1:18" s="1" customFormat="1" ht="16.149999999999999" customHeight="1" thickBot="1" x14ac:dyDescent="0.25">
      <c r="A131" s="699"/>
      <c r="B131" s="700"/>
      <c r="C131" s="701"/>
      <c r="D131" s="703"/>
      <c r="E131" s="914"/>
      <c r="F131" s="745"/>
      <c r="G131" s="696"/>
      <c r="H131" s="689"/>
      <c r="I131" s="308" t="s">
        <v>25</v>
      </c>
      <c r="J131" s="301">
        <f>J129+J130</f>
        <v>100</v>
      </c>
      <c r="K131" s="309"/>
      <c r="L131" s="676"/>
      <c r="M131" s="336"/>
      <c r="N131" s="17"/>
      <c r="O131" s="17"/>
      <c r="P131" s="17"/>
      <c r="Q131" s="17"/>
      <c r="R131" s="17"/>
    </row>
    <row r="132" spans="1:18" s="1" customFormat="1" ht="24.75" customHeight="1" x14ac:dyDescent="0.2">
      <c r="A132" s="890"/>
      <c r="B132" s="892"/>
      <c r="C132" s="956"/>
      <c r="D132" s="948" t="s">
        <v>147</v>
      </c>
      <c r="E132" s="918" t="s">
        <v>129</v>
      </c>
      <c r="F132" s="951" t="s">
        <v>41</v>
      </c>
      <c r="G132" s="910" t="s">
        <v>39</v>
      </c>
      <c r="H132" s="811" t="s">
        <v>221</v>
      </c>
      <c r="I132" s="110" t="s">
        <v>42</v>
      </c>
      <c r="J132" s="665">
        <v>200</v>
      </c>
      <c r="K132" s="361" t="s">
        <v>130</v>
      </c>
      <c r="L132" s="117">
        <v>1</v>
      </c>
      <c r="M132" s="17"/>
      <c r="N132" s="17"/>
      <c r="O132" s="17"/>
      <c r="P132" s="17"/>
      <c r="Q132" s="17"/>
      <c r="R132" s="17"/>
    </row>
    <row r="133" spans="1:18" s="1" customFormat="1" ht="18" customHeight="1" thickBot="1" x14ac:dyDescent="0.25">
      <c r="A133" s="891"/>
      <c r="B133" s="893"/>
      <c r="C133" s="957"/>
      <c r="D133" s="950"/>
      <c r="E133" s="919"/>
      <c r="F133" s="952"/>
      <c r="G133" s="911"/>
      <c r="H133" s="813"/>
      <c r="I133" s="137" t="s">
        <v>25</v>
      </c>
      <c r="J133" s="96">
        <f t="shared" ref="J133" si="6">SUM(J132:J132)</f>
        <v>200</v>
      </c>
      <c r="K133" s="103"/>
      <c r="L133" s="675"/>
      <c r="M133" s="336"/>
      <c r="N133" s="17"/>
      <c r="O133" s="17"/>
      <c r="P133" s="17"/>
      <c r="Q133" s="336"/>
      <c r="R133" s="17"/>
    </row>
    <row r="134" spans="1:18" s="1" customFormat="1" ht="36.75" customHeight="1" thickBot="1" x14ac:dyDescent="0.25">
      <c r="A134" s="752"/>
      <c r="B134" s="753"/>
      <c r="C134" s="149"/>
      <c r="D134" s="948" t="s">
        <v>226</v>
      </c>
      <c r="E134" s="791" t="s">
        <v>223</v>
      </c>
      <c r="F134" s="953"/>
      <c r="G134" s="754"/>
      <c r="H134" s="811" t="s">
        <v>124</v>
      </c>
      <c r="I134" s="755" t="s">
        <v>17</v>
      </c>
      <c r="J134" s="656">
        <v>200</v>
      </c>
      <c r="K134" s="867" t="s">
        <v>100</v>
      </c>
      <c r="L134" s="870">
        <v>100</v>
      </c>
      <c r="M134" s="336"/>
      <c r="N134" s="17"/>
      <c r="O134" s="17"/>
      <c r="P134" s="17"/>
      <c r="Q134" s="336"/>
      <c r="R134" s="17"/>
    </row>
    <row r="135" spans="1:18" s="1" customFormat="1" ht="16.5" customHeight="1" thickBot="1" x14ac:dyDescent="0.25">
      <c r="A135" s="762"/>
      <c r="B135" s="763"/>
      <c r="C135" s="149"/>
      <c r="D135" s="949"/>
      <c r="E135" s="792"/>
      <c r="F135" s="954"/>
      <c r="G135" s="767"/>
      <c r="H135" s="812"/>
      <c r="I135" s="187" t="s">
        <v>76</v>
      </c>
      <c r="J135" s="429">
        <v>100</v>
      </c>
      <c r="K135" s="868"/>
      <c r="L135" s="871"/>
      <c r="M135" s="336"/>
      <c r="N135" s="17"/>
      <c r="O135" s="17"/>
      <c r="P135" s="17"/>
      <c r="Q135" s="336"/>
      <c r="R135" s="17"/>
    </row>
    <row r="136" spans="1:18" s="1" customFormat="1" ht="13.5" thickBot="1" x14ac:dyDescent="0.25">
      <c r="A136" s="752"/>
      <c r="B136" s="753"/>
      <c r="C136" s="149"/>
      <c r="D136" s="950"/>
      <c r="E136" s="793"/>
      <c r="F136" s="955"/>
      <c r="G136" s="754"/>
      <c r="H136" s="813"/>
      <c r="I136" s="333" t="s">
        <v>25</v>
      </c>
      <c r="J136" s="334">
        <f>SUM(J134:J135)</f>
        <v>300</v>
      </c>
      <c r="K136" s="869"/>
      <c r="L136" s="872"/>
      <c r="M136" s="336"/>
      <c r="N136" s="17"/>
      <c r="O136" s="17"/>
      <c r="P136" s="17"/>
      <c r="Q136" s="336"/>
      <c r="R136" s="17"/>
    </row>
    <row r="137" spans="1:18" s="1" customFormat="1" ht="16.5" customHeight="1" thickBot="1" x14ac:dyDescent="0.25">
      <c r="A137" s="67" t="s">
        <v>11</v>
      </c>
      <c r="B137" s="8" t="s">
        <v>30</v>
      </c>
      <c r="C137" s="903" t="s">
        <v>34</v>
      </c>
      <c r="D137" s="904"/>
      <c r="E137" s="904"/>
      <c r="F137" s="904"/>
      <c r="G137" s="904"/>
      <c r="H137" s="904"/>
      <c r="I137" s="904"/>
      <c r="J137" s="347">
        <f>J118+J106+J102+J109+J112+J133+J125+J115+J131+J122+J136+J128</f>
        <v>4801.6000000000004</v>
      </c>
      <c r="K137" s="905"/>
      <c r="L137" s="906"/>
      <c r="M137" s="17"/>
      <c r="N137" s="17"/>
      <c r="O137" s="17"/>
      <c r="P137" s="17"/>
      <c r="Q137" s="17"/>
      <c r="R137" s="17"/>
    </row>
    <row r="138" spans="1:18" s="1" customFormat="1" ht="16.5" customHeight="1" thickBot="1" x14ac:dyDescent="0.25">
      <c r="A138" s="68" t="s">
        <v>11</v>
      </c>
      <c r="B138" s="901" t="s">
        <v>47</v>
      </c>
      <c r="C138" s="902"/>
      <c r="D138" s="902"/>
      <c r="E138" s="902"/>
      <c r="F138" s="902"/>
      <c r="G138" s="902"/>
      <c r="H138" s="902"/>
      <c r="I138" s="902"/>
      <c r="J138" s="207">
        <f>J137+J96+J58</f>
        <v>10585.5</v>
      </c>
      <c r="K138" s="895"/>
      <c r="L138" s="896"/>
      <c r="M138" s="17"/>
      <c r="N138" s="17"/>
      <c r="O138" s="17"/>
      <c r="P138" s="17"/>
      <c r="Q138" s="17"/>
      <c r="R138" s="17"/>
    </row>
    <row r="139" spans="1:18" s="1" customFormat="1" ht="16.5" customHeight="1" thickBot="1" x14ac:dyDescent="0.25">
      <c r="A139" s="69" t="s">
        <v>48</v>
      </c>
      <c r="B139" s="897" t="s">
        <v>49</v>
      </c>
      <c r="C139" s="898"/>
      <c r="D139" s="898"/>
      <c r="E139" s="898"/>
      <c r="F139" s="898"/>
      <c r="G139" s="898"/>
      <c r="H139" s="898"/>
      <c r="I139" s="898"/>
      <c r="J139" s="208">
        <f t="shared" ref="J139" si="7">J138</f>
        <v>10585.5</v>
      </c>
      <c r="K139" s="899"/>
      <c r="L139" s="900"/>
      <c r="M139" s="17"/>
      <c r="N139" s="17"/>
      <c r="O139" s="17"/>
      <c r="P139" s="17"/>
      <c r="Q139" s="17"/>
      <c r="R139" s="17"/>
    </row>
    <row r="140" spans="1:18" s="17" customFormat="1" ht="26.25" customHeight="1" x14ac:dyDescent="0.2">
      <c r="A140" s="927" t="s">
        <v>232</v>
      </c>
      <c r="B140" s="927"/>
      <c r="C140" s="927"/>
      <c r="D140" s="927"/>
      <c r="E140" s="927"/>
      <c r="F140" s="927"/>
      <c r="G140" s="927"/>
      <c r="H140" s="927"/>
      <c r="I140" s="927"/>
      <c r="J140" s="927"/>
      <c r="K140" s="927"/>
      <c r="L140" s="927"/>
    </row>
    <row r="141" spans="1:18" s="1" customFormat="1" ht="15" customHeight="1" thickBot="1" x14ac:dyDescent="0.25">
      <c r="A141" s="12"/>
      <c r="B141" s="941" t="s">
        <v>50</v>
      </c>
      <c r="C141" s="941"/>
      <c r="D141" s="941"/>
      <c r="E141" s="941"/>
      <c r="F141" s="941"/>
      <c r="G141" s="941"/>
      <c r="H141" s="941"/>
      <c r="I141" s="941"/>
      <c r="J141" s="941"/>
      <c r="K141" s="13"/>
      <c r="L141" s="47"/>
      <c r="M141" s="17"/>
      <c r="N141" s="17"/>
      <c r="O141" s="17"/>
      <c r="P141" s="17"/>
      <c r="Q141" s="17"/>
      <c r="R141" s="17"/>
    </row>
    <row r="142" spans="1:18" s="1" customFormat="1" ht="57" customHeight="1" x14ac:dyDescent="0.2">
      <c r="A142" s="14"/>
      <c r="B142" s="855" t="s">
        <v>51</v>
      </c>
      <c r="C142" s="933"/>
      <c r="D142" s="933"/>
      <c r="E142" s="933"/>
      <c r="F142" s="933"/>
      <c r="G142" s="933"/>
      <c r="H142" s="934"/>
      <c r="I142" s="934"/>
      <c r="J142" s="748" t="s">
        <v>217</v>
      </c>
      <c r="K142" s="74"/>
      <c r="L142" s="74"/>
      <c r="M142" s="17"/>
      <c r="N142" s="17"/>
      <c r="O142" s="17"/>
      <c r="P142" s="17"/>
      <c r="Q142" s="17"/>
      <c r="R142" s="17"/>
    </row>
    <row r="143" spans="1:18" s="1" customFormat="1" ht="15.75" customHeight="1" x14ac:dyDescent="0.2">
      <c r="A143" s="14"/>
      <c r="B143" s="935" t="s">
        <v>52</v>
      </c>
      <c r="C143" s="936"/>
      <c r="D143" s="936"/>
      <c r="E143" s="936"/>
      <c r="F143" s="936"/>
      <c r="G143" s="936"/>
      <c r="H143" s="937"/>
      <c r="I143" s="937"/>
      <c r="J143" s="171">
        <f t="shared" ref="J143" si="8">+J144+J153+J154+J155</f>
        <v>9753.3000000000011</v>
      </c>
      <c r="K143" s="72"/>
      <c r="L143" s="72"/>
      <c r="M143" s="17"/>
      <c r="N143" s="17"/>
      <c r="O143" s="17"/>
      <c r="P143" s="17"/>
      <c r="Q143" s="17"/>
      <c r="R143" s="17"/>
    </row>
    <row r="144" spans="1:18" s="1" customFormat="1" ht="15.75" customHeight="1" x14ac:dyDescent="0.2">
      <c r="A144" s="14"/>
      <c r="B144" s="942" t="s">
        <v>119</v>
      </c>
      <c r="C144" s="943"/>
      <c r="D144" s="943"/>
      <c r="E144" s="943"/>
      <c r="F144" s="943"/>
      <c r="G144" s="943"/>
      <c r="H144" s="943"/>
      <c r="I144" s="943"/>
      <c r="J144" s="180">
        <f t="shared" ref="J144" si="9">SUM(J145:J152)</f>
        <v>8965.6000000000022</v>
      </c>
      <c r="K144" s="72"/>
      <c r="L144" s="72"/>
      <c r="M144" s="17"/>
      <c r="N144" s="17"/>
      <c r="O144" s="17"/>
      <c r="P144" s="17"/>
      <c r="Q144" s="17"/>
      <c r="R144" s="17"/>
    </row>
    <row r="145" spans="1:18" s="1" customFormat="1" ht="15.75" customHeight="1" x14ac:dyDescent="0.2">
      <c r="A145" s="14"/>
      <c r="B145" s="930" t="s">
        <v>53</v>
      </c>
      <c r="C145" s="931"/>
      <c r="D145" s="931"/>
      <c r="E145" s="931"/>
      <c r="F145" s="931"/>
      <c r="G145" s="931"/>
      <c r="H145" s="932"/>
      <c r="I145" s="932"/>
      <c r="J145" s="170">
        <f>SUMIF(I15:I136,"sb",J15:J136)</f>
        <v>2295.7999999999997</v>
      </c>
      <c r="K145" s="73"/>
      <c r="L145" s="73"/>
      <c r="M145" s="17"/>
      <c r="N145" s="17"/>
      <c r="O145" s="17"/>
      <c r="P145" s="17"/>
      <c r="Q145" s="17"/>
      <c r="R145" s="17"/>
    </row>
    <row r="146" spans="1:18" s="1" customFormat="1" ht="15.75" customHeight="1" x14ac:dyDescent="0.2">
      <c r="A146" s="14"/>
      <c r="B146" s="925" t="s">
        <v>187</v>
      </c>
      <c r="C146" s="926"/>
      <c r="D146" s="926"/>
      <c r="E146" s="926"/>
      <c r="F146" s="926"/>
      <c r="G146" s="926"/>
      <c r="H146" s="926"/>
      <c r="I146" s="926"/>
      <c r="J146" s="170">
        <f>SUMIF(I16:I133,"sb(k)",J16:J133)</f>
        <v>300</v>
      </c>
      <c r="K146" s="73"/>
      <c r="L146" s="73"/>
      <c r="M146" s="17"/>
      <c r="N146" s="17"/>
      <c r="O146" s="17"/>
      <c r="P146" s="17"/>
      <c r="Q146" s="17"/>
      <c r="R146" s="17"/>
    </row>
    <row r="147" spans="1:18" s="1" customFormat="1" ht="15.75" customHeight="1" x14ac:dyDescent="0.2">
      <c r="A147" s="14"/>
      <c r="B147" s="925" t="s">
        <v>104</v>
      </c>
      <c r="C147" s="926"/>
      <c r="D147" s="926"/>
      <c r="E147" s="926"/>
      <c r="F147" s="926"/>
      <c r="G147" s="926"/>
      <c r="H147" s="926"/>
      <c r="I147" s="926"/>
      <c r="J147" s="170">
        <f>SUMIF(I15:I133,"sb(aa)",J15:J133)</f>
        <v>126</v>
      </c>
      <c r="K147" s="73"/>
      <c r="L147" s="73"/>
      <c r="M147" s="17"/>
      <c r="N147" s="17"/>
      <c r="O147" s="17"/>
      <c r="P147" s="17"/>
      <c r="Q147" s="17"/>
      <c r="R147" s="17"/>
    </row>
    <row r="148" spans="1:18" s="1" customFormat="1" ht="15.75" customHeight="1" x14ac:dyDescent="0.2">
      <c r="A148" s="14"/>
      <c r="B148" s="930" t="s">
        <v>54</v>
      </c>
      <c r="C148" s="931"/>
      <c r="D148" s="931"/>
      <c r="E148" s="931"/>
      <c r="F148" s="931"/>
      <c r="G148" s="931"/>
      <c r="H148" s="932"/>
      <c r="I148" s="932"/>
      <c r="J148" s="170">
        <f>SUMIF(I15:I133,"sb(sp)",J15:J133)</f>
        <v>25.6</v>
      </c>
      <c r="K148" s="73"/>
      <c r="L148" s="73"/>
      <c r="M148" s="17"/>
      <c r="N148" s="17"/>
      <c r="O148" s="17"/>
      <c r="P148" s="17"/>
      <c r="Q148" s="17"/>
      <c r="R148" s="17"/>
    </row>
    <row r="149" spans="1:18" s="1" customFormat="1" ht="15.75" hidden="1" customHeight="1" x14ac:dyDescent="0.2">
      <c r="A149" s="14"/>
      <c r="B149" s="925" t="s">
        <v>164</v>
      </c>
      <c r="C149" s="926"/>
      <c r="D149" s="926"/>
      <c r="E149" s="926"/>
      <c r="F149" s="926"/>
      <c r="G149" s="926"/>
      <c r="H149" s="926"/>
      <c r="I149" s="926"/>
      <c r="J149" s="170">
        <f>SUMIF(I15:I133,"sb(p)",J15:J133)</f>
        <v>0</v>
      </c>
      <c r="K149" s="73"/>
      <c r="L149" s="73"/>
      <c r="M149" s="17"/>
      <c r="N149" s="17"/>
      <c r="O149" s="17"/>
      <c r="P149" s="17"/>
      <c r="Q149" s="17"/>
      <c r="R149" s="17"/>
    </row>
    <row r="150" spans="1:18" s="17" customFormat="1" ht="15.75" customHeight="1" x14ac:dyDescent="0.2">
      <c r="A150" s="14"/>
      <c r="B150" s="930" t="s">
        <v>55</v>
      </c>
      <c r="C150" s="931"/>
      <c r="D150" s="931"/>
      <c r="E150" s="931"/>
      <c r="F150" s="931"/>
      <c r="G150" s="931"/>
      <c r="H150" s="932"/>
      <c r="I150" s="932"/>
      <c r="J150" s="170">
        <f>SUMIF(I15:I133,"sb(vb)",J15:J133)</f>
        <v>5719.8</v>
      </c>
      <c r="K150" s="73"/>
      <c r="L150" s="73"/>
    </row>
    <row r="151" spans="1:18" s="17" customFormat="1" ht="15.75" customHeight="1" x14ac:dyDescent="0.2">
      <c r="A151" s="14"/>
      <c r="B151" s="925" t="s">
        <v>95</v>
      </c>
      <c r="C151" s="926"/>
      <c r="D151" s="926"/>
      <c r="E151" s="926"/>
      <c r="F151" s="926"/>
      <c r="G151" s="926"/>
      <c r="H151" s="926"/>
      <c r="I151" s="926"/>
      <c r="J151" s="170">
        <f>SUMIF(I15:I133,"sb(es)",J15:J133)</f>
        <v>419.7</v>
      </c>
      <c r="K151" s="73"/>
      <c r="L151" s="73"/>
    </row>
    <row r="152" spans="1:18" s="17" customFormat="1" ht="27.75" customHeight="1" x14ac:dyDescent="0.2">
      <c r="A152" s="14"/>
      <c r="B152" s="925" t="s">
        <v>87</v>
      </c>
      <c r="C152" s="926"/>
      <c r="D152" s="926"/>
      <c r="E152" s="926"/>
      <c r="F152" s="926"/>
      <c r="G152" s="926"/>
      <c r="H152" s="926"/>
      <c r="I152" s="926"/>
      <c r="J152" s="170">
        <f>SUMIF(I15:I133,"sb(esa)",J15:J133)</f>
        <v>78.699999999999989</v>
      </c>
      <c r="K152" s="73"/>
      <c r="L152" s="73"/>
      <c r="N152" s="336"/>
    </row>
    <row r="153" spans="1:18" s="1" customFormat="1" ht="15.75" customHeight="1" x14ac:dyDescent="0.2">
      <c r="A153" s="14"/>
      <c r="B153" s="928" t="s">
        <v>77</v>
      </c>
      <c r="C153" s="929"/>
      <c r="D153" s="929"/>
      <c r="E153" s="929"/>
      <c r="F153" s="929"/>
      <c r="G153" s="929"/>
      <c r="H153" s="929"/>
      <c r="I153" s="929"/>
      <c r="J153" s="144">
        <f>SUMIF(I15:I135,"sb(l)",J15:J135)</f>
        <v>735.8</v>
      </c>
      <c r="K153" s="73"/>
      <c r="L153" s="73"/>
      <c r="M153" s="17"/>
      <c r="N153" s="17"/>
      <c r="O153" s="17"/>
      <c r="P153" s="17"/>
      <c r="Q153" s="17"/>
      <c r="R153" s="17"/>
    </row>
    <row r="154" spans="1:18" s="1" customFormat="1" ht="15.75" customHeight="1" x14ac:dyDescent="0.2">
      <c r="A154" s="14"/>
      <c r="B154" s="928" t="s">
        <v>75</v>
      </c>
      <c r="C154" s="929"/>
      <c r="D154" s="929"/>
      <c r="E154" s="929"/>
      <c r="F154" s="929"/>
      <c r="G154" s="929"/>
      <c r="H154" s="929"/>
      <c r="I154" s="929"/>
      <c r="J154" s="144">
        <f>SUMIF(I15:I133,"sb(aal)",J15:J133)</f>
        <v>44.4</v>
      </c>
      <c r="K154" s="73"/>
      <c r="L154" s="73"/>
      <c r="M154" s="17"/>
      <c r="N154" s="17"/>
      <c r="O154" s="17"/>
      <c r="P154" s="17"/>
      <c r="Q154" s="17"/>
      <c r="R154" s="17"/>
    </row>
    <row r="155" spans="1:18" s="1" customFormat="1" ht="15.75" customHeight="1" x14ac:dyDescent="0.2">
      <c r="A155" s="14"/>
      <c r="B155" s="928" t="s">
        <v>120</v>
      </c>
      <c r="C155" s="929"/>
      <c r="D155" s="929"/>
      <c r="E155" s="929"/>
      <c r="F155" s="929"/>
      <c r="G155" s="929"/>
      <c r="H155" s="929"/>
      <c r="I155" s="929"/>
      <c r="J155" s="144">
        <f>SUMIF(I15:I133,"sb(spl)",J15:J133)</f>
        <v>7.5</v>
      </c>
      <c r="K155" s="73"/>
      <c r="L155" s="73"/>
      <c r="M155" s="17"/>
      <c r="N155" s="17"/>
      <c r="O155" s="17"/>
      <c r="P155" s="17"/>
      <c r="Q155" s="17"/>
      <c r="R155" s="17"/>
    </row>
    <row r="156" spans="1:18" s="1" customFormat="1" ht="15.75" customHeight="1" x14ac:dyDescent="0.2">
      <c r="A156" s="14"/>
      <c r="B156" s="935" t="s">
        <v>56</v>
      </c>
      <c r="C156" s="936"/>
      <c r="D156" s="936"/>
      <c r="E156" s="936"/>
      <c r="F156" s="936"/>
      <c r="G156" s="936"/>
      <c r="H156" s="937"/>
      <c r="I156" s="937"/>
      <c r="J156" s="171">
        <f>SUM(J157:J160)</f>
        <v>832.2</v>
      </c>
      <c r="K156" s="72"/>
      <c r="L156" s="72"/>
      <c r="M156" s="17"/>
      <c r="N156" s="17"/>
      <c r="O156" s="17"/>
      <c r="P156" s="17"/>
      <c r="Q156" s="17"/>
      <c r="R156" s="17"/>
    </row>
    <row r="157" spans="1:18" s="1" customFormat="1" ht="15.75" customHeight="1" x14ac:dyDescent="0.2">
      <c r="A157" s="14"/>
      <c r="B157" s="925" t="s">
        <v>58</v>
      </c>
      <c r="C157" s="926"/>
      <c r="D157" s="926"/>
      <c r="E157" s="926"/>
      <c r="F157" s="926"/>
      <c r="G157" s="926"/>
      <c r="H157" s="926"/>
      <c r="I157" s="926"/>
      <c r="J157" s="170">
        <f>SUMIF(I15:I133,"es",J15:J133)</f>
        <v>51.5</v>
      </c>
      <c r="K157" s="73"/>
      <c r="L157" s="73"/>
      <c r="M157" s="17"/>
      <c r="N157" s="17"/>
      <c r="O157" s="17"/>
      <c r="P157" s="17"/>
      <c r="Q157" s="17"/>
      <c r="R157" s="17"/>
    </row>
    <row r="158" spans="1:18" s="1" customFormat="1" ht="15.75" customHeight="1" x14ac:dyDescent="0.2">
      <c r="A158" s="15"/>
      <c r="B158" s="938" t="s">
        <v>57</v>
      </c>
      <c r="C158" s="940"/>
      <c r="D158" s="940"/>
      <c r="E158" s="940"/>
      <c r="F158" s="940"/>
      <c r="G158" s="940"/>
      <c r="H158" s="940"/>
      <c r="I158" s="940"/>
      <c r="J158" s="172">
        <f>SUMIF(I15:I133,"PSDF",J15:J133)</f>
        <v>525.9</v>
      </c>
      <c r="K158" s="16"/>
      <c r="L158" s="89"/>
      <c r="M158" s="17"/>
      <c r="N158" s="17"/>
      <c r="O158" s="17"/>
      <c r="P158" s="17"/>
      <c r="Q158" s="17"/>
      <c r="R158" s="17"/>
    </row>
    <row r="159" spans="1:18" s="1" customFormat="1" ht="15.75" customHeight="1" x14ac:dyDescent="0.2">
      <c r="A159" s="15"/>
      <c r="B159" s="938" t="s">
        <v>85</v>
      </c>
      <c r="C159" s="939"/>
      <c r="D159" s="939"/>
      <c r="E159" s="939"/>
      <c r="F159" s="939"/>
      <c r="G159" s="939"/>
      <c r="H159" s="939"/>
      <c r="I159" s="939"/>
      <c r="J159" s="172">
        <f>SUMIF(I15:I133,"lrvb",J15:J133)</f>
        <v>1.7</v>
      </c>
      <c r="K159" s="16"/>
      <c r="L159" s="89"/>
      <c r="M159" s="17"/>
      <c r="N159" s="17"/>
      <c r="O159" s="17"/>
      <c r="P159" s="17"/>
      <c r="Q159" s="17"/>
      <c r="R159" s="17"/>
    </row>
    <row r="160" spans="1:18" s="1" customFormat="1" ht="15.75" customHeight="1" x14ac:dyDescent="0.2">
      <c r="A160" s="14"/>
      <c r="B160" s="930" t="s">
        <v>59</v>
      </c>
      <c r="C160" s="931"/>
      <c r="D160" s="931"/>
      <c r="E160" s="931"/>
      <c r="F160" s="931"/>
      <c r="G160" s="931"/>
      <c r="H160" s="932"/>
      <c r="I160" s="932"/>
      <c r="J160" s="170">
        <f>SUMIF(I15:I133,"kt",J15:J133)</f>
        <v>253.1</v>
      </c>
      <c r="K160" s="73"/>
      <c r="L160" s="73"/>
      <c r="M160" s="17"/>
      <c r="N160" s="17"/>
      <c r="O160" s="17"/>
      <c r="P160" s="17"/>
      <c r="Q160" s="17"/>
      <c r="R160" s="17"/>
    </row>
    <row r="161" spans="1:18" s="1" customFormat="1" ht="15.75" customHeight="1" thickBot="1" x14ac:dyDescent="0.25">
      <c r="A161" s="18"/>
      <c r="B161" s="923" t="s">
        <v>60</v>
      </c>
      <c r="C161" s="924"/>
      <c r="D161" s="924"/>
      <c r="E161" s="924"/>
      <c r="F161" s="924"/>
      <c r="G161" s="924"/>
      <c r="H161" s="924"/>
      <c r="I161" s="924"/>
      <c r="J161" s="167">
        <f t="shared" ref="J161" si="10">J156+J143</f>
        <v>10585.500000000002</v>
      </c>
      <c r="K161" s="72"/>
      <c r="L161" s="72"/>
      <c r="M161" s="17"/>
      <c r="N161" s="17"/>
      <c r="O161" s="17"/>
      <c r="P161" s="17"/>
      <c r="Q161" s="17"/>
      <c r="R161" s="17"/>
    </row>
    <row r="162" spans="1:18" x14ac:dyDescent="0.25">
      <c r="A162" s="19"/>
      <c r="B162" s="20"/>
      <c r="C162" s="20"/>
      <c r="D162" s="39"/>
      <c r="E162" s="20"/>
      <c r="F162" s="39"/>
      <c r="G162" s="116"/>
      <c r="H162" s="116"/>
      <c r="I162" s="21"/>
      <c r="J162" s="21"/>
      <c r="K162" s="14"/>
      <c r="L162" s="126"/>
    </row>
    <row r="163" spans="1:18" x14ac:dyDescent="0.25">
      <c r="A163" s="14"/>
      <c r="B163" s="14"/>
      <c r="C163" s="14"/>
      <c r="D163" s="126"/>
      <c r="E163" s="22"/>
      <c r="F163" s="126"/>
      <c r="G163" s="116"/>
      <c r="H163" s="116"/>
      <c r="I163" s="87"/>
      <c r="J163" s="573">
        <f>+J161-J139</f>
        <v>0</v>
      </c>
      <c r="K163" s="186"/>
      <c r="L163" s="49"/>
    </row>
    <row r="164" spans="1:18" x14ac:dyDescent="0.25">
      <c r="I164" s="131"/>
      <c r="J164" s="131"/>
      <c r="K164" s="132"/>
      <c r="L164" s="250"/>
    </row>
    <row r="165" spans="1:18" x14ac:dyDescent="0.25">
      <c r="I165" s="133"/>
      <c r="J165" s="133"/>
      <c r="K165" s="148"/>
      <c r="L165" s="250"/>
    </row>
  </sheetData>
  <mergeCells count="218">
    <mergeCell ref="H1:L1"/>
    <mergeCell ref="E24:E26"/>
    <mergeCell ref="F24:F26"/>
    <mergeCell ref="H15:H16"/>
    <mergeCell ref="C15:C23"/>
    <mergeCell ref="E15:E17"/>
    <mergeCell ref="E22:E23"/>
    <mergeCell ref="H24:H30"/>
    <mergeCell ref="F40:F41"/>
    <mergeCell ref="K30:K31"/>
    <mergeCell ref="J8:J10"/>
    <mergeCell ref="F15:F23"/>
    <mergeCell ref="E27:E28"/>
    <mergeCell ref="A11:L11"/>
    <mergeCell ref="A15:A23"/>
    <mergeCell ref="B15:B23"/>
    <mergeCell ref="G15:G23"/>
    <mergeCell ref="K36:K39"/>
    <mergeCell ref="K40:K41"/>
    <mergeCell ref="G40:G41"/>
    <mergeCell ref="E36:E39"/>
    <mergeCell ref="F36:F39"/>
    <mergeCell ref="G36:G39"/>
    <mergeCell ref="C40:C41"/>
    <mergeCell ref="G103:G106"/>
    <mergeCell ref="H103:H106"/>
    <mergeCell ref="G101:G102"/>
    <mergeCell ref="E85:E87"/>
    <mergeCell ref="F60:F63"/>
    <mergeCell ref="K62:K63"/>
    <mergeCell ref="K67:K68"/>
    <mergeCell ref="K86:K87"/>
    <mergeCell ref="K79:K80"/>
    <mergeCell ref="K90:K91"/>
    <mergeCell ref="J64:J67"/>
    <mergeCell ref="E81:E84"/>
    <mergeCell ref="C96:I96"/>
    <mergeCell ref="H99:H102"/>
    <mergeCell ref="E79:E80"/>
    <mergeCell ref="H90:H91"/>
    <mergeCell ref="K92:K93"/>
    <mergeCell ref="K94:K95"/>
    <mergeCell ref="K103:K104"/>
    <mergeCell ref="H49:H51"/>
    <mergeCell ref="I64:I67"/>
    <mergeCell ref="E52:E54"/>
    <mergeCell ref="G52:G54"/>
    <mergeCell ref="H52:H53"/>
    <mergeCell ref="K96:L96"/>
    <mergeCell ref="C97:L97"/>
    <mergeCell ref="H81:H82"/>
    <mergeCell ref="L92:L93"/>
    <mergeCell ref="L94:L95"/>
    <mergeCell ref="C58:I58"/>
    <mergeCell ref="H85:H86"/>
    <mergeCell ref="H71:H72"/>
    <mergeCell ref="G79:G80"/>
    <mergeCell ref="H73:H74"/>
    <mergeCell ref="H55:H56"/>
    <mergeCell ref="H60:H66"/>
    <mergeCell ref="H69:H70"/>
    <mergeCell ref="F69:F70"/>
    <mergeCell ref="E55:E57"/>
    <mergeCell ref="A103:A106"/>
    <mergeCell ref="B103:B106"/>
    <mergeCell ref="C103:C106"/>
    <mergeCell ref="D103:D106"/>
    <mergeCell ref="E103:E106"/>
    <mergeCell ref="A101:A102"/>
    <mergeCell ref="B101:B102"/>
    <mergeCell ref="C101:C102"/>
    <mergeCell ref="E99:E102"/>
    <mergeCell ref="D99:D102"/>
    <mergeCell ref="F134:F136"/>
    <mergeCell ref="H134:H136"/>
    <mergeCell ref="D134:D136"/>
    <mergeCell ref="B110:B112"/>
    <mergeCell ref="C110:C112"/>
    <mergeCell ref="G110:G112"/>
    <mergeCell ref="E110:E112"/>
    <mergeCell ref="C132:C133"/>
    <mergeCell ref="D132:D133"/>
    <mergeCell ref="E132:E133"/>
    <mergeCell ref="F132:F133"/>
    <mergeCell ref="B107:B109"/>
    <mergeCell ref="C107:C109"/>
    <mergeCell ref="D107:D109"/>
    <mergeCell ref="E107:E109"/>
    <mergeCell ref="F110:F112"/>
    <mergeCell ref="H110:H112"/>
    <mergeCell ref="A123:A125"/>
    <mergeCell ref="B123:B125"/>
    <mergeCell ref="C123:C125"/>
    <mergeCell ref="G107:G109"/>
    <mergeCell ref="A110:A112"/>
    <mergeCell ref="D110:D112"/>
    <mergeCell ref="D123:D125"/>
    <mergeCell ref="E119:E122"/>
    <mergeCell ref="G123:G125"/>
    <mergeCell ref="H107:H109"/>
    <mergeCell ref="B161:I161"/>
    <mergeCell ref="B147:I147"/>
    <mergeCell ref="B151:I151"/>
    <mergeCell ref="B152:I152"/>
    <mergeCell ref="A140:L140"/>
    <mergeCell ref="B154:I154"/>
    <mergeCell ref="B148:I148"/>
    <mergeCell ref="B142:I142"/>
    <mergeCell ref="B143:I143"/>
    <mergeCell ref="B149:I149"/>
    <mergeCell ref="B150:I150"/>
    <mergeCell ref="B159:I159"/>
    <mergeCell ref="B156:I156"/>
    <mergeCell ref="B157:I157"/>
    <mergeCell ref="B158:I158"/>
    <mergeCell ref="B155:I155"/>
    <mergeCell ref="B153:I153"/>
    <mergeCell ref="B141:J141"/>
    <mergeCell ref="B145:I145"/>
    <mergeCell ref="B144:I144"/>
    <mergeCell ref="B160:I160"/>
    <mergeCell ref="B146:I146"/>
    <mergeCell ref="K138:L138"/>
    <mergeCell ref="B139:I139"/>
    <mergeCell ref="K139:L139"/>
    <mergeCell ref="B138:I138"/>
    <mergeCell ref="C137:I137"/>
    <mergeCell ref="K137:L137"/>
    <mergeCell ref="K55:K57"/>
    <mergeCell ref="K65:K66"/>
    <mergeCell ref="C42:C45"/>
    <mergeCell ref="H123:H125"/>
    <mergeCell ref="E113:E115"/>
    <mergeCell ref="K113:K114"/>
    <mergeCell ref="H113:H114"/>
    <mergeCell ref="G132:G133"/>
    <mergeCell ref="K119:K122"/>
    <mergeCell ref="E129:E131"/>
    <mergeCell ref="H129:H130"/>
    <mergeCell ref="K129:K130"/>
    <mergeCell ref="F123:F125"/>
    <mergeCell ref="E123:E125"/>
    <mergeCell ref="E116:E118"/>
    <mergeCell ref="H116:H118"/>
    <mergeCell ref="H132:H133"/>
    <mergeCell ref="H119:H122"/>
    <mergeCell ref="K134:K136"/>
    <mergeCell ref="L134:L136"/>
    <mergeCell ref="E134:E136"/>
    <mergeCell ref="A12:L12"/>
    <mergeCell ref="B13:L13"/>
    <mergeCell ref="C14:L14"/>
    <mergeCell ref="C24:C26"/>
    <mergeCell ref="H77:H78"/>
    <mergeCell ref="G55:G57"/>
    <mergeCell ref="K58:L58"/>
    <mergeCell ref="C36:C39"/>
    <mergeCell ref="C46:C48"/>
    <mergeCell ref="E42:E45"/>
    <mergeCell ref="G42:G45"/>
    <mergeCell ref="E49:E51"/>
    <mergeCell ref="C59:L59"/>
    <mergeCell ref="E60:E63"/>
    <mergeCell ref="K52:K53"/>
    <mergeCell ref="G73:G76"/>
    <mergeCell ref="E71:E72"/>
    <mergeCell ref="E73:E76"/>
    <mergeCell ref="A132:A133"/>
    <mergeCell ref="B132:B133"/>
    <mergeCell ref="A107:A109"/>
    <mergeCell ref="H2:K2"/>
    <mergeCell ref="K34:K35"/>
    <mergeCell ref="K82:K84"/>
    <mergeCell ref="K15:K23"/>
    <mergeCell ref="G24:G26"/>
    <mergeCell ref="K24:K26"/>
    <mergeCell ref="A4:L4"/>
    <mergeCell ref="A5:L5"/>
    <mergeCell ref="A6:L6"/>
    <mergeCell ref="A7:L7"/>
    <mergeCell ref="A8:A10"/>
    <mergeCell ref="B8:B10"/>
    <mergeCell ref="C8:C10"/>
    <mergeCell ref="D8:D10"/>
    <mergeCell ref="E8:E10"/>
    <mergeCell ref="K8:L8"/>
    <mergeCell ref="K9:K10"/>
    <mergeCell ref="F8:F10"/>
    <mergeCell ref="I8:I10"/>
    <mergeCell ref="F52:F54"/>
    <mergeCell ref="C55:C57"/>
    <mergeCell ref="C52:C54"/>
    <mergeCell ref="E40:E41"/>
    <mergeCell ref="F42:F45"/>
    <mergeCell ref="L103:L104"/>
    <mergeCell ref="K105:K106"/>
    <mergeCell ref="E126:E128"/>
    <mergeCell ref="H126:H128"/>
    <mergeCell ref="K126:K128"/>
    <mergeCell ref="G8:G10"/>
    <mergeCell ref="H8:H10"/>
    <mergeCell ref="K50:K51"/>
    <mergeCell ref="G46:G48"/>
    <mergeCell ref="H36:H48"/>
    <mergeCell ref="F46:F48"/>
    <mergeCell ref="E92:E93"/>
    <mergeCell ref="E94:E95"/>
    <mergeCell ref="F92:F93"/>
    <mergeCell ref="F94:F95"/>
    <mergeCell ref="H92:H93"/>
    <mergeCell ref="H94:H95"/>
    <mergeCell ref="E90:E91"/>
    <mergeCell ref="E69:E70"/>
    <mergeCell ref="G69:G70"/>
    <mergeCell ref="G71:G72"/>
    <mergeCell ref="F55:F57"/>
    <mergeCell ref="G60:G62"/>
    <mergeCell ref="E46:E48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1" fitToHeight="0" orientation="portrait" r:id="rId1"/>
  <rowBreaks count="4" manualBreakCount="4">
    <brk id="33" max="11" man="1"/>
    <brk id="68" max="11" man="1"/>
    <brk id="102" max="11" man="1"/>
    <brk id="140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9"/>
  <sheetViews>
    <sheetView zoomScaleNormal="100" workbookViewId="0">
      <selection activeCell="O109" sqref="O109"/>
    </sheetView>
  </sheetViews>
  <sheetFormatPr defaultColWidth="9.140625" defaultRowHeight="15" x14ac:dyDescent="0.25"/>
  <cols>
    <col min="1" max="3" width="3" style="35" customWidth="1"/>
    <col min="4" max="4" width="32.85546875" style="35" customWidth="1"/>
    <col min="5" max="5" width="3.7109375" style="40" customWidth="1"/>
    <col min="6" max="6" width="3.7109375" style="40" hidden="1" customWidth="1"/>
    <col min="7" max="10" width="8.140625" style="35" customWidth="1"/>
    <col min="11" max="11" width="25.28515625" style="41" customWidth="1"/>
    <col min="12" max="14" width="5.85546875" style="90" customWidth="1"/>
    <col min="15" max="20" width="9.140625" style="346"/>
    <col min="21" max="16384" width="9.140625" style="35"/>
  </cols>
  <sheetData>
    <row r="1" spans="1:20" s="20" customFormat="1" ht="31.5" customHeight="1" x14ac:dyDescent="0.25">
      <c r="A1" s="22"/>
      <c r="B1" s="22"/>
      <c r="C1" s="22"/>
      <c r="D1" s="22"/>
      <c r="E1" s="50"/>
      <c r="F1" s="51"/>
      <c r="G1" s="506"/>
      <c r="H1" s="506"/>
      <c r="I1" s="506"/>
      <c r="J1" s="506"/>
      <c r="K1" s="831" t="s">
        <v>200</v>
      </c>
      <c r="L1" s="831"/>
      <c r="M1" s="831"/>
      <c r="N1" s="831"/>
      <c r="O1" s="340"/>
      <c r="P1" s="340"/>
      <c r="Q1" s="340"/>
      <c r="R1" s="340"/>
      <c r="S1" s="340"/>
      <c r="T1" s="340"/>
    </row>
    <row r="2" spans="1:20" s="20" customFormat="1" ht="31.5" customHeight="1" x14ac:dyDescent="0.25">
      <c r="A2" s="22"/>
      <c r="B2" s="22"/>
      <c r="C2" s="22"/>
      <c r="D2" s="22"/>
      <c r="E2" s="50"/>
      <c r="F2" s="51"/>
      <c r="G2" s="372"/>
      <c r="H2" s="372"/>
      <c r="I2" s="372"/>
      <c r="J2" s="631"/>
      <c r="K2" s="634" t="s">
        <v>178</v>
      </c>
      <c r="L2" s="507"/>
      <c r="M2" s="508"/>
      <c r="N2" s="372"/>
      <c r="O2" s="340"/>
      <c r="P2" s="340"/>
      <c r="Q2" s="340"/>
      <c r="R2" s="340"/>
      <c r="S2" s="340"/>
      <c r="T2" s="340"/>
    </row>
    <row r="3" spans="1:20" s="25" customFormat="1" ht="16.5" customHeight="1" x14ac:dyDescent="0.2">
      <c r="A3" s="842" t="s">
        <v>179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344"/>
      <c r="P3" s="344"/>
      <c r="Q3" s="344"/>
      <c r="R3" s="344"/>
      <c r="S3" s="344"/>
      <c r="T3" s="344"/>
    </row>
    <row r="4" spans="1:20" s="25" customFormat="1" ht="16.5" customHeight="1" x14ac:dyDescent="0.2">
      <c r="A4" s="843" t="s">
        <v>201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344"/>
      <c r="P4" s="344"/>
      <c r="Q4" s="344"/>
      <c r="R4" s="344"/>
      <c r="S4" s="344"/>
      <c r="T4" s="344"/>
    </row>
    <row r="5" spans="1:20" s="25" customFormat="1" ht="16.5" customHeight="1" x14ac:dyDescent="0.2">
      <c r="A5" s="844" t="s">
        <v>0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344"/>
      <c r="P5" s="344"/>
      <c r="Q5" s="344"/>
      <c r="R5" s="344"/>
      <c r="S5" s="344"/>
      <c r="T5" s="344"/>
    </row>
    <row r="6" spans="1:20" s="1" customFormat="1" ht="19.5" customHeight="1" thickBot="1" x14ac:dyDescent="0.25">
      <c r="A6" s="845" t="s">
        <v>1</v>
      </c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17"/>
      <c r="P6" s="17"/>
      <c r="Q6" s="17"/>
      <c r="R6" s="17"/>
      <c r="S6" s="17"/>
      <c r="T6" s="17"/>
    </row>
    <row r="7" spans="1:20" s="1" customFormat="1" ht="16.5" customHeight="1" thickBot="1" x14ac:dyDescent="0.25">
      <c r="A7" s="846" t="s">
        <v>2</v>
      </c>
      <c r="B7" s="849" t="s">
        <v>3</v>
      </c>
      <c r="C7" s="849" t="s">
        <v>4</v>
      </c>
      <c r="D7" s="852" t="s">
        <v>5</v>
      </c>
      <c r="E7" s="859" t="s">
        <v>6</v>
      </c>
      <c r="F7" s="800" t="s">
        <v>7</v>
      </c>
      <c r="G7" s="1071" t="s">
        <v>8</v>
      </c>
      <c r="H7" s="1074" t="s">
        <v>195</v>
      </c>
      <c r="I7" s="1091" t="s">
        <v>196</v>
      </c>
      <c r="J7" s="1002" t="s">
        <v>197</v>
      </c>
      <c r="K7" s="1093" t="s">
        <v>9</v>
      </c>
      <c r="L7" s="1094"/>
      <c r="M7" s="1094"/>
      <c r="N7" s="1095"/>
      <c r="O7" s="17"/>
      <c r="P7" s="17"/>
      <c r="Q7" s="17"/>
      <c r="R7" s="17"/>
      <c r="S7" s="17"/>
      <c r="T7" s="17"/>
    </row>
    <row r="8" spans="1:20" s="1" customFormat="1" ht="18" customHeight="1" x14ac:dyDescent="0.2">
      <c r="A8" s="847"/>
      <c r="B8" s="850"/>
      <c r="C8" s="850"/>
      <c r="D8" s="853"/>
      <c r="E8" s="860"/>
      <c r="F8" s="801"/>
      <c r="G8" s="1072"/>
      <c r="H8" s="1075"/>
      <c r="I8" s="1092"/>
      <c r="J8" s="1003"/>
      <c r="K8" s="857" t="s">
        <v>5</v>
      </c>
      <c r="L8" s="1096" t="s">
        <v>105</v>
      </c>
      <c r="M8" s="1097"/>
      <c r="N8" s="1098"/>
      <c r="O8" s="17"/>
      <c r="P8" s="17"/>
      <c r="Q8" s="17"/>
      <c r="R8" s="17"/>
      <c r="S8" s="17"/>
      <c r="T8" s="17"/>
    </row>
    <row r="9" spans="1:20" s="1" customFormat="1" ht="89.25" customHeight="1" thickBot="1" x14ac:dyDescent="0.25">
      <c r="A9" s="848"/>
      <c r="B9" s="851"/>
      <c r="C9" s="851"/>
      <c r="D9" s="854"/>
      <c r="E9" s="861"/>
      <c r="F9" s="802"/>
      <c r="G9" s="1073"/>
      <c r="H9" s="1076"/>
      <c r="I9" s="1092"/>
      <c r="J9" s="1004"/>
      <c r="K9" s="858"/>
      <c r="L9" s="386" t="s">
        <v>132</v>
      </c>
      <c r="M9" s="383" t="s">
        <v>133</v>
      </c>
      <c r="N9" s="219" t="s">
        <v>134</v>
      </c>
      <c r="O9" s="17"/>
      <c r="P9" s="17"/>
      <c r="Q9" s="17"/>
      <c r="R9" s="17"/>
      <c r="S9" s="17"/>
      <c r="T9" s="17"/>
    </row>
    <row r="10" spans="1:20" s="1" customFormat="1" ht="15.75" customHeight="1" x14ac:dyDescent="0.2">
      <c r="A10" s="1005" t="s">
        <v>10</v>
      </c>
      <c r="B10" s="1006"/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7"/>
      <c r="O10" s="17"/>
      <c r="P10" s="17"/>
      <c r="Q10" s="17"/>
      <c r="R10" s="17"/>
      <c r="S10" s="17"/>
      <c r="T10" s="17"/>
    </row>
    <row r="11" spans="1:20" s="1" customFormat="1" ht="15" customHeight="1" x14ac:dyDescent="0.2">
      <c r="A11" s="873" t="s">
        <v>173</v>
      </c>
      <c r="B11" s="874"/>
      <c r="C11" s="874"/>
      <c r="D11" s="874"/>
      <c r="E11" s="874"/>
      <c r="F11" s="874"/>
      <c r="G11" s="874"/>
      <c r="H11" s="874"/>
      <c r="I11" s="874"/>
      <c r="J11" s="874"/>
      <c r="K11" s="874"/>
      <c r="L11" s="874"/>
      <c r="M11" s="874"/>
      <c r="N11" s="875"/>
      <c r="O11" s="17"/>
      <c r="P11" s="17"/>
      <c r="Q11" s="17"/>
      <c r="R11" s="17"/>
      <c r="S11" s="17"/>
      <c r="T11" s="17"/>
    </row>
    <row r="12" spans="1:20" s="1" customFormat="1" ht="13.5" customHeight="1" x14ac:dyDescent="0.2">
      <c r="A12" s="113" t="s">
        <v>11</v>
      </c>
      <c r="B12" s="876" t="s">
        <v>12</v>
      </c>
      <c r="C12" s="877"/>
      <c r="D12" s="877"/>
      <c r="E12" s="877"/>
      <c r="F12" s="877"/>
      <c r="G12" s="877"/>
      <c r="H12" s="877"/>
      <c r="I12" s="877"/>
      <c r="J12" s="877"/>
      <c r="K12" s="877"/>
      <c r="L12" s="877"/>
      <c r="M12" s="877"/>
      <c r="N12" s="878"/>
      <c r="O12" s="17"/>
      <c r="P12" s="17"/>
      <c r="Q12" s="17"/>
      <c r="R12" s="17"/>
      <c r="S12" s="17"/>
      <c r="T12" s="17"/>
    </row>
    <row r="13" spans="1:20" s="1" customFormat="1" ht="13.5" thickBot="1" x14ac:dyDescent="0.25">
      <c r="A13" s="382" t="s">
        <v>11</v>
      </c>
      <c r="B13" s="385" t="s">
        <v>11</v>
      </c>
      <c r="C13" s="879" t="s">
        <v>13</v>
      </c>
      <c r="D13" s="880"/>
      <c r="E13" s="880"/>
      <c r="F13" s="880"/>
      <c r="G13" s="880"/>
      <c r="H13" s="880"/>
      <c r="I13" s="880"/>
      <c r="J13" s="880"/>
      <c r="K13" s="880"/>
      <c r="L13" s="880"/>
      <c r="M13" s="880"/>
      <c r="N13" s="881"/>
      <c r="O13" s="17"/>
      <c r="P13" s="17"/>
      <c r="Q13" s="17"/>
      <c r="R13" s="17"/>
      <c r="S13" s="17"/>
      <c r="T13" s="17"/>
    </row>
    <row r="14" spans="1:20" s="1" customFormat="1" ht="18.75" customHeight="1" x14ac:dyDescent="0.2">
      <c r="A14" s="1008" t="s">
        <v>11</v>
      </c>
      <c r="B14" s="1012" t="s">
        <v>11</v>
      </c>
      <c r="C14" s="995" t="s">
        <v>11</v>
      </c>
      <c r="D14" s="1083" t="s">
        <v>14</v>
      </c>
      <c r="E14" s="1088" t="s">
        <v>109</v>
      </c>
      <c r="F14" s="808" t="s">
        <v>16</v>
      </c>
      <c r="G14" s="510" t="s">
        <v>17</v>
      </c>
      <c r="H14" s="370">
        <f>88.3-44.4</f>
        <v>43.9</v>
      </c>
      <c r="I14" s="404">
        <v>88.3</v>
      </c>
      <c r="J14" s="405">
        <v>88.3</v>
      </c>
      <c r="K14" s="837" t="s">
        <v>18</v>
      </c>
      <c r="L14" s="538">
        <v>100</v>
      </c>
      <c r="M14" s="222">
        <v>100</v>
      </c>
      <c r="N14" s="263">
        <v>100</v>
      </c>
      <c r="O14" s="17"/>
      <c r="P14" s="17"/>
      <c r="Q14" s="17"/>
      <c r="R14" s="17"/>
      <c r="S14" s="17"/>
      <c r="T14" s="17"/>
    </row>
    <row r="15" spans="1:20" s="1" customFormat="1" ht="18.75" customHeight="1" x14ac:dyDescent="0.2">
      <c r="A15" s="1009"/>
      <c r="B15" s="1013"/>
      <c r="C15" s="866"/>
      <c r="D15" s="1084"/>
      <c r="E15" s="1089"/>
      <c r="F15" s="809"/>
      <c r="G15" s="511" t="s">
        <v>20</v>
      </c>
      <c r="H15" s="407">
        <v>126</v>
      </c>
      <c r="I15" s="408">
        <v>126</v>
      </c>
      <c r="J15" s="409">
        <v>126</v>
      </c>
      <c r="K15" s="838"/>
      <c r="L15" s="223"/>
      <c r="M15" s="224"/>
      <c r="N15" s="266"/>
      <c r="O15" s="17"/>
      <c r="P15" s="17"/>
      <c r="Q15" s="17"/>
      <c r="R15" s="17"/>
      <c r="S15" s="17"/>
      <c r="T15" s="17"/>
    </row>
    <row r="16" spans="1:20" s="1" customFormat="1" ht="15" customHeight="1" x14ac:dyDescent="0.2">
      <c r="A16" s="1009"/>
      <c r="B16" s="1013"/>
      <c r="C16" s="866"/>
      <c r="D16" s="1084"/>
      <c r="E16" s="1089"/>
      <c r="F16" s="809"/>
      <c r="G16" s="511" t="s">
        <v>64</v>
      </c>
      <c r="H16" s="407">
        <v>44.4</v>
      </c>
      <c r="I16" s="408"/>
      <c r="J16" s="409"/>
      <c r="K16" s="838"/>
      <c r="L16" s="223"/>
      <c r="M16" s="224"/>
      <c r="N16" s="266"/>
      <c r="O16" s="17"/>
      <c r="P16" s="17"/>
      <c r="Q16" s="17"/>
      <c r="R16" s="17"/>
      <c r="S16" s="17"/>
      <c r="T16" s="17"/>
    </row>
    <row r="17" spans="1:20" s="1" customFormat="1" ht="18" customHeight="1" x14ac:dyDescent="0.2">
      <c r="A17" s="1009"/>
      <c r="B17" s="1013"/>
      <c r="C17" s="866"/>
      <c r="D17" s="127" t="s">
        <v>19</v>
      </c>
      <c r="E17" s="1089"/>
      <c r="F17" s="809"/>
      <c r="G17" s="512"/>
      <c r="H17" s="49"/>
      <c r="I17" s="411"/>
      <c r="J17" s="412"/>
      <c r="K17" s="838"/>
      <c r="L17" s="223"/>
      <c r="M17" s="224"/>
      <c r="N17" s="266"/>
      <c r="O17" s="17"/>
      <c r="P17" s="17"/>
      <c r="Q17" s="17"/>
      <c r="R17" s="17"/>
      <c r="S17" s="17"/>
      <c r="T17" s="17"/>
    </row>
    <row r="18" spans="1:20" s="1" customFormat="1" ht="18" customHeight="1" x14ac:dyDescent="0.2">
      <c r="A18" s="1010"/>
      <c r="B18" s="1014"/>
      <c r="C18" s="996"/>
      <c r="D18" s="37" t="s">
        <v>21</v>
      </c>
      <c r="E18" s="1089"/>
      <c r="F18" s="809"/>
      <c r="G18" s="512"/>
      <c r="H18" s="412"/>
      <c r="I18" s="411"/>
      <c r="J18" s="412"/>
      <c r="K18" s="838"/>
      <c r="L18" s="223"/>
      <c r="M18" s="224"/>
      <c r="N18" s="266"/>
      <c r="O18" s="17"/>
      <c r="P18" s="17"/>
      <c r="Q18" s="17"/>
      <c r="R18" s="17"/>
      <c r="S18" s="17"/>
      <c r="T18" s="17"/>
    </row>
    <row r="19" spans="1:20" s="1" customFormat="1" ht="27.75" customHeight="1" x14ac:dyDescent="0.2">
      <c r="A19" s="1010"/>
      <c r="B19" s="1014"/>
      <c r="C19" s="996"/>
      <c r="D19" s="37" t="s">
        <v>22</v>
      </c>
      <c r="E19" s="1089"/>
      <c r="F19" s="809"/>
      <c r="G19" s="513"/>
      <c r="H19" s="414"/>
      <c r="I19" s="415"/>
      <c r="J19" s="414"/>
      <c r="K19" s="838"/>
      <c r="L19" s="223"/>
      <c r="M19" s="224"/>
      <c r="N19" s="266"/>
      <c r="O19" s="17"/>
      <c r="P19" s="17"/>
      <c r="Q19" s="17"/>
      <c r="R19" s="17"/>
      <c r="S19" s="17"/>
      <c r="T19" s="17"/>
    </row>
    <row r="20" spans="1:20" s="1" customFormat="1" ht="29.25" customHeight="1" x14ac:dyDescent="0.2">
      <c r="A20" s="1010"/>
      <c r="B20" s="1014"/>
      <c r="C20" s="996"/>
      <c r="D20" s="37" t="s">
        <v>23</v>
      </c>
      <c r="E20" s="1089"/>
      <c r="F20" s="809"/>
      <c r="G20" s="513"/>
      <c r="H20" s="414"/>
      <c r="I20" s="415"/>
      <c r="J20" s="414"/>
      <c r="K20" s="838"/>
      <c r="L20" s="223"/>
      <c r="M20" s="224"/>
      <c r="N20" s="266"/>
      <c r="O20" s="17"/>
      <c r="P20" s="17"/>
      <c r="Q20" s="17"/>
      <c r="R20" s="17"/>
      <c r="S20" s="17"/>
      <c r="T20" s="17"/>
    </row>
    <row r="21" spans="1:20" s="1" customFormat="1" ht="14.25" customHeight="1" x14ac:dyDescent="0.2">
      <c r="A21" s="1010"/>
      <c r="B21" s="1014"/>
      <c r="C21" s="996"/>
      <c r="D21" s="1038" t="s">
        <v>24</v>
      </c>
      <c r="E21" s="1089"/>
      <c r="F21" s="809"/>
      <c r="G21" s="514"/>
      <c r="H21" s="417"/>
      <c r="I21" s="418"/>
      <c r="J21" s="417"/>
      <c r="K21" s="838"/>
      <c r="L21" s="223"/>
      <c r="M21" s="224"/>
      <c r="N21" s="266"/>
      <c r="O21" s="17"/>
      <c r="P21" s="17"/>
      <c r="Q21" s="17"/>
      <c r="R21" s="17"/>
      <c r="S21" s="17"/>
      <c r="T21" s="17"/>
    </row>
    <row r="22" spans="1:20" s="1" customFormat="1" ht="17.25" customHeight="1" thickBot="1" x14ac:dyDescent="0.25">
      <c r="A22" s="1011"/>
      <c r="B22" s="1015"/>
      <c r="C22" s="997"/>
      <c r="D22" s="1058"/>
      <c r="E22" s="1090"/>
      <c r="F22" s="810"/>
      <c r="G22" s="515" t="s">
        <v>25</v>
      </c>
      <c r="H22" s="294">
        <f>SUM(H14:H21)</f>
        <v>214.3</v>
      </c>
      <c r="I22" s="212">
        <f>SUM(I14:I21)</f>
        <v>214.3</v>
      </c>
      <c r="J22" s="209">
        <f>SUM(J14:J21)</f>
        <v>214.3</v>
      </c>
      <c r="K22" s="839"/>
      <c r="L22" s="225"/>
      <c r="M22" s="226"/>
      <c r="N22" s="267"/>
      <c r="O22" s="17"/>
      <c r="P22" s="17"/>
      <c r="Q22" s="17"/>
      <c r="R22" s="17"/>
      <c r="S22" s="17"/>
      <c r="T22" s="17"/>
    </row>
    <row r="23" spans="1:20" s="1" customFormat="1" ht="26.25" customHeight="1" x14ac:dyDescent="0.2">
      <c r="A23" s="58" t="s">
        <v>11</v>
      </c>
      <c r="B23" s="27" t="s">
        <v>11</v>
      </c>
      <c r="C23" s="865" t="s">
        <v>26</v>
      </c>
      <c r="D23" s="989" t="s">
        <v>27</v>
      </c>
      <c r="E23" s="1085"/>
      <c r="F23" s="808" t="s">
        <v>16</v>
      </c>
      <c r="G23" s="516" t="s">
        <v>28</v>
      </c>
      <c r="H23" s="419">
        <v>825.7</v>
      </c>
      <c r="I23" s="420">
        <v>825.7</v>
      </c>
      <c r="J23" s="419">
        <v>825.7</v>
      </c>
      <c r="K23" s="840" t="s">
        <v>29</v>
      </c>
      <c r="L23" s="181">
        <v>107</v>
      </c>
      <c r="M23" s="192">
        <v>107</v>
      </c>
      <c r="N23" s="264">
        <v>107</v>
      </c>
      <c r="O23" s="17"/>
      <c r="P23" s="17"/>
      <c r="Q23" s="17"/>
      <c r="R23" s="17"/>
      <c r="S23" s="17"/>
      <c r="T23" s="17"/>
    </row>
    <row r="24" spans="1:20" s="1" customFormat="1" ht="26.25" customHeight="1" x14ac:dyDescent="0.2">
      <c r="A24" s="381"/>
      <c r="B24" s="384"/>
      <c r="C24" s="866"/>
      <c r="D24" s="990"/>
      <c r="E24" s="1086"/>
      <c r="F24" s="809"/>
      <c r="G24" s="517" t="s">
        <v>17</v>
      </c>
      <c r="H24" s="421">
        <v>489.2</v>
      </c>
      <c r="I24" s="422">
        <v>489.2</v>
      </c>
      <c r="J24" s="421">
        <v>489.2</v>
      </c>
      <c r="K24" s="841"/>
      <c r="L24" s="71"/>
      <c r="M24" s="189"/>
      <c r="N24" s="268"/>
      <c r="O24" s="345"/>
      <c r="P24" s="17"/>
      <c r="Q24" s="17"/>
      <c r="R24" s="17"/>
      <c r="S24" s="17"/>
      <c r="T24" s="17"/>
    </row>
    <row r="25" spans="1:20" s="1" customFormat="1" ht="17.25" customHeight="1" thickBot="1" x14ac:dyDescent="0.25">
      <c r="A25" s="59"/>
      <c r="B25" s="26"/>
      <c r="C25" s="882"/>
      <c r="D25" s="991"/>
      <c r="E25" s="1087"/>
      <c r="F25" s="810"/>
      <c r="G25" s="515" t="s">
        <v>25</v>
      </c>
      <c r="H25" s="294">
        <f>SUM(H23:H24)</f>
        <v>1314.9</v>
      </c>
      <c r="I25" s="212">
        <f>SUM(I23:I24)</f>
        <v>1314.9</v>
      </c>
      <c r="J25" s="209">
        <f>SUM(J23:J24)</f>
        <v>1314.9</v>
      </c>
      <c r="K25" s="807"/>
      <c r="L25" s="71"/>
      <c r="M25" s="189"/>
      <c r="N25" s="268"/>
      <c r="O25" s="17"/>
      <c r="P25" s="17"/>
      <c r="Q25" s="17"/>
      <c r="R25" s="17"/>
      <c r="S25" s="17"/>
      <c r="T25" s="17"/>
    </row>
    <row r="26" spans="1:20" s="1" customFormat="1" ht="54" customHeight="1" x14ac:dyDescent="0.2">
      <c r="A26" s="58" t="s">
        <v>11</v>
      </c>
      <c r="B26" s="44" t="s">
        <v>11</v>
      </c>
      <c r="C26" s="45" t="s">
        <v>30</v>
      </c>
      <c r="D26" s="1057" t="s">
        <v>31</v>
      </c>
      <c r="E26" s="394" t="s">
        <v>109</v>
      </c>
      <c r="F26" s="373" t="s">
        <v>16</v>
      </c>
      <c r="G26" s="518" t="s">
        <v>28</v>
      </c>
      <c r="H26" s="370">
        <v>334</v>
      </c>
      <c r="I26" s="423">
        <v>334</v>
      </c>
      <c r="J26" s="370">
        <v>334</v>
      </c>
      <c r="K26" s="173" t="s">
        <v>78</v>
      </c>
      <c r="L26" s="36">
        <v>4100</v>
      </c>
      <c r="M26" s="190">
        <v>4600</v>
      </c>
      <c r="N26" s="269"/>
      <c r="O26" s="17"/>
      <c r="P26" s="17"/>
      <c r="Q26" s="17"/>
      <c r="R26" s="17"/>
      <c r="S26" s="17"/>
      <c r="T26" s="17"/>
    </row>
    <row r="27" spans="1:20" s="1" customFormat="1" ht="56.25" customHeight="1" x14ac:dyDescent="0.2">
      <c r="A27" s="381"/>
      <c r="B27" s="48"/>
      <c r="C27" s="397"/>
      <c r="D27" s="1038"/>
      <c r="E27" s="376"/>
      <c r="F27" s="374"/>
      <c r="G27" s="519" t="s">
        <v>32</v>
      </c>
      <c r="H27" s="407">
        <v>3.1</v>
      </c>
      <c r="I27" s="425">
        <v>3.1</v>
      </c>
      <c r="J27" s="407">
        <v>3.1</v>
      </c>
      <c r="K27" s="177" t="s">
        <v>113</v>
      </c>
      <c r="L27" s="71">
        <v>5</v>
      </c>
      <c r="M27" s="191">
        <v>5</v>
      </c>
      <c r="N27" s="268"/>
      <c r="O27" s="341"/>
      <c r="P27" s="17"/>
      <c r="Q27" s="17"/>
      <c r="R27" s="17"/>
      <c r="S27" s="17"/>
      <c r="T27" s="17"/>
    </row>
    <row r="28" spans="1:20" s="1" customFormat="1" ht="54.6" customHeight="1" x14ac:dyDescent="0.2">
      <c r="A28" s="60"/>
      <c r="B28" s="43"/>
      <c r="C28" s="34"/>
      <c r="D28" s="37"/>
      <c r="E28" s="141"/>
      <c r="F28" s="374"/>
      <c r="G28" s="520" t="s">
        <v>66</v>
      </c>
      <c r="H28" s="428">
        <v>0.7</v>
      </c>
      <c r="I28" s="425"/>
      <c r="J28" s="407"/>
      <c r="K28" s="806" t="s">
        <v>93</v>
      </c>
      <c r="L28" s="365">
        <v>122200</v>
      </c>
      <c r="M28" s="366">
        <v>122500</v>
      </c>
      <c r="N28" s="368"/>
      <c r="O28" s="17"/>
      <c r="P28" s="17"/>
      <c r="Q28" s="17"/>
      <c r="R28" s="17"/>
      <c r="S28" s="336"/>
      <c r="T28" s="17"/>
    </row>
    <row r="29" spans="1:20" s="1" customFormat="1" ht="15.6" customHeight="1" x14ac:dyDescent="0.2">
      <c r="A29" s="60"/>
      <c r="B29" s="43"/>
      <c r="C29" s="34"/>
      <c r="D29" s="377"/>
      <c r="E29" s="141"/>
      <c r="F29" s="374"/>
      <c r="G29" s="519" t="s">
        <v>17</v>
      </c>
      <c r="H29" s="407">
        <v>135.5</v>
      </c>
      <c r="I29" s="425">
        <v>104.3</v>
      </c>
      <c r="J29" s="463">
        <v>104.3</v>
      </c>
      <c r="K29" s="907"/>
      <c r="L29" s="371"/>
      <c r="M29" s="367"/>
      <c r="N29" s="369"/>
      <c r="O29" s="17"/>
      <c r="P29" s="17"/>
      <c r="Q29" s="17"/>
      <c r="R29" s="17"/>
      <c r="S29" s="17"/>
      <c r="T29" s="17"/>
    </row>
    <row r="30" spans="1:20" s="1" customFormat="1" ht="30" customHeight="1" x14ac:dyDescent="0.2">
      <c r="A30" s="381"/>
      <c r="B30" s="48"/>
      <c r="C30" s="397"/>
      <c r="D30" s="37"/>
      <c r="E30" s="141"/>
      <c r="F30" s="374"/>
      <c r="G30" s="531"/>
      <c r="H30" s="49"/>
      <c r="I30" s="424"/>
      <c r="J30" s="482"/>
      <c r="K30" s="114" t="s">
        <v>73</v>
      </c>
      <c r="L30" s="358">
        <v>6.5</v>
      </c>
      <c r="M30" s="359">
        <v>8</v>
      </c>
      <c r="N30" s="270">
        <v>8</v>
      </c>
      <c r="O30" s="17"/>
      <c r="P30" s="17"/>
      <c r="Q30" s="17"/>
      <c r="R30" s="17"/>
      <c r="S30" s="17"/>
      <c r="T30" s="17"/>
    </row>
    <row r="31" spans="1:20" s="1" customFormat="1" ht="30.75" customHeight="1" x14ac:dyDescent="0.2">
      <c r="A31" s="381"/>
      <c r="B31" s="48"/>
      <c r="C31" s="397"/>
      <c r="D31" s="37"/>
      <c r="E31" s="141"/>
      <c r="F31" s="374"/>
      <c r="G31" s="531"/>
      <c r="H31" s="49"/>
      <c r="I31" s="424"/>
      <c r="J31" s="482"/>
      <c r="K31" s="188" t="s">
        <v>106</v>
      </c>
      <c r="L31" s="92">
        <v>2</v>
      </c>
      <c r="M31" s="193"/>
      <c r="N31" s="194"/>
      <c r="O31" s="17"/>
      <c r="P31" s="17"/>
      <c r="Q31" s="17"/>
      <c r="R31" s="17"/>
      <c r="S31" s="17"/>
      <c r="T31" s="17"/>
    </row>
    <row r="32" spans="1:20" s="1" customFormat="1" ht="27" customHeight="1" x14ac:dyDescent="0.2">
      <c r="A32" s="381"/>
      <c r="B32" s="48"/>
      <c r="C32" s="397"/>
      <c r="D32" s="37"/>
      <c r="E32" s="141"/>
      <c r="F32" s="374"/>
      <c r="G32" s="531"/>
      <c r="H32" s="421"/>
      <c r="I32" s="422"/>
      <c r="J32" s="483"/>
      <c r="K32" s="1035" t="s">
        <v>170</v>
      </c>
      <c r="L32" s="92">
        <v>100</v>
      </c>
      <c r="M32" s="193"/>
      <c r="N32" s="194"/>
      <c r="O32" s="17"/>
      <c r="P32" s="17"/>
      <c r="Q32" s="17"/>
      <c r="R32" s="17"/>
      <c r="S32" s="17"/>
      <c r="T32" s="17"/>
    </row>
    <row r="33" spans="1:20" s="1" customFormat="1" ht="17.45" customHeight="1" thickBot="1" x14ac:dyDescent="0.25">
      <c r="A33" s="61"/>
      <c r="B33" s="28"/>
      <c r="C33" s="29"/>
      <c r="D33" s="38"/>
      <c r="E33" s="142"/>
      <c r="F33" s="375"/>
      <c r="G33" s="515" t="s">
        <v>25</v>
      </c>
      <c r="H33" s="294">
        <f>SUM(H26:H32)</f>
        <v>473.3</v>
      </c>
      <c r="I33" s="212">
        <f>SUM(I26:I32)</f>
        <v>441.40000000000003</v>
      </c>
      <c r="J33" s="209">
        <f>SUM(J26:J32)</f>
        <v>441.40000000000003</v>
      </c>
      <c r="K33" s="1036"/>
      <c r="L33" s="227"/>
      <c r="M33" s="228"/>
      <c r="N33" s="271"/>
      <c r="O33" s="17"/>
      <c r="P33" s="17"/>
      <c r="Q33" s="17"/>
      <c r="R33" s="17"/>
      <c r="S33" s="17"/>
      <c r="T33" s="17"/>
    </row>
    <row r="34" spans="1:20" s="1" customFormat="1" ht="18" customHeight="1" x14ac:dyDescent="0.2">
      <c r="A34" s="58" t="s">
        <v>11</v>
      </c>
      <c r="B34" s="27" t="s">
        <v>11</v>
      </c>
      <c r="C34" s="865" t="s">
        <v>33</v>
      </c>
      <c r="D34" s="825" t="s">
        <v>94</v>
      </c>
      <c r="E34" s="1079" t="s">
        <v>109</v>
      </c>
      <c r="F34" s="808" t="s">
        <v>16</v>
      </c>
      <c r="G34" s="516" t="s">
        <v>79</v>
      </c>
      <c r="H34" s="431">
        <v>120.3</v>
      </c>
      <c r="I34" s="432">
        <v>40.1</v>
      </c>
      <c r="J34" s="431"/>
      <c r="K34" s="840" t="s">
        <v>81</v>
      </c>
      <c r="L34" s="181">
        <v>3800</v>
      </c>
      <c r="M34" s="192">
        <v>4265</v>
      </c>
      <c r="N34" s="264"/>
      <c r="O34" s="17"/>
      <c r="P34" s="17"/>
      <c r="Q34" s="17"/>
      <c r="R34" s="17"/>
      <c r="S34" s="17"/>
      <c r="T34" s="17"/>
    </row>
    <row r="35" spans="1:20" s="1" customFormat="1" ht="18" customHeight="1" x14ac:dyDescent="0.2">
      <c r="A35" s="381"/>
      <c r="B35" s="384"/>
      <c r="C35" s="866"/>
      <c r="D35" s="826"/>
      <c r="E35" s="1080"/>
      <c r="F35" s="809"/>
      <c r="G35" s="517" t="s">
        <v>17</v>
      </c>
      <c r="H35" s="433">
        <v>9.4</v>
      </c>
      <c r="I35" s="434">
        <v>3.2</v>
      </c>
      <c r="J35" s="433"/>
      <c r="K35" s="841"/>
      <c r="L35" s="71"/>
      <c r="M35" s="189"/>
      <c r="N35" s="268"/>
      <c r="O35" s="17"/>
      <c r="P35" s="17"/>
      <c r="Q35" s="17"/>
      <c r="R35" s="17"/>
      <c r="S35" s="17"/>
      <c r="T35" s="17"/>
    </row>
    <row r="36" spans="1:20" s="1" customFormat="1" ht="16.5" customHeight="1" x14ac:dyDescent="0.2">
      <c r="A36" s="381"/>
      <c r="B36" s="384"/>
      <c r="C36" s="866"/>
      <c r="D36" s="826"/>
      <c r="E36" s="1080"/>
      <c r="F36" s="809"/>
      <c r="G36" s="517" t="s">
        <v>28</v>
      </c>
      <c r="H36" s="412">
        <v>9.4</v>
      </c>
      <c r="I36" s="411">
        <v>3.2</v>
      </c>
      <c r="J36" s="412"/>
      <c r="K36" s="841"/>
      <c r="L36" s="71"/>
      <c r="M36" s="189"/>
      <c r="N36" s="268"/>
      <c r="O36" s="17"/>
      <c r="P36" s="17"/>
      <c r="Q36" s="17"/>
      <c r="R36" s="17"/>
      <c r="S36" s="17"/>
      <c r="T36" s="17"/>
    </row>
    <row r="37" spans="1:20" s="1" customFormat="1" ht="18" customHeight="1" thickBot="1" x14ac:dyDescent="0.25">
      <c r="A37" s="59"/>
      <c r="B37" s="26"/>
      <c r="C37" s="882"/>
      <c r="D37" s="827"/>
      <c r="E37" s="1081"/>
      <c r="F37" s="810"/>
      <c r="G37" s="515" t="s">
        <v>25</v>
      </c>
      <c r="H37" s="294">
        <f>SUM(H34:H36)</f>
        <v>139.1</v>
      </c>
      <c r="I37" s="212">
        <f>SUM(I34:I36)</f>
        <v>46.500000000000007</v>
      </c>
      <c r="J37" s="209">
        <f t="shared" ref="J37" si="0">SUM(J34:J36)</f>
        <v>0</v>
      </c>
      <c r="K37" s="807"/>
      <c r="L37" s="229"/>
      <c r="M37" s="230"/>
      <c r="N37" s="272"/>
      <c r="O37" s="17"/>
      <c r="P37" s="17"/>
      <c r="Q37" s="17"/>
      <c r="R37" s="17"/>
      <c r="S37" s="17"/>
      <c r="T37" s="17"/>
    </row>
    <row r="38" spans="1:20" s="1" customFormat="1" ht="18.75" customHeight="1" x14ac:dyDescent="0.2">
      <c r="A38" s="58" t="s">
        <v>11</v>
      </c>
      <c r="B38" s="27" t="s">
        <v>11</v>
      </c>
      <c r="C38" s="865" t="s">
        <v>43</v>
      </c>
      <c r="D38" s="825" t="s">
        <v>82</v>
      </c>
      <c r="E38" s="1077"/>
      <c r="F38" s="808" t="s">
        <v>16</v>
      </c>
      <c r="G38" s="517" t="s">
        <v>17</v>
      </c>
      <c r="H38" s="412">
        <v>5</v>
      </c>
      <c r="I38" s="411">
        <v>5</v>
      </c>
      <c r="J38" s="412">
        <v>5</v>
      </c>
      <c r="K38" s="840" t="s">
        <v>97</v>
      </c>
      <c r="L38" s="71">
        <v>1</v>
      </c>
      <c r="M38" s="189">
        <v>1</v>
      </c>
      <c r="N38" s="268">
        <v>1</v>
      </c>
      <c r="O38" s="17"/>
      <c r="P38" s="17"/>
      <c r="Q38" s="17"/>
      <c r="R38" s="17"/>
      <c r="S38" s="17"/>
      <c r="T38" s="17"/>
    </row>
    <row r="39" spans="1:20" s="1" customFormat="1" ht="14.25" customHeight="1" thickBot="1" x14ac:dyDescent="0.25">
      <c r="A39" s="59"/>
      <c r="B39" s="26"/>
      <c r="C39" s="882"/>
      <c r="D39" s="827"/>
      <c r="E39" s="1078"/>
      <c r="F39" s="810"/>
      <c r="G39" s="515" t="s">
        <v>25</v>
      </c>
      <c r="H39" s="294">
        <f t="shared" ref="H39:J39" si="1">SUM(H38:H38)</f>
        <v>5</v>
      </c>
      <c r="I39" s="212">
        <f t="shared" si="1"/>
        <v>5</v>
      </c>
      <c r="J39" s="209">
        <f t="shared" si="1"/>
        <v>5</v>
      </c>
      <c r="K39" s="841"/>
      <c r="L39" s="71"/>
      <c r="M39" s="189"/>
      <c r="N39" s="268"/>
      <c r="O39" s="17"/>
      <c r="P39" s="17"/>
      <c r="Q39" s="17"/>
      <c r="R39" s="17"/>
      <c r="S39" s="17"/>
      <c r="T39" s="17"/>
    </row>
    <row r="40" spans="1:20" s="1" customFormat="1" ht="15.75" customHeight="1" x14ac:dyDescent="0.2">
      <c r="A40" s="58" t="s">
        <v>11</v>
      </c>
      <c r="B40" s="27" t="s">
        <v>11</v>
      </c>
      <c r="C40" s="865" t="s">
        <v>44</v>
      </c>
      <c r="D40" s="825" t="s">
        <v>91</v>
      </c>
      <c r="E40" s="1069" t="s">
        <v>109</v>
      </c>
      <c r="F40" s="808" t="s">
        <v>16</v>
      </c>
      <c r="G40" s="516" t="s">
        <v>17</v>
      </c>
      <c r="H40" s="621">
        <v>1.1000000000000001</v>
      </c>
      <c r="I40" s="438"/>
      <c r="J40" s="437"/>
      <c r="K40" s="265" t="s">
        <v>188</v>
      </c>
      <c r="L40" s="181">
        <v>2</v>
      </c>
      <c r="M40" s="232"/>
      <c r="N40" s="273"/>
      <c r="O40" s="17"/>
      <c r="P40" s="17"/>
      <c r="Q40" s="17"/>
      <c r="R40" s="17"/>
      <c r="S40" s="17"/>
      <c r="T40" s="17"/>
    </row>
    <row r="41" spans="1:20" s="1" customFormat="1" ht="15.75" customHeight="1" x14ac:dyDescent="0.2">
      <c r="A41" s="381"/>
      <c r="B41" s="384"/>
      <c r="C41" s="866"/>
      <c r="D41" s="826"/>
      <c r="E41" s="1070"/>
      <c r="F41" s="809"/>
      <c r="G41" s="514" t="s">
        <v>86</v>
      </c>
      <c r="H41" s="478">
        <v>32.4</v>
      </c>
      <c r="I41" s="418"/>
      <c r="J41" s="417"/>
      <c r="K41" s="607"/>
      <c r="L41" s="71"/>
      <c r="M41" s="189"/>
      <c r="N41" s="268"/>
      <c r="O41" s="17"/>
      <c r="P41" s="336"/>
      <c r="Q41" s="17"/>
      <c r="R41" s="17"/>
      <c r="S41" s="17"/>
      <c r="T41" s="17"/>
    </row>
    <row r="42" spans="1:20" s="1" customFormat="1" ht="15.75" customHeight="1" x14ac:dyDescent="0.2">
      <c r="A42" s="381"/>
      <c r="B42" s="384"/>
      <c r="C42" s="866"/>
      <c r="D42" s="826"/>
      <c r="E42" s="1070"/>
      <c r="F42" s="809"/>
      <c r="G42" s="521" t="s">
        <v>28</v>
      </c>
      <c r="H42" s="477">
        <v>4.8</v>
      </c>
      <c r="I42" s="441"/>
      <c r="J42" s="442"/>
      <c r="K42" s="288"/>
      <c r="L42" s="288"/>
      <c r="M42" s="189"/>
      <c r="N42" s="268"/>
      <c r="O42" s="17"/>
      <c r="P42" s="336"/>
      <c r="Q42" s="17"/>
      <c r="R42" s="17"/>
      <c r="S42" s="17"/>
      <c r="T42" s="17"/>
    </row>
    <row r="43" spans="1:20" s="1" customFormat="1" ht="14.25" customHeight="1" thickBot="1" x14ac:dyDescent="0.25">
      <c r="A43" s="59"/>
      <c r="B43" s="26"/>
      <c r="C43" s="882"/>
      <c r="D43" s="827"/>
      <c r="E43" s="1082"/>
      <c r="F43" s="810"/>
      <c r="G43" s="515" t="s">
        <v>25</v>
      </c>
      <c r="H43" s="96">
        <f>SUM(H40:H42)</f>
        <v>38.299999999999997</v>
      </c>
      <c r="I43" s="212">
        <f t="shared" ref="I43:J43" si="2">SUM(I40:I42)</f>
        <v>0</v>
      </c>
      <c r="J43" s="209">
        <f t="shared" si="2"/>
        <v>0</v>
      </c>
      <c r="K43" s="143"/>
      <c r="L43" s="227"/>
      <c r="M43" s="228"/>
      <c r="N43" s="271"/>
      <c r="O43" s="336"/>
      <c r="P43" s="17"/>
      <c r="Q43" s="17"/>
      <c r="R43" s="17"/>
      <c r="S43" s="17"/>
      <c r="T43" s="17"/>
    </row>
    <row r="44" spans="1:20" s="1" customFormat="1" ht="40.5" customHeight="1" x14ac:dyDescent="0.2">
      <c r="A44" s="58" t="s">
        <v>11</v>
      </c>
      <c r="B44" s="27" t="s">
        <v>11</v>
      </c>
      <c r="C44" s="865" t="s">
        <v>15</v>
      </c>
      <c r="D44" s="825" t="s">
        <v>96</v>
      </c>
      <c r="E44" s="1069" t="s">
        <v>109</v>
      </c>
      <c r="F44" s="808" t="s">
        <v>16</v>
      </c>
      <c r="G44" s="514" t="s">
        <v>86</v>
      </c>
      <c r="H44" s="447">
        <v>46.3</v>
      </c>
      <c r="I44" s="418"/>
      <c r="J44" s="417"/>
      <c r="K44" s="122" t="s">
        <v>107</v>
      </c>
      <c r="L44" s="233">
        <v>2</v>
      </c>
      <c r="M44" s="234"/>
      <c r="N44" s="274"/>
      <c r="O44" s="17"/>
      <c r="P44" s="17"/>
      <c r="Q44" s="17"/>
      <c r="R44" s="17"/>
      <c r="S44" s="17"/>
      <c r="T44" s="17"/>
    </row>
    <row r="45" spans="1:20" s="1" customFormat="1" ht="15" customHeight="1" x14ac:dyDescent="0.2">
      <c r="A45" s="381"/>
      <c r="B45" s="384"/>
      <c r="C45" s="866"/>
      <c r="D45" s="826"/>
      <c r="E45" s="1070"/>
      <c r="F45" s="809"/>
      <c r="G45" s="521" t="s">
        <v>28</v>
      </c>
      <c r="H45" s="477">
        <v>9</v>
      </c>
      <c r="I45" s="441"/>
      <c r="J45" s="442"/>
      <c r="K45" s="128" t="s">
        <v>128</v>
      </c>
      <c r="L45" s="92">
        <v>1</v>
      </c>
      <c r="M45" s="193"/>
      <c r="N45" s="194"/>
      <c r="O45" s="17"/>
      <c r="P45" s="17"/>
      <c r="Q45" s="17"/>
      <c r="R45" s="17"/>
      <c r="S45" s="17"/>
      <c r="T45" s="17"/>
    </row>
    <row r="46" spans="1:20" s="1" customFormat="1" ht="16.899999999999999" customHeight="1" thickBot="1" x14ac:dyDescent="0.25">
      <c r="A46" s="59"/>
      <c r="B46" s="26"/>
      <c r="C46" s="882"/>
      <c r="D46" s="827"/>
      <c r="E46" s="1082"/>
      <c r="F46" s="810"/>
      <c r="G46" s="515" t="s">
        <v>25</v>
      </c>
      <c r="H46" s="294">
        <f>SUM(H44:H45)</f>
        <v>55.3</v>
      </c>
      <c r="I46" s="212">
        <f t="shared" ref="I46:J46" si="3">SUM(I44:I45)</f>
        <v>0</v>
      </c>
      <c r="J46" s="209">
        <f t="shared" si="3"/>
        <v>0</v>
      </c>
      <c r="K46" s="182"/>
      <c r="L46" s="229"/>
      <c r="M46" s="230"/>
      <c r="N46" s="272"/>
      <c r="O46" s="336"/>
      <c r="P46" s="17"/>
      <c r="Q46" s="17"/>
      <c r="R46" s="17"/>
      <c r="S46" s="17"/>
      <c r="T46" s="17"/>
    </row>
    <row r="47" spans="1:20" s="1" customFormat="1" ht="25.9" customHeight="1" x14ac:dyDescent="0.2">
      <c r="A47" s="58" t="s">
        <v>11</v>
      </c>
      <c r="B47" s="27" t="s">
        <v>11</v>
      </c>
      <c r="C47" s="396" t="s">
        <v>45</v>
      </c>
      <c r="D47" s="1057" t="s">
        <v>189</v>
      </c>
      <c r="E47" s="394" t="s">
        <v>109</v>
      </c>
      <c r="F47" s="373"/>
      <c r="G47" s="522" t="s">
        <v>65</v>
      </c>
      <c r="H47" s="296">
        <v>130</v>
      </c>
      <c r="I47" s="297">
        <v>130</v>
      </c>
      <c r="J47" s="298"/>
      <c r="K47" s="173" t="s">
        <v>150</v>
      </c>
      <c r="L47" s="36">
        <v>50</v>
      </c>
      <c r="M47" s="190">
        <v>100</v>
      </c>
      <c r="N47" s="197"/>
      <c r="O47" s="336"/>
      <c r="P47" s="17"/>
      <c r="Q47" s="17"/>
      <c r="R47" s="17"/>
      <c r="S47" s="17"/>
      <c r="T47" s="17"/>
    </row>
    <row r="48" spans="1:20" s="1" customFormat="1" ht="16.899999999999999" customHeight="1" x14ac:dyDescent="0.2">
      <c r="A48" s="381"/>
      <c r="B48" s="384"/>
      <c r="C48" s="397"/>
      <c r="D48" s="1038"/>
      <c r="E48" s="395"/>
      <c r="F48" s="374"/>
      <c r="G48" s="523"/>
      <c r="H48" s="291"/>
      <c r="I48" s="292"/>
      <c r="J48" s="293"/>
      <c r="K48" s="806" t="s">
        <v>151</v>
      </c>
      <c r="L48" s="71">
        <v>1</v>
      </c>
      <c r="M48" s="189">
        <v>2</v>
      </c>
      <c r="N48" s="198"/>
      <c r="O48" s="336"/>
      <c r="P48" s="17"/>
      <c r="Q48" s="17"/>
      <c r="R48" s="17"/>
      <c r="S48" s="17"/>
      <c r="T48" s="17"/>
    </row>
    <row r="49" spans="1:20" s="1" customFormat="1" ht="16.5" customHeight="1" thickBot="1" x14ac:dyDescent="0.25">
      <c r="A49" s="59"/>
      <c r="B49" s="26"/>
      <c r="C49" s="398"/>
      <c r="D49" s="1058"/>
      <c r="E49" s="399"/>
      <c r="F49" s="375"/>
      <c r="G49" s="515" t="s">
        <v>25</v>
      </c>
      <c r="H49" s="294">
        <f>H47</f>
        <v>130</v>
      </c>
      <c r="I49" s="212">
        <f>I47</f>
        <v>130</v>
      </c>
      <c r="J49" s="209">
        <v>0</v>
      </c>
      <c r="K49" s="807"/>
      <c r="L49" s="229"/>
      <c r="M49" s="230"/>
      <c r="N49" s="201"/>
      <c r="O49" s="348"/>
      <c r="P49" s="17"/>
      <c r="Q49" s="17"/>
      <c r="R49" s="17"/>
      <c r="S49" s="17"/>
      <c r="T49" s="17"/>
    </row>
    <row r="50" spans="1:20" s="1" customFormat="1" ht="15.75" customHeight="1" x14ac:dyDescent="0.2">
      <c r="A50" s="58" t="s">
        <v>11</v>
      </c>
      <c r="B50" s="27" t="s">
        <v>11</v>
      </c>
      <c r="C50" s="865" t="s">
        <v>46</v>
      </c>
      <c r="D50" s="825" t="s">
        <v>121</v>
      </c>
      <c r="E50" s="1069" t="s">
        <v>109</v>
      </c>
      <c r="F50" s="808" t="s">
        <v>16</v>
      </c>
      <c r="G50" s="524" t="s">
        <v>65</v>
      </c>
      <c r="H50" s="444">
        <v>9.5</v>
      </c>
      <c r="I50" s="446"/>
      <c r="J50" s="444"/>
      <c r="K50" s="888" t="s">
        <v>97</v>
      </c>
      <c r="L50" s="231">
        <v>2</v>
      </c>
      <c r="M50" s="232"/>
      <c r="N50" s="273"/>
      <c r="O50" s="17"/>
      <c r="P50" s="17"/>
      <c r="Q50" s="17"/>
      <c r="R50" s="17"/>
      <c r="S50" s="17"/>
      <c r="T50" s="17"/>
    </row>
    <row r="51" spans="1:20" s="1" customFormat="1" ht="15.75" customHeight="1" x14ac:dyDescent="0.2">
      <c r="A51" s="381"/>
      <c r="B51" s="384"/>
      <c r="C51" s="866"/>
      <c r="D51" s="826"/>
      <c r="E51" s="1070"/>
      <c r="F51" s="809"/>
      <c r="G51" s="521" t="s">
        <v>80</v>
      </c>
      <c r="H51" s="440">
        <v>1.7</v>
      </c>
      <c r="I51" s="441"/>
      <c r="J51" s="440"/>
      <c r="K51" s="889"/>
      <c r="L51" s="235"/>
      <c r="M51" s="236"/>
      <c r="N51" s="275"/>
      <c r="O51" s="17"/>
      <c r="P51" s="17"/>
      <c r="Q51" s="17"/>
      <c r="R51" s="17"/>
      <c r="S51" s="17"/>
      <c r="T51" s="17"/>
    </row>
    <row r="52" spans="1:20" s="1" customFormat="1" ht="15.75" customHeight="1" thickBot="1" x14ac:dyDescent="0.25">
      <c r="A52" s="381"/>
      <c r="B52" s="384"/>
      <c r="C52" s="866"/>
      <c r="D52" s="826"/>
      <c r="E52" s="1070"/>
      <c r="F52" s="809"/>
      <c r="G52" s="515" t="s">
        <v>25</v>
      </c>
      <c r="H52" s="294">
        <f t="shared" ref="H52:J52" si="4">SUM(H50:H51)</f>
        <v>11.2</v>
      </c>
      <c r="I52" s="212">
        <f t="shared" si="4"/>
        <v>0</v>
      </c>
      <c r="J52" s="209">
        <f t="shared" si="4"/>
        <v>0</v>
      </c>
      <c r="K52" s="182"/>
      <c r="L52" s="229"/>
      <c r="M52" s="230"/>
      <c r="N52" s="272"/>
      <c r="O52" s="336"/>
      <c r="P52" s="17"/>
      <c r="Q52" s="17"/>
      <c r="R52" s="17"/>
      <c r="S52" s="17"/>
      <c r="T52" s="17"/>
    </row>
    <row r="53" spans="1:20" s="1" customFormat="1" ht="19.149999999999999" customHeight="1" x14ac:dyDescent="0.2">
      <c r="A53" s="58" t="s">
        <v>11</v>
      </c>
      <c r="B53" s="27" t="s">
        <v>11</v>
      </c>
      <c r="C53" s="865" t="s">
        <v>125</v>
      </c>
      <c r="D53" s="825" t="s">
        <v>126</v>
      </c>
      <c r="E53" s="1069" t="s">
        <v>109</v>
      </c>
      <c r="F53" s="808" t="s">
        <v>16</v>
      </c>
      <c r="G53" s="514" t="s">
        <v>79</v>
      </c>
      <c r="H53" s="417">
        <v>34</v>
      </c>
      <c r="I53" s="418">
        <v>39.9</v>
      </c>
      <c r="J53" s="417">
        <v>5.4</v>
      </c>
      <c r="K53" s="888" t="s">
        <v>127</v>
      </c>
      <c r="L53" s="231">
        <v>2640</v>
      </c>
      <c r="M53" s="232">
        <v>2640</v>
      </c>
      <c r="N53" s="200">
        <v>2640</v>
      </c>
      <c r="O53" s="17"/>
      <c r="P53" s="17"/>
      <c r="Q53" s="17"/>
      <c r="R53" s="17"/>
      <c r="S53" s="17"/>
      <c r="T53" s="17"/>
    </row>
    <row r="54" spans="1:20" s="1" customFormat="1" ht="19.149999999999999" customHeight="1" x14ac:dyDescent="0.2">
      <c r="A54" s="381"/>
      <c r="B54" s="384"/>
      <c r="C54" s="866"/>
      <c r="D54" s="826"/>
      <c r="E54" s="1070"/>
      <c r="F54" s="809"/>
      <c r="G54" s="521" t="s">
        <v>28</v>
      </c>
      <c r="H54" s="440">
        <v>6</v>
      </c>
      <c r="I54" s="441">
        <v>7</v>
      </c>
      <c r="J54" s="440">
        <v>1</v>
      </c>
      <c r="K54" s="889"/>
      <c r="L54" s="235"/>
      <c r="M54" s="236"/>
      <c r="N54" s="275"/>
      <c r="O54" s="17"/>
      <c r="P54" s="17"/>
      <c r="Q54" s="17"/>
      <c r="R54" s="17"/>
      <c r="S54" s="17"/>
      <c r="T54" s="17"/>
    </row>
    <row r="55" spans="1:20" s="1" customFormat="1" ht="15.75" customHeight="1" thickBot="1" x14ac:dyDescent="0.25">
      <c r="A55" s="381"/>
      <c r="B55" s="384"/>
      <c r="C55" s="866"/>
      <c r="D55" s="826"/>
      <c r="E55" s="1070"/>
      <c r="F55" s="809"/>
      <c r="G55" s="525" t="s">
        <v>25</v>
      </c>
      <c r="H55" s="509">
        <f t="shared" ref="H55" si="5">SUM(H53:H54)</f>
        <v>40</v>
      </c>
      <c r="I55" s="218">
        <f>SUM(I53:I54)</f>
        <v>46.9</v>
      </c>
      <c r="J55" s="217">
        <f>SUM(J53:J54)</f>
        <v>6.4</v>
      </c>
      <c r="K55" s="889"/>
      <c r="L55" s="235"/>
      <c r="M55" s="236"/>
      <c r="N55" s="275"/>
      <c r="O55" s="336"/>
      <c r="P55" s="17"/>
      <c r="Q55" s="17"/>
      <c r="R55" s="17"/>
      <c r="S55" s="17"/>
      <c r="T55" s="17"/>
    </row>
    <row r="56" spans="1:20" s="1" customFormat="1" ht="27.6" customHeight="1" x14ac:dyDescent="0.2">
      <c r="A56" s="58" t="s">
        <v>11</v>
      </c>
      <c r="B56" s="27" t="s">
        <v>11</v>
      </c>
      <c r="C56" s="494" t="s">
        <v>147</v>
      </c>
      <c r="D56" s="491" t="s">
        <v>152</v>
      </c>
      <c r="E56" s="502" t="s">
        <v>109</v>
      </c>
      <c r="F56" s="489"/>
      <c r="G56" s="518" t="s">
        <v>28</v>
      </c>
      <c r="H56" s="289"/>
      <c r="I56" s="337"/>
      <c r="J56" s="310"/>
      <c r="K56" s="840" t="s">
        <v>190</v>
      </c>
      <c r="L56" s="231"/>
      <c r="M56" s="192">
        <v>200</v>
      </c>
      <c r="N56" s="264"/>
      <c r="O56" s="336"/>
      <c r="P56" s="17"/>
      <c r="Q56" s="17"/>
      <c r="R56" s="17"/>
      <c r="S56" s="17"/>
      <c r="T56" s="17"/>
    </row>
    <row r="57" spans="1:20" s="1" customFormat="1" ht="16.5" customHeight="1" thickBot="1" x14ac:dyDescent="0.25">
      <c r="A57" s="59"/>
      <c r="B57" s="26"/>
      <c r="C57" s="495"/>
      <c r="D57" s="492"/>
      <c r="E57" s="503"/>
      <c r="F57" s="490"/>
      <c r="G57" s="619" t="s">
        <v>25</v>
      </c>
      <c r="H57" s="527">
        <f>H56</f>
        <v>0</v>
      </c>
      <c r="I57" s="620">
        <v>0</v>
      </c>
      <c r="J57" s="527">
        <v>0</v>
      </c>
      <c r="K57" s="807"/>
      <c r="L57" s="229"/>
      <c r="M57" s="230"/>
      <c r="N57" s="201"/>
      <c r="O57" s="336"/>
      <c r="P57" s="17"/>
      <c r="Q57" s="17"/>
      <c r="R57" s="17"/>
      <c r="S57" s="336"/>
      <c r="T57" s="17"/>
    </row>
    <row r="58" spans="1:20" s="1" customFormat="1" ht="15" customHeight="1" thickBot="1" x14ac:dyDescent="0.25">
      <c r="A58" s="618" t="s">
        <v>11</v>
      </c>
      <c r="B58" s="26" t="s">
        <v>11</v>
      </c>
      <c r="C58" s="1068" t="s">
        <v>34</v>
      </c>
      <c r="D58" s="973"/>
      <c r="E58" s="973"/>
      <c r="F58" s="973"/>
      <c r="G58" s="973"/>
      <c r="H58" s="499">
        <f>+H33+H25+H22+H37+H39+H43+H46+H52+H55+H57+H49</f>
        <v>2421.4</v>
      </c>
      <c r="I58" s="543">
        <f>+I33+I25+I22+I37+I39+I43+I46+I52+I55+I57+I49</f>
        <v>2199</v>
      </c>
      <c r="J58" s="500">
        <f>+J33+J25+J22+J37+J39+J43+J46+J52+J55+J57+J49</f>
        <v>1982.0000000000002</v>
      </c>
      <c r="K58" s="883"/>
      <c r="L58" s="1064"/>
      <c r="M58" s="1064"/>
      <c r="N58" s="884"/>
      <c r="O58" s="17"/>
      <c r="P58" s="17"/>
      <c r="Q58" s="17"/>
      <c r="R58" s="17"/>
      <c r="S58" s="17"/>
      <c r="T58" s="17"/>
    </row>
    <row r="59" spans="1:20" s="1" customFormat="1" ht="15" customHeight="1" thickBot="1" x14ac:dyDescent="0.25">
      <c r="A59" s="57" t="s">
        <v>11</v>
      </c>
      <c r="B59" s="30" t="s">
        <v>26</v>
      </c>
      <c r="C59" s="1065" t="s">
        <v>35</v>
      </c>
      <c r="D59" s="886"/>
      <c r="E59" s="886"/>
      <c r="F59" s="886"/>
      <c r="G59" s="886"/>
      <c r="H59" s="886"/>
      <c r="I59" s="886"/>
      <c r="J59" s="886"/>
      <c r="K59" s="886"/>
      <c r="L59" s="886"/>
      <c r="M59" s="886"/>
      <c r="N59" s="887"/>
      <c r="O59" s="17"/>
      <c r="P59" s="17"/>
      <c r="Q59" s="17"/>
      <c r="R59" s="17"/>
      <c r="S59" s="17"/>
      <c r="T59" s="17"/>
    </row>
    <row r="60" spans="1:20" s="1" customFormat="1" ht="16.5" customHeight="1" x14ac:dyDescent="0.2">
      <c r="A60" s="62" t="s">
        <v>11</v>
      </c>
      <c r="B60" s="31" t="s">
        <v>26</v>
      </c>
      <c r="C60" s="32" t="s">
        <v>11</v>
      </c>
      <c r="D60" s="1057" t="s">
        <v>36</v>
      </c>
      <c r="E60" s="1066" t="s">
        <v>109</v>
      </c>
      <c r="F60" s="828" t="s">
        <v>16</v>
      </c>
      <c r="G60" s="107"/>
      <c r="H60" s="449"/>
      <c r="I60" s="450"/>
      <c r="J60" s="451"/>
      <c r="K60" s="173" t="s">
        <v>110</v>
      </c>
      <c r="L60" s="544" t="s">
        <v>138</v>
      </c>
      <c r="M60" s="252" t="s">
        <v>138</v>
      </c>
      <c r="N60" s="269">
        <v>8</v>
      </c>
      <c r="O60" s="17"/>
      <c r="P60" s="17"/>
      <c r="Q60" s="17"/>
      <c r="R60" s="17"/>
      <c r="S60" s="17"/>
      <c r="T60" s="17"/>
    </row>
    <row r="61" spans="1:20" s="1" customFormat="1" ht="15" customHeight="1" x14ac:dyDescent="0.2">
      <c r="A61" s="60"/>
      <c r="B61" s="33"/>
      <c r="C61" s="34"/>
      <c r="D61" s="1038"/>
      <c r="E61" s="1067"/>
      <c r="F61" s="830"/>
      <c r="G61" s="53" t="s">
        <v>17</v>
      </c>
      <c r="H61" s="430">
        <v>651.5</v>
      </c>
      <c r="I61" s="426">
        <v>775</v>
      </c>
      <c r="J61" s="427">
        <v>790.5</v>
      </c>
      <c r="K61" s="832" t="s">
        <v>102</v>
      </c>
      <c r="L61" s="545" t="s">
        <v>139</v>
      </c>
      <c r="M61" s="338" t="s">
        <v>139</v>
      </c>
      <c r="N61" s="194">
        <v>120</v>
      </c>
      <c r="O61" s="342"/>
      <c r="P61" s="17"/>
      <c r="Q61" s="17"/>
      <c r="R61" s="17"/>
      <c r="S61" s="17"/>
      <c r="T61" s="17"/>
    </row>
    <row r="62" spans="1:20" s="1" customFormat="1" ht="39" customHeight="1" x14ac:dyDescent="0.2">
      <c r="A62" s="60"/>
      <c r="B62" s="33"/>
      <c r="C62" s="34"/>
      <c r="D62" s="1038"/>
      <c r="E62" s="1067"/>
      <c r="F62" s="389"/>
      <c r="G62" s="100" t="s">
        <v>37</v>
      </c>
      <c r="H62" s="452">
        <v>525.9</v>
      </c>
      <c r="I62" s="453">
        <v>433.9</v>
      </c>
      <c r="J62" s="454">
        <v>475.5</v>
      </c>
      <c r="K62" s="978"/>
      <c r="L62" s="546"/>
      <c r="M62" s="339"/>
      <c r="N62" s="203"/>
      <c r="O62" s="17"/>
      <c r="P62" s="17"/>
      <c r="Q62" s="17"/>
      <c r="R62" s="17"/>
      <c r="S62" s="17"/>
      <c r="T62" s="17"/>
    </row>
    <row r="63" spans="1:20" s="1" customFormat="1" ht="18" customHeight="1" x14ac:dyDescent="0.2">
      <c r="A63" s="60"/>
      <c r="B63" s="33"/>
      <c r="C63" s="34"/>
      <c r="D63" s="380"/>
      <c r="E63" s="401"/>
      <c r="F63" s="389"/>
      <c r="G63" s="134"/>
      <c r="H63" s="455"/>
      <c r="I63" s="456"/>
      <c r="J63" s="457"/>
      <c r="K63" s="114" t="s">
        <v>117</v>
      </c>
      <c r="L63" s="547" t="s">
        <v>145</v>
      </c>
      <c r="M63" s="254"/>
      <c r="N63" s="199"/>
      <c r="O63" s="17"/>
      <c r="P63" s="17"/>
      <c r="Q63" s="17"/>
      <c r="R63" s="17"/>
      <c r="S63" s="17"/>
      <c r="T63" s="17"/>
    </row>
    <row r="64" spans="1:20" s="1" customFormat="1" ht="15" customHeight="1" x14ac:dyDescent="0.2">
      <c r="A64" s="60"/>
      <c r="B64" s="33"/>
      <c r="C64" s="34"/>
      <c r="D64" s="380"/>
      <c r="E64" s="153"/>
      <c r="F64" s="389"/>
      <c r="G64" s="100" t="s">
        <v>32</v>
      </c>
      <c r="H64" s="458">
        <v>6.5</v>
      </c>
      <c r="I64" s="459">
        <v>7</v>
      </c>
      <c r="J64" s="460">
        <v>9</v>
      </c>
      <c r="K64" s="806" t="s">
        <v>61</v>
      </c>
      <c r="L64" s="548" t="s">
        <v>140</v>
      </c>
      <c r="M64" s="253" t="s">
        <v>141</v>
      </c>
      <c r="N64" s="368">
        <v>279</v>
      </c>
      <c r="O64" s="17"/>
      <c r="P64" s="17"/>
      <c r="Q64" s="17"/>
      <c r="R64" s="17"/>
      <c r="S64" s="17"/>
      <c r="T64" s="17"/>
    </row>
    <row r="65" spans="1:20" s="1" customFormat="1" ht="17.45" customHeight="1" x14ac:dyDescent="0.2">
      <c r="A65" s="60"/>
      <c r="B65" s="33"/>
      <c r="C65" s="34"/>
      <c r="D65" s="380"/>
      <c r="E65" s="153"/>
      <c r="F65" s="389"/>
      <c r="G65" s="92" t="s">
        <v>66</v>
      </c>
      <c r="H65" s="488">
        <v>6.8</v>
      </c>
      <c r="I65" s="461"/>
      <c r="J65" s="462"/>
      <c r="K65" s="907"/>
      <c r="L65" s="549"/>
      <c r="M65" s="255"/>
      <c r="N65" s="268"/>
      <c r="O65" s="17"/>
      <c r="P65" s="17"/>
      <c r="Q65" s="17"/>
      <c r="R65" s="17"/>
      <c r="S65" s="17"/>
      <c r="T65" s="17"/>
    </row>
    <row r="66" spans="1:20" s="1" customFormat="1" ht="29.25" customHeight="1" x14ac:dyDescent="0.2">
      <c r="A66" s="60"/>
      <c r="B66" s="33"/>
      <c r="C66" s="34"/>
      <c r="D66" s="380"/>
      <c r="E66" s="153"/>
      <c r="F66" s="389"/>
      <c r="G66" s="5" t="s">
        <v>76</v>
      </c>
      <c r="H66" s="458">
        <v>15.4</v>
      </c>
      <c r="I66" s="425"/>
      <c r="J66" s="463"/>
      <c r="K66" s="185" t="s">
        <v>118</v>
      </c>
      <c r="L66" s="550" t="s">
        <v>145</v>
      </c>
      <c r="M66" s="251"/>
      <c r="N66" s="270"/>
      <c r="O66" s="17"/>
      <c r="P66" s="17"/>
      <c r="Q66" s="17"/>
      <c r="R66" s="17"/>
      <c r="S66" s="17"/>
      <c r="T66" s="17"/>
    </row>
    <row r="67" spans="1:20" s="1" customFormat="1" ht="15" customHeight="1" x14ac:dyDescent="0.2">
      <c r="A67" s="60"/>
      <c r="B67" s="33"/>
      <c r="C67" s="34"/>
      <c r="D67" s="154"/>
      <c r="E67" s="153"/>
      <c r="F67" s="389"/>
      <c r="G67" s="4"/>
      <c r="H67" s="540"/>
      <c r="I67" s="541"/>
      <c r="J67" s="542"/>
      <c r="K67" s="841" t="s">
        <v>191</v>
      </c>
      <c r="L67" s="549" t="s">
        <v>142</v>
      </c>
      <c r="M67" s="255" t="s">
        <v>142</v>
      </c>
      <c r="N67" s="268">
        <v>4</v>
      </c>
      <c r="O67" s="17"/>
      <c r="P67" s="17"/>
      <c r="Q67" s="17"/>
      <c r="R67" s="17"/>
      <c r="S67" s="17"/>
      <c r="T67" s="17"/>
    </row>
    <row r="68" spans="1:20" s="1" customFormat="1" ht="15" customHeight="1" thickBot="1" x14ac:dyDescent="0.25">
      <c r="A68" s="61"/>
      <c r="B68" s="28"/>
      <c r="C68" s="29"/>
      <c r="D68" s="155"/>
      <c r="E68" s="156"/>
      <c r="F68" s="393"/>
      <c r="G68" s="108" t="s">
        <v>25</v>
      </c>
      <c r="H68" s="215">
        <f>SUM(H61:H67)</f>
        <v>1206.1000000000001</v>
      </c>
      <c r="I68" s="96">
        <f>SUM(I61:I67)</f>
        <v>1215.9000000000001</v>
      </c>
      <c r="J68" s="93">
        <f>SUM(J61:J67)</f>
        <v>1275</v>
      </c>
      <c r="K68" s="807"/>
      <c r="L68" s="549"/>
      <c r="M68" s="255"/>
      <c r="N68" s="268"/>
      <c r="O68" s="17"/>
      <c r="P68" s="17"/>
      <c r="Q68" s="17"/>
      <c r="R68" s="17"/>
      <c r="S68" s="17"/>
      <c r="T68" s="17"/>
    </row>
    <row r="69" spans="1:20" s="1" customFormat="1" ht="40.5" customHeight="1" x14ac:dyDescent="0.2">
      <c r="A69" s="63" t="s">
        <v>11</v>
      </c>
      <c r="B69" s="10" t="s">
        <v>26</v>
      </c>
      <c r="C69" s="23" t="s">
        <v>26</v>
      </c>
      <c r="D69" s="825" t="s">
        <v>62</v>
      </c>
      <c r="E69" s="1062" t="s">
        <v>109</v>
      </c>
      <c r="F69" s="828" t="s">
        <v>16</v>
      </c>
      <c r="G69" s="99" t="s">
        <v>32</v>
      </c>
      <c r="H69" s="449">
        <v>12</v>
      </c>
      <c r="I69" s="450">
        <v>12</v>
      </c>
      <c r="J69" s="451">
        <v>13</v>
      </c>
      <c r="K69" s="261" t="s">
        <v>63</v>
      </c>
      <c r="L69" s="551" t="s">
        <v>138</v>
      </c>
      <c r="M69" s="252" t="s">
        <v>138</v>
      </c>
      <c r="N69" s="276">
        <v>8</v>
      </c>
      <c r="O69" s="17"/>
      <c r="P69" s="17"/>
      <c r="Q69" s="17"/>
      <c r="R69" s="17"/>
      <c r="S69" s="17"/>
      <c r="T69" s="17"/>
    </row>
    <row r="70" spans="1:20" s="1" customFormat="1" ht="15" customHeight="1" thickBot="1" x14ac:dyDescent="0.25">
      <c r="A70" s="65"/>
      <c r="B70" s="6"/>
      <c r="C70" s="24"/>
      <c r="D70" s="827"/>
      <c r="E70" s="1063"/>
      <c r="F70" s="829"/>
      <c r="G70" s="108" t="s">
        <v>25</v>
      </c>
      <c r="H70" s="215">
        <f t="shared" ref="H70:J70" si="6">SUM(H69:H69)</f>
        <v>12</v>
      </c>
      <c r="I70" s="96">
        <f>SUM(I69:I69)</f>
        <v>12</v>
      </c>
      <c r="J70" s="93">
        <f t="shared" si="6"/>
        <v>13</v>
      </c>
      <c r="K70" s="392" t="s">
        <v>98</v>
      </c>
      <c r="L70" s="552" t="s">
        <v>143</v>
      </c>
      <c r="M70" s="256" t="s">
        <v>144</v>
      </c>
      <c r="N70" s="277"/>
      <c r="O70" s="17"/>
      <c r="P70" s="17"/>
      <c r="Q70" s="17"/>
      <c r="R70" s="17"/>
      <c r="S70" s="17"/>
      <c r="T70" s="17"/>
    </row>
    <row r="71" spans="1:20" s="1" customFormat="1" ht="17.25" customHeight="1" x14ac:dyDescent="0.2">
      <c r="A71" s="63" t="s">
        <v>11</v>
      </c>
      <c r="B71" s="10" t="s">
        <v>26</v>
      </c>
      <c r="C71" s="23" t="s">
        <v>30</v>
      </c>
      <c r="D71" s="825" t="s">
        <v>68</v>
      </c>
      <c r="E71" s="157"/>
      <c r="F71" s="828" t="s">
        <v>16</v>
      </c>
      <c r="G71" s="102" t="s">
        <v>17</v>
      </c>
      <c r="H71" s="464">
        <v>12</v>
      </c>
      <c r="I71" s="465">
        <v>12</v>
      </c>
      <c r="J71" s="466">
        <v>12</v>
      </c>
      <c r="K71" s="123" t="s">
        <v>111</v>
      </c>
      <c r="L71" s="553">
        <v>1</v>
      </c>
      <c r="M71" s="257">
        <v>1</v>
      </c>
      <c r="N71" s="278">
        <v>1</v>
      </c>
      <c r="O71" s="17"/>
      <c r="P71" s="17"/>
      <c r="Q71" s="17"/>
      <c r="R71" s="17"/>
      <c r="S71" s="17"/>
      <c r="T71" s="17"/>
    </row>
    <row r="72" spans="1:20" s="1" customFormat="1" ht="17.25" customHeight="1" thickBot="1" x14ac:dyDescent="0.25">
      <c r="A72" s="65"/>
      <c r="B72" s="6"/>
      <c r="C72" s="24"/>
      <c r="D72" s="827"/>
      <c r="E72" s="158"/>
      <c r="F72" s="829"/>
      <c r="G72" s="108" t="s">
        <v>25</v>
      </c>
      <c r="H72" s="215">
        <f t="shared" ref="H72:J72" si="7">SUM(H71)</f>
        <v>12</v>
      </c>
      <c r="I72" s="96">
        <f t="shared" si="7"/>
        <v>12</v>
      </c>
      <c r="J72" s="93">
        <f t="shared" si="7"/>
        <v>12</v>
      </c>
      <c r="K72" s="174" t="s">
        <v>74</v>
      </c>
      <c r="L72" s="554">
        <v>1</v>
      </c>
      <c r="M72" s="239">
        <v>1</v>
      </c>
      <c r="N72" s="279">
        <v>1</v>
      </c>
      <c r="O72" s="17"/>
      <c r="P72" s="17"/>
      <c r="Q72" s="17"/>
      <c r="R72" s="17"/>
      <c r="S72" s="17"/>
      <c r="T72" s="17"/>
    </row>
    <row r="73" spans="1:20" s="1" customFormat="1" ht="14.45" customHeight="1" x14ac:dyDescent="0.2">
      <c r="A73" s="63" t="s">
        <v>11</v>
      </c>
      <c r="B73" s="10" t="s">
        <v>26</v>
      </c>
      <c r="C73" s="23" t="s">
        <v>33</v>
      </c>
      <c r="D73" s="825" t="s">
        <v>90</v>
      </c>
      <c r="E73" s="157"/>
      <c r="F73" s="828" t="s">
        <v>16</v>
      </c>
      <c r="G73" s="102" t="s">
        <v>65</v>
      </c>
      <c r="H73" s="464">
        <v>42</v>
      </c>
      <c r="I73" s="465"/>
      <c r="J73" s="466"/>
      <c r="K73" s="123" t="s">
        <v>69</v>
      </c>
      <c r="L73" s="555">
        <v>10</v>
      </c>
      <c r="M73" s="240"/>
      <c r="N73" s="280"/>
      <c r="O73" s="17"/>
      <c r="P73" s="17"/>
      <c r="Q73" s="17"/>
      <c r="R73" s="17"/>
      <c r="S73" s="17"/>
      <c r="T73" s="17"/>
    </row>
    <row r="74" spans="1:20" s="1" customFormat="1" ht="14.45" customHeight="1" x14ac:dyDescent="0.2">
      <c r="A74" s="64"/>
      <c r="B74" s="11"/>
      <c r="C74" s="52"/>
      <c r="D74" s="826"/>
      <c r="E74" s="159"/>
      <c r="F74" s="830"/>
      <c r="G74" s="95"/>
      <c r="H74" s="468"/>
      <c r="I74" s="411"/>
      <c r="J74" s="469"/>
      <c r="K74" s="129"/>
      <c r="L74" s="553"/>
      <c r="M74" s="239"/>
      <c r="N74" s="278"/>
      <c r="O74" s="17"/>
      <c r="P74" s="17"/>
      <c r="Q74" s="17"/>
      <c r="R74" s="17"/>
      <c r="S74" s="17"/>
      <c r="T74" s="17"/>
    </row>
    <row r="75" spans="1:20" s="1" customFormat="1" ht="14.45" customHeight="1" x14ac:dyDescent="0.2">
      <c r="A75" s="64"/>
      <c r="B75" s="11"/>
      <c r="C75" s="52"/>
      <c r="D75" s="826"/>
      <c r="E75" s="159"/>
      <c r="F75" s="830"/>
      <c r="G75" s="95"/>
      <c r="H75" s="468"/>
      <c r="I75" s="411"/>
      <c r="J75" s="469"/>
      <c r="K75" s="129"/>
      <c r="L75" s="553"/>
      <c r="M75" s="239"/>
      <c r="N75" s="278"/>
      <c r="O75" s="17"/>
      <c r="P75" s="17"/>
      <c r="Q75" s="17"/>
      <c r="R75" s="17"/>
      <c r="S75" s="17"/>
      <c r="T75" s="17"/>
    </row>
    <row r="76" spans="1:20" s="1" customFormat="1" ht="13.5" customHeight="1" thickBot="1" x14ac:dyDescent="0.25">
      <c r="A76" s="65"/>
      <c r="B76" s="6"/>
      <c r="C76" s="24"/>
      <c r="D76" s="827"/>
      <c r="E76" s="158"/>
      <c r="F76" s="829"/>
      <c r="G76" s="108" t="s">
        <v>25</v>
      </c>
      <c r="H76" s="215">
        <f t="shared" ref="H76:J76" si="8">SUM(H73:H75)</f>
        <v>42</v>
      </c>
      <c r="I76" s="96">
        <f t="shared" si="8"/>
        <v>0</v>
      </c>
      <c r="J76" s="93">
        <f t="shared" si="8"/>
        <v>0</v>
      </c>
      <c r="K76" s="130"/>
      <c r="L76" s="556"/>
      <c r="M76" s="241"/>
      <c r="N76" s="281"/>
      <c r="O76" s="17"/>
      <c r="P76" s="17"/>
      <c r="Q76" s="17"/>
      <c r="R76" s="17"/>
      <c r="S76" s="17"/>
      <c r="T76" s="17"/>
    </row>
    <row r="77" spans="1:20" s="1" customFormat="1" ht="30.75" customHeight="1" x14ac:dyDescent="0.2">
      <c r="A77" s="63" t="s">
        <v>11</v>
      </c>
      <c r="B77" s="10" t="s">
        <v>26</v>
      </c>
      <c r="C77" s="23" t="s">
        <v>43</v>
      </c>
      <c r="D77" s="55" t="s">
        <v>89</v>
      </c>
      <c r="E77" s="157"/>
      <c r="F77" s="390" t="s">
        <v>16</v>
      </c>
      <c r="G77" s="102"/>
      <c r="H77" s="468"/>
      <c r="I77" s="411"/>
      <c r="J77" s="469"/>
      <c r="K77" s="145"/>
      <c r="L77" s="557"/>
      <c r="M77" s="258"/>
      <c r="N77" s="282"/>
      <c r="O77" s="17"/>
      <c r="P77" s="17"/>
      <c r="Q77" s="17"/>
      <c r="R77" s="17"/>
      <c r="S77" s="17"/>
      <c r="T77" s="17"/>
    </row>
    <row r="78" spans="1:20" s="1" customFormat="1" ht="69" customHeight="1" x14ac:dyDescent="0.2">
      <c r="A78" s="64"/>
      <c r="B78" s="11"/>
      <c r="C78" s="52"/>
      <c r="D78" s="56" t="s">
        <v>88</v>
      </c>
      <c r="E78" s="159"/>
      <c r="F78" s="160"/>
      <c r="G78" s="76" t="s">
        <v>17</v>
      </c>
      <c r="H78" s="470">
        <v>12</v>
      </c>
      <c r="I78" s="408">
        <v>12</v>
      </c>
      <c r="J78" s="471">
        <v>12</v>
      </c>
      <c r="K78" s="125" t="s">
        <v>84</v>
      </c>
      <c r="L78" s="545" t="s">
        <v>156</v>
      </c>
      <c r="M78" s="259" t="s">
        <v>156</v>
      </c>
      <c r="N78" s="283">
        <v>290</v>
      </c>
      <c r="O78" s="17"/>
      <c r="P78" s="17"/>
      <c r="Q78" s="17"/>
      <c r="R78" s="17"/>
      <c r="S78" s="17"/>
      <c r="T78" s="17"/>
    </row>
    <row r="79" spans="1:20" s="1" customFormat="1" ht="17.25" customHeight="1" x14ac:dyDescent="0.2">
      <c r="A79" s="64"/>
      <c r="B79" s="11"/>
      <c r="C79" s="52"/>
      <c r="D79" s="1061" t="s">
        <v>70</v>
      </c>
      <c r="E79" s="159"/>
      <c r="F79" s="830"/>
      <c r="G79" s="101" t="s">
        <v>28</v>
      </c>
      <c r="H79" s="472">
        <v>7.3</v>
      </c>
      <c r="I79" s="473">
        <v>7.3</v>
      </c>
      <c r="J79" s="474">
        <v>7.3</v>
      </c>
      <c r="K79" s="834" t="s">
        <v>83</v>
      </c>
      <c r="L79" s="545" t="s">
        <v>157</v>
      </c>
      <c r="M79" s="258" t="s">
        <v>157</v>
      </c>
      <c r="N79" s="283">
        <v>240</v>
      </c>
      <c r="O79" s="17"/>
      <c r="P79" s="17"/>
      <c r="Q79" s="17"/>
      <c r="R79" s="17"/>
      <c r="S79" s="17"/>
      <c r="T79" s="17"/>
    </row>
    <row r="80" spans="1:20" s="1" customFormat="1" ht="16.5" customHeight="1" thickBot="1" x14ac:dyDescent="0.25">
      <c r="A80" s="65"/>
      <c r="B80" s="6"/>
      <c r="C80" s="24"/>
      <c r="D80" s="1058"/>
      <c r="E80" s="158"/>
      <c r="F80" s="829"/>
      <c r="G80" s="108" t="s">
        <v>25</v>
      </c>
      <c r="H80" s="215">
        <f t="shared" ref="H80" si="9">SUM(H78:H79)</f>
        <v>19.3</v>
      </c>
      <c r="I80" s="96">
        <f>SUM(I78:I79)</f>
        <v>19.3</v>
      </c>
      <c r="J80" s="93">
        <f>SUM(J78:J79)</f>
        <v>19.3</v>
      </c>
      <c r="K80" s="836"/>
      <c r="L80" s="558"/>
      <c r="M80" s="260"/>
      <c r="N80" s="205"/>
      <c r="O80" s="17"/>
      <c r="P80" s="17"/>
      <c r="Q80" s="17"/>
      <c r="R80" s="17"/>
      <c r="S80" s="17"/>
      <c r="T80" s="17"/>
    </row>
    <row r="81" spans="1:20" s="1" customFormat="1" ht="27" customHeight="1" x14ac:dyDescent="0.2">
      <c r="A81" s="63" t="s">
        <v>11</v>
      </c>
      <c r="B81" s="10" t="s">
        <v>26</v>
      </c>
      <c r="C81" s="23" t="s">
        <v>44</v>
      </c>
      <c r="D81" s="1057" t="s">
        <v>71</v>
      </c>
      <c r="E81" s="157"/>
      <c r="F81" s="390" t="s">
        <v>16</v>
      </c>
      <c r="G81" s="102" t="s">
        <v>17</v>
      </c>
      <c r="H81" s="486">
        <v>35.200000000000003</v>
      </c>
      <c r="I81" s="479">
        <v>35.200000000000003</v>
      </c>
      <c r="J81" s="484">
        <v>35.200000000000003</v>
      </c>
      <c r="K81" s="124" t="s">
        <v>99</v>
      </c>
      <c r="L81" s="544" t="s">
        <v>38</v>
      </c>
      <c r="M81" s="252" t="s">
        <v>38</v>
      </c>
      <c r="N81" s="284">
        <v>1</v>
      </c>
      <c r="O81" s="17"/>
      <c r="P81" s="336"/>
      <c r="Q81" s="17"/>
      <c r="R81" s="17"/>
      <c r="S81" s="17"/>
      <c r="T81" s="17"/>
    </row>
    <row r="82" spans="1:20" s="1" customFormat="1" ht="16.899999999999999" customHeight="1" x14ac:dyDescent="0.2">
      <c r="A82" s="64"/>
      <c r="B82" s="11"/>
      <c r="C82" s="52"/>
      <c r="D82" s="1038"/>
      <c r="E82" s="159"/>
      <c r="F82" s="389"/>
      <c r="G82" s="95"/>
      <c r="H82" s="481"/>
      <c r="I82" s="411"/>
      <c r="J82" s="469"/>
      <c r="K82" s="834" t="s">
        <v>112</v>
      </c>
      <c r="L82" s="557" t="s">
        <v>158</v>
      </c>
      <c r="M82" s="253" t="s">
        <v>158</v>
      </c>
      <c r="N82" s="282">
        <v>119</v>
      </c>
      <c r="O82" s="17"/>
      <c r="P82" s="17"/>
      <c r="Q82" s="17"/>
      <c r="R82" s="17"/>
      <c r="S82" s="17"/>
      <c r="T82" s="17"/>
    </row>
    <row r="83" spans="1:20" s="1" customFormat="1" ht="16.899999999999999" customHeight="1" x14ac:dyDescent="0.2">
      <c r="A83" s="64"/>
      <c r="B83" s="11"/>
      <c r="C83" s="52"/>
      <c r="D83" s="1038"/>
      <c r="E83" s="159"/>
      <c r="F83" s="389"/>
      <c r="G83" s="53"/>
      <c r="H83" s="476"/>
      <c r="I83" s="467"/>
      <c r="J83" s="435"/>
      <c r="K83" s="835"/>
      <c r="L83" s="557"/>
      <c r="M83" s="255"/>
      <c r="N83" s="282"/>
      <c r="O83" s="17"/>
      <c r="P83" s="17"/>
      <c r="Q83" s="17"/>
      <c r="R83" s="17"/>
      <c r="S83" s="17"/>
      <c r="T83" s="17"/>
    </row>
    <row r="84" spans="1:20" s="1" customFormat="1" ht="15.75" customHeight="1" thickBot="1" x14ac:dyDescent="0.25">
      <c r="A84" s="64"/>
      <c r="B84" s="11"/>
      <c r="C84" s="42"/>
      <c r="D84" s="1038"/>
      <c r="E84" s="159"/>
      <c r="F84" s="389"/>
      <c r="G84" s="109" t="s">
        <v>25</v>
      </c>
      <c r="H84" s="216">
        <f>SUM(H81:H83)</f>
        <v>35.200000000000003</v>
      </c>
      <c r="I84" s="139">
        <f>I81+I82</f>
        <v>35.200000000000003</v>
      </c>
      <c r="J84" s="202">
        <f>J81+J82</f>
        <v>35.200000000000003</v>
      </c>
      <c r="K84" s="836"/>
      <c r="L84" s="246"/>
      <c r="M84" s="247"/>
      <c r="N84" s="205"/>
      <c r="O84" s="17"/>
      <c r="P84" s="17"/>
      <c r="Q84" s="17"/>
      <c r="R84" s="17"/>
      <c r="S84" s="17"/>
      <c r="T84" s="17"/>
    </row>
    <row r="85" spans="1:20" s="1" customFormat="1" ht="18" customHeight="1" x14ac:dyDescent="0.2">
      <c r="A85" s="63" t="s">
        <v>11</v>
      </c>
      <c r="B85" s="10" t="s">
        <v>26</v>
      </c>
      <c r="C85" s="23" t="s">
        <v>15</v>
      </c>
      <c r="D85" s="1057" t="s">
        <v>171</v>
      </c>
      <c r="E85" s="302" t="s">
        <v>109</v>
      </c>
      <c r="F85" s="343"/>
      <c r="G85" s="181" t="s">
        <v>17</v>
      </c>
      <c r="H85" s="306">
        <v>15</v>
      </c>
      <c r="I85" s="539"/>
      <c r="J85" s="298"/>
      <c r="K85" s="261" t="s">
        <v>193</v>
      </c>
      <c r="L85" s="237">
        <v>1</v>
      </c>
      <c r="M85" s="238"/>
      <c r="N85" s="304"/>
      <c r="O85" s="17"/>
      <c r="P85" s="17"/>
      <c r="Q85" s="17"/>
      <c r="R85" s="17"/>
      <c r="S85" s="17"/>
      <c r="T85" s="17"/>
    </row>
    <row r="86" spans="1:20" s="1" customFormat="1" ht="69" customHeight="1" x14ac:dyDescent="0.2">
      <c r="A86" s="64"/>
      <c r="B86" s="11"/>
      <c r="C86" s="52"/>
      <c r="D86" s="1038"/>
      <c r="E86" s="351"/>
      <c r="F86" s="350"/>
      <c r="G86" s="71"/>
      <c r="H86" s="352"/>
      <c r="I86" s="353"/>
      <c r="J86" s="354"/>
      <c r="K86" s="834" t="s">
        <v>146</v>
      </c>
      <c r="L86" s="244"/>
      <c r="M86" s="245">
        <v>1</v>
      </c>
      <c r="N86" s="355"/>
      <c r="O86" s="17"/>
      <c r="P86" s="17"/>
      <c r="Q86" s="336"/>
      <c r="R86" s="17"/>
      <c r="S86" s="336"/>
      <c r="T86" s="17"/>
    </row>
    <row r="87" spans="1:20" s="1" customFormat="1" ht="15.75" customHeight="1" thickBot="1" x14ac:dyDescent="0.25">
      <c r="A87" s="64"/>
      <c r="B87" s="11"/>
      <c r="C87" s="52"/>
      <c r="D87" s="1038"/>
      <c r="E87" s="305"/>
      <c r="F87" s="350"/>
      <c r="G87" s="108" t="s">
        <v>25</v>
      </c>
      <c r="H87" s="215">
        <f>H85</f>
        <v>15</v>
      </c>
      <c r="I87" s="212"/>
      <c r="J87" s="209"/>
      <c r="K87" s="836"/>
      <c r="L87" s="242"/>
      <c r="M87" s="243"/>
      <c r="N87" s="206"/>
      <c r="O87" s="17"/>
      <c r="P87" s="17"/>
      <c r="Q87" s="17"/>
      <c r="R87" s="17"/>
      <c r="S87" s="17"/>
      <c r="T87" s="17"/>
    </row>
    <row r="88" spans="1:20" s="1" customFormat="1" ht="51.75" customHeight="1" x14ac:dyDescent="0.2">
      <c r="A88" s="63" t="s">
        <v>11</v>
      </c>
      <c r="B88" s="10" t="s">
        <v>26</v>
      </c>
      <c r="C88" s="23" t="s">
        <v>45</v>
      </c>
      <c r="D88" s="1057" t="s">
        <v>185</v>
      </c>
      <c r="E88" s="302" t="s">
        <v>109</v>
      </c>
      <c r="F88" s="343"/>
      <c r="G88" s="181" t="s">
        <v>17</v>
      </c>
      <c r="H88" s="306">
        <v>10</v>
      </c>
      <c r="I88" s="297"/>
      <c r="J88" s="307"/>
      <c r="K88" s="261" t="s">
        <v>192</v>
      </c>
      <c r="L88" s="237">
        <v>1</v>
      </c>
      <c r="M88" s="238"/>
      <c r="N88" s="204"/>
      <c r="O88" s="17"/>
      <c r="P88" s="17"/>
      <c r="Q88" s="17"/>
      <c r="R88" s="17"/>
      <c r="S88" s="17"/>
      <c r="T88" s="17"/>
    </row>
    <row r="89" spans="1:20" s="1" customFormat="1" ht="15.75" customHeight="1" thickBot="1" x14ac:dyDescent="0.25">
      <c r="A89" s="64"/>
      <c r="B89" s="11"/>
      <c r="C89" s="52"/>
      <c r="D89" s="1058"/>
      <c r="E89" s="159"/>
      <c r="F89" s="350"/>
      <c r="G89" s="108" t="s">
        <v>25</v>
      </c>
      <c r="H89" s="215">
        <f>H88</f>
        <v>10</v>
      </c>
      <c r="I89" s="212"/>
      <c r="J89" s="209"/>
      <c r="K89" s="262"/>
      <c r="L89" s="246"/>
      <c r="M89" s="247"/>
      <c r="N89" s="205"/>
      <c r="O89" s="17"/>
      <c r="P89" s="17"/>
      <c r="Q89" s="17"/>
      <c r="R89" s="17"/>
      <c r="S89" s="17"/>
      <c r="T89" s="17"/>
    </row>
    <row r="90" spans="1:20" s="1" customFormat="1" ht="15.75" customHeight="1" thickBot="1" x14ac:dyDescent="0.25">
      <c r="A90" s="66" t="s">
        <v>11</v>
      </c>
      <c r="B90" s="9" t="s">
        <v>26</v>
      </c>
      <c r="C90" s="984" t="s">
        <v>34</v>
      </c>
      <c r="D90" s="904"/>
      <c r="E90" s="904"/>
      <c r="F90" s="904"/>
      <c r="G90" s="904"/>
      <c r="H90" s="347">
        <f>+H84+H72+H70+H68+H80+H76+H87+H89</f>
        <v>1351.6000000000001</v>
      </c>
      <c r="I90" s="347">
        <f>+I84+I72+I70+I68+I80+I76+I87+I89</f>
        <v>1294.4000000000001</v>
      </c>
      <c r="J90" s="347">
        <f>+J84+J72+J70+J68+J80+J76+J87+J89</f>
        <v>1354.5</v>
      </c>
      <c r="K90" s="964"/>
      <c r="L90" s="1059"/>
      <c r="M90" s="1059"/>
      <c r="N90" s="965"/>
      <c r="O90" s="17"/>
      <c r="P90" s="336"/>
      <c r="Q90" s="17"/>
      <c r="R90" s="17"/>
      <c r="S90" s="17"/>
      <c r="T90" s="17"/>
    </row>
    <row r="91" spans="1:20" s="1" customFormat="1" ht="13.5" thickBot="1" x14ac:dyDescent="0.25">
      <c r="A91" s="66" t="s">
        <v>11</v>
      </c>
      <c r="B91" s="9" t="s">
        <v>30</v>
      </c>
      <c r="C91" s="966" t="s">
        <v>40</v>
      </c>
      <c r="D91" s="967"/>
      <c r="E91" s="967"/>
      <c r="F91" s="967"/>
      <c r="G91" s="968"/>
      <c r="H91" s="968"/>
      <c r="I91" s="968"/>
      <c r="J91" s="968"/>
      <c r="K91" s="968"/>
      <c r="L91" s="968"/>
      <c r="M91" s="968"/>
      <c r="N91" s="969"/>
      <c r="O91" s="17"/>
      <c r="P91" s="17"/>
      <c r="Q91" s="17"/>
      <c r="R91" s="17"/>
      <c r="S91" s="17"/>
      <c r="T91" s="17"/>
    </row>
    <row r="92" spans="1:20" s="1" customFormat="1" ht="15.6" customHeight="1" x14ac:dyDescent="0.2">
      <c r="A92" s="70" t="s">
        <v>11</v>
      </c>
      <c r="B92" s="54" t="s">
        <v>30</v>
      </c>
      <c r="C92" s="146" t="s">
        <v>11</v>
      </c>
      <c r="D92" s="1060" t="s">
        <v>122</v>
      </c>
      <c r="E92" s="150"/>
      <c r="F92" s="373"/>
      <c r="G92" s="528" t="s">
        <v>17</v>
      </c>
      <c r="H92" s="184">
        <f>855.2-300</f>
        <v>555.20000000000005</v>
      </c>
      <c r="I92" s="195">
        <v>2152.1</v>
      </c>
      <c r="J92" s="569">
        <v>763.1</v>
      </c>
      <c r="K92" s="378"/>
      <c r="L92" s="231"/>
      <c r="M92" s="232"/>
      <c r="N92" s="273"/>
      <c r="O92" s="17"/>
      <c r="P92" s="17"/>
      <c r="Q92" s="17"/>
      <c r="R92" s="17"/>
      <c r="S92" s="17"/>
      <c r="T92" s="17"/>
    </row>
    <row r="93" spans="1:20" s="1" customFormat="1" ht="15.6" customHeight="1" x14ac:dyDescent="0.2">
      <c r="A93" s="626"/>
      <c r="B93" s="627"/>
      <c r="C93" s="629"/>
      <c r="D93" s="1054"/>
      <c r="E93" s="563"/>
      <c r="F93" s="625"/>
      <c r="G93" s="529" t="s">
        <v>186</v>
      </c>
      <c r="H93" s="326">
        <v>300</v>
      </c>
      <c r="I93" s="565"/>
      <c r="J93" s="566"/>
      <c r="K93" s="628"/>
      <c r="L93" s="235"/>
      <c r="M93" s="236"/>
      <c r="N93" s="275"/>
      <c r="O93" s="17"/>
      <c r="P93" s="17"/>
      <c r="Q93" s="17"/>
      <c r="R93" s="17"/>
      <c r="S93" s="17"/>
      <c r="T93" s="17"/>
    </row>
    <row r="94" spans="1:20" s="1" customFormat="1" ht="15.6" customHeight="1" x14ac:dyDescent="0.2">
      <c r="A94" s="496"/>
      <c r="B94" s="498"/>
      <c r="C94" s="504"/>
      <c r="D94" s="1054"/>
      <c r="E94" s="563"/>
      <c r="F94" s="493"/>
      <c r="G94" s="529" t="s">
        <v>76</v>
      </c>
      <c r="H94" s="326">
        <v>615.5</v>
      </c>
      <c r="I94" s="565">
        <v>0</v>
      </c>
      <c r="J94" s="566">
        <v>0</v>
      </c>
      <c r="K94" s="501"/>
      <c r="L94" s="235"/>
      <c r="M94" s="236"/>
      <c r="N94" s="275"/>
      <c r="O94" s="17"/>
      <c r="P94" s="17"/>
      <c r="Q94" s="17"/>
      <c r="R94" s="17"/>
      <c r="S94" s="17"/>
      <c r="T94" s="17"/>
    </row>
    <row r="95" spans="1:20" s="1" customFormat="1" ht="15.6" customHeight="1" x14ac:dyDescent="0.2">
      <c r="A95" s="496"/>
      <c r="B95" s="498"/>
      <c r="C95" s="504"/>
      <c r="D95" s="562"/>
      <c r="E95" s="563"/>
      <c r="F95" s="493"/>
      <c r="G95" s="532" t="s">
        <v>28</v>
      </c>
      <c r="H95" s="326">
        <v>2498.6999999999998</v>
      </c>
      <c r="I95" s="565">
        <v>0</v>
      </c>
      <c r="J95" s="564">
        <v>0</v>
      </c>
      <c r="K95" s="501"/>
      <c r="L95" s="235"/>
      <c r="M95" s="236"/>
      <c r="N95" s="275"/>
      <c r="O95" s="17"/>
      <c r="P95" s="17"/>
      <c r="Q95" s="17"/>
      <c r="R95" s="17"/>
      <c r="S95" s="17"/>
      <c r="T95" s="17"/>
    </row>
    <row r="96" spans="1:20" s="1" customFormat="1" ht="15.6" customHeight="1" x14ac:dyDescent="0.2">
      <c r="A96" s="496"/>
      <c r="B96" s="498"/>
      <c r="C96" s="504"/>
      <c r="D96" s="562"/>
      <c r="E96" s="563"/>
      <c r="F96" s="493"/>
      <c r="G96" s="529" t="s">
        <v>42</v>
      </c>
      <c r="H96" s="326">
        <v>253.1</v>
      </c>
      <c r="I96" s="565">
        <v>167.5</v>
      </c>
      <c r="J96" s="564">
        <v>502.7</v>
      </c>
      <c r="K96" s="501"/>
      <c r="L96" s="235"/>
      <c r="M96" s="236"/>
      <c r="N96" s="275"/>
      <c r="O96" s="17"/>
      <c r="P96" s="17"/>
      <c r="Q96" s="17"/>
      <c r="R96" s="17"/>
      <c r="S96" s="17"/>
      <c r="T96" s="17"/>
    </row>
    <row r="97" spans="1:23" s="1" customFormat="1" ht="15.6" customHeight="1" x14ac:dyDescent="0.2">
      <c r="A97" s="496"/>
      <c r="B97" s="498"/>
      <c r="C97" s="504"/>
      <c r="D97" s="562"/>
      <c r="E97" s="563"/>
      <c r="F97" s="493"/>
      <c r="G97" s="530" t="s">
        <v>65</v>
      </c>
      <c r="H97" s="327">
        <v>137.69999999999999</v>
      </c>
      <c r="I97" s="567">
        <v>2171.4</v>
      </c>
      <c r="J97" s="568">
        <v>1190.9000000000001</v>
      </c>
      <c r="K97" s="501"/>
      <c r="L97" s="235"/>
      <c r="M97" s="236"/>
      <c r="N97" s="275"/>
      <c r="O97" s="17"/>
      <c r="P97" s="17"/>
      <c r="Q97" s="17"/>
      <c r="R97" s="17"/>
      <c r="S97" s="17"/>
      <c r="T97" s="17"/>
    </row>
    <row r="98" spans="1:23" s="1" customFormat="1" ht="18.600000000000001" customHeight="1" x14ac:dyDescent="0.2">
      <c r="A98" s="400"/>
      <c r="B98" s="387"/>
      <c r="C98" s="388"/>
      <c r="D98" s="1053" t="s">
        <v>165</v>
      </c>
      <c r="E98" s="1055" t="s">
        <v>109</v>
      </c>
      <c r="F98" s="357"/>
      <c r="G98" s="575" t="s">
        <v>180</v>
      </c>
      <c r="H98" s="585">
        <v>530.9</v>
      </c>
      <c r="I98" s="577">
        <v>48.8</v>
      </c>
      <c r="J98" s="586"/>
      <c r="K98" s="391" t="s">
        <v>114</v>
      </c>
      <c r="L98" s="92">
        <v>95</v>
      </c>
      <c r="M98" s="193">
        <v>100</v>
      </c>
      <c r="N98" s="194"/>
      <c r="O98" s="17"/>
      <c r="P98" s="17"/>
      <c r="Q98" s="17"/>
      <c r="R98" s="17"/>
      <c r="S98" s="17"/>
      <c r="T98" s="17"/>
    </row>
    <row r="99" spans="1:23" s="1" customFormat="1" ht="18.600000000000001" customHeight="1" x14ac:dyDescent="0.2">
      <c r="A99" s="890"/>
      <c r="B99" s="892"/>
      <c r="C99" s="945"/>
      <c r="D99" s="1054"/>
      <c r="E99" s="1056"/>
      <c r="F99" s="976" t="s">
        <v>39</v>
      </c>
      <c r="G99" s="575" t="s">
        <v>181</v>
      </c>
      <c r="H99" s="585">
        <v>48.8</v>
      </c>
      <c r="I99" s="577"/>
      <c r="J99" s="586"/>
      <c r="K99" s="379"/>
      <c r="L99" s="235"/>
      <c r="M99" s="236"/>
      <c r="N99" s="275"/>
      <c r="O99" s="17"/>
      <c r="P99" s="17"/>
      <c r="Q99" s="17"/>
      <c r="R99" s="17"/>
      <c r="S99" s="17"/>
      <c r="T99" s="17"/>
    </row>
    <row r="100" spans="1:23" s="1" customFormat="1" ht="17.45" customHeight="1" thickBot="1" x14ac:dyDescent="0.25">
      <c r="A100" s="891"/>
      <c r="B100" s="893"/>
      <c r="C100" s="947"/>
      <c r="D100" s="1054"/>
      <c r="E100" s="600" t="s">
        <v>41</v>
      </c>
      <c r="F100" s="977"/>
      <c r="G100" s="587"/>
      <c r="H100" s="588"/>
      <c r="I100" s="589"/>
      <c r="J100" s="590"/>
      <c r="K100" s="505"/>
      <c r="L100" s="233"/>
      <c r="M100" s="234"/>
      <c r="N100" s="274"/>
      <c r="O100" s="17"/>
      <c r="P100" s="17"/>
      <c r="Q100" s="17"/>
      <c r="R100" s="17"/>
      <c r="S100" s="17"/>
      <c r="T100" s="17"/>
    </row>
    <row r="101" spans="1:23" s="1" customFormat="1" ht="28.15" customHeight="1" x14ac:dyDescent="0.2">
      <c r="A101" s="890"/>
      <c r="B101" s="892"/>
      <c r="C101" s="945"/>
      <c r="D101" s="1034" t="s">
        <v>166</v>
      </c>
      <c r="E101" s="635" t="s">
        <v>109</v>
      </c>
      <c r="F101" s="951" t="s">
        <v>39</v>
      </c>
      <c r="G101" s="572" t="s">
        <v>181</v>
      </c>
      <c r="H101" s="573">
        <f>400+87.9-16.2</f>
        <v>471.7</v>
      </c>
      <c r="I101" s="574"/>
      <c r="J101" s="579"/>
      <c r="K101" s="1037" t="s">
        <v>203</v>
      </c>
      <c r="L101" s="328">
        <v>100</v>
      </c>
      <c r="M101" s="248"/>
      <c r="N101" s="285"/>
      <c r="O101" s="17"/>
      <c r="P101" s="17"/>
      <c r="Q101" s="17"/>
      <c r="R101" s="17"/>
      <c r="S101" s="336"/>
      <c r="T101" s="17"/>
    </row>
    <row r="102" spans="1:23" s="1" customFormat="1" ht="28.15" customHeight="1" thickBot="1" x14ac:dyDescent="0.25">
      <c r="A102" s="894"/>
      <c r="B102" s="944"/>
      <c r="C102" s="946"/>
      <c r="D102" s="1040"/>
      <c r="E102" s="636" t="s">
        <v>41</v>
      </c>
      <c r="F102" s="830"/>
      <c r="G102" s="572"/>
      <c r="H102" s="573"/>
      <c r="I102" s="574"/>
      <c r="J102" s="579"/>
      <c r="K102" s="1037"/>
      <c r="L102" s="328"/>
      <c r="M102" s="248"/>
      <c r="N102" s="285"/>
      <c r="O102" s="17"/>
      <c r="P102" s="17"/>
      <c r="Q102" s="17"/>
      <c r="R102" s="17"/>
      <c r="S102" s="17"/>
      <c r="T102" s="17"/>
    </row>
    <row r="103" spans="1:23" s="1" customFormat="1" ht="26.45" customHeight="1" x14ac:dyDescent="0.2">
      <c r="A103" s="890"/>
      <c r="B103" s="892"/>
      <c r="C103" s="945"/>
      <c r="D103" s="1040" t="s">
        <v>167</v>
      </c>
      <c r="E103" s="601" t="s">
        <v>109</v>
      </c>
      <c r="F103" s="951" t="s">
        <v>39</v>
      </c>
      <c r="G103" s="572" t="s">
        <v>180</v>
      </c>
      <c r="H103" s="591">
        <f>81.1-9.8</f>
        <v>71.3</v>
      </c>
      <c r="I103" s="592">
        <f>1600</f>
        <v>1600</v>
      </c>
      <c r="J103" s="593">
        <f>865.8-225.2</f>
        <v>640.59999999999991</v>
      </c>
      <c r="K103" s="349" t="s">
        <v>72</v>
      </c>
      <c r="L103" s="614">
        <v>1</v>
      </c>
      <c r="M103" s="193"/>
      <c r="N103" s="497"/>
      <c r="O103" s="17"/>
      <c r="P103" s="17"/>
      <c r="Q103" s="17"/>
      <c r="R103" s="17"/>
      <c r="S103" s="17"/>
      <c r="T103" s="17"/>
    </row>
    <row r="104" spans="1:23" s="1" customFormat="1" ht="21" customHeight="1" thickBot="1" x14ac:dyDescent="0.25">
      <c r="A104" s="894"/>
      <c r="B104" s="944"/>
      <c r="C104" s="946"/>
      <c r="D104" s="909"/>
      <c r="E104" s="402" t="s">
        <v>41</v>
      </c>
      <c r="F104" s="830"/>
      <c r="G104" s="572"/>
      <c r="H104" s="591"/>
      <c r="I104" s="592"/>
      <c r="J104" s="593"/>
      <c r="K104" s="615" t="s">
        <v>114</v>
      </c>
      <c r="L104" s="616"/>
      <c r="M104" s="359">
        <v>30</v>
      </c>
      <c r="N104" s="94">
        <v>50</v>
      </c>
      <c r="O104" s="17"/>
      <c r="P104" s="17"/>
      <c r="Q104" s="17"/>
      <c r="R104" s="17"/>
      <c r="S104" s="17"/>
      <c r="T104" s="17"/>
    </row>
    <row r="105" spans="1:23" s="1" customFormat="1" ht="27.6" customHeight="1" x14ac:dyDescent="0.2">
      <c r="A105" s="890"/>
      <c r="B105" s="892"/>
      <c r="C105" s="945"/>
      <c r="D105" s="1034" t="s">
        <v>168</v>
      </c>
      <c r="E105" s="1041" t="s">
        <v>41</v>
      </c>
      <c r="F105" s="951" t="s">
        <v>39</v>
      </c>
      <c r="G105" s="572" t="s">
        <v>182</v>
      </c>
      <c r="H105" s="591">
        <f>2448+50.7</f>
        <v>2498.6999999999998</v>
      </c>
      <c r="I105" s="574"/>
      <c r="J105" s="573"/>
      <c r="K105" s="331" t="s">
        <v>108</v>
      </c>
      <c r="L105" s="328">
        <v>100</v>
      </c>
      <c r="M105" s="249"/>
      <c r="N105" s="286"/>
      <c r="O105" s="17"/>
      <c r="P105" s="17"/>
      <c r="Q105" s="17"/>
      <c r="R105" s="17"/>
      <c r="S105" s="336"/>
      <c r="T105" s="17"/>
    </row>
    <row r="106" spans="1:23" s="1" customFormat="1" ht="27.6" customHeight="1" x14ac:dyDescent="0.2">
      <c r="A106" s="894"/>
      <c r="B106" s="944"/>
      <c r="C106" s="946"/>
      <c r="D106" s="1040"/>
      <c r="E106" s="1042"/>
      <c r="F106" s="830"/>
      <c r="G106" s="572"/>
      <c r="H106" s="573"/>
      <c r="I106" s="574"/>
      <c r="J106" s="579"/>
      <c r="K106" s="331"/>
      <c r="L106" s="332"/>
      <c r="M106" s="249"/>
      <c r="N106" s="286"/>
      <c r="O106" s="17"/>
      <c r="P106" s="17"/>
      <c r="Q106" s="17"/>
      <c r="R106" s="17"/>
      <c r="S106" s="17"/>
      <c r="T106" s="17"/>
    </row>
    <row r="107" spans="1:23" s="1" customFormat="1" ht="22.15" customHeight="1" x14ac:dyDescent="0.2">
      <c r="A107" s="400"/>
      <c r="B107" s="387"/>
      <c r="C107" s="388"/>
      <c r="D107" s="1043" t="s">
        <v>174</v>
      </c>
      <c r="E107" s="402" t="s">
        <v>41</v>
      </c>
      <c r="F107" s="389"/>
      <c r="G107" s="594" t="s">
        <v>180</v>
      </c>
      <c r="H107" s="595">
        <v>50</v>
      </c>
      <c r="I107" s="596">
        <v>100</v>
      </c>
      <c r="J107" s="597"/>
      <c r="K107" s="1044" t="s">
        <v>100</v>
      </c>
      <c r="L107" s="611">
        <v>100</v>
      </c>
      <c r="M107" s="612">
        <v>100</v>
      </c>
      <c r="N107" s="613"/>
      <c r="O107" s="336"/>
      <c r="P107" s="17"/>
      <c r="Q107" s="17"/>
      <c r="R107" s="17"/>
      <c r="S107" s="17"/>
      <c r="T107" s="17"/>
    </row>
    <row r="108" spans="1:23" s="1" customFormat="1" ht="22.15" customHeight="1" thickBot="1" x14ac:dyDescent="0.25">
      <c r="A108" s="400"/>
      <c r="B108" s="387"/>
      <c r="C108" s="388"/>
      <c r="D108" s="1043"/>
      <c r="E108" s="402"/>
      <c r="F108" s="389"/>
      <c r="G108" s="594" t="s">
        <v>183</v>
      </c>
      <c r="H108" s="595">
        <v>50</v>
      </c>
      <c r="I108" s="596"/>
      <c r="J108" s="597"/>
      <c r="K108" s="1045"/>
      <c r="L108" s="608"/>
      <c r="M108" s="609"/>
      <c r="N108" s="610"/>
      <c r="O108" s="336"/>
      <c r="P108" s="17"/>
      <c r="Q108" s="336"/>
      <c r="R108" s="17"/>
      <c r="S108" s="17"/>
      <c r="T108" s="17"/>
    </row>
    <row r="109" spans="1:23" s="1" customFormat="1" ht="28.15" customHeight="1" x14ac:dyDescent="0.2">
      <c r="A109" s="400"/>
      <c r="B109" s="387"/>
      <c r="C109" s="149"/>
      <c r="D109" s="1046" t="s">
        <v>175</v>
      </c>
      <c r="E109" s="632" t="s">
        <v>109</v>
      </c>
      <c r="F109" s="373" t="s">
        <v>67</v>
      </c>
      <c r="G109" s="575" t="s">
        <v>181</v>
      </c>
      <c r="H109" s="576">
        <v>73.8</v>
      </c>
      <c r="I109" s="577"/>
      <c r="J109" s="576"/>
      <c r="K109" s="501" t="s">
        <v>92</v>
      </c>
      <c r="L109" s="235">
        <v>1</v>
      </c>
      <c r="M109" s="236"/>
      <c r="N109" s="275"/>
      <c r="O109" s="17"/>
      <c r="P109" s="17"/>
      <c r="Q109" s="17"/>
      <c r="R109" s="17"/>
      <c r="S109" s="17"/>
      <c r="T109" s="17"/>
    </row>
    <row r="110" spans="1:23" s="1" customFormat="1" ht="28.15" customHeight="1" x14ac:dyDescent="0.2">
      <c r="A110" s="400"/>
      <c r="B110" s="387"/>
      <c r="C110" s="149"/>
      <c r="D110" s="1047"/>
      <c r="E110" s="633" t="s">
        <v>41</v>
      </c>
      <c r="F110" s="374"/>
      <c r="G110" s="575"/>
      <c r="H110" s="576"/>
      <c r="I110" s="577"/>
      <c r="J110" s="576"/>
      <c r="K110" s="379"/>
      <c r="L110" s="235"/>
      <c r="M110" s="236"/>
      <c r="N110" s="275"/>
      <c r="O110" s="17"/>
      <c r="P110" s="17"/>
      <c r="Q110" s="336"/>
      <c r="R110" s="17"/>
      <c r="S110" s="17"/>
      <c r="T110" s="17"/>
    </row>
    <row r="111" spans="1:23" s="1" customFormat="1" ht="18.600000000000001" customHeight="1" x14ac:dyDescent="0.2">
      <c r="A111" s="64"/>
      <c r="B111" s="11"/>
      <c r="C111" s="52"/>
      <c r="D111" s="1038" t="s">
        <v>202</v>
      </c>
      <c r="E111" s="640" t="s">
        <v>41</v>
      </c>
      <c r="F111" s="389"/>
      <c r="G111" s="578" t="s">
        <v>180</v>
      </c>
      <c r="H111" s="573">
        <v>14.2</v>
      </c>
      <c r="I111" s="574">
        <v>223.3</v>
      </c>
      <c r="J111" s="579">
        <v>122.5</v>
      </c>
      <c r="K111" s="834" t="s">
        <v>162</v>
      </c>
      <c r="L111" s="545" t="s">
        <v>153</v>
      </c>
      <c r="M111" s="338" t="s">
        <v>155</v>
      </c>
      <c r="N111" s="283">
        <v>100</v>
      </c>
      <c r="O111" s="17"/>
      <c r="P111" s="17"/>
      <c r="Q111" s="17"/>
      <c r="R111" s="336"/>
      <c r="S111" s="17"/>
      <c r="T111" s="17"/>
      <c r="U111" s="17"/>
      <c r="V111" s="17"/>
      <c r="W111" s="17"/>
    </row>
    <row r="112" spans="1:23" s="1" customFormat="1" ht="18.600000000000001" customHeight="1" x14ac:dyDescent="0.2">
      <c r="A112" s="64"/>
      <c r="B112" s="11"/>
      <c r="C112" s="52"/>
      <c r="D112" s="1038"/>
      <c r="E112" s="299"/>
      <c r="F112" s="389"/>
      <c r="G112" s="578" t="s">
        <v>184</v>
      </c>
      <c r="H112" s="573">
        <v>137.69999999999999</v>
      </c>
      <c r="I112" s="574">
        <v>2171.4</v>
      </c>
      <c r="J112" s="579">
        <v>1190.9000000000001</v>
      </c>
      <c r="K112" s="835"/>
      <c r="L112" s="557"/>
      <c r="M112" s="258"/>
      <c r="N112" s="282"/>
      <c r="O112" s="17"/>
      <c r="P112" s="17"/>
      <c r="Q112" s="17"/>
      <c r="R112" s="336"/>
      <c r="S112" s="17"/>
      <c r="T112" s="17"/>
      <c r="U112" s="17"/>
      <c r="V112" s="17"/>
      <c r="W112" s="17"/>
    </row>
    <row r="113" spans="1:23" s="1" customFormat="1" ht="32.450000000000003" customHeight="1" thickBot="1" x14ac:dyDescent="0.25">
      <c r="A113" s="64"/>
      <c r="B113" s="11"/>
      <c r="C113" s="52"/>
      <c r="D113" s="1038"/>
      <c r="E113" s="299"/>
      <c r="F113" s="389"/>
      <c r="G113" s="578" t="s">
        <v>183</v>
      </c>
      <c r="H113" s="573">
        <v>3.1</v>
      </c>
      <c r="I113" s="574">
        <v>48.6</v>
      </c>
      <c r="J113" s="579">
        <v>26.6</v>
      </c>
      <c r="K113" s="1039"/>
      <c r="L113" s="546"/>
      <c r="M113" s="339"/>
      <c r="N113" s="606"/>
      <c r="O113" s="17"/>
      <c r="P113" s="17"/>
      <c r="Q113" s="17"/>
      <c r="R113" s="336"/>
      <c r="S113" s="17"/>
      <c r="T113" s="17"/>
      <c r="U113" s="17"/>
      <c r="V113" s="17"/>
      <c r="W113" s="17"/>
    </row>
    <row r="114" spans="1:23" s="1" customFormat="1" ht="21.6" customHeight="1" x14ac:dyDescent="0.2">
      <c r="A114" s="890"/>
      <c r="B114" s="892"/>
      <c r="C114" s="945"/>
      <c r="D114" s="1034" t="s">
        <v>176</v>
      </c>
      <c r="E114" s="1041" t="s">
        <v>41</v>
      </c>
      <c r="F114" s="951"/>
      <c r="G114" s="572" t="s">
        <v>180</v>
      </c>
      <c r="H114" s="598">
        <f>27.5+61.3</f>
        <v>88.8</v>
      </c>
      <c r="I114" s="577">
        <v>100</v>
      </c>
      <c r="J114" s="579"/>
      <c r="K114" s="501" t="s">
        <v>163</v>
      </c>
      <c r="L114" s="235">
        <v>1</v>
      </c>
      <c r="M114" s="236">
        <v>1</v>
      </c>
      <c r="N114" s="360"/>
      <c r="O114" s="17"/>
      <c r="P114" s="17"/>
      <c r="Q114" s="17"/>
      <c r="R114" s="17"/>
      <c r="S114" s="17"/>
      <c r="T114" s="17"/>
    </row>
    <row r="115" spans="1:23" s="1" customFormat="1" ht="21.6" customHeight="1" x14ac:dyDescent="0.2">
      <c r="A115" s="894"/>
      <c r="B115" s="944"/>
      <c r="C115" s="946"/>
      <c r="D115" s="1040"/>
      <c r="E115" s="1042"/>
      <c r="F115" s="830"/>
      <c r="G115" s="572" t="s">
        <v>181</v>
      </c>
      <c r="H115" s="576">
        <v>21.2</v>
      </c>
      <c r="I115" s="577"/>
      <c r="J115" s="579"/>
      <c r="K115" s="379"/>
      <c r="L115" s="235"/>
      <c r="M115" s="236"/>
      <c r="N115" s="360"/>
      <c r="O115" s="17"/>
      <c r="P115" s="17"/>
      <c r="Q115" s="17"/>
      <c r="R115" s="17"/>
      <c r="S115" s="17"/>
      <c r="T115" s="17"/>
    </row>
    <row r="116" spans="1:23" s="1" customFormat="1" ht="22.15" customHeight="1" x14ac:dyDescent="0.2">
      <c r="A116" s="400"/>
      <c r="B116" s="387"/>
      <c r="C116" s="388"/>
      <c r="D116" s="1043" t="s">
        <v>198</v>
      </c>
      <c r="E116" s="402" t="s">
        <v>41</v>
      </c>
      <c r="F116" s="389"/>
      <c r="G116" s="594" t="s">
        <v>180</v>
      </c>
      <c r="H116" s="573">
        <v>100</v>
      </c>
      <c r="I116" s="596"/>
      <c r="J116" s="597"/>
      <c r="K116" s="1044" t="s">
        <v>100</v>
      </c>
      <c r="L116" s="611">
        <v>100</v>
      </c>
      <c r="M116" s="612"/>
      <c r="N116" s="613"/>
      <c r="O116" s="336"/>
      <c r="P116" s="336"/>
      <c r="Q116" s="17"/>
      <c r="R116" s="17"/>
      <c r="S116" s="17"/>
      <c r="T116" s="17"/>
    </row>
    <row r="117" spans="1:23" s="1" customFormat="1" ht="22.15" customHeight="1" thickBot="1" x14ac:dyDescent="0.25">
      <c r="A117" s="400"/>
      <c r="B117" s="387"/>
      <c r="C117" s="388"/>
      <c r="D117" s="1043"/>
      <c r="E117" s="402"/>
      <c r="F117" s="389"/>
      <c r="G117" s="594"/>
      <c r="H117" s="595"/>
      <c r="I117" s="596"/>
      <c r="J117" s="597"/>
      <c r="K117" s="1045"/>
      <c r="L117" s="608"/>
      <c r="M117" s="609"/>
      <c r="N117" s="610"/>
      <c r="O117" s="336"/>
      <c r="P117" s="17"/>
      <c r="Q117" s="17"/>
      <c r="R117" s="17"/>
      <c r="S117" s="17"/>
      <c r="T117" s="17"/>
    </row>
    <row r="118" spans="1:23" s="1" customFormat="1" ht="41.45" customHeight="1" thickBot="1" x14ac:dyDescent="0.25">
      <c r="A118" s="496"/>
      <c r="B118" s="570"/>
      <c r="C118" s="504"/>
      <c r="D118" s="603" t="s">
        <v>129</v>
      </c>
      <c r="E118" s="604" t="s">
        <v>41</v>
      </c>
      <c r="F118" s="571" t="s">
        <v>39</v>
      </c>
      <c r="G118" s="572" t="s">
        <v>183</v>
      </c>
      <c r="H118" s="573">
        <v>200</v>
      </c>
      <c r="I118" s="574"/>
      <c r="J118" s="579"/>
      <c r="K118" s="607" t="s">
        <v>130</v>
      </c>
      <c r="L118" s="235">
        <v>1</v>
      </c>
      <c r="M118" s="236"/>
      <c r="N118" s="275"/>
      <c r="O118" s="17"/>
      <c r="P118" s="17"/>
      <c r="Q118" s="17"/>
      <c r="R118" s="17"/>
      <c r="S118" s="336"/>
      <c r="T118" s="17"/>
    </row>
    <row r="119" spans="1:23" s="1" customFormat="1" ht="15.75" customHeight="1" x14ac:dyDescent="0.2">
      <c r="A119" s="400"/>
      <c r="B119" s="387"/>
      <c r="C119" s="149"/>
      <c r="D119" s="1043" t="s">
        <v>169</v>
      </c>
      <c r="E119" s="602" t="s">
        <v>41</v>
      </c>
      <c r="F119" s="390" t="s">
        <v>38</v>
      </c>
      <c r="G119" s="580" t="s">
        <v>180</v>
      </c>
      <c r="H119" s="581"/>
      <c r="I119" s="582">
        <v>80</v>
      </c>
      <c r="J119" s="581"/>
      <c r="K119" s="832" t="s">
        <v>100</v>
      </c>
      <c r="L119" s="92"/>
      <c r="M119" s="193">
        <v>100</v>
      </c>
      <c r="N119" s="283"/>
      <c r="O119" s="17"/>
      <c r="P119" s="17"/>
      <c r="Q119" s="17"/>
      <c r="R119" s="17"/>
      <c r="S119" s="17"/>
      <c r="T119" s="17"/>
    </row>
    <row r="120" spans="1:23" s="1" customFormat="1" ht="35.450000000000003" customHeight="1" thickBot="1" x14ac:dyDescent="0.25">
      <c r="A120" s="400"/>
      <c r="B120" s="387"/>
      <c r="C120" s="149"/>
      <c r="D120" s="1043"/>
      <c r="E120" s="630" t="s">
        <v>109</v>
      </c>
      <c r="F120" s="389"/>
      <c r="G120" s="580"/>
      <c r="H120" s="581"/>
      <c r="I120" s="582"/>
      <c r="J120" s="599"/>
      <c r="K120" s="978"/>
      <c r="L120" s="233"/>
      <c r="M120" s="234"/>
      <c r="N120" s="606"/>
      <c r="O120" s="17"/>
      <c r="P120" s="336"/>
      <c r="Q120" s="17"/>
      <c r="R120" s="17"/>
      <c r="S120" s="17"/>
      <c r="T120" s="17"/>
    </row>
    <row r="121" spans="1:23" s="1" customFormat="1" ht="16.899999999999999" customHeight="1" x14ac:dyDescent="0.2">
      <c r="A121" s="890"/>
      <c r="B121" s="892"/>
      <c r="C121" s="945"/>
      <c r="D121" s="1034" t="s">
        <v>177</v>
      </c>
      <c r="E121" s="605" t="s">
        <v>41</v>
      </c>
      <c r="F121" s="951"/>
      <c r="G121" s="572" t="s">
        <v>183</v>
      </c>
      <c r="H121" s="573"/>
      <c r="I121" s="592">
        <v>118.9</v>
      </c>
      <c r="J121" s="593">
        <v>476.1</v>
      </c>
      <c r="K121" s="1052" t="s">
        <v>148</v>
      </c>
      <c r="L121" s="235"/>
      <c r="M121" s="236">
        <v>20</v>
      </c>
      <c r="N121" s="275">
        <v>100</v>
      </c>
      <c r="O121" s="17"/>
      <c r="P121" s="17"/>
      <c r="Q121" s="17"/>
      <c r="R121" s="17"/>
      <c r="S121" s="17"/>
      <c r="T121" s="17"/>
    </row>
    <row r="122" spans="1:23" s="1" customFormat="1" ht="36" customHeight="1" thickBot="1" x14ac:dyDescent="0.25">
      <c r="A122" s="894"/>
      <c r="B122" s="944"/>
      <c r="C122" s="946"/>
      <c r="D122" s="914"/>
      <c r="E122" s="362" t="s">
        <v>109</v>
      </c>
      <c r="F122" s="830"/>
      <c r="G122" s="572"/>
      <c r="H122" s="573"/>
      <c r="I122" s="583"/>
      <c r="J122" s="584"/>
      <c r="K122" s="1052"/>
      <c r="L122" s="235"/>
      <c r="M122" s="236"/>
      <c r="N122" s="275"/>
      <c r="O122" s="17"/>
      <c r="P122" s="17"/>
      <c r="Q122" s="17"/>
      <c r="R122" s="17"/>
      <c r="S122" s="17"/>
      <c r="T122" s="17"/>
    </row>
    <row r="123" spans="1:23" s="1" customFormat="1" ht="16.5" customHeight="1" thickBot="1" x14ac:dyDescent="0.25">
      <c r="A123" s="67" t="s">
        <v>11</v>
      </c>
      <c r="B123" s="8" t="s">
        <v>30</v>
      </c>
      <c r="C123" s="903" t="s">
        <v>34</v>
      </c>
      <c r="D123" s="904"/>
      <c r="E123" s="904"/>
      <c r="F123" s="904"/>
      <c r="G123" s="904"/>
      <c r="H123" s="559">
        <f>SUM(H92:H97)</f>
        <v>4360.2</v>
      </c>
      <c r="I123" s="623">
        <f t="shared" ref="I123:J123" si="10">SUM(I92:I97)</f>
        <v>4491</v>
      </c>
      <c r="J123" s="622">
        <f t="shared" si="10"/>
        <v>2456.6999999999998</v>
      </c>
      <c r="K123" s="905"/>
      <c r="L123" s="1049"/>
      <c r="M123" s="1049"/>
      <c r="N123" s="906"/>
      <c r="O123" s="17"/>
      <c r="P123" s="17"/>
      <c r="Q123" s="17"/>
      <c r="R123" s="17"/>
      <c r="S123" s="17"/>
      <c r="T123" s="17"/>
    </row>
    <row r="124" spans="1:23" s="1" customFormat="1" ht="16.5" customHeight="1" thickBot="1" x14ac:dyDescent="0.25">
      <c r="A124" s="68" t="s">
        <v>11</v>
      </c>
      <c r="B124" s="901" t="s">
        <v>47</v>
      </c>
      <c r="C124" s="902"/>
      <c r="D124" s="902"/>
      <c r="E124" s="902"/>
      <c r="F124" s="902"/>
      <c r="G124" s="902"/>
      <c r="H124" s="560">
        <f>H123+H90+H58</f>
        <v>8133.2000000000007</v>
      </c>
      <c r="I124" s="213">
        <f>I123+I90+I58</f>
        <v>7984.4</v>
      </c>
      <c r="J124" s="210">
        <f>J123+J90+J58</f>
        <v>5793.2</v>
      </c>
      <c r="K124" s="895"/>
      <c r="L124" s="1050"/>
      <c r="M124" s="1050"/>
      <c r="N124" s="896"/>
      <c r="O124" s="17"/>
      <c r="P124" s="17"/>
      <c r="Q124" s="17"/>
      <c r="R124" s="17"/>
      <c r="S124" s="17"/>
      <c r="T124" s="17"/>
    </row>
    <row r="125" spans="1:23" s="1" customFormat="1" ht="16.5" customHeight="1" thickBot="1" x14ac:dyDescent="0.25">
      <c r="A125" s="69" t="s">
        <v>48</v>
      </c>
      <c r="B125" s="897" t="s">
        <v>49</v>
      </c>
      <c r="C125" s="898"/>
      <c r="D125" s="898"/>
      <c r="E125" s="898"/>
      <c r="F125" s="898"/>
      <c r="G125" s="898"/>
      <c r="H125" s="561">
        <f t="shared" ref="H125:J125" si="11">H124</f>
        <v>8133.2000000000007</v>
      </c>
      <c r="I125" s="214">
        <f t="shared" si="11"/>
        <v>7984.4</v>
      </c>
      <c r="J125" s="211">
        <f t="shared" si="11"/>
        <v>5793.2</v>
      </c>
      <c r="K125" s="899"/>
      <c r="L125" s="1051"/>
      <c r="M125" s="1051"/>
      <c r="N125" s="900"/>
      <c r="O125" s="17"/>
      <c r="P125" s="17"/>
      <c r="Q125" s="17"/>
      <c r="R125" s="17"/>
      <c r="S125" s="17"/>
      <c r="T125" s="17"/>
    </row>
    <row r="126" spans="1:23" s="1" customFormat="1" ht="23.45" customHeight="1" thickBot="1" x14ac:dyDescent="0.25">
      <c r="A126" s="12"/>
      <c r="B126" s="1048" t="s">
        <v>50</v>
      </c>
      <c r="C126" s="1048"/>
      <c r="D126" s="1048"/>
      <c r="E126" s="1048"/>
      <c r="F126" s="1048"/>
      <c r="G126" s="1048"/>
      <c r="H126" s="941"/>
      <c r="I126" s="941"/>
      <c r="J126" s="941"/>
      <c r="K126" s="13"/>
      <c r="L126" s="47"/>
      <c r="M126" s="47"/>
      <c r="N126" s="47"/>
      <c r="O126" s="17"/>
      <c r="P126" s="17"/>
      <c r="Q126" s="17"/>
      <c r="R126" s="17"/>
      <c r="S126" s="17"/>
      <c r="T126" s="17"/>
    </row>
    <row r="127" spans="1:23" s="1" customFormat="1" ht="41.25" customHeight="1" x14ac:dyDescent="0.2">
      <c r="A127" s="1027" t="s">
        <v>51</v>
      </c>
      <c r="B127" s="1028"/>
      <c r="C127" s="1028"/>
      <c r="D127" s="1028"/>
      <c r="E127" s="1028"/>
      <c r="F127" s="1028"/>
      <c r="G127" s="1029"/>
      <c r="H127" s="533" t="s">
        <v>135</v>
      </c>
      <c r="I127" s="221" t="s">
        <v>136</v>
      </c>
      <c r="J127" s="220" t="s">
        <v>137</v>
      </c>
      <c r="K127" s="74"/>
      <c r="L127" s="74"/>
      <c r="M127" s="74"/>
      <c r="N127" s="74"/>
      <c r="O127" s="17"/>
      <c r="P127" s="17"/>
      <c r="Q127" s="17"/>
      <c r="R127" s="17"/>
      <c r="S127" s="17"/>
      <c r="T127" s="17"/>
    </row>
    <row r="128" spans="1:23" s="1" customFormat="1" ht="15.75" customHeight="1" x14ac:dyDescent="0.2">
      <c r="A128" s="935" t="s">
        <v>52</v>
      </c>
      <c r="B128" s="936"/>
      <c r="C128" s="936"/>
      <c r="D128" s="936"/>
      <c r="E128" s="936"/>
      <c r="F128" s="936"/>
      <c r="G128" s="1016"/>
      <c r="H128" s="534">
        <f>+H129+H137+H138+H139</f>
        <v>7033.2999999999993</v>
      </c>
      <c r="I128" s="320">
        <f>+I129+I137+I138+I139</f>
        <v>5081.6000000000004</v>
      </c>
      <c r="J128" s="314">
        <f>+J129+J137+J138+J139</f>
        <v>3624.1</v>
      </c>
      <c r="K128" s="72"/>
      <c r="L128" s="72"/>
      <c r="M128" s="72"/>
      <c r="N128" s="72"/>
      <c r="O128" s="17"/>
      <c r="P128" s="17"/>
      <c r="Q128" s="17"/>
      <c r="R128" s="17"/>
      <c r="S128" s="17"/>
      <c r="T128" s="17"/>
    </row>
    <row r="129" spans="1:20" s="1" customFormat="1" ht="15.75" customHeight="1" x14ac:dyDescent="0.2">
      <c r="A129" s="1021" t="s">
        <v>119</v>
      </c>
      <c r="B129" s="1022"/>
      <c r="C129" s="1022"/>
      <c r="D129" s="1022"/>
      <c r="E129" s="1022"/>
      <c r="F129" s="1022"/>
      <c r="G129" s="1023"/>
      <c r="H129" s="535">
        <f>SUM(H130:H136)</f>
        <v>6350.5</v>
      </c>
      <c r="I129" s="321">
        <f>SUM(I130:I136)</f>
        <v>5081.6000000000004</v>
      </c>
      <c r="J129" s="315">
        <f>SUM(J130:J136)</f>
        <v>3624.1</v>
      </c>
      <c r="K129" s="72"/>
      <c r="L129" s="72"/>
      <c r="M129" s="72"/>
      <c r="N129" s="72"/>
      <c r="O129" s="17"/>
      <c r="P129" s="17"/>
      <c r="Q129" s="17"/>
      <c r="R129" s="17"/>
      <c r="S129" s="17"/>
      <c r="T129" s="17"/>
    </row>
    <row r="130" spans="1:20" s="1" customFormat="1" ht="15.75" customHeight="1" x14ac:dyDescent="0.2">
      <c r="A130" s="930" t="s">
        <v>53</v>
      </c>
      <c r="B130" s="931"/>
      <c r="C130" s="931"/>
      <c r="D130" s="931"/>
      <c r="E130" s="931"/>
      <c r="F130" s="931"/>
      <c r="G130" s="1017"/>
      <c r="H130" s="536">
        <f>SUMIF(G14:G122,"sb",H14:H122)</f>
        <v>1975</v>
      </c>
      <c r="I130" s="322">
        <f>SUMIF(G14:G122,"sb",I14:I122)</f>
        <v>3676.3</v>
      </c>
      <c r="J130" s="316">
        <f>SUMIF(G14:G122,"sb",J14:J122)</f>
        <v>2299.6</v>
      </c>
      <c r="K130" s="73"/>
      <c r="L130" s="73"/>
      <c r="M130" s="73"/>
      <c r="N130" s="73"/>
      <c r="O130" s="17"/>
      <c r="P130" s="17"/>
      <c r="Q130" s="17"/>
      <c r="R130" s="17"/>
      <c r="S130" s="17"/>
      <c r="T130" s="17"/>
    </row>
    <row r="131" spans="1:20" s="1" customFormat="1" ht="30" customHeight="1" x14ac:dyDescent="0.2">
      <c r="A131" s="925" t="s">
        <v>187</v>
      </c>
      <c r="B131" s="926"/>
      <c r="C131" s="926"/>
      <c r="D131" s="926"/>
      <c r="E131" s="926"/>
      <c r="F131" s="926"/>
      <c r="G131" s="1033"/>
      <c r="H131" s="536">
        <f>SUMIF(G15:G123,"sb(K)",H15:H123)</f>
        <v>300</v>
      </c>
      <c r="I131" s="322"/>
      <c r="J131" s="316"/>
      <c r="K131" s="73"/>
      <c r="L131" s="73"/>
      <c r="M131" s="73"/>
      <c r="N131" s="73"/>
      <c r="O131" s="17"/>
      <c r="P131" s="17"/>
      <c r="Q131" s="17"/>
      <c r="R131" s="17"/>
      <c r="S131" s="17"/>
      <c r="T131" s="17"/>
    </row>
    <row r="132" spans="1:20" s="1" customFormat="1" ht="15.75" customHeight="1" x14ac:dyDescent="0.2">
      <c r="A132" s="930" t="s">
        <v>104</v>
      </c>
      <c r="B132" s="931"/>
      <c r="C132" s="931"/>
      <c r="D132" s="931"/>
      <c r="E132" s="931"/>
      <c r="F132" s="931"/>
      <c r="G132" s="1017"/>
      <c r="H132" s="536">
        <f>SUMIF(G14:G122,"sb(aa)",H14:H122)</f>
        <v>126</v>
      </c>
      <c r="I132" s="322">
        <f>SUMIF(G14:G122,"sb(aa)",I14:I122)</f>
        <v>126</v>
      </c>
      <c r="J132" s="316">
        <f>SUMIF(G14:G122,"sb(aa)",J14:J122)</f>
        <v>126</v>
      </c>
      <c r="K132" s="73"/>
      <c r="L132" s="73"/>
      <c r="M132" s="73"/>
      <c r="N132" s="73"/>
      <c r="O132" s="17"/>
      <c r="P132" s="17"/>
      <c r="Q132" s="17"/>
      <c r="R132" s="17"/>
      <c r="S132" s="17"/>
      <c r="T132" s="17"/>
    </row>
    <row r="133" spans="1:20" s="1" customFormat="1" ht="15.75" customHeight="1" x14ac:dyDescent="0.2">
      <c r="A133" s="930" t="s">
        <v>54</v>
      </c>
      <c r="B133" s="931"/>
      <c r="C133" s="931"/>
      <c r="D133" s="931"/>
      <c r="E133" s="931"/>
      <c r="F133" s="931"/>
      <c r="G133" s="1017"/>
      <c r="H133" s="536">
        <f>SUMIF(G14:G122,"sb(sp)",H14:H122)</f>
        <v>21.6</v>
      </c>
      <c r="I133" s="322">
        <f>SUMIF(G14:G122,"sb(sp)",I14:I122)</f>
        <v>22.1</v>
      </c>
      <c r="J133" s="316">
        <f>SUMIF(G14:G122,"sb(sp)",J14:J122)</f>
        <v>25.1</v>
      </c>
      <c r="K133" s="73"/>
      <c r="L133" s="73"/>
      <c r="M133" s="73"/>
      <c r="N133" s="73"/>
      <c r="O133" s="17"/>
      <c r="P133" s="17"/>
      <c r="Q133" s="17"/>
      <c r="R133" s="17"/>
      <c r="S133" s="17"/>
      <c r="T133" s="17"/>
    </row>
    <row r="134" spans="1:20" s="17" customFormat="1" ht="17.45" customHeight="1" x14ac:dyDescent="0.2">
      <c r="A134" s="930" t="s">
        <v>55</v>
      </c>
      <c r="B134" s="931"/>
      <c r="C134" s="931"/>
      <c r="D134" s="931"/>
      <c r="E134" s="931"/>
      <c r="F134" s="931"/>
      <c r="G134" s="1017"/>
      <c r="H134" s="536">
        <f>SUMIF(G14:G122,"sb(vb)",H14:H122)</f>
        <v>3694.8999999999996</v>
      </c>
      <c r="I134" s="322">
        <f>SUMIF(G14:G122,"sb(vb)",I14:I122)</f>
        <v>1177.2</v>
      </c>
      <c r="J134" s="316">
        <f>SUMIF(G14:G122,"sb(vb)",J14:J122)</f>
        <v>1168</v>
      </c>
      <c r="K134" s="73"/>
      <c r="L134" s="73"/>
      <c r="M134" s="73"/>
      <c r="N134" s="73"/>
    </row>
    <row r="135" spans="1:20" s="17" customFormat="1" ht="28.15" customHeight="1" x14ac:dyDescent="0.2">
      <c r="A135" s="930" t="s">
        <v>95</v>
      </c>
      <c r="B135" s="931"/>
      <c r="C135" s="931"/>
      <c r="D135" s="931"/>
      <c r="E135" s="931"/>
      <c r="F135" s="931"/>
      <c r="G135" s="1017"/>
      <c r="H135" s="536">
        <f>SUMIF(G14:G122,"sb(es)",H14:H122)</f>
        <v>154.30000000000001</v>
      </c>
      <c r="I135" s="322">
        <f>SUMIF(G14:G122,"sb(es)",I14:I122)</f>
        <v>80</v>
      </c>
      <c r="J135" s="316">
        <f>SUMIF(G14:G122,"sb(es)",J14:J122)</f>
        <v>5.4</v>
      </c>
      <c r="K135" s="73"/>
      <c r="L135" s="73"/>
      <c r="M135" s="73"/>
      <c r="N135" s="73"/>
    </row>
    <row r="136" spans="1:20" s="17" customFormat="1" ht="27.75" customHeight="1" x14ac:dyDescent="0.2">
      <c r="A136" s="930" t="s">
        <v>87</v>
      </c>
      <c r="B136" s="931"/>
      <c r="C136" s="931"/>
      <c r="D136" s="931"/>
      <c r="E136" s="931"/>
      <c r="F136" s="931"/>
      <c r="G136" s="1017"/>
      <c r="H136" s="536">
        <f>SUMIF(G14:G122,"sb(esa)",H14:H122)</f>
        <v>78.699999999999989</v>
      </c>
      <c r="I136" s="322">
        <f>SUMIF(G18:G122,"sb(esa)",I18:I122)</f>
        <v>0</v>
      </c>
      <c r="J136" s="316">
        <f>SUMIF(G14:G122,"sb(esa)",J14:J122)</f>
        <v>0</v>
      </c>
      <c r="K136" s="73"/>
      <c r="L136" s="73"/>
      <c r="M136" s="73"/>
      <c r="N136" s="73"/>
    </row>
    <row r="137" spans="1:20" s="1" customFormat="1" ht="15.75" customHeight="1" x14ac:dyDescent="0.2">
      <c r="A137" s="1030" t="s">
        <v>77</v>
      </c>
      <c r="B137" s="1031"/>
      <c r="C137" s="1031"/>
      <c r="D137" s="1031"/>
      <c r="E137" s="1031"/>
      <c r="F137" s="1031"/>
      <c r="G137" s="1032"/>
      <c r="H137" s="537">
        <f>SUMIF(G14:G122,"sb(l)",H14:H122)</f>
        <v>630.9</v>
      </c>
      <c r="I137" s="323">
        <f>SUMIF(G17:G122,"sb(L)",I17:I122)</f>
        <v>0</v>
      </c>
      <c r="J137" s="317">
        <f>SUMIF(G14:G122,"sb(L)",J14:J122)</f>
        <v>0</v>
      </c>
      <c r="K137" s="73"/>
      <c r="L137" s="73"/>
      <c r="M137" s="73"/>
      <c r="N137" s="73"/>
      <c r="O137" s="17"/>
      <c r="P137" s="17"/>
      <c r="Q137" s="17"/>
      <c r="R137" s="17"/>
      <c r="S137" s="17"/>
      <c r="T137" s="17"/>
    </row>
    <row r="138" spans="1:20" s="1" customFormat="1" ht="30" customHeight="1" x14ac:dyDescent="0.2">
      <c r="A138" s="1030" t="s">
        <v>75</v>
      </c>
      <c r="B138" s="1031"/>
      <c r="C138" s="1031"/>
      <c r="D138" s="1031"/>
      <c r="E138" s="1031"/>
      <c r="F138" s="1031"/>
      <c r="G138" s="1032"/>
      <c r="H138" s="537">
        <f>SUMIF(G14:G122,"sb(aal)",H14:H122)</f>
        <v>44.4</v>
      </c>
      <c r="I138" s="323">
        <f>SUMIF(G15:G122,"sb(aal)",I15:I122)</f>
        <v>0</v>
      </c>
      <c r="J138" s="317">
        <f>SUMIF(G14:G122,"sb(aal)",J14:J122)</f>
        <v>0</v>
      </c>
      <c r="K138" s="73"/>
      <c r="L138" s="73"/>
      <c r="M138" s="73"/>
      <c r="N138" s="73"/>
      <c r="O138" s="17"/>
      <c r="P138" s="17"/>
      <c r="Q138" s="17"/>
      <c r="R138" s="17"/>
      <c r="S138" s="17"/>
      <c r="T138" s="17"/>
    </row>
    <row r="139" spans="1:20" s="1" customFormat="1" ht="15.75" customHeight="1" x14ac:dyDescent="0.2">
      <c r="A139" s="1030" t="s">
        <v>120</v>
      </c>
      <c r="B139" s="1031"/>
      <c r="C139" s="1031"/>
      <c r="D139" s="1031"/>
      <c r="E139" s="1031"/>
      <c r="F139" s="1031"/>
      <c r="G139" s="1032"/>
      <c r="H139" s="537">
        <f>SUMIF(G14:G122,"sb(spl)",H14:H122)</f>
        <v>7.5</v>
      </c>
      <c r="I139" s="323">
        <f>SUMIF(G16:G122,"sb(spl)",I16:I122)</f>
        <v>0</v>
      </c>
      <c r="J139" s="317">
        <f>SUMIF(G14:G122,"sb(spl)",J14:J122)</f>
        <v>0</v>
      </c>
      <c r="K139" s="73"/>
      <c r="L139" s="73"/>
      <c r="M139" s="73"/>
      <c r="N139" s="73"/>
      <c r="O139" s="17"/>
      <c r="P139" s="17"/>
      <c r="Q139" s="17"/>
      <c r="R139" s="17"/>
      <c r="S139" s="17"/>
      <c r="T139" s="17"/>
    </row>
    <row r="140" spans="1:20" s="1" customFormat="1" ht="15.75" customHeight="1" x14ac:dyDescent="0.2">
      <c r="A140" s="935" t="s">
        <v>56</v>
      </c>
      <c r="B140" s="936"/>
      <c r="C140" s="936"/>
      <c r="D140" s="936"/>
      <c r="E140" s="936"/>
      <c r="F140" s="936"/>
      <c r="G140" s="1016"/>
      <c r="H140" s="534">
        <f>SUM(H141:H144)</f>
        <v>1099.8999999999999</v>
      </c>
      <c r="I140" s="320">
        <f>SUM(I141:I144)</f>
        <v>2902.8</v>
      </c>
      <c r="J140" s="314">
        <f>SUM(J141:J144)</f>
        <v>2169.1</v>
      </c>
      <c r="K140" s="72"/>
      <c r="L140" s="72"/>
      <c r="M140" s="72"/>
      <c r="N140" s="72"/>
      <c r="O140" s="17"/>
      <c r="P140" s="17"/>
      <c r="Q140" s="17"/>
      <c r="R140" s="17"/>
      <c r="S140" s="17"/>
      <c r="T140" s="17"/>
    </row>
    <row r="141" spans="1:20" s="1" customFormat="1" ht="15.75" customHeight="1" x14ac:dyDescent="0.2">
      <c r="A141" s="930" t="s">
        <v>58</v>
      </c>
      <c r="B141" s="931"/>
      <c r="C141" s="931"/>
      <c r="D141" s="931"/>
      <c r="E141" s="931"/>
      <c r="F141" s="931"/>
      <c r="G141" s="1017"/>
      <c r="H141" s="536">
        <f>SUMIF(G14:G122,"es",H14:H122)</f>
        <v>319.2</v>
      </c>
      <c r="I141" s="322">
        <f>SUMIF(G14:G122,"es",I14:I122)</f>
        <v>2301.4</v>
      </c>
      <c r="J141" s="316">
        <f>SUMIF(G14:G122,"es",J14:J122)</f>
        <v>1190.9000000000001</v>
      </c>
      <c r="K141" s="73"/>
      <c r="L141" s="73"/>
      <c r="M141" s="73"/>
      <c r="N141" s="73"/>
      <c r="O141" s="17"/>
      <c r="P141" s="17"/>
      <c r="Q141" s="17"/>
      <c r="R141" s="17"/>
      <c r="S141" s="17"/>
      <c r="T141" s="17"/>
    </row>
    <row r="142" spans="1:20" s="1" customFormat="1" ht="15.75" customHeight="1" x14ac:dyDescent="0.2">
      <c r="A142" s="1018" t="s">
        <v>57</v>
      </c>
      <c r="B142" s="1019"/>
      <c r="C142" s="1019"/>
      <c r="D142" s="1019"/>
      <c r="E142" s="1019"/>
      <c r="F142" s="1019"/>
      <c r="G142" s="1020"/>
      <c r="H142" s="477">
        <f>SUMIF(G14:G122,"PSDF",H14:H122)</f>
        <v>525.9</v>
      </c>
      <c r="I142" s="324">
        <f>SUMIF(G14:G122,"PSDF",I14:I122)</f>
        <v>433.9</v>
      </c>
      <c r="J142" s="318">
        <f>SUMIF(G14:G122,"PSDF",J14:J122)</f>
        <v>475.5</v>
      </c>
      <c r="K142" s="16"/>
      <c r="L142" s="89"/>
      <c r="M142" s="89"/>
      <c r="N142" s="89"/>
      <c r="O142" s="17"/>
      <c r="P142" s="17"/>
      <c r="Q142" s="17"/>
      <c r="R142" s="17"/>
      <c r="S142" s="17"/>
      <c r="T142" s="17"/>
    </row>
    <row r="143" spans="1:20" s="1" customFormat="1" ht="15.75" customHeight="1" x14ac:dyDescent="0.2">
      <c r="A143" s="1018" t="s">
        <v>85</v>
      </c>
      <c r="B143" s="1019"/>
      <c r="C143" s="1019"/>
      <c r="D143" s="1019"/>
      <c r="E143" s="1019"/>
      <c r="F143" s="1019"/>
      <c r="G143" s="1020"/>
      <c r="H143" s="477">
        <f>SUMIF(G14:G122,"lrvb",H14:H122)</f>
        <v>1.7</v>
      </c>
      <c r="I143" s="324">
        <f>SUMIF(G14:G122,"lrvb",I14:I122)</f>
        <v>0</v>
      </c>
      <c r="J143" s="318">
        <f>SUMIF(G14:G122,"lrvb",J14:J122)</f>
        <v>0</v>
      </c>
      <c r="K143" s="16"/>
      <c r="L143" s="89"/>
      <c r="M143" s="89"/>
      <c r="N143" s="89"/>
      <c r="O143" s="17"/>
      <c r="P143" s="17"/>
      <c r="Q143" s="17"/>
      <c r="R143" s="17"/>
      <c r="S143" s="17"/>
      <c r="T143" s="17"/>
    </row>
    <row r="144" spans="1:20" s="1" customFormat="1" ht="15.75" customHeight="1" x14ac:dyDescent="0.2">
      <c r="A144" s="930" t="s">
        <v>59</v>
      </c>
      <c r="B144" s="931"/>
      <c r="C144" s="931"/>
      <c r="D144" s="931"/>
      <c r="E144" s="931"/>
      <c r="F144" s="931"/>
      <c r="G144" s="1017"/>
      <c r="H144" s="536">
        <f>SUMIF(G14:G122,"kt",H14:H122)</f>
        <v>253.1</v>
      </c>
      <c r="I144" s="322">
        <f>SUMIF(G14:G122,"kt",I14:I122)</f>
        <v>167.5</v>
      </c>
      <c r="J144" s="316">
        <f>SUMIF(G14:G122,"Kt",J14:J122)</f>
        <v>502.7</v>
      </c>
      <c r="K144" s="73"/>
      <c r="L144" s="73"/>
      <c r="M144" s="73"/>
      <c r="N144" s="73"/>
      <c r="O144" s="17"/>
      <c r="P144" s="17"/>
      <c r="Q144" s="17"/>
      <c r="R144" s="17"/>
      <c r="S144" s="17"/>
      <c r="T144" s="17"/>
    </row>
    <row r="145" spans="1:20" s="1" customFormat="1" ht="15.75" customHeight="1" thickBot="1" x14ac:dyDescent="0.25">
      <c r="A145" s="1024" t="s">
        <v>60</v>
      </c>
      <c r="B145" s="1025"/>
      <c r="C145" s="1025"/>
      <c r="D145" s="1025"/>
      <c r="E145" s="1025"/>
      <c r="F145" s="1025"/>
      <c r="G145" s="1026"/>
      <c r="H145" s="526">
        <f>H140+H128</f>
        <v>8133.1999999999989</v>
      </c>
      <c r="I145" s="325">
        <f>I140+I128</f>
        <v>7984.4000000000005</v>
      </c>
      <c r="J145" s="319">
        <f>J140+J128</f>
        <v>5793.2</v>
      </c>
      <c r="K145" s="72"/>
      <c r="L145" s="72"/>
      <c r="M145" s="72"/>
      <c r="N145" s="72"/>
      <c r="O145" s="17"/>
      <c r="P145" s="17"/>
      <c r="Q145" s="17"/>
      <c r="R145" s="17"/>
      <c r="S145" s="17"/>
      <c r="T145" s="17"/>
    </row>
    <row r="146" spans="1:20" x14ac:dyDescent="0.25">
      <c r="A146" s="19"/>
      <c r="B146" s="20"/>
      <c r="C146" s="20"/>
      <c r="D146" s="20"/>
      <c r="E146" s="39"/>
      <c r="F146" s="116"/>
      <c r="G146" s="21"/>
      <c r="H146" s="21"/>
      <c r="I146" s="21"/>
      <c r="J146" s="21"/>
      <c r="K146" s="14"/>
      <c r="L146" s="126"/>
      <c r="M146" s="126"/>
      <c r="N146" s="126"/>
    </row>
    <row r="147" spans="1:20" x14ac:dyDescent="0.25">
      <c r="A147" s="14"/>
      <c r="B147" s="14"/>
      <c r="C147" s="14"/>
      <c r="D147" s="22"/>
      <c r="E147" s="126"/>
      <c r="F147" s="116"/>
      <c r="G147" s="87"/>
      <c r="H147" s="573">
        <f>+H145-H125</f>
        <v>0</v>
      </c>
      <c r="I147" s="573">
        <f>+I145-I125</f>
        <v>0</v>
      </c>
      <c r="J147" s="573">
        <f>+J145-J125</f>
        <v>0</v>
      </c>
      <c r="K147" s="186"/>
      <c r="L147" s="49"/>
      <c r="M147" s="49"/>
      <c r="N147" s="49"/>
    </row>
    <row r="148" spans="1:20" x14ac:dyDescent="0.25">
      <c r="D148" s="624" t="s">
        <v>194</v>
      </c>
      <c r="G148" s="131"/>
      <c r="H148" s="403"/>
      <c r="I148" s="403"/>
      <c r="J148" s="403"/>
      <c r="K148" s="132"/>
      <c r="L148" s="250"/>
      <c r="M148" s="250"/>
      <c r="N148" s="250"/>
    </row>
    <row r="149" spans="1:20" x14ac:dyDescent="0.25">
      <c r="G149" s="133"/>
      <c r="H149" s="133"/>
      <c r="I149" s="133"/>
      <c r="J149" s="133"/>
      <c r="K149" s="148"/>
      <c r="L149" s="250"/>
      <c r="M149" s="250"/>
      <c r="N149" s="250"/>
    </row>
  </sheetData>
  <mergeCells count="167">
    <mergeCell ref="K1:N1"/>
    <mergeCell ref="A3:N3"/>
    <mergeCell ref="A4:N4"/>
    <mergeCell ref="A5:N5"/>
    <mergeCell ref="A6:N6"/>
    <mergeCell ref="A7:A9"/>
    <mergeCell ref="B7:B9"/>
    <mergeCell ref="C7:C9"/>
    <mergeCell ref="D7:D9"/>
    <mergeCell ref="I7:I9"/>
    <mergeCell ref="J7:J9"/>
    <mergeCell ref="K7:N7"/>
    <mergeCell ref="K8:K9"/>
    <mergeCell ref="L8:N8"/>
    <mergeCell ref="D40:D43"/>
    <mergeCell ref="E40:E43"/>
    <mergeCell ref="F40:F43"/>
    <mergeCell ref="D14:D16"/>
    <mergeCell ref="F14:F22"/>
    <mergeCell ref="K23:K25"/>
    <mergeCell ref="D26:D27"/>
    <mergeCell ref="K28:K29"/>
    <mergeCell ref="C34:C37"/>
    <mergeCell ref="D34:D37"/>
    <mergeCell ref="K14:K22"/>
    <mergeCell ref="D21:D22"/>
    <mergeCell ref="C23:C25"/>
    <mergeCell ref="D23:D25"/>
    <mergeCell ref="E23:E25"/>
    <mergeCell ref="F23:F25"/>
    <mergeCell ref="E14:E22"/>
    <mergeCell ref="A10:N10"/>
    <mergeCell ref="E7:E9"/>
    <mergeCell ref="F7:F9"/>
    <mergeCell ref="G7:G9"/>
    <mergeCell ref="H7:H9"/>
    <mergeCell ref="F44:F46"/>
    <mergeCell ref="K34:K37"/>
    <mergeCell ref="C38:C39"/>
    <mergeCell ref="D38:D39"/>
    <mergeCell ref="E38:E39"/>
    <mergeCell ref="F38:F39"/>
    <mergeCell ref="K38:K39"/>
    <mergeCell ref="E34:E37"/>
    <mergeCell ref="F34:F37"/>
    <mergeCell ref="C44:C46"/>
    <mergeCell ref="D44:D46"/>
    <mergeCell ref="E44:E46"/>
    <mergeCell ref="A11:N11"/>
    <mergeCell ref="B12:N12"/>
    <mergeCell ref="C13:N13"/>
    <mergeCell ref="A14:A22"/>
    <mergeCell ref="B14:B22"/>
    <mergeCell ref="C14:C22"/>
    <mergeCell ref="C40:C43"/>
    <mergeCell ref="C53:C55"/>
    <mergeCell ref="D53:D55"/>
    <mergeCell ref="E53:E55"/>
    <mergeCell ref="F53:F55"/>
    <mergeCell ref="K53:K55"/>
    <mergeCell ref="D47:D49"/>
    <mergeCell ref="K48:K49"/>
    <mergeCell ref="K56:K57"/>
    <mergeCell ref="C50:C52"/>
    <mergeCell ref="D50:D52"/>
    <mergeCell ref="E50:E52"/>
    <mergeCell ref="F50:F52"/>
    <mergeCell ref="K50:K51"/>
    <mergeCell ref="K64:K65"/>
    <mergeCell ref="K67:K68"/>
    <mergeCell ref="D69:D70"/>
    <mergeCell ref="E69:E70"/>
    <mergeCell ref="F69:F70"/>
    <mergeCell ref="D71:D72"/>
    <mergeCell ref="F71:F72"/>
    <mergeCell ref="K58:N58"/>
    <mergeCell ref="C59:N59"/>
    <mergeCell ref="D60:D62"/>
    <mergeCell ref="E60:E62"/>
    <mergeCell ref="F60:F61"/>
    <mergeCell ref="K61:K62"/>
    <mergeCell ref="C58:G58"/>
    <mergeCell ref="K79:K80"/>
    <mergeCell ref="D81:D84"/>
    <mergeCell ref="K82:K84"/>
    <mergeCell ref="D85:D87"/>
    <mergeCell ref="K86:K87"/>
    <mergeCell ref="D73:D76"/>
    <mergeCell ref="F73:F76"/>
    <mergeCell ref="D79:D80"/>
    <mergeCell ref="F79:F80"/>
    <mergeCell ref="D98:D100"/>
    <mergeCell ref="E98:E99"/>
    <mergeCell ref="A99:A100"/>
    <mergeCell ref="B99:B100"/>
    <mergeCell ref="C99:C100"/>
    <mergeCell ref="F99:F100"/>
    <mergeCell ref="D88:D89"/>
    <mergeCell ref="C90:G90"/>
    <mergeCell ref="K90:N90"/>
    <mergeCell ref="C91:N91"/>
    <mergeCell ref="D92:D94"/>
    <mergeCell ref="E105:E106"/>
    <mergeCell ref="F101:F102"/>
    <mergeCell ref="A103:A104"/>
    <mergeCell ref="B103:B104"/>
    <mergeCell ref="C103:C104"/>
    <mergeCell ref="D103:D104"/>
    <mergeCell ref="F103:F104"/>
    <mergeCell ref="A101:A102"/>
    <mergeCell ref="B101:B102"/>
    <mergeCell ref="C101:C102"/>
    <mergeCell ref="D101:D102"/>
    <mergeCell ref="B126:J126"/>
    <mergeCell ref="D119:D120"/>
    <mergeCell ref="K119:K120"/>
    <mergeCell ref="D116:D117"/>
    <mergeCell ref="K116:K117"/>
    <mergeCell ref="K123:N123"/>
    <mergeCell ref="K124:N124"/>
    <mergeCell ref="B125:G125"/>
    <mergeCell ref="K125:N125"/>
    <mergeCell ref="K121:K122"/>
    <mergeCell ref="C123:G123"/>
    <mergeCell ref="A121:A122"/>
    <mergeCell ref="B121:B122"/>
    <mergeCell ref="C121:C122"/>
    <mergeCell ref="D121:D122"/>
    <mergeCell ref="F121:F122"/>
    <mergeCell ref="B124:G124"/>
    <mergeCell ref="K32:K33"/>
    <mergeCell ref="K101:K102"/>
    <mergeCell ref="D111:D113"/>
    <mergeCell ref="K111:K113"/>
    <mergeCell ref="A114:A115"/>
    <mergeCell ref="B114:B115"/>
    <mergeCell ref="C114:C115"/>
    <mergeCell ref="D114:D115"/>
    <mergeCell ref="E114:E115"/>
    <mergeCell ref="F114:F115"/>
    <mergeCell ref="F105:F106"/>
    <mergeCell ref="D107:D108"/>
    <mergeCell ref="K107:K108"/>
    <mergeCell ref="D109:D110"/>
    <mergeCell ref="A105:A106"/>
    <mergeCell ref="B105:B106"/>
    <mergeCell ref="C105:C106"/>
    <mergeCell ref="D105:D106"/>
    <mergeCell ref="A140:G140"/>
    <mergeCell ref="A141:G141"/>
    <mergeCell ref="A142:G142"/>
    <mergeCell ref="A143:G143"/>
    <mergeCell ref="A144:G144"/>
    <mergeCell ref="A128:G128"/>
    <mergeCell ref="A129:G129"/>
    <mergeCell ref="A145:G145"/>
    <mergeCell ref="A127:G127"/>
    <mergeCell ref="A134:G134"/>
    <mergeCell ref="A133:G133"/>
    <mergeCell ref="A132:G132"/>
    <mergeCell ref="A130:G130"/>
    <mergeCell ref="A135:G135"/>
    <mergeCell ref="A136:G136"/>
    <mergeCell ref="A137:G137"/>
    <mergeCell ref="A138:G138"/>
    <mergeCell ref="A139:G139"/>
    <mergeCell ref="A131:G131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6" orientation="portrait" r:id="rId1"/>
  <rowBreaks count="1" manualBreakCount="1">
    <brk id="84" max="13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4 programa MVP</vt:lpstr>
      <vt:lpstr>4 programa</vt:lpstr>
      <vt:lpstr>'4 programa'!Print_Area</vt:lpstr>
      <vt:lpstr>'4 programa MVP'!Print_Area</vt:lpstr>
      <vt:lpstr>'4 programa'!Print_Titles</vt:lpstr>
      <vt:lpstr>'4 programa MVP'!Print_Titles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Asta Česnauskienė</cp:lastModifiedBy>
  <cp:lastPrinted>2021-11-29T13:00:01Z</cp:lastPrinted>
  <dcterms:created xsi:type="dcterms:W3CDTF">2015-11-25T11:03:52Z</dcterms:created>
  <dcterms:modified xsi:type="dcterms:W3CDTF">2021-12-02T11:04:08Z</dcterms:modified>
</cp:coreProperties>
</file>