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MVP PLANAI\2021 MVP\VII keitimas (lapkritis po tarybos)\"/>
    </mc:Choice>
  </mc:AlternateContent>
  <bookViews>
    <workbookView xWindow="0" yWindow="0" windowWidth="28800" windowHeight="12300" tabRatio="823"/>
  </bookViews>
  <sheets>
    <sheet name="8 programa MVP" sheetId="16" r:id="rId1"/>
    <sheet name="8 programa" sheetId="19" state="hidden" r:id="rId2"/>
  </sheets>
  <definedNames>
    <definedName name="_xlnm.Print_Area" localSheetId="1">'8 programa'!$A$1:$M$162</definedName>
    <definedName name="_xlnm.Print_Area" localSheetId="0">'8 programa MVP'!$A$1:$K$147</definedName>
    <definedName name="_xlnm.Print_Titles" localSheetId="1">'8 programa'!$7:$10</definedName>
    <definedName name="_xlnm.Print_Titles" localSheetId="0">'8 programa MVP'!$8:$11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6" l="1"/>
  <c r="I114" i="16" l="1"/>
  <c r="I56" i="16"/>
  <c r="I36" i="16"/>
  <c r="I26" i="16"/>
  <c r="I115" i="16" l="1"/>
  <c r="I102" i="16"/>
  <c r="I99" i="16"/>
  <c r="I97" i="16"/>
  <c r="I88" i="16"/>
  <c r="I81" i="16"/>
  <c r="I74" i="16"/>
  <c r="I66" i="16"/>
  <c r="I62" i="16"/>
  <c r="I51" i="16"/>
  <c r="I34" i="16" l="1"/>
  <c r="I16" i="16"/>
  <c r="G42" i="19" l="1"/>
  <c r="G15" i="19"/>
  <c r="H132" i="19" l="1"/>
  <c r="I132" i="19"/>
  <c r="G132" i="19"/>
  <c r="H100" i="19"/>
  <c r="I100" i="19"/>
  <c r="G109" i="19"/>
  <c r="I120" i="19"/>
  <c r="H120" i="19"/>
  <c r="G120" i="19"/>
  <c r="G100" i="19"/>
  <c r="G58" i="19"/>
  <c r="G39" i="19" l="1"/>
  <c r="H39" i="19" l="1"/>
  <c r="I39" i="19"/>
  <c r="I154" i="19" l="1"/>
  <c r="I153" i="19" s="1"/>
  <c r="H154" i="19"/>
  <c r="H153" i="19" s="1"/>
  <c r="G154" i="19"/>
  <c r="G153" i="19" s="1"/>
  <c r="I152" i="19"/>
  <c r="H152" i="19"/>
  <c r="G152" i="19"/>
  <c r="I151" i="19"/>
  <c r="H151" i="19"/>
  <c r="I150" i="19"/>
  <c r="H150" i="19"/>
  <c r="I148" i="19"/>
  <c r="H148" i="19"/>
  <c r="G148" i="19"/>
  <c r="I147" i="19"/>
  <c r="H147" i="19"/>
  <c r="G146" i="19"/>
  <c r="I137" i="19"/>
  <c r="H137" i="19"/>
  <c r="I134" i="19"/>
  <c r="H134" i="19"/>
  <c r="G134" i="19"/>
  <c r="H116" i="19"/>
  <c r="I112" i="19"/>
  <c r="G110" i="19"/>
  <c r="G147" i="19"/>
  <c r="G108" i="19"/>
  <c r="G150" i="19" s="1"/>
  <c r="I103" i="19"/>
  <c r="H103" i="19"/>
  <c r="G103" i="19"/>
  <c r="I87" i="19"/>
  <c r="H87" i="19"/>
  <c r="G76" i="19"/>
  <c r="I62" i="19"/>
  <c r="H62" i="19"/>
  <c r="I56" i="19"/>
  <c r="H56" i="19"/>
  <c r="G56" i="19"/>
  <c r="I52" i="19"/>
  <c r="H52" i="19"/>
  <c r="G52" i="19"/>
  <c r="I46" i="19"/>
  <c r="H46" i="19"/>
  <c r="G46" i="19"/>
  <c r="I41" i="19"/>
  <c r="H41" i="19"/>
  <c r="G41" i="19"/>
  <c r="I15" i="19"/>
  <c r="I21" i="19" s="1"/>
  <c r="H15" i="19"/>
  <c r="H21" i="19" s="1"/>
  <c r="G21" i="19"/>
  <c r="G149" i="19" l="1"/>
  <c r="G91" i="19"/>
  <c r="H149" i="19"/>
  <c r="H91" i="19"/>
  <c r="H121" i="19" s="1"/>
  <c r="I149" i="19"/>
  <c r="I91" i="19"/>
  <c r="I145" i="19"/>
  <c r="G145" i="19"/>
  <c r="I138" i="19"/>
  <c r="G138" i="19"/>
  <c r="H138" i="19"/>
  <c r="G53" i="19"/>
  <c r="H53" i="19"/>
  <c r="I53" i="19"/>
  <c r="H145" i="19"/>
  <c r="G151" i="19"/>
  <c r="I121" i="19"/>
  <c r="I78" i="16"/>
  <c r="H144" i="19" l="1"/>
  <c r="G144" i="19"/>
  <c r="I144" i="19"/>
  <c r="G121" i="19"/>
  <c r="G139" i="19" s="1"/>
  <c r="G140" i="19" s="1"/>
  <c r="H139" i="19"/>
  <c r="H140" i="19" s="1"/>
  <c r="I139" i="19"/>
  <c r="I140" i="19" s="1"/>
  <c r="I106" i="16"/>
  <c r="I143" i="19" l="1"/>
  <c r="I155" i="19" s="1"/>
  <c r="I156" i="19" s="1"/>
  <c r="G143" i="19"/>
  <c r="G155" i="19" s="1"/>
  <c r="G156" i="19" s="1"/>
  <c r="H143" i="19"/>
  <c r="H155" i="19" s="1"/>
  <c r="H156" i="19" s="1"/>
  <c r="I33" i="16"/>
  <c r="I107" i="16"/>
  <c r="I137" i="16"/>
  <c r="I39" i="16"/>
  <c r="I48" i="16"/>
  <c r="I93" i="16" s="1"/>
  <c r="I116" i="16" s="1"/>
  <c r="I22" i="16"/>
  <c r="I125" i="16"/>
  <c r="I138" i="16"/>
  <c r="I139" i="16"/>
  <c r="I141" i="16"/>
  <c r="I143" i="16"/>
  <c r="I144" i="16"/>
  <c r="I127" i="16"/>
  <c r="I44" i="16"/>
  <c r="I35" i="16"/>
  <c r="I136" i="16"/>
  <c r="I128" i="16" l="1"/>
  <c r="I142" i="16"/>
  <c r="I45" i="16"/>
  <c r="I140" i="16"/>
  <c r="I135" i="16" s="1"/>
  <c r="I134" i="16" l="1"/>
  <c r="I145" i="16" s="1"/>
  <c r="I129" i="16"/>
  <c r="I130" i="16" s="1"/>
  <c r="I146" i="16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F23" authorId="0" shapeId="0">
      <text>
        <r>
          <rPr>
            <sz val="9"/>
            <color indexed="81"/>
            <rFont val="Tahoma"/>
            <family val="2"/>
            <charset val="186"/>
          </rPr>
          <t xml:space="preserve">7.1.3. Organizuota didelių tarptautinių renginių, vnt. 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7.1.5. Įgyvendintų investicijų projektų kultūros srityje skaičius, vnt. 
</t>
        </r>
      </text>
    </comment>
    <comment ref="I108" authorId="0" shapeId="0">
      <text>
        <r>
          <rPr>
            <sz val="9"/>
            <color indexed="81"/>
            <rFont val="Tahoma"/>
            <family val="2"/>
            <charset val="186"/>
          </rPr>
          <t>Išmokėtos premijos 2020 m. įvykusio konkurso nugalėtojams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22" authorId="0" shapeId="0">
      <text>
        <r>
          <rPr>
            <sz val="9"/>
            <color indexed="81"/>
            <rFont val="Tahoma"/>
            <family val="2"/>
            <charset val="186"/>
          </rPr>
          <t xml:space="preserve">7.1.3. Organizuota didelių tarptautinių renginių, vnt. 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Koncertų salė, KKKC, Žvejų rūmai ir MLIM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7.1.5. Įgyvendintų investicijų projektų kultūros srityje skaičius, vnt. 
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  <charset val="186"/>
          </rPr>
          <t>Renovuoti 2 pastatai vienuolyno teritorijoje -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koplyčios</t>
        </r>
        <r>
          <rPr>
            <sz val="9"/>
            <color indexed="81"/>
            <rFont val="Tahoma"/>
            <family val="2"/>
            <charset val="186"/>
          </rPr>
          <t xml:space="preserve"> pritaikymas muzikinei – koncertinei veiklai (kapitalinis remontas įrengiant šildymo, vėsinimo, vėdinimo, drėkinimo sistemas) ir Klaipėdos Šv. Pranciškaus Asyžiečio </t>
        </r>
        <r>
          <rPr>
            <b/>
            <i/>
            <sz val="9"/>
            <color indexed="81"/>
            <rFont val="Tahoma"/>
            <family val="2"/>
            <charset val="186"/>
          </rPr>
          <t>vienuolyno patalpų</t>
        </r>
        <r>
          <rPr>
            <sz val="9"/>
            <color indexed="81"/>
            <rFont val="Tahoma"/>
            <family val="2"/>
            <charset val="186"/>
          </rPr>
          <t xml:space="preserve"> pritaikymas galerijai (kapitalinis remontas)
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7.1.5. Įgyvendintų investicijų projektų kultūros srityje skaičius, vnt. 
</t>
        </r>
      </text>
    </comment>
  </commentList>
</comments>
</file>

<file path=xl/sharedStrings.xml><?xml version="1.0" encoding="utf-8"?>
<sst xmlns="http://schemas.openxmlformats.org/spreadsheetml/2006/main" count="619" uniqueCount="230">
  <si>
    <t>KULTŪROS PLĖTROS PROGRAMOS (NR. 08)</t>
  </si>
  <si>
    <t xml:space="preserve"> TIKSLŲ, UŽDAVINIŲ, PRIEMONIŲ, PRIEMONIŲ IŠLAIDŲ IR PRODUKTO KRITERIJŲ SUVESTINĖ</t>
  </si>
  <si>
    <t>Programos tikslo kodas</t>
  </si>
  <si>
    <t>Uždavinio kodas</t>
  </si>
  <si>
    <t>Priemonės kodas</t>
  </si>
  <si>
    <t>Pavadinimas</t>
  </si>
  <si>
    <t>Priemonės požymis</t>
  </si>
  <si>
    <t>Finansavimo šaltinis</t>
  </si>
  <si>
    <t>Produkto kriterijaus</t>
  </si>
  <si>
    <t>Strateginis tikslas 03. Užtikrinti gyventojams aukštą švietimo, kultūros, socialinių, sporto ir sveikatos apsaugos paslaugų kokybę ir prieinamumą</t>
  </si>
  <si>
    <t xml:space="preserve">08 Kultūros plėtros programa </t>
  </si>
  <si>
    <t>01</t>
  </si>
  <si>
    <t>Skatinti miesto bendruomenės kultūrinį ir kūrybinį aktyvumą bei gerinti kultūrinių paslaugų prieinamumą ir kokybę</t>
  </si>
  <si>
    <t>Remti kūrybinių organizacijų iniciatyvas ir miesto švenčių organizavimą</t>
  </si>
  <si>
    <t>P5</t>
  </si>
  <si>
    <t>SB</t>
  </si>
  <si>
    <t>Iš viso:</t>
  </si>
  <si>
    <t>02</t>
  </si>
  <si>
    <t>SB(VR)</t>
  </si>
  <si>
    <t>03</t>
  </si>
  <si>
    <t>04</t>
  </si>
  <si>
    <t>05</t>
  </si>
  <si>
    <t xml:space="preserve">Iš dalies finansuota festivalių, skaičius </t>
  </si>
  <si>
    <t>06</t>
  </si>
  <si>
    <t>Skirta kultūros ir meno stipendijų, skaičius</t>
  </si>
  <si>
    <t>08</t>
  </si>
  <si>
    <t xml:space="preserve">Išleista leidinių, skaičius </t>
  </si>
  <si>
    <t xml:space="preserve">Parengta paroda, proc. </t>
  </si>
  <si>
    <t xml:space="preserve">Pastatyta naujų šokių, skaičius </t>
  </si>
  <si>
    <t>Iš viso uždaviniui:</t>
  </si>
  <si>
    <t>Užtikrinti kultūros įstaigų veiklą ir atnaujinti viešąsias kultūros erdves</t>
  </si>
  <si>
    <t>Kultūros įstaigų veiklos organizavimas:</t>
  </si>
  <si>
    <t>Lankytojų skaičius, tūkst.</t>
  </si>
  <si>
    <t>SB(SP)</t>
  </si>
  <si>
    <t xml:space="preserve">BĮ Klaipėdos miesto savivaldybės kultūros centro Žvejų rūmų veiklos organizavimas  </t>
  </si>
  <si>
    <t>BĮ Klaipėdos miesto savivaldybės tautinių kultūrų centro veiklos organizavimas</t>
  </si>
  <si>
    <t>Dokumentų išduotis bibliotekoje, tūkst.</t>
  </si>
  <si>
    <t xml:space="preserve"> -  Mažosios Lietuvos istorijos muziejaus istorijos laikotarpio XX a. ir Etnografijos ekspozicijų įrengimas Didžioji Vandens g. 2</t>
  </si>
  <si>
    <t>BĮ Klaipėdos miesto savivaldybės etnokultūros centro veiklos organizavimas</t>
  </si>
  <si>
    <t>Kultūros įstaigų remontas:</t>
  </si>
  <si>
    <t>Bendruomenės centro-bibliotekos (Molo g. 60) pastato kapitalinis remontas</t>
  </si>
  <si>
    <t>SB(L)</t>
  </si>
  <si>
    <t>Kultūros objektų infrastruktūros modernizavimas:</t>
  </si>
  <si>
    <t>Kt</t>
  </si>
  <si>
    <t>Parengtas techninis projektas, vnt.</t>
  </si>
  <si>
    <t>Atlikta rangos darbų, proc.</t>
  </si>
  <si>
    <t>Projekto „Klaipėdos miesto savivaldybės viešosios bibliotekos „Kauno atžalyno“ filialas – naujos galimybės mažiems ir dideliems“ įgyvendinimas</t>
  </si>
  <si>
    <t>Įsigyta baldų, įrangos, proc.</t>
  </si>
  <si>
    <t>Kultūrų diasporos centro infrastruktūros kompleksinė plėtra (socialinio kultūrinio klasterio „Vilties miestas“ infrastruktūros  kompleksinė plėtra)</t>
  </si>
  <si>
    <t>Modernizuoti du kultūros infrastruktūros objektai (koplyčia ir vienuolyno patalpos)</t>
  </si>
  <si>
    <t>Formuoti miesto kultūrinį tapatumą, integruotą į Baltijos jūros regiono kultūrinę erdvę</t>
  </si>
  <si>
    <t>Valstybinės ir tarptautinės reikšmės kultūrinių projektų įgyvendinimas</t>
  </si>
  <si>
    <t>Įgyvendinama Klaipėdos kultūros rinkodaros programa</t>
  </si>
  <si>
    <t xml:space="preserve">Platformos „Kultūros uostas“ „Facebook“ sekėjų skaičius </t>
  </si>
  <si>
    <t>Iš viso tikslui:</t>
  </si>
  <si>
    <t>Iš viso programai:</t>
  </si>
  <si>
    <t>Finansavimo šaltinių suvestinė</t>
  </si>
  <si>
    <t>Finansavimo šaltiniai</t>
  </si>
  <si>
    <t>SAVIVALDYBĖS LĖŠOS, IŠ VISO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</si>
  <si>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</si>
  <si>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</si>
  <si>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</si>
  <si>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KITOS LĖŠOS, IŠ VISO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</si>
  <si>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</si>
  <si>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Planas</t>
  </si>
  <si>
    <t>SB(SPL)</t>
  </si>
  <si>
    <r>
      <t xml:space="preserve">Vietinės rinkliavos lėšų likutis </t>
    </r>
    <r>
      <rPr>
        <b/>
        <sz val="10"/>
        <rFont val="Times New Roman"/>
        <family val="1"/>
        <charset val="186"/>
      </rPr>
      <t>SB(VRL)</t>
    </r>
  </si>
  <si>
    <t>Pristatyta filmų, skaičius</t>
  </si>
  <si>
    <t>SB(ES)</t>
  </si>
  <si>
    <t>______________________________________</t>
  </si>
  <si>
    <t>Kultūros ir meno sričių ir programų projektų dalinis finansavimas</t>
  </si>
  <si>
    <t>Iš dalies finansuota sričių projektų, skaičius</t>
  </si>
  <si>
    <t>Iš dalies finansuota programų projektų, skaičius</t>
  </si>
  <si>
    <t xml:space="preserve">Stipendijų mokėjimas kultūros ir meno kūrėjams </t>
  </si>
  <si>
    <t>Suorganizuotų renginių, skaičius</t>
  </si>
  <si>
    <t>Dalyvaujančių įstaigų skaičius</t>
  </si>
  <si>
    <t>Parengiamųjų seminarų skaičius</t>
  </si>
  <si>
    <t>BĮ Klaipėdos miesto savivaldybės kultūros centro Žvejų rūmų patalpų remontas</t>
  </si>
  <si>
    <t>Vasaros estrados einamasis remontas, objektų skaičius</t>
  </si>
  <si>
    <t>Administruojama interneto svetainių, skaičius</t>
  </si>
  <si>
    <t>Vasaros estrados infrastruktūros  einamasis remontas (Liepojos g. 1)</t>
  </si>
  <si>
    <t>Prancūzų ir lietuvių koprodukcinių projektų įgyvendinimas</t>
  </si>
  <si>
    <t>I</t>
  </si>
  <si>
    <t xml:space="preserve">Pasirengimas lenktynių įgyvendinimui, proc. </t>
  </si>
  <si>
    <t>Apdovanojimo ceremonijų, skaičius</t>
  </si>
  <si>
    <t>Pagamintų apdovanojimų ir memorialinių objektų, skaičius</t>
  </si>
  <si>
    <t>Miestui aktualių renginių skaičius</t>
  </si>
  <si>
    <t>Įrengta ekspozicija, proc.</t>
  </si>
  <si>
    <r>
      <t xml:space="preserve">Savivaldybės biudžeto lėšų likutis </t>
    </r>
    <r>
      <rPr>
        <b/>
        <sz val="10"/>
        <rFont val="Times New Roman"/>
        <family val="1"/>
        <charset val="186"/>
      </rPr>
      <t>SB(L)</t>
    </r>
  </si>
  <si>
    <t>Kompensuota bilietų, skaičius, tūkst.</t>
  </si>
  <si>
    <t>Nemokamai suteikta patalpų, kartai (Koncertų salė, KKKC, Žvejų rūmai ir MLIM)</t>
  </si>
  <si>
    <t>BĮ Klaipėdos kultūrų komunikacijų centro veiklos organizavimas, iš jų:</t>
  </si>
  <si>
    <t>BĮ Klaipėdos miesto savivaldybės Mažosios Lietuvos istorijos muziejaus veiklos organizavimas, iš jų:</t>
  </si>
  <si>
    <r>
      <t xml:space="preserve"> </t>
    </r>
    <r>
      <rPr>
        <i/>
        <sz val="10"/>
        <rFont val="Times New Roman"/>
        <family val="1"/>
        <charset val="186"/>
      </rPr>
      <t>- Ekspozicijos projektavimas ir įrengimas piliavietės šiaurinėje kurtinoje</t>
    </r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</si>
  <si>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</si>
  <si>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Neatlygintinai suteiktų paslaugų kompensavimas</t>
  </si>
  <si>
    <t>Išleista leidinių, skaičius</t>
  </si>
  <si>
    <t>Visų tautybių gyventojų kultūrinės sąveikos didinimas</t>
  </si>
  <si>
    <t>SB(ESL)</t>
  </si>
  <si>
    <r>
      <t xml:space="preserve">Europos Sąjungos finansinės paramos lėšų likučio metų pradžioje lėšos </t>
    </r>
    <r>
      <rPr>
        <b/>
        <sz val="10"/>
        <rFont val="Times New Roman"/>
        <family val="1"/>
        <charset val="186"/>
      </rPr>
      <t>SB(ESL)</t>
    </r>
  </si>
  <si>
    <t>Savivaldybės biudžetas, iš jo:</t>
  </si>
  <si>
    <t xml:space="preserve">Ekspertų skaičius </t>
  </si>
  <si>
    <t>tūkst. Eur</t>
  </si>
  <si>
    <t>Papriemonės kodas</t>
  </si>
  <si>
    <t>Šv. Pranciškaus Asyžiečio vienuolynas</t>
  </si>
  <si>
    <t>07</t>
  </si>
  <si>
    <t>`</t>
  </si>
  <si>
    <t xml:space="preserve">Surganizuota šokio meistriškumo sesijų, skaičius </t>
  </si>
  <si>
    <t xml:space="preserve">Įgyvendinamų projektų, skaičius </t>
  </si>
  <si>
    <t xml:space="preserve">Klaipėdos miesto kultūros komunikacijos programos įgyvendinimas </t>
  </si>
  <si>
    <t>P1</t>
  </si>
  <si>
    <t>BĮ Klaipėdos miesto savivaldybės Imanuelio Kanto viešosios bibliotekos veiklos organizavimas</t>
  </si>
  <si>
    <t xml:space="preserve"> Kultūros skyrius</t>
  </si>
  <si>
    <t>Kultūros skyrius</t>
  </si>
  <si>
    <t>Projektų skyrius</t>
  </si>
  <si>
    <t>Suorganizuota edukacinių renginių, skaičius</t>
  </si>
  <si>
    <t>Suorganizuotų edukacinių renginių, skaičius</t>
  </si>
  <si>
    <t>Komunalinių paslaugų (šildymo, vandens, nuotekų) įsigijimas</t>
  </si>
  <si>
    <t xml:space="preserve">Įstaigų skaičius  </t>
  </si>
  <si>
    <r>
      <t>Pajamų įmokų likutis</t>
    </r>
    <r>
      <rPr>
        <b/>
        <sz val="10"/>
        <rFont val="Times New Roman"/>
        <family val="1"/>
        <charset val="186"/>
      </rPr>
      <t xml:space="preserve"> SB(SPL)</t>
    </r>
  </si>
  <si>
    <t xml:space="preserve">Skaitmeninio raštingumo mokymų, dalyvių skaičius </t>
  </si>
  <si>
    <t>Kultūrinės veiklos tyrimų ir stebėsenos vykdymas (EBPO ir EK tyrimas „Kultūra, kūrybinė ekonomika ir vietos vystymasis“)</t>
  </si>
  <si>
    <t xml:space="preserve">Įvertinta paraiškų, skaičius </t>
  </si>
  <si>
    <t>Atlikta kultūros lauko tyrimų, skaičius</t>
  </si>
  <si>
    <t xml:space="preserve">Suorganizuotų kultūros-edukacinių renginių, skaičius </t>
  </si>
  <si>
    <t>Statinių administravimo skyrius</t>
  </si>
  <si>
    <t>Vykdytojas (skyrius/grupė)</t>
  </si>
  <si>
    <t>Projektų skyrius Vyr. patarėjas R. Zulcas</t>
  </si>
  <si>
    <t>2021 m. asignavimų projektas</t>
  </si>
  <si>
    <t>2022 m. asignavimų projektas</t>
  </si>
  <si>
    <t>2023 m. asignavimų projektas</t>
  </si>
  <si>
    <t>2021-ieji metai</t>
  </si>
  <si>
    <t>Įdiegta Kultūros ir meno projektų administravimo programa, proc.</t>
  </si>
  <si>
    <t> 12</t>
  </si>
  <si>
    <t>Įrengta informacinė-kūrybinė zona, proc.</t>
  </si>
  <si>
    <t>BĮ Klaipėdos kultūrų komunikacijų centro patalpų remontas</t>
  </si>
  <si>
    <t>Kultūros centro Žvejų rūmų modernizavimo koncepcijos parengimas</t>
  </si>
  <si>
    <t>Lifto įrengimas Klaipėdos miesto Mažosios Lietuvos istorijos muziejuje</t>
  </si>
  <si>
    <t>Atlikta remonto darbų, proc.</t>
  </si>
  <si>
    <t xml:space="preserve">Miesto pietinės dalies gyventojų socialinės-kultūrinės atskirties mažinimas, naudojant kūrybinių partnerysčių metodiką </t>
  </si>
  <si>
    <t>Į projektą įtrauktų asmenų skaičius</t>
  </si>
  <si>
    <t>Atviro virtualaus ubanistikos muziejaus sukūrimas</t>
  </si>
  <si>
    <t>Sudaryta urbanistinių maršrutų, skaičius</t>
  </si>
  <si>
    <t>Suroganizuota ekskursijų, skaičius</t>
  </si>
  <si>
    <t>Lauko ženklų sukūrimas ir pastatymas, skaičius</t>
  </si>
  <si>
    <t>Atliktas LED ekrano remontas, proc.</t>
  </si>
  <si>
    <t xml:space="preserve"> - informacinės-kūrybinės zonos įrengimas Parodų rūmų fojė, Didžioji Vandens g. 2</t>
  </si>
  <si>
    <t xml:space="preserve"> - kultūrinių kompetencijų ugdymo modelio moksleiviams parengimas ir įgyvendinimas</t>
  </si>
  <si>
    <t>Organizuota kompetencijų ugdymo mokymų kultūrinių institucijų edukatoriams, skaičius</t>
  </si>
  <si>
    <t>Irengta ekspozicijų, skaičius</t>
  </si>
  <si>
    <t>Atlikta Parodų rūmų (Didžioji Vandens g. 2) pastato remonto darbų (fasado, laiptų, sijų ir kolonų, sniego gaudyklės), proc.</t>
  </si>
  <si>
    <t>Atlikta elektros instaliacijos darbų Parodų rūmų V ir VI parodinėse salėse, proc.</t>
  </si>
  <si>
    <t>Unikalių lankytojų platformoje „Kultūros uostas“ skaičius  per metus, tūkst.</t>
  </si>
  <si>
    <t>Atnaujintos šildymo ir vėdinimo sistemos Taikos pr. 70, proc.</t>
  </si>
  <si>
    <t>Įrengtas liftas, vnt.</t>
  </si>
  <si>
    <t>Įsigytas lazerinis projektorius, vnt.</t>
  </si>
  <si>
    <t>Žvejų rūmų salės scenos grindų ir orkestro duobės remontas, proc.</t>
  </si>
  <si>
    <t>BĮ Klaipėdos miesto savivaldybės koncertinės įstaigos Klaipėdos koncertų salės veiklos organizavimas, iš jų:</t>
  </si>
  <si>
    <t>LED lauko ekrano, esančio tarp Jono kalnelio ir Klaipėdos kultūros fabriko, remontas</t>
  </si>
  <si>
    <t>Parengta koncepcija, proc.</t>
  </si>
  <si>
    <t>Kultūros didžiųjų renginių organizavimas:</t>
  </si>
  <si>
    <t xml:space="preserve"> - Šviesų festivalio</t>
  </si>
  <si>
    <t xml:space="preserve"> - Jūros šventės</t>
  </si>
  <si>
    <t xml:space="preserve"> -  Europos folkloro festivalio „Europiada“ </t>
  </si>
  <si>
    <t xml:space="preserve">Suorganizuota Jūros šventė, vnt. </t>
  </si>
  <si>
    <t>Suorganziuota regata, vnt.</t>
  </si>
  <si>
    <t>Iš dalies finansuotas festivalis, vnt.</t>
  </si>
  <si>
    <t>Pasirengta festivalio įgyvendinimui, proc.</t>
  </si>
  <si>
    <t>Suorganizuotas festivalis, vnt.</t>
  </si>
  <si>
    <t>Apsilankiusių burlaivių skaičius, vnt.</t>
  </si>
  <si>
    <t>Lenktynėse dalyvavusių buriavimo praktikantų skaičius</t>
  </si>
  <si>
    <t xml:space="preserve">Lenktynėse dalyvavusių savanorių, skaičius </t>
  </si>
  <si>
    <t xml:space="preserve"> - festivalio „Šermukšnis“ </t>
  </si>
  <si>
    <t xml:space="preserve"> - festivalio „Parbėg laivelis“  </t>
  </si>
  <si>
    <t xml:space="preserve"> -  tarptautinio nematerialaus kultūros paveldo festivalio „Lauksnos“</t>
  </si>
  <si>
    <t xml:space="preserve">Virtualių lankytojų skaičius, tūkst. </t>
  </si>
  <si>
    <t>SB(VB)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</si>
  <si>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</si>
  <si>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- Klaipėdos krašto prijungimo prie Lietuvos jubiliejaus</t>
  </si>
  <si>
    <t>Miestui aktualių renginių organizavimas, iš jų:</t>
  </si>
  <si>
    <t>Įgyvendinta programa, proc.</t>
  </si>
  <si>
    <t>Vasaros koncertų estrados modernizavimas (kapitalinis remontas ir aplinkos sutvarkymas)</t>
  </si>
  <si>
    <t xml:space="preserve">Klaipėdos miesto savivaldybės kultūros plėtros programos (Nr. 08) aprašymo </t>
  </si>
  <si>
    <t>priedas</t>
  </si>
  <si>
    <t xml:space="preserve">2021–2023 M. KLAIPĖDOS MIESTO SAVIVALDYBĖS  </t>
  </si>
  <si>
    <t>SB(VR)'</t>
  </si>
  <si>
    <t>SB'</t>
  </si>
  <si>
    <t>Kt'</t>
  </si>
  <si>
    <t>SB(VB)'</t>
  </si>
  <si>
    <t xml:space="preserve">Nemokamai suteikta patalpų, kartai </t>
  </si>
  <si>
    <t>SB(L)'</t>
  </si>
  <si>
    <t>SB(ES)'</t>
  </si>
  <si>
    <t>SB(ESL)'</t>
  </si>
  <si>
    <t>2021 m.</t>
  </si>
  <si>
    <t>2023 m.</t>
  </si>
  <si>
    <t>2022 m.</t>
  </si>
  <si>
    <t xml:space="preserve"> - „The Tall Ships Races“ regatos</t>
  </si>
  <si>
    <t xml:space="preserve">Lenktynėse dalyvavusių savanorių skaičius </t>
  </si>
  <si>
    <t xml:space="preserve"> - „Baltic Sail“ regatos</t>
  </si>
  <si>
    <t xml:space="preserve">  - tarptautinio Violončelės festivalio-konkurso renginių</t>
  </si>
  <si>
    <t xml:space="preserve">Atstovauta Klaipėdai, delegacijų skaičius </t>
  </si>
  <si>
    <t>Suorganizuotas festivalis- konkursas, proc.</t>
  </si>
  <si>
    <t>Apdovanojimo ceremonijų skaičius</t>
  </si>
  <si>
    <t>Pagamintų apdovanojimų ir memorialinių objektų skaičius</t>
  </si>
  <si>
    <t xml:space="preserve">Įgyvendinamų projektų skaičius </t>
  </si>
  <si>
    <t xml:space="preserve"> - automobilio įsigijimas Imanuelio Kanto viešosios bibliotekos reikmėms</t>
  </si>
  <si>
    <t>Įsigytas automobilis, skaičius</t>
  </si>
  <si>
    <t>Įgyvendinama Klaipėdos kultūros komunikacijos programa</t>
  </si>
  <si>
    <t>2021 M. KLAIPĖDOS MIESTO SAVIVALDYBĖS ADMINISTRACIJOS</t>
  </si>
  <si>
    <t>2021 m. asignavimų planas*</t>
  </si>
  <si>
    <r>
      <rPr>
        <u/>
        <sz val="10"/>
        <rFont val="Times New Roman"/>
        <family val="1"/>
        <charset val="186"/>
      </rPr>
      <t>Planavimo ir analizės skyrius</t>
    </r>
    <r>
      <rPr>
        <sz val="10"/>
        <rFont val="Times New Roman"/>
        <family val="1"/>
        <charset val="186"/>
      </rPr>
      <t xml:space="preserve"> –  programos sąmatų tvirtinimas, </t>
    </r>
    <r>
      <rPr>
        <u/>
        <sz val="10"/>
        <rFont val="Times New Roman"/>
        <family val="1"/>
        <charset val="186"/>
      </rPr>
      <t>Kultūros skyrius</t>
    </r>
    <r>
      <rPr>
        <sz val="10"/>
        <rFont val="Times New Roman"/>
        <family val="1"/>
        <charset val="186"/>
      </rPr>
      <t xml:space="preserve"> –  priemonės vykdymas</t>
    </r>
  </si>
  <si>
    <t>Planavimo ir analizės skyrius –  programos sąmatų tvirtinimas, Kultūros skyrius –  priemonės vykdymas</t>
  </si>
  <si>
    <t xml:space="preserve">PATVIRTINTA
Klaipėdos miesto savivaldybės administracijos direktoriaus            2021 m. kovo 10 d. įsakymu Nr. AD1-293    </t>
  </si>
  <si>
    <t xml:space="preserve"> - Burlaivių regatos</t>
  </si>
  <si>
    <t>Suremontuotos Klaipėdos kariljono žaliuzės, proc.</t>
  </si>
  <si>
    <t xml:space="preserve">Suorganizuota šokio meistriškumo sesijų, skaičius </t>
  </si>
  <si>
    <t xml:space="preserve"> - Didžiųjų burlaivių regatos "The Tall Ships Races 2024"</t>
  </si>
  <si>
    <t>Sumokėta narystės mokesčių, skaičius</t>
  </si>
  <si>
    <t>Įsigyta garso aparatūra, komplektų skaičius</t>
  </si>
  <si>
    <t>Atlikta patikrų, vnt.</t>
  </si>
  <si>
    <t>Įsigyta kompiuterinės technikos, vnt.</t>
  </si>
  <si>
    <t>Atnaujinta kompiuterizuotų darbo vietų, vnt.</t>
  </si>
  <si>
    <t>Atnaujintas muziejaus prekės ženklas, vnt.</t>
  </si>
  <si>
    <t>BĮ Klaipėdos kultūros komunikacijų centro priešgaisrinio vamzdyno remontas</t>
  </si>
  <si>
    <t>Atliktas remontas, proc.</t>
  </si>
  <si>
    <t>Statybos ir infrastruktūros plėtros skyrius</t>
  </si>
  <si>
    <t>Atnaujinta interneto svetainė, vnt.</t>
  </si>
  <si>
    <t>Įsigyta ekranų, vnt.</t>
  </si>
  <si>
    <t xml:space="preserve">* Pagal Klaipėdos miesto savivaldybės tarybos sprendimus: 2021-02-25 Nr. T2-24, 2021-06-22 Nr. T2-157, 2021-09-30 Nr. T2-192, 2021-11-25 Nr. T2-247.  </t>
  </si>
  <si>
    <t xml:space="preserve">(Klaipėdos miesto savivaldybės administracijos direktoriaus                          2021 m. lapkričio 30 d. įsakymo Nr. AD1-1382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</si>
</sst>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[$-409]General"/>
    <numFmt numFmtId="167" formatCode="[$-409]#,##0"/>
  </numFmts>
  <fonts count="2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  <charset val="186"/>
    </font>
    <font>
      <sz val="11"/>
      <color rgb="FF9C0006"/>
      <name val="Calibri"/>
      <family val="2"/>
      <charset val="186"/>
      <scheme val="minor"/>
    </font>
    <font>
      <strike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i/>
      <sz val="10"/>
      <color theme="0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CF6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FFC7CE"/>
      </patternFill>
    </fill>
    <fill>
      <patternFill patternType="solid">
        <fgColor theme="0"/>
        <bgColor rgb="FFFFFFFF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2" fillId="0" borderId="0"/>
    <xf numFmtId="0" fontId="12" fillId="0" borderId="0">
      <alignment vertical="center"/>
    </xf>
    <xf numFmtId="166" fontId="18" fillId="0" borderId="0" applyBorder="0" applyProtection="0"/>
    <xf numFmtId="0" fontId="12" fillId="0" borderId="0"/>
    <xf numFmtId="0" fontId="12" fillId="0" borderId="0"/>
    <xf numFmtId="0" fontId="19" fillId="0" borderId="0"/>
    <xf numFmtId="0" fontId="20" fillId="0" borderId="0"/>
    <xf numFmtId="0" fontId="1" fillId="0" borderId="0"/>
    <xf numFmtId="0" fontId="12" fillId="0" borderId="0"/>
    <xf numFmtId="0" fontId="22" fillId="9" borderId="0" applyNumberFormat="0" applyBorder="0" applyAlignment="0" applyProtection="0"/>
    <xf numFmtId="0" fontId="20" fillId="0" borderId="0"/>
  </cellStyleXfs>
  <cellXfs count="991">
    <xf numFmtId="0" fontId="0" fillId="0" borderId="0" xfId="0"/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2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vertical="top" wrapText="1"/>
    </xf>
    <xf numFmtId="3" fontId="8" fillId="0" borderId="0" xfId="0" applyNumberFormat="1" applyFont="1" applyBorder="1" applyAlignment="1">
      <alignment vertical="top"/>
    </xf>
    <xf numFmtId="49" fontId="9" fillId="2" borderId="19" xfId="0" applyNumberFormat="1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left" vertical="top" wrapText="1"/>
    </xf>
    <xf numFmtId="3" fontId="9" fillId="3" borderId="4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/>
    </xf>
    <xf numFmtId="3" fontId="9" fillId="0" borderId="12" xfId="0" applyNumberFormat="1" applyFont="1" applyBorder="1" applyAlignment="1">
      <alignment horizontal="center" vertical="top"/>
    </xf>
    <xf numFmtId="49" fontId="9" fillId="3" borderId="30" xfId="0" applyNumberFormat="1" applyFont="1" applyFill="1" applyBorder="1" applyAlignment="1">
      <alignment horizontal="center" vertical="top"/>
    </xf>
    <xf numFmtId="49" fontId="9" fillId="3" borderId="35" xfId="0" applyNumberFormat="1" applyFont="1" applyFill="1" applyBorder="1" applyAlignment="1">
      <alignment horizontal="center" vertical="top"/>
    </xf>
    <xf numFmtId="49" fontId="9" fillId="3" borderId="44" xfId="0" applyNumberFormat="1" applyFont="1" applyFill="1" applyBorder="1" applyAlignment="1">
      <alignment horizontal="center" vertical="top"/>
    </xf>
    <xf numFmtId="3" fontId="2" fillId="3" borderId="44" xfId="0" applyNumberFormat="1" applyFont="1" applyFill="1" applyBorder="1" applyAlignment="1">
      <alignment horizontal="center" vertical="center" textRotation="90" wrapText="1"/>
    </xf>
    <xf numFmtId="49" fontId="9" fillId="0" borderId="3" xfId="0" applyNumberFormat="1" applyFont="1" applyBorder="1" applyAlignment="1">
      <alignment vertical="top"/>
    </xf>
    <xf numFmtId="49" fontId="9" fillId="0" borderId="19" xfId="0" applyNumberFormat="1" applyFont="1" applyBorder="1" applyAlignment="1">
      <alignment vertical="top"/>
    </xf>
    <xf numFmtId="49" fontId="9" fillId="2" borderId="44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9" fillId="0" borderId="35" xfId="0" applyNumberFormat="1" applyFont="1" applyBorder="1" applyAlignment="1">
      <alignment vertical="top"/>
    </xf>
    <xf numFmtId="49" fontId="9" fillId="3" borderId="35" xfId="0" applyNumberFormat="1" applyFont="1" applyFill="1" applyBorder="1" applyAlignment="1">
      <alignment vertical="top"/>
    </xf>
    <xf numFmtId="49" fontId="9" fillId="3" borderId="10" xfId="0" applyNumberFormat="1" applyFont="1" applyFill="1" applyBorder="1" applyAlignment="1">
      <alignment vertical="top"/>
    </xf>
    <xf numFmtId="49" fontId="9" fillId="0" borderId="50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horizontal="center" vertical="top"/>
    </xf>
    <xf numFmtId="49" fontId="9" fillId="6" borderId="3" xfId="0" applyNumberFormat="1" applyFont="1" applyFill="1" applyBorder="1" applyAlignment="1">
      <alignment horizontal="center" vertical="top"/>
    </xf>
    <xf numFmtId="49" fontId="9" fillId="3" borderId="30" xfId="0" applyNumberFormat="1" applyFont="1" applyFill="1" applyBorder="1" applyAlignment="1">
      <alignment vertical="top"/>
    </xf>
    <xf numFmtId="3" fontId="2" fillId="3" borderId="36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top"/>
    </xf>
    <xf numFmtId="3" fontId="2" fillId="3" borderId="35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vertical="top"/>
    </xf>
    <xf numFmtId="3" fontId="9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/>
    </xf>
    <xf numFmtId="49" fontId="2" fillId="0" borderId="36" xfId="0" applyNumberFormat="1" applyFont="1" applyBorder="1" applyAlignment="1">
      <alignment vertical="top"/>
    </xf>
    <xf numFmtId="49" fontId="2" fillId="0" borderId="36" xfId="0" applyNumberFormat="1" applyFont="1" applyBorder="1" applyAlignment="1">
      <alignment horizontal="center" vertical="top"/>
    </xf>
    <xf numFmtId="3" fontId="2" fillId="5" borderId="0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9" fillId="3" borderId="11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14" fillId="3" borderId="10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horizontal="center" vertical="top"/>
    </xf>
    <xf numFmtId="3" fontId="9" fillId="3" borderId="31" xfId="0" applyNumberFormat="1" applyFont="1" applyFill="1" applyBorder="1" applyAlignment="1">
      <alignment horizontal="center" vertical="top" wrapText="1"/>
    </xf>
    <xf numFmtId="3" fontId="2" fillId="3" borderId="32" xfId="0" applyNumberFormat="1" applyFont="1" applyFill="1" applyBorder="1" applyAlignment="1">
      <alignment horizontal="center" vertical="top" wrapText="1"/>
    </xf>
    <xf numFmtId="3" fontId="8" fillId="0" borderId="29" xfId="0" applyNumberFormat="1" applyFont="1" applyBorder="1" applyAlignment="1">
      <alignment horizontal="center" vertical="top"/>
    </xf>
    <xf numFmtId="3" fontId="8" fillId="0" borderId="31" xfId="0" applyNumberFormat="1" applyFont="1" applyBorder="1" applyAlignment="1">
      <alignment horizontal="center" vertical="top"/>
    </xf>
    <xf numFmtId="3" fontId="14" fillId="4" borderId="22" xfId="0" applyNumberFormat="1" applyFont="1" applyFill="1" applyBorder="1" applyAlignment="1">
      <alignment horizontal="center" vertical="top" wrapText="1"/>
    </xf>
    <xf numFmtId="3" fontId="9" fillId="4" borderId="22" xfId="0" applyNumberFormat="1" applyFont="1" applyFill="1" applyBorder="1" applyAlignment="1">
      <alignment horizontal="center" vertical="top" wrapText="1"/>
    </xf>
    <xf numFmtId="3" fontId="2" fillId="3" borderId="29" xfId="0" applyNumberFormat="1" applyFont="1" applyFill="1" applyBorder="1" applyAlignment="1">
      <alignment horizontal="center" vertical="top"/>
    </xf>
    <xf numFmtId="3" fontId="2" fillId="3" borderId="10" xfId="0" applyNumberFormat="1" applyFont="1" applyFill="1" applyBorder="1" applyAlignment="1">
      <alignment horizontal="center" vertical="center" textRotation="90" wrapText="1"/>
    </xf>
    <xf numFmtId="3" fontId="2" fillId="3" borderId="19" xfId="0" applyNumberFormat="1" applyFont="1" applyFill="1" applyBorder="1" applyAlignment="1">
      <alignment vertical="top" wrapText="1"/>
    </xf>
    <xf numFmtId="3" fontId="9" fillId="4" borderId="41" xfId="0" applyNumberFormat="1" applyFont="1" applyFill="1" applyBorder="1" applyAlignment="1">
      <alignment horizontal="center" vertical="top" wrapText="1"/>
    </xf>
    <xf numFmtId="3" fontId="9" fillId="4" borderId="22" xfId="0" applyNumberFormat="1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center" vertical="top" wrapText="1"/>
    </xf>
    <xf numFmtId="3" fontId="2" fillId="3" borderId="45" xfId="0" applyNumberFormat="1" applyFont="1" applyFill="1" applyBorder="1" applyAlignment="1">
      <alignment horizontal="center" vertical="center" wrapText="1"/>
    </xf>
    <xf numFmtId="3" fontId="8" fillId="5" borderId="29" xfId="0" applyNumberFormat="1" applyFont="1" applyFill="1" applyBorder="1" applyAlignment="1">
      <alignment vertical="top" wrapText="1"/>
    </xf>
    <xf numFmtId="49" fontId="9" fillId="2" borderId="56" xfId="0" applyNumberFormat="1" applyFont="1" applyFill="1" applyBorder="1" applyAlignment="1">
      <alignment horizontal="center" vertical="top"/>
    </xf>
    <xf numFmtId="164" fontId="2" fillId="0" borderId="41" xfId="1" applyNumberFormat="1" applyFont="1" applyFill="1" applyBorder="1" applyAlignment="1">
      <alignment vertical="top" wrapText="1"/>
    </xf>
    <xf numFmtId="49" fontId="9" fillId="2" borderId="54" xfId="0" applyNumberFormat="1" applyFont="1" applyFill="1" applyBorder="1" applyAlignment="1">
      <alignment horizontal="center" vertical="top"/>
    </xf>
    <xf numFmtId="3" fontId="9" fillId="3" borderId="31" xfId="0" applyNumberFormat="1" applyFont="1" applyFill="1" applyBorder="1" applyAlignment="1">
      <alignment horizontal="center" vertical="top"/>
    </xf>
    <xf numFmtId="49" fontId="9" fillId="2" borderId="38" xfId="0" applyNumberFormat="1" applyFont="1" applyFill="1" applyBorder="1" applyAlignment="1">
      <alignment horizontal="center" vertical="top"/>
    </xf>
    <xf numFmtId="3" fontId="8" fillId="3" borderId="11" xfId="0" applyNumberFormat="1" applyFont="1" applyFill="1" applyBorder="1" applyAlignment="1">
      <alignment horizontal="center" vertical="top" textRotation="90" wrapText="1"/>
    </xf>
    <xf numFmtId="3" fontId="2" fillId="3" borderId="29" xfId="0" applyNumberFormat="1" applyFont="1" applyFill="1" applyBorder="1" applyAlignment="1">
      <alignment horizontal="center" vertical="top" wrapText="1"/>
    </xf>
    <xf numFmtId="3" fontId="9" fillId="4" borderId="32" xfId="0" applyNumberFormat="1" applyFont="1" applyFill="1" applyBorder="1" applyAlignment="1">
      <alignment horizontal="center" vertical="top"/>
    </xf>
    <xf numFmtId="49" fontId="9" fillId="0" borderId="38" xfId="0" applyNumberFormat="1" applyFont="1" applyBorder="1" applyAlignment="1">
      <alignment vertical="top"/>
    </xf>
    <xf numFmtId="164" fontId="2" fillId="0" borderId="43" xfId="1" applyNumberFormat="1" applyFont="1" applyFill="1" applyBorder="1" applyAlignment="1">
      <alignment vertical="top" wrapText="1"/>
    </xf>
    <xf numFmtId="3" fontId="9" fillId="3" borderId="35" xfId="0" applyNumberFormat="1" applyFont="1" applyFill="1" applyBorder="1" applyAlignment="1">
      <alignment horizontal="center" vertical="top" wrapText="1"/>
    </xf>
    <xf numFmtId="49" fontId="9" fillId="2" borderId="26" xfId="0" applyNumberFormat="1" applyFont="1" applyFill="1" applyBorder="1" applyAlignment="1">
      <alignment horizontal="center" vertical="top"/>
    </xf>
    <xf numFmtId="3" fontId="14" fillId="3" borderId="31" xfId="0" applyNumberFormat="1" applyFont="1" applyFill="1" applyBorder="1" applyAlignment="1">
      <alignment horizontal="center" vertical="top"/>
    </xf>
    <xf numFmtId="3" fontId="14" fillId="3" borderId="43" xfId="0" applyNumberFormat="1" applyFont="1" applyFill="1" applyBorder="1" applyAlignment="1">
      <alignment horizontal="center" vertical="top"/>
    </xf>
    <xf numFmtId="3" fontId="14" fillId="0" borderId="43" xfId="0" applyNumberFormat="1" applyFont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3" fontId="2" fillId="3" borderId="46" xfId="0" applyNumberFormat="1" applyFont="1" applyFill="1" applyBorder="1" applyAlignment="1">
      <alignment horizontal="center" vertical="top" wrapText="1"/>
    </xf>
    <xf numFmtId="3" fontId="2" fillId="0" borderId="46" xfId="0" applyNumberFormat="1" applyFont="1" applyFill="1" applyBorder="1" applyAlignment="1">
      <alignment horizontal="center" vertical="top"/>
    </xf>
    <xf numFmtId="3" fontId="2" fillId="3" borderId="5" xfId="0" applyNumberFormat="1" applyFont="1" applyFill="1" applyBorder="1" applyAlignment="1">
      <alignment horizontal="center" vertical="top"/>
    </xf>
    <xf numFmtId="3" fontId="2" fillId="3" borderId="13" xfId="0" applyNumberFormat="1" applyFont="1" applyFill="1" applyBorder="1" applyAlignment="1">
      <alignment horizontal="center" vertical="top"/>
    </xf>
    <xf numFmtId="3" fontId="2" fillId="3" borderId="0" xfId="0" applyNumberFormat="1" applyFont="1" applyFill="1" applyAlignment="1">
      <alignment vertical="top"/>
    </xf>
    <xf numFmtId="49" fontId="9" fillId="0" borderId="30" xfId="0" applyNumberFormat="1" applyFont="1" applyBorder="1" applyAlignment="1">
      <alignment vertical="top"/>
    </xf>
    <xf numFmtId="49" fontId="12" fillId="3" borderId="35" xfId="0" applyNumberFormat="1" applyFont="1" applyFill="1" applyBorder="1" applyAlignment="1">
      <alignment vertical="top"/>
    </xf>
    <xf numFmtId="49" fontId="9" fillId="0" borderId="19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3" fontId="2" fillId="0" borderId="29" xfId="0" applyNumberFormat="1" applyFont="1" applyBorder="1" applyAlignment="1">
      <alignment horizontal="center" vertical="top" wrapText="1"/>
    </xf>
    <xf numFmtId="165" fontId="9" fillId="4" borderId="57" xfId="0" applyNumberFormat="1" applyFont="1" applyFill="1" applyBorder="1" applyAlignment="1">
      <alignment horizontal="center" vertical="top" wrapText="1"/>
    </xf>
    <xf numFmtId="49" fontId="9" fillId="3" borderId="3" xfId="0" applyNumberFormat="1" applyFont="1" applyFill="1" applyBorder="1" applyAlignment="1">
      <alignment horizontal="center" vertical="top" wrapText="1"/>
    </xf>
    <xf numFmtId="49" fontId="9" fillId="3" borderId="10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2" fillId="3" borderId="35" xfId="0" applyNumberFormat="1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 vertical="top"/>
    </xf>
    <xf numFmtId="3" fontId="8" fillId="5" borderId="5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46" xfId="0" applyNumberFormat="1" applyFont="1" applyFill="1" applyBorder="1" applyAlignment="1">
      <alignment horizontal="center" vertical="top"/>
    </xf>
    <xf numFmtId="3" fontId="2" fillId="3" borderId="41" xfId="0" applyNumberFormat="1" applyFont="1" applyFill="1" applyBorder="1" applyAlignment="1">
      <alignment horizontal="center" vertical="top"/>
    </xf>
    <xf numFmtId="49" fontId="2" fillId="3" borderId="34" xfId="0" applyNumberFormat="1" applyFont="1" applyFill="1" applyBorder="1" applyAlignment="1">
      <alignment horizontal="center" vertical="top"/>
    </xf>
    <xf numFmtId="3" fontId="2" fillId="3" borderId="40" xfId="0" applyNumberFormat="1" applyFont="1" applyFill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top"/>
    </xf>
    <xf numFmtId="3" fontId="9" fillId="3" borderId="36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top" wrapText="1"/>
    </xf>
    <xf numFmtId="3" fontId="9" fillId="3" borderId="5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top"/>
    </xf>
    <xf numFmtId="3" fontId="2" fillId="3" borderId="34" xfId="0" applyNumberFormat="1" applyFont="1" applyFill="1" applyBorder="1" applyAlignment="1">
      <alignment horizontal="left" vertical="top" wrapText="1"/>
    </xf>
    <xf numFmtId="3" fontId="2" fillId="3" borderId="21" xfId="0" applyNumberFormat="1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horizontal="left" vertical="top" wrapText="1"/>
    </xf>
    <xf numFmtId="164" fontId="2" fillId="3" borderId="46" xfId="0" applyNumberFormat="1" applyFont="1" applyFill="1" applyBorder="1" applyAlignment="1">
      <alignment horizontal="left" vertical="top" wrapText="1"/>
    </xf>
    <xf numFmtId="3" fontId="9" fillId="5" borderId="0" xfId="0" applyNumberFormat="1" applyFont="1" applyFill="1" applyBorder="1" applyAlignment="1">
      <alignment horizontal="center" vertical="top" wrapText="1"/>
    </xf>
    <xf numFmtId="3" fontId="2" fillId="5" borderId="0" xfId="0" applyNumberFormat="1" applyFont="1" applyFill="1" applyBorder="1" applyAlignment="1">
      <alignment horizontal="center" vertical="top" wrapText="1"/>
    </xf>
    <xf numFmtId="3" fontId="9" fillId="3" borderId="12" xfId="0" applyNumberFormat="1" applyFont="1" applyFill="1" applyBorder="1" applyAlignment="1">
      <alignment horizontal="center" vertical="top"/>
    </xf>
    <xf numFmtId="165" fontId="9" fillId="4" borderId="57" xfId="0" applyNumberFormat="1" applyFont="1" applyFill="1" applyBorder="1" applyAlignment="1">
      <alignment horizontal="center" vertical="top"/>
    </xf>
    <xf numFmtId="3" fontId="2" fillId="3" borderId="36" xfId="0" applyNumberFormat="1" applyFont="1" applyFill="1" applyBorder="1" applyAlignment="1">
      <alignment horizontal="left" vertical="top" wrapText="1"/>
    </xf>
    <xf numFmtId="3" fontId="8" fillId="3" borderId="0" xfId="0" applyNumberFormat="1" applyFont="1" applyFill="1" applyAlignment="1">
      <alignment vertical="top"/>
    </xf>
    <xf numFmtId="3" fontId="2" fillId="3" borderId="36" xfId="0" applyNumberFormat="1" applyFont="1" applyFill="1" applyBorder="1" applyAlignment="1">
      <alignment vertical="top"/>
    </xf>
    <xf numFmtId="3" fontId="2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3" fontId="9" fillId="3" borderId="30" xfId="0" applyNumberFormat="1" applyFont="1" applyFill="1" applyBorder="1" applyAlignment="1">
      <alignment horizontal="center" vertical="center" wrapText="1"/>
    </xf>
    <xf numFmtId="3" fontId="9" fillId="3" borderId="35" xfId="0" applyNumberFormat="1" applyFont="1" applyFill="1" applyBorder="1" applyAlignment="1">
      <alignment horizontal="center" vertical="center" wrapText="1"/>
    </xf>
    <xf numFmtId="3" fontId="2" fillId="3" borderId="44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textRotation="90" wrapText="1"/>
    </xf>
    <xf numFmtId="3" fontId="2" fillId="3" borderId="20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vertical="center" textRotation="90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textRotation="90" wrapText="1"/>
    </xf>
    <xf numFmtId="3" fontId="2" fillId="3" borderId="0" xfId="0" applyNumberFormat="1" applyFont="1" applyFill="1" applyAlignment="1">
      <alignment vertical="top" wrapText="1"/>
    </xf>
    <xf numFmtId="3" fontId="9" fillId="3" borderId="0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Alignment="1">
      <alignment horizontal="left" vertical="top"/>
    </xf>
    <xf numFmtId="3" fontId="2" fillId="3" borderId="0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/>
    </xf>
    <xf numFmtId="3" fontId="2" fillId="3" borderId="45" xfId="0" applyNumberFormat="1" applyFont="1" applyFill="1" applyBorder="1" applyAlignment="1">
      <alignment horizontal="center" vertical="top"/>
    </xf>
    <xf numFmtId="0" fontId="2" fillId="0" borderId="3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49" fontId="2" fillId="3" borderId="19" xfId="0" applyNumberFormat="1" applyFont="1" applyFill="1" applyBorder="1" applyAlignment="1">
      <alignment vertical="top"/>
    </xf>
    <xf numFmtId="3" fontId="2" fillId="3" borderId="10" xfId="0" applyNumberFormat="1" applyFont="1" applyFill="1" applyBorder="1" applyAlignment="1">
      <alignment horizontal="center" vertical="top"/>
    </xf>
    <xf numFmtId="3" fontId="2" fillId="3" borderId="42" xfId="0" applyNumberFormat="1" applyFont="1" applyFill="1" applyBorder="1" applyAlignment="1">
      <alignment horizontal="center" vertical="top"/>
    </xf>
    <xf numFmtId="165" fontId="9" fillId="4" borderId="22" xfId="0" applyNumberFormat="1" applyFont="1" applyFill="1" applyBorder="1" applyAlignment="1">
      <alignment horizontal="center" vertical="top" wrapText="1"/>
    </xf>
    <xf numFmtId="165" fontId="9" fillId="4" borderId="61" xfId="0" applyNumberFormat="1" applyFont="1" applyFill="1" applyBorder="1" applyAlignment="1">
      <alignment horizontal="center" vertical="top" wrapText="1"/>
    </xf>
    <xf numFmtId="165" fontId="9" fillId="4" borderId="24" xfId="0" applyNumberFormat="1" applyFont="1" applyFill="1" applyBorder="1" applyAlignment="1">
      <alignment horizontal="center" vertical="top" wrapText="1"/>
    </xf>
    <xf numFmtId="165" fontId="9" fillId="4" borderId="23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/>
    </xf>
    <xf numFmtId="0" fontId="2" fillId="3" borderId="64" xfId="0" applyNumberFormat="1" applyFont="1" applyFill="1" applyBorder="1" applyAlignment="1">
      <alignment horizontal="center" vertical="top" wrapText="1"/>
    </xf>
    <xf numFmtId="0" fontId="2" fillId="0" borderId="55" xfId="0" applyNumberFormat="1" applyFont="1" applyBorder="1" applyAlignment="1">
      <alignment horizontal="center" vertical="top"/>
    </xf>
    <xf numFmtId="3" fontId="2" fillId="3" borderId="51" xfId="0" applyNumberFormat="1" applyFont="1" applyFill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/>
    </xf>
    <xf numFmtId="0" fontId="2" fillId="3" borderId="38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/>
    </xf>
    <xf numFmtId="3" fontId="2" fillId="3" borderId="3" xfId="0" applyNumberFormat="1" applyFont="1" applyFill="1" applyBorder="1" applyAlignment="1">
      <alignment horizontal="center" vertical="top"/>
    </xf>
    <xf numFmtId="3" fontId="14" fillId="3" borderId="11" xfId="0" applyNumberFormat="1" applyFont="1" applyFill="1" applyBorder="1" applyAlignment="1">
      <alignment horizontal="center" vertical="top" wrapText="1"/>
    </xf>
    <xf numFmtId="3" fontId="2" fillId="3" borderId="6" xfId="0" applyNumberFormat="1" applyFont="1" applyFill="1" applyBorder="1" applyAlignment="1">
      <alignment horizontal="left" vertical="top" wrapText="1"/>
    </xf>
    <xf numFmtId="3" fontId="2" fillId="3" borderId="22" xfId="0" applyNumberFormat="1" applyFont="1" applyFill="1" applyBorder="1" applyAlignment="1">
      <alignment horizontal="left" vertical="top" wrapText="1"/>
    </xf>
    <xf numFmtId="3" fontId="8" fillId="5" borderId="51" xfId="0" applyNumberFormat="1" applyFont="1" applyFill="1" applyBorder="1" applyAlignment="1">
      <alignment horizontal="center" vertical="top"/>
    </xf>
    <xf numFmtId="0" fontId="8" fillId="3" borderId="59" xfId="0" applyNumberFormat="1" applyFont="1" applyFill="1" applyBorder="1" applyAlignment="1">
      <alignment horizontal="center" vertical="top"/>
    </xf>
    <xf numFmtId="3" fontId="8" fillId="5" borderId="3" xfId="0" applyNumberFormat="1" applyFont="1" applyFill="1" applyBorder="1" applyAlignment="1">
      <alignment horizontal="center" vertical="top"/>
    </xf>
    <xf numFmtId="0" fontId="8" fillId="3" borderId="16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3" fontId="2" fillId="3" borderId="41" xfId="0" applyNumberFormat="1" applyFont="1" applyFill="1" applyBorder="1" applyAlignment="1">
      <alignment horizontal="left" vertical="top" wrapText="1"/>
    </xf>
    <xf numFmtId="49" fontId="2" fillId="0" borderId="35" xfId="0" applyNumberFormat="1" applyFont="1" applyBorder="1" applyAlignment="1">
      <alignment vertical="top"/>
    </xf>
    <xf numFmtId="0" fontId="2" fillId="0" borderId="32" xfId="0" applyNumberFormat="1" applyFont="1" applyFill="1" applyBorder="1" applyAlignment="1">
      <alignment horizontal="center" vertical="top"/>
    </xf>
    <xf numFmtId="3" fontId="2" fillId="3" borderId="16" xfId="0" applyNumberFormat="1" applyFont="1" applyFill="1" applyBorder="1" applyAlignment="1">
      <alignment vertical="top" wrapText="1"/>
    </xf>
    <xf numFmtId="3" fontId="2" fillId="3" borderId="5" xfId="0" applyNumberFormat="1" applyFont="1" applyFill="1" applyBorder="1" applyAlignment="1">
      <alignment horizontal="left" vertical="top"/>
    </xf>
    <xf numFmtId="3" fontId="2" fillId="3" borderId="12" xfId="0" applyNumberFormat="1" applyFont="1" applyFill="1" applyBorder="1" applyAlignment="1">
      <alignment horizontal="left" vertical="top"/>
    </xf>
    <xf numFmtId="3" fontId="2" fillId="3" borderId="37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51" xfId="0" applyNumberFormat="1" applyFont="1" applyFill="1" applyBorder="1" applyAlignment="1">
      <alignment horizontal="center" vertical="top"/>
    </xf>
    <xf numFmtId="3" fontId="2" fillId="0" borderId="41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3" fontId="2" fillId="0" borderId="59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42" xfId="0" applyNumberFormat="1" applyFont="1" applyBorder="1" applyAlignment="1">
      <alignment horizontal="center" vertical="top"/>
    </xf>
    <xf numFmtId="3" fontId="2" fillId="3" borderId="32" xfId="0" applyNumberFormat="1" applyFont="1" applyFill="1" applyBorder="1" applyAlignment="1">
      <alignment vertical="top" wrapText="1"/>
    </xf>
    <xf numFmtId="164" fontId="2" fillId="0" borderId="32" xfId="0" applyNumberFormat="1" applyFont="1" applyFill="1" applyBorder="1" applyAlignment="1">
      <alignment horizontal="left" vertical="top" wrapText="1"/>
    </xf>
    <xf numFmtId="3" fontId="2" fillId="3" borderId="46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57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0" borderId="61" xfId="0" applyNumberFormat="1" applyFont="1" applyFill="1" applyBorder="1" applyAlignment="1">
      <alignment horizontal="center" vertical="top"/>
    </xf>
    <xf numFmtId="3" fontId="2" fillId="0" borderId="24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left" vertical="top" wrapText="1"/>
    </xf>
    <xf numFmtId="3" fontId="2" fillId="0" borderId="21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55" xfId="0" applyNumberFormat="1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left" vertical="top" wrapText="1"/>
    </xf>
    <xf numFmtId="3" fontId="2" fillId="0" borderId="32" xfId="0" applyNumberFormat="1" applyFont="1" applyFill="1" applyBorder="1" applyAlignment="1">
      <alignment horizontal="left" vertical="top" wrapText="1"/>
    </xf>
    <xf numFmtId="3" fontId="2" fillId="0" borderId="45" xfId="0" applyNumberFormat="1" applyFont="1" applyFill="1" applyBorder="1" applyAlignment="1">
      <alignment horizontal="center" vertical="top"/>
    </xf>
    <xf numFmtId="165" fontId="9" fillId="4" borderId="22" xfId="0" applyNumberFormat="1" applyFont="1" applyFill="1" applyBorder="1" applyAlignment="1">
      <alignment horizontal="center" vertical="top"/>
    </xf>
    <xf numFmtId="165" fontId="9" fillId="4" borderId="61" xfId="0" applyNumberFormat="1" applyFont="1" applyFill="1" applyBorder="1" applyAlignment="1">
      <alignment horizontal="center" vertical="top"/>
    </xf>
    <xf numFmtId="165" fontId="9" fillId="4" borderId="24" xfId="0" applyNumberFormat="1" applyFont="1" applyFill="1" applyBorder="1" applyAlignment="1">
      <alignment horizontal="center" vertical="top"/>
    </xf>
    <xf numFmtId="3" fontId="2" fillId="5" borderId="19" xfId="0" applyNumberFormat="1" applyFont="1" applyFill="1" applyBorder="1" applyAlignment="1">
      <alignment horizontal="center" vertical="top"/>
    </xf>
    <xf numFmtId="3" fontId="2" fillId="5" borderId="55" xfId="0" applyNumberFormat="1" applyFont="1" applyFill="1" applyBorder="1" applyAlignment="1">
      <alignment horizontal="center" vertical="top"/>
    </xf>
    <xf numFmtId="3" fontId="2" fillId="3" borderId="29" xfId="0" applyNumberFormat="1" applyFont="1" applyFill="1" applyBorder="1" applyAlignment="1">
      <alignment vertical="top" wrapText="1"/>
    </xf>
    <xf numFmtId="3" fontId="2" fillId="3" borderId="3" xfId="0" applyNumberFormat="1" applyFont="1" applyFill="1" applyBorder="1" applyAlignment="1">
      <alignment horizontal="center" vertical="top" wrapText="1"/>
    </xf>
    <xf numFmtId="3" fontId="2" fillId="3" borderId="51" xfId="0" applyNumberFormat="1" applyFont="1" applyFill="1" applyBorder="1" applyAlignment="1">
      <alignment horizontal="center" vertical="top" wrapText="1"/>
    </xf>
    <xf numFmtId="3" fontId="2" fillId="3" borderId="34" xfId="0" applyNumberFormat="1" applyFont="1" applyFill="1" applyBorder="1" applyAlignment="1">
      <alignment horizontal="center" vertical="top" wrapText="1"/>
    </xf>
    <xf numFmtId="3" fontId="2" fillId="3" borderId="15" xfId="0" applyNumberFormat="1" applyFont="1" applyFill="1" applyBorder="1" applyAlignment="1">
      <alignment horizontal="center" vertical="top" wrapText="1"/>
    </xf>
    <xf numFmtId="3" fontId="2" fillId="3" borderId="41" xfId="0" applyNumberFormat="1" applyFont="1" applyFill="1" applyBorder="1" applyAlignment="1">
      <alignment vertical="top" wrapText="1"/>
    </xf>
    <xf numFmtId="3" fontId="2" fillId="3" borderId="16" xfId="0" applyNumberFormat="1" applyFont="1" applyFill="1" applyBorder="1" applyAlignment="1">
      <alignment horizontal="center" vertical="top" wrapText="1"/>
    </xf>
    <xf numFmtId="3" fontId="2" fillId="3" borderId="59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1" fontId="2" fillId="0" borderId="41" xfId="0" applyNumberFormat="1" applyFont="1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top"/>
    </xf>
    <xf numFmtId="1" fontId="2" fillId="0" borderId="59" xfId="0" applyNumberFormat="1" applyFont="1" applyFill="1" applyBorder="1" applyAlignment="1">
      <alignment horizontal="center" vertical="top"/>
    </xf>
    <xf numFmtId="0" fontId="2" fillId="3" borderId="34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59" xfId="0" applyNumberFormat="1" applyFont="1" applyFill="1" applyBorder="1" applyAlignment="1">
      <alignment horizontal="center" vertical="top"/>
    </xf>
    <xf numFmtId="165" fontId="2" fillId="0" borderId="41" xfId="0" applyNumberFormat="1" applyFont="1" applyFill="1" applyBorder="1" applyAlignment="1">
      <alignment horizontal="center" vertical="top"/>
    </xf>
    <xf numFmtId="3" fontId="2" fillId="3" borderId="16" xfId="0" applyNumberFormat="1" applyFont="1" applyFill="1" applyBorder="1" applyAlignment="1">
      <alignment horizontal="center" vertical="top"/>
    </xf>
    <xf numFmtId="3" fontId="2" fillId="3" borderId="59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left" vertical="top" wrapText="1"/>
    </xf>
    <xf numFmtId="3" fontId="2" fillId="0" borderId="42" xfId="0" applyNumberFormat="1" applyFont="1" applyFill="1" applyBorder="1" applyAlignment="1">
      <alignment horizontal="center" vertical="top"/>
    </xf>
    <xf numFmtId="3" fontId="2" fillId="0" borderId="53" xfId="0" applyNumberFormat="1" applyFont="1" applyFill="1" applyBorder="1" applyAlignment="1">
      <alignment horizontal="center" vertical="top"/>
    </xf>
    <xf numFmtId="3" fontId="2" fillId="0" borderId="38" xfId="0" applyNumberFormat="1" applyFont="1" applyFill="1" applyBorder="1" applyAlignment="1">
      <alignment horizontal="center" vertical="top"/>
    </xf>
    <xf numFmtId="3" fontId="2" fillId="0" borderId="64" xfId="0" applyNumberFormat="1" applyFont="1" applyFill="1" applyBorder="1" applyAlignment="1">
      <alignment horizontal="center" vertical="top"/>
    </xf>
    <xf numFmtId="3" fontId="2" fillId="3" borderId="13" xfId="0" applyNumberFormat="1" applyFont="1" applyFill="1" applyBorder="1" applyAlignment="1">
      <alignment vertical="top" wrapText="1"/>
    </xf>
    <xf numFmtId="3" fontId="2" fillId="0" borderId="19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3" fontId="2" fillId="0" borderId="51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55" xfId="0" applyNumberFormat="1" applyFont="1" applyFill="1" applyBorder="1" applyAlignment="1">
      <alignment horizontal="center" vertical="top" wrapText="1"/>
    </xf>
    <xf numFmtId="3" fontId="2" fillId="3" borderId="34" xfId="0" applyNumberFormat="1" applyFont="1" applyFill="1" applyBorder="1" applyAlignment="1">
      <alignment horizontal="center" vertical="top"/>
    </xf>
    <xf numFmtId="3" fontId="2" fillId="3" borderId="15" xfId="0" applyNumberFormat="1" applyFont="1" applyFill="1" applyBorder="1" applyAlignment="1">
      <alignment horizontal="center" vertical="top"/>
    </xf>
    <xf numFmtId="3" fontId="2" fillId="3" borderId="38" xfId="0" applyNumberFormat="1" applyFont="1" applyFill="1" applyBorder="1" applyAlignment="1">
      <alignment horizontal="center" vertical="top"/>
    </xf>
    <xf numFmtId="167" fontId="2" fillId="8" borderId="16" xfId="3" applyNumberFormat="1" applyFont="1" applyFill="1" applyBorder="1" applyAlignment="1">
      <alignment horizontal="center" vertical="top"/>
    </xf>
    <xf numFmtId="167" fontId="2" fillId="8" borderId="63" xfId="3" applyNumberFormat="1" applyFont="1" applyFill="1" applyBorder="1" applyAlignment="1">
      <alignment vertical="top" wrapText="1"/>
    </xf>
    <xf numFmtId="164" fontId="8" fillId="0" borderId="32" xfId="1" applyNumberFormat="1" applyFont="1" applyFill="1" applyBorder="1" applyAlignment="1">
      <alignment horizontal="left" vertical="top" wrapText="1"/>
    </xf>
    <xf numFmtId="0" fontId="8" fillId="0" borderId="46" xfId="0" applyNumberFormat="1" applyFont="1" applyFill="1" applyBorder="1" applyAlignment="1">
      <alignment horizontal="center" vertical="top"/>
    </xf>
    <xf numFmtId="0" fontId="8" fillId="0" borderId="34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164" fontId="8" fillId="0" borderId="37" xfId="1" applyNumberFormat="1" applyFont="1" applyFill="1" applyBorder="1" applyAlignment="1">
      <alignment horizontal="left" vertical="top" wrapText="1"/>
    </xf>
    <xf numFmtId="164" fontId="8" fillId="3" borderId="37" xfId="0" applyNumberFormat="1" applyFont="1" applyFill="1" applyBorder="1" applyAlignment="1">
      <alignment horizontal="center" vertical="top"/>
    </xf>
    <xf numFmtId="3" fontId="8" fillId="3" borderId="38" xfId="0" applyNumberFormat="1" applyFont="1" applyFill="1" applyBorder="1" applyAlignment="1">
      <alignment horizontal="center" vertical="top"/>
    </xf>
    <xf numFmtId="164" fontId="8" fillId="3" borderId="15" xfId="0" applyNumberFormat="1" applyFont="1" applyFill="1" applyBorder="1" applyAlignment="1">
      <alignment horizontal="center" vertical="top"/>
    </xf>
    <xf numFmtId="0" fontId="8" fillId="0" borderId="37" xfId="0" applyNumberFormat="1" applyFont="1" applyFill="1" applyBorder="1" applyAlignment="1">
      <alignment horizontal="center" vertical="top"/>
    </xf>
    <xf numFmtId="0" fontId="8" fillId="0" borderId="38" xfId="0" applyNumberFormat="1" applyFont="1" applyFill="1" applyBorder="1" applyAlignment="1">
      <alignment horizontal="center" vertical="top"/>
    </xf>
    <xf numFmtId="3" fontId="8" fillId="0" borderId="32" xfId="0" applyNumberFormat="1" applyFont="1" applyFill="1" applyBorder="1" applyAlignment="1">
      <alignment horizontal="left" vertical="top" wrapText="1"/>
    </xf>
    <xf numFmtId="3" fontId="8" fillId="0" borderId="46" xfId="0" applyNumberFormat="1" applyFont="1" applyFill="1" applyBorder="1" applyAlignment="1">
      <alignment horizontal="center" vertical="top"/>
    </xf>
    <xf numFmtId="3" fontId="8" fillId="0" borderId="34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164" fontId="8" fillId="3" borderId="41" xfId="1" applyNumberFormat="1" applyFont="1" applyFill="1" applyBorder="1" applyAlignment="1">
      <alignment horizontal="left" vertical="top" wrapText="1"/>
    </xf>
    <xf numFmtId="0" fontId="8" fillId="3" borderId="13" xfId="0" applyNumberFormat="1" applyFont="1" applyFill="1" applyBorder="1" applyAlignment="1">
      <alignment horizontal="center" vertical="top"/>
    </xf>
    <xf numFmtId="164" fontId="8" fillId="3" borderId="31" xfId="1" applyNumberFormat="1" applyFont="1" applyFill="1" applyBorder="1" applyAlignment="1">
      <alignment horizontal="left" vertical="top" wrapText="1"/>
    </xf>
    <xf numFmtId="0" fontId="8" fillId="3" borderId="12" xfId="0" applyNumberFormat="1" applyFont="1" applyFill="1" applyBorder="1" applyAlignment="1">
      <alignment horizontal="center" vertical="top"/>
    </xf>
    <xf numFmtId="0" fontId="8" fillId="3" borderId="10" xfId="0" applyNumberFormat="1" applyFont="1" applyFill="1" applyBorder="1" applyAlignment="1">
      <alignment horizontal="center" vertical="top"/>
    </xf>
    <xf numFmtId="0" fontId="8" fillId="3" borderId="42" xfId="0" applyNumberFormat="1" applyFont="1" applyFill="1" applyBorder="1" applyAlignment="1">
      <alignment horizontal="center" vertical="top"/>
    </xf>
    <xf numFmtId="0" fontId="2" fillId="0" borderId="51" xfId="0" applyNumberFormat="1" applyFont="1" applyFill="1" applyBorder="1" applyAlignment="1">
      <alignment horizontal="center" vertical="top"/>
    </xf>
    <xf numFmtId="3" fontId="2" fillId="3" borderId="61" xfId="0" applyNumberFormat="1" applyFont="1" applyFill="1" applyBorder="1" applyAlignment="1">
      <alignment horizontal="center" vertical="top" wrapText="1"/>
    </xf>
    <xf numFmtId="0" fontId="2" fillId="3" borderId="32" xfId="0" applyNumberFormat="1" applyFont="1" applyFill="1" applyBorder="1" applyAlignment="1">
      <alignment horizontal="center" vertical="top"/>
    </xf>
    <xf numFmtId="0" fontId="2" fillId="3" borderId="41" xfId="0" applyNumberFormat="1" applyFont="1" applyFill="1" applyBorder="1" applyAlignment="1">
      <alignment horizontal="center" vertical="top"/>
    </xf>
    <xf numFmtId="0" fontId="2" fillId="3" borderId="37" xfId="0" applyNumberFormat="1" applyFont="1" applyFill="1" applyBorder="1" applyAlignment="1">
      <alignment horizontal="center" vertical="top" wrapText="1"/>
    </xf>
    <xf numFmtId="0" fontId="2" fillId="0" borderId="43" xfId="0" applyNumberFormat="1" applyFont="1" applyBorder="1" applyAlignment="1">
      <alignment horizontal="center" vertical="top"/>
    </xf>
    <xf numFmtId="3" fontId="2" fillId="3" borderId="0" xfId="1" applyNumberFormat="1" applyFont="1" applyFill="1" applyBorder="1" applyAlignment="1">
      <alignment horizontal="center" vertical="top" wrapText="1"/>
    </xf>
    <xf numFmtId="3" fontId="2" fillId="0" borderId="45" xfId="0" applyNumberFormat="1" applyFont="1" applyBorder="1" applyAlignment="1">
      <alignment horizontal="center" vertical="top"/>
    </xf>
    <xf numFmtId="3" fontId="2" fillId="3" borderId="45" xfId="1" applyNumberFormat="1" applyFont="1" applyFill="1" applyBorder="1" applyAlignment="1">
      <alignment horizontal="center" vertical="top" wrapText="1"/>
    </xf>
    <xf numFmtId="3" fontId="10" fillId="3" borderId="53" xfId="0" applyNumberFormat="1" applyFont="1" applyFill="1" applyBorder="1" applyAlignment="1">
      <alignment horizontal="center" vertical="top"/>
    </xf>
    <xf numFmtId="3" fontId="9" fillId="4" borderId="23" xfId="0" applyNumberFormat="1" applyFont="1" applyFill="1" applyBorder="1" applyAlignment="1">
      <alignment horizontal="center" vertical="top" wrapText="1"/>
    </xf>
    <xf numFmtId="3" fontId="9" fillId="3" borderId="48" xfId="0" applyNumberFormat="1" applyFont="1" applyFill="1" applyBorder="1" applyAlignment="1">
      <alignment horizontal="left" vertical="top" wrapText="1"/>
    </xf>
    <xf numFmtId="3" fontId="2" fillId="0" borderId="31" xfId="0" applyNumberFormat="1" applyFont="1" applyBorder="1" applyAlignment="1">
      <alignment horizontal="center" vertical="top"/>
    </xf>
    <xf numFmtId="3" fontId="2" fillId="3" borderId="12" xfId="0" applyNumberFormat="1" applyFont="1" applyFill="1" applyBorder="1" applyAlignment="1">
      <alignment vertical="top"/>
    </xf>
    <xf numFmtId="3" fontId="2" fillId="3" borderId="10" xfId="0" applyNumberFormat="1" applyFont="1" applyFill="1" applyBorder="1" applyAlignment="1">
      <alignment vertical="top"/>
    </xf>
    <xf numFmtId="3" fontId="2" fillId="3" borderId="12" xfId="0" applyNumberFormat="1" applyFont="1" applyFill="1" applyBorder="1" applyAlignment="1">
      <alignment vertical="top" wrapText="1"/>
    </xf>
    <xf numFmtId="3" fontId="2" fillId="3" borderId="21" xfId="0" applyNumberFormat="1" applyFont="1" applyFill="1" applyBorder="1" applyAlignment="1">
      <alignment vertical="top" wrapText="1"/>
    </xf>
    <xf numFmtId="3" fontId="8" fillId="3" borderId="16" xfId="0" applyNumberFormat="1" applyFont="1" applyFill="1" applyBorder="1" applyAlignment="1">
      <alignment vertical="top" wrapText="1"/>
    </xf>
    <xf numFmtId="3" fontId="2" fillId="3" borderId="21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center" vertical="top"/>
    </xf>
    <xf numFmtId="0" fontId="2" fillId="3" borderId="5" xfId="0" applyNumberFormat="1" applyFont="1" applyFill="1" applyBorder="1" applyAlignment="1">
      <alignment horizontal="center" vertical="top"/>
    </xf>
    <xf numFmtId="0" fontId="2" fillId="3" borderId="3" xfId="0" applyNumberFormat="1" applyFont="1" applyFill="1" applyBorder="1" applyAlignment="1">
      <alignment horizontal="center" vertical="top"/>
    </xf>
    <xf numFmtId="0" fontId="2" fillId="3" borderId="51" xfId="0" applyNumberFormat="1" applyFont="1" applyFill="1" applyBorder="1" applyAlignment="1">
      <alignment horizontal="center" vertical="top"/>
    </xf>
    <xf numFmtId="3" fontId="2" fillId="0" borderId="43" xfId="0" applyNumberFormat="1" applyFont="1" applyFill="1" applyBorder="1" applyAlignment="1">
      <alignment horizontal="center" vertical="top"/>
    </xf>
    <xf numFmtId="3" fontId="2" fillId="0" borderId="29" xfId="0" applyNumberFormat="1" applyFont="1" applyBorder="1" applyAlignment="1">
      <alignment horizontal="center" vertical="top"/>
    </xf>
    <xf numFmtId="3" fontId="2" fillId="0" borderId="43" xfId="0" applyNumberFormat="1" applyFont="1" applyFill="1" applyBorder="1" applyAlignment="1">
      <alignment horizontal="center" vertical="top" wrapText="1"/>
    </xf>
    <xf numFmtId="3" fontId="2" fillId="3" borderId="31" xfId="0" applyNumberFormat="1" applyFont="1" applyFill="1" applyBorder="1" applyAlignment="1">
      <alignment vertical="top"/>
    </xf>
    <xf numFmtId="3" fontId="2" fillId="3" borderId="32" xfId="0" applyNumberFormat="1" applyFont="1" applyFill="1" applyBorder="1" applyAlignment="1">
      <alignment horizontal="center" vertical="top"/>
    </xf>
    <xf numFmtId="167" fontId="2" fillId="8" borderId="41" xfId="3" applyNumberFormat="1" applyFont="1" applyFill="1" applyBorder="1" applyAlignment="1">
      <alignment horizontal="center" vertical="top"/>
    </xf>
    <xf numFmtId="3" fontId="2" fillId="3" borderId="43" xfId="0" applyNumberFormat="1" applyFont="1" applyFill="1" applyBorder="1" applyAlignment="1">
      <alignment horizontal="center" vertical="top"/>
    </xf>
    <xf numFmtId="3" fontId="9" fillId="3" borderId="3" xfId="0" applyNumberFormat="1" applyFont="1" applyFill="1" applyBorder="1" applyAlignment="1">
      <alignment vertical="top" wrapText="1"/>
    </xf>
    <xf numFmtId="49" fontId="2" fillId="3" borderId="44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49" fontId="2" fillId="3" borderId="60" xfId="0" applyNumberFormat="1" applyFont="1" applyFill="1" applyBorder="1" applyAlignment="1">
      <alignment horizontal="center" vertical="top"/>
    </xf>
    <xf numFmtId="3" fontId="2" fillId="3" borderId="34" xfId="0" applyNumberFormat="1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1" fontId="2" fillId="3" borderId="38" xfId="0" applyNumberFormat="1" applyFont="1" applyFill="1" applyBorder="1" applyAlignment="1">
      <alignment horizontal="center" vertical="top"/>
    </xf>
    <xf numFmtId="1" fontId="2" fillId="3" borderId="64" xfId="0" applyNumberFormat="1" applyFont="1" applyFill="1" applyBorder="1" applyAlignment="1">
      <alignment horizontal="center" vertical="top"/>
    </xf>
    <xf numFmtId="0" fontId="2" fillId="3" borderId="16" xfId="0" applyNumberFormat="1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3" borderId="66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/>
    </xf>
    <xf numFmtId="165" fontId="2" fillId="3" borderId="5" xfId="0" applyNumberFormat="1" applyFont="1" applyFill="1" applyBorder="1" applyAlignment="1">
      <alignment horizontal="center" vertical="top"/>
    </xf>
    <xf numFmtId="165" fontId="2" fillId="3" borderId="29" xfId="0" applyNumberFormat="1" applyFont="1" applyFill="1" applyBorder="1" applyAlignment="1">
      <alignment horizontal="center" vertical="top"/>
    </xf>
    <xf numFmtId="165" fontId="2" fillId="3" borderId="62" xfId="0" applyNumberFormat="1" applyFont="1" applyFill="1" applyBorder="1" applyAlignment="1">
      <alignment horizontal="center" vertical="top"/>
    </xf>
    <xf numFmtId="165" fontId="2" fillId="3" borderId="36" xfId="0" applyNumberFormat="1" applyFont="1" applyFill="1" applyBorder="1" applyAlignment="1">
      <alignment horizontal="center" vertical="top"/>
    </xf>
    <xf numFmtId="165" fontId="2" fillId="3" borderId="13" xfId="0" applyNumberFormat="1" applyFont="1" applyFill="1" applyBorder="1" applyAlignment="1">
      <alignment horizontal="center" vertical="top"/>
    </xf>
    <xf numFmtId="165" fontId="2" fillId="3" borderId="41" xfId="0" applyNumberFormat="1" applyFont="1" applyFill="1" applyBorder="1" applyAlignment="1">
      <alignment horizontal="center" vertical="top"/>
    </xf>
    <xf numFmtId="165" fontId="2" fillId="3" borderId="16" xfId="0" applyNumberFormat="1" applyFont="1" applyFill="1" applyBorder="1" applyAlignment="1">
      <alignment horizontal="center" vertical="top"/>
    </xf>
    <xf numFmtId="165" fontId="2" fillId="3" borderId="59" xfId="0" applyNumberFormat="1" applyFont="1" applyFill="1" applyBorder="1" applyAlignment="1">
      <alignment horizontal="center" vertical="top"/>
    </xf>
    <xf numFmtId="165" fontId="2" fillId="3" borderId="12" xfId="0" applyNumberFormat="1" applyFont="1" applyFill="1" applyBorder="1" applyAlignment="1">
      <alignment horizontal="center" vertical="top"/>
    </xf>
    <xf numFmtId="165" fontId="2" fillId="3" borderId="31" xfId="0" applyNumberFormat="1" applyFont="1" applyFill="1" applyBorder="1" applyAlignment="1">
      <alignment horizontal="center" vertical="top"/>
    </xf>
    <xf numFmtId="165" fontId="2" fillId="3" borderId="10" xfId="0" applyNumberFormat="1" applyFont="1" applyFill="1" applyBorder="1" applyAlignment="1">
      <alignment horizontal="center" vertical="top"/>
    </xf>
    <xf numFmtId="165" fontId="2" fillId="3" borderId="42" xfId="0" applyNumberFormat="1" applyFont="1" applyFill="1" applyBorder="1" applyAlignment="1">
      <alignment horizontal="center" vertical="top"/>
    </xf>
    <xf numFmtId="165" fontId="2" fillId="3" borderId="5" xfId="0" applyNumberFormat="1" applyFont="1" applyFill="1" applyBorder="1" applyAlignment="1">
      <alignment horizontal="center" vertical="top" wrapText="1"/>
    </xf>
    <xf numFmtId="165" fontId="2" fillId="3" borderId="29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165" fontId="2" fillId="3" borderId="12" xfId="0" applyNumberFormat="1" applyFont="1" applyFill="1" applyBorder="1" applyAlignment="1">
      <alignment horizontal="center" vertical="top" wrapText="1"/>
    </xf>
    <xf numFmtId="165" fontId="2" fillId="3" borderId="31" xfId="0" applyNumberFormat="1" applyFont="1" applyFill="1" applyBorder="1" applyAlignment="1">
      <alignment horizontal="center" vertical="top" wrapText="1"/>
    </xf>
    <xf numFmtId="165" fontId="2" fillId="3" borderId="10" xfId="0" applyNumberFormat="1" applyFont="1" applyFill="1" applyBorder="1" applyAlignment="1">
      <alignment horizontal="center" vertical="top" wrapText="1"/>
    </xf>
    <xf numFmtId="165" fontId="2" fillId="3" borderId="42" xfId="0" applyNumberFormat="1" applyFont="1" applyFill="1" applyBorder="1" applyAlignment="1">
      <alignment horizontal="center" vertical="top" wrapText="1"/>
    </xf>
    <xf numFmtId="165" fontId="2" fillId="3" borderId="13" xfId="0" applyNumberFormat="1" applyFont="1" applyFill="1" applyBorder="1" applyAlignment="1">
      <alignment horizontal="center" vertical="top" wrapText="1"/>
    </xf>
    <xf numFmtId="165" fontId="2" fillId="3" borderId="41" xfId="0" applyNumberFormat="1" applyFont="1" applyFill="1" applyBorder="1" applyAlignment="1">
      <alignment horizontal="center" vertical="top" wrapText="1"/>
    </xf>
    <xf numFmtId="165" fontId="2" fillId="3" borderId="34" xfId="0" applyNumberFormat="1" applyFont="1" applyFill="1" applyBorder="1" applyAlignment="1">
      <alignment horizontal="center" vertical="top" wrapText="1"/>
    </xf>
    <xf numFmtId="165" fontId="2" fillId="3" borderId="15" xfId="0" applyNumberFormat="1" applyFont="1" applyFill="1" applyBorder="1" applyAlignment="1">
      <alignment horizontal="center" vertical="top" wrapText="1"/>
    </xf>
    <xf numFmtId="165" fontId="2" fillId="3" borderId="66" xfId="0" applyNumberFormat="1" applyFont="1" applyFill="1" applyBorder="1" applyAlignment="1">
      <alignment horizontal="center" vertical="top" wrapText="1"/>
    </xf>
    <xf numFmtId="165" fontId="2" fillId="3" borderId="16" xfId="0" applyNumberFormat="1" applyFont="1" applyFill="1" applyBorder="1" applyAlignment="1">
      <alignment horizontal="center" vertical="top" wrapText="1"/>
    </xf>
    <xf numFmtId="165" fontId="2" fillId="3" borderId="9" xfId="0" applyNumberFormat="1" applyFont="1" applyFill="1" applyBorder="1" applyAlignment="1">
      <alignment horizontal="center" vertical="top" wrapText="1"/>
    </xf>
    <xf numFmtId="165" fontId="8" fillId="3" borderId="13" xfId="0" applyNumberFormat="1" applyFont="1" applyFill="1" applyBorder="1" applyAlignment="1">
      <alignment horizontal="center" vertical="top"/>
    </xf>
    <xf numFmtId="165" fontId="8" fillId="3" borderId="41" xfId="0" applyNumberFormat="1" applyFont="1" applyFill="1" applyBorder="1" applyAlignment="1">
      <alignment horizontal="center" vertical="top" wrapText="1"/>
    </xf>
    <xf numFmtId="165" fontId="2" fillId="0" borderId="41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top" wrapText="1"/>
    </xf>
    <xf numFmtId="165" fontId="2" fillId="0" borderId="59" xfId="0" applyNumberFormat="1" applyFont="1" applyFill="1" applyBorder="1" applyAlignment="1">
      <alignment horizontal="center" vertical="top" wrapText="1"/>
    </xf>
    <xf numFmtId="165" fontId="2" fillId="0" borderId="29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51" xfId="0" applyNumberFormat="1" applyFont="1" applyFill="1" applyBorder="1" applyAlignment="1">
      <alignment horizontal="center" vertical="top" wrapText="1"/>
    </xf>
    <xf numFmtId="165" fontId="2" fillId="3" borderId="59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/>
    </xf>
    <xf numFmtId="165" fontId="2" fillId="0" borderId="51" xfId="0" applyNumberFormat="1" applyFont="1" applyFill="1" applyBorder="1" applyAlignment="1">
      <alignment horizontal="center" vertical="top"/>
    </xf>
    <xf numFmtId="165" fontId="9" fillId="4" borderId="32" xfId="0" applyNumberFormat="1" applyFont="1" applyFill="1" applyBorder="1" applyAlignment="1">
      <alignment horizontal="center" vertical="top"/>
    </xf>
    <xf numFmtId="165" fontId="9" fillId="4" borderId="34" xfId="0" applyNumberFormat="1" applyFont="1" applyFill="1" applyBorder="1" applyAlignment="1">
      <alignment horizontal="center" vertical="top"/>
    </xf>
    <xf numFmtId="165" fontId="9" fillId="4" borderId="15" xfId="0" applyNumberFormat="1" applyFont="1" applyFill="1" applyBorder="1" applyAlignment="1">
      <alignment horizontal="center" vertical="top"/>
    </xf>
    <xf numFmtId="165" fontId="2" fillId="3" borderId="36" xfId="0" applyNumberFormat="1" applyFont="1" applyFill="1" applyBorder="1" applyAlignment="1">
      <alignment horizontal="center" vertical="top" wrapText="1"/>
    </xf>
    <xf numFmtId="165" fontId="2" fillId="3" borderId="46" xfId="0" applyNumberFormat="1" applyFont="1" applyFill="1" applyBorder="1" applyAlignment="1">
      <alignment horizontal="center" vertical="top" wrapText="1"/>
    </xf>
    <xf numFmtId="165" fontId="2" fillId="3" borderId="12" xfId="10" applyNumberFormat="1" applyFont="1" applyFill="1" applyBorder="1" applyAlignment="1">
      <alignment horizontal="center" vertical="top"/>
    </xf>
    <xf numFmtId="165" fontId="2" fillId="3" borderId="0" xfId="0" applyNumberFormat="1" applyFont="1" applyFill="1" applyBorder="1" applyAlignment="1">
      <alignment horizontal="center" vertical="top"/>
    </xf>
    <xf numFmtId="165" fontId="2" fillId="3" borderId="13" xfId="1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horizontal="center" vertical="top" wrapText="1"/>
    </xf>
    <xf numFmtId="165" fontId="12" fillId="3" borderId="12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5" fontId="2" fillId="3" borderId="49" xfId="0" applyNumberFormat="1" applyFont="1" applyFill="1" applyBorder="1" applyAlignment="1">
      <alignment horizontal="center" vertical="top" wrapText="1"/>
    </xf>
    <xf numFmtId="165" fontId="2" fillId="3" borderId="46" xfId="0" applyNumberFormat="1" applyFont="1" applyFill="1" applyBorder="1" applyAlignment="1">
      <alignment horizontal="center" vertical="top"/>
    </xf>
    <xf numFmtId="165" fontId="2" fillId="3" borderId="34" xfId="0" applyNumberFormat="1" applyFont="1" applyFill="1" applyBorder="1" applyAlignment="1">
      <alignment horizontal="center" vertical="top"/>
    </xf>
    <xf numFmtId="165" fontId="2" fillId="3" borderId="12" xfId="10" applyNumberFormat="1" applyFont="1" applyFill="1" applyBorder="1" applyAlignment="1">
      <alignment horizontal="center" vertical="top" wrapText="1"/>
    </xf>
    <xf numFmtId="165" fontId="21" fillId="0" borderId="49" xfId="10" applyNumberFormat="1" applyFont="1" applyFill="1" applyBorder="1" applyAlignment="1">
      <alignment horizontal="center" vertical="top" wrapText="1"/>
    </xf>
    <xf numFmtId="165" fontId="21" fillId="0" borderId="38" xfId="10" applyNumberFormat="1" applyFont="1" applyFill="1" applyBorder="1" applyAlignment="1">
      <alignment horizontal="center" vertical="top" wrapText="1"/>
    </xf>
    <xf numFmtId="165" fontId="9" fillId="3" borderId="48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/>
    </xf>
    <xf numFmtId="165" fontId="2" fillId="3" borderId="51" xfId="0" applyNumberFormat="1" applyFont="1" applyFill="1" applyBorder="1" applyAlignment="1">
      <alignment horizontal="center" vertical="top"/>
    </xf>
    <xf numFmtId="165" fontId="2" fillId="3" borderId="15" xfId="0" applyNumberFormat="1" applyFont="1" applyFill="1" applyBorder="1" applyAlignment="1">
      <alignment horizontal="center" vertical="top"/>
    </xf>
    <xf numFmtId="165" fontId="2" fillId="3" borderId="49" xfId="0" applyNumberFormat="1" applyFont="1" applyFill="1" applyBorder="1" applyAlignment="1">
      <alignment horizontal="center" vertical="top"/>
    </xf>
    <xf numFmtId="165" fontId="2" fillId="3" borderId="38" xfId="0" applyNumberFormat="1" applyFont="1" applyFill="1" applyBorder="1" applyAlignment="1">
      <alignment horizontal="center" vertical="top"/>
    </xf>
    <xf numFmtId="165" fontId="2" fillId="0" borderId="13" xfId="0" applyNumberFormat="1" applyFont="1" applyFill="1" applyBorder="1" applyAlignment="1">
      <alignment horizontal="center" vertical="top"/>
    </xf>
    <xf numFmtId="165" fontId="9" fillId="4" borderId="23" xfId="0" applyNumberFormat="1" applyFont="1" applyFill="1" applyBorder="1" applyAlignment="1">
      <alignment horizontal="center" vertical="top"/>
    </xf>
    <xf numFmtId="165" fontId="9" fillId="2" borderId="58" xfId="0" applyNumberFormat="1" applyFont="1" applyFill="1" applyBorder="1" applyAlignment="1">
      <alignment horizontal="center" vertical="top"/>
    </xf>
    <xf numFmtId="165" fontId="9" fillId="2" borderId="27" xfId="0" applyNumberFormat="1" applyFont="1" applyFill="1" applyBorder="1" applyAlignment="1">
      <alignment horizontal="center" vertical="top"/>
    </xf>
    <xf numFmtId="165" fontId="9" fillId="2" borderId="54" xfId="0" applyNumberFormat="1" applyFont="1" applyFill="1" applyBorder="1" applyAlignment="1">
      <alignment horizontal="center" vertical="top"/>
    </xf>
    <xf numFmtId="165" fontId="9" fillId="2" borderId="28" xfId="0" applyNumberFormat="1" applyFont="1" applyFill="1" applyBorder="1" applyAlignment="1">
      <alignment horizontal="center" vertical="top"/>
    </xf>
    <xf numFmtId="165" fontId="8" fillId="0" borderId="5" xfId="0" applyNumberFormat="1" applyFont="1" applyBorder="1" applyAlignment="1">
      <alignment horizontal="center" vertical="top"/>
    </xf>
    <xf numFmtId="165" fontId="8" fillId="0" borderId="29" xfId="0" applyNumberFormat="1" applyFon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vertical="top"/>
    </xf>
    <xf numFmtId="165" fontId="8" fillId="0" borderId="51" xfId="0" applyNumberFormat="1" applyFont="1" applyBorder="1" applyAlignment="1">
      <alignment horizontal="center" vertical="top"/>
    </xf>
    <xf numFmtId="165" fontId="8" fillId="0" borderId="13" xfId="0" applyNumberFormat="1" applyFont="1" applyFill="1" applyBorder="1" applyAlignment="1">
      <alignment horizontal="center" vertical="top"/>
    </xf>
    <xf numFmtId="165" fontId="8" fillId="0" borderId="12" xfId="0" applyNumberFormat="1" applyFont="1" applyFill="1" applyBorder="1" applyAlignment="1">
      <alignment horizontal="center" vertical="top"/>
    </xf>
    <xf numFmtId="165" fontId="8" fillId="5" borderId="31" xfId="0" applyNumberFormat="1" applyFont="1" applyFill="1" applyBorder="1" applyAlignment="1">
      <alignment horizontal="center" vertical="top"/>
    </xf>
    <xf numFmtId="165" fontId="8" fillId="5" borderId="10" xfId="0" applyNumberFormat="1" applyFont="1" applyFill="1" applyBorder="1" applyAlignment="1">
      <alignment horizontal="center" vertical="top"/>
    </xf>
    <xf numFmtId="165" fontId="8" fillId="5" borderId="42" xfId="0" applyNumberFormat="1" applyFont="1" applyFill="1" applyBorder="1" applyAlignment="1">
      <alignment horizontal="center" vertical="top"/>
    </xf>
    <xf numFmtId="165" fontId="14" fillId="4" borderId="57" xfId="0" applyNumberFormat="1" applyFont="1" applyFill="1" applyBorder="1" applyAlignment="1">
      <alignment horizontal="center" vertical="top" wrapText="1"/>
    </xf>
    <xf numFmtId="165" fontId="14" fillId="4" borderId="22" xfId="0" applyNumberFormat="1" applyFont="1" applyFill="1" applyBorder="1" applyAlignment="1">
      <alignment horizontal="center" vertical="top" wrapText="1"/>
    </xf>
    <xf numFmtId="165" fontId="14" fillId="4" borderId="61" xfId="0" applyNumberFormat="1" applyFont="1" applyFill="1" applyBorder="1" applyAlignment="1">
      <alignment horizontal="center" vertical="top" wrapText="1"/>
    </xf>
    <xf numFmtId="165" fontId="14" fillId="4" borderId="24" xfId="0" applyNumberFormat="1" applyFont="1" applyFill="1" applyBorder="1" applyAlignment="1">
      <alignment horizontal="center" vertical="top" wrapText="1"/>
    </xf>
    <xf numFmtId="165" fontId="8" fillId="5" borderId="29" xfId="0" applyNumberFormat="1" applyFont="1" applyFill="1" applyBorder="1" applyAlignment="1">
      <alignment horizontal="center" vertical="top"/>
    </xf>
    <xf numFmtId="165" fontId="8" fillId="5" borderId="3" xfId="0" applyNumberFormat="1" applyFont="1" applyFill="1" applyBorder="1" applyAlignment="1">
      <alignment horizontal="center" vertical="top"/>
    </xf>
    <xf numFmtId="165" fontId="8" fillId="5" borderId="51" xfId="0" applyNumberFormat="1" applyFont="1" applyFill="1" applyBorder="1" applyAlignment="1">
      <alignment horizontal="center" vertical="top"/>
    </xf>
    <xf numFmtId="165" fontId="9" fillId="2" borderId="47" xfId="0" applyNumberFormat="1" applyFont="1" applyFill="1" applyBorder="1" applyAlignment="1">
      <alignment horizontal="center" vertical="top"/>
    </xf>
    <xf numFmtId="165" fontId="9" fillId="4" borderId="46" xfId="0" applyNumberFormat="1" applyFont="1" applyFill="1" applyBorder="1" applyAlignment="1">
      <alignment horizontal="center" vertical="top" wrapText="1"/>
    </xf>
    <xf numFmtId="165" fontId="9" fillId="4" borderId="32" xfId="0" applyNumberFormat="1" applyFont="1" applyFill="1" applyBorder="1" applyAlignment="1">
      <alignment horizontal="center" vertical="top" wrapText="1"/>
    </xf>
    <xf numFmtId="165" fontId="9" fillId="4" borderId="34" xfId="0" applyNumberFormat="1" applyFont="1" applyFill="1" applyBorder="1" applyAlignment="1">
      <alignment horizontal="center" vertical="top" wrapText="1"/>
    </xf>
    <xf numFmtId="165" fontId="9" fillId="4" borderId="15" xfId="0" applyNumberFormat="1" applyFont="1" applyFill="1" applyBorder="1" applyAlignment="1">
      <alignment horizontal="center" vertical="top" wrapText="1"/>
    </xf>
    <xf numFmtId="165" fontId="2" fillId="0" borderId="46" xfId="0" applyNumberFormat="1" applyFont="1" applyBorder="1" applyAlignment="1">
      <alignment horizontal="center" vertical="top"/>
    </xf>
    <xf numFmtId="165" fontId="2" fillId="0" borderId="32" xfId="0" applyNumberFormat="1" applyFont="1" applyBorder="1" applyAlignment="1">
      <alignment horizontal="center" vertical="top"/>
    </xf>
    <xf numFmtId="165" fontId="2" fillId="0" borderId="34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2" fillId="0" borderId="46" xfId="0" applyNumberFormat="1" applyFont="1" applyBorder="1" applyAlignment="1">
      <alignment horizontal="center" vertical="top" wrapText="1"/>
    </xf>
    <xf numFmtId="165" fontId="2" fillId="0" borderId="32" xfId="0" applyNumberFormat="1" applyFont="1" applyBorder="1" applyAlignment="1">
      <alignment horizontal="center" vertical="top" wrapText="1"/>
    </xf>
    <xf numFmtId="165" fontId="2" fillId="0" borderId="34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165" fontId="2" fillId="4" borderId="46" xfId="0" applyNumberFormat="1" applyFont="1" applyFill="1" applyBorder="1" applyAlignment="1">
      <alignment horizontal="center" vertical="top"/>
    </xf>
    <xf numFmtId="165" fontId="2" fillId="4" borderId="32" xfId="0" applyNumberFormat="1" applyFont="1" applyFill="1" applyBorder="1" applyAlignment="1">
      <alignment horizontal="center" vertical="top"/>
    </xf>
    <xf numFmtId="165" fontId="2" fillId="4" borderId="34" xfId="0" applyNumberFormat="1" applyFont="1" applyFill="1" applyBorder="1" applyAlignment="1">
      <alignment horizontal="center" vertical="top"/>
    </xf>
    <xf numFmtId="165" fontId="2" fillId="4" borderId="15" xfId="0" applyNumberFormat="1" applyFont="1" applyFill="1" applyBorder="1" applyAlignment="1">
      <alignment horizontal="center" vertical="top"/>
    </xf>
    <xf numFmtId="165" fontId="2" fillId="4" borderId="46" xfId="0" applyNumberFormat="1" applyFont="1" applyFill="1" applyBorder="1" applyAlignment="1">
      <alignment horizontal="center" vertical="top" wrapText="1"/>
    </xf>
    <xf numFmtId="165" fontId="2" fillId="4" borderId="32" xfId="0" applyNumberFormat="1" applyFont="1" applyFill="1" applyBorder="1" applyAlignment="1">
      <alignment horizontal="center" vertical="top" wrapText="1"/>
    </xf>
    <xf numFmtId="165" fontId="2" fillId="4" borderId="34" xfId="0" applyNumberFormat="1" applyFont="1" applyFill="1" applyBorder="1" applyAlignment="1">
      <alignment horizontal="center" vertical="top" wrapText="1"/>
    </xf>
    <xf numFmtId="165" fontId="2" fillId="4" borderId="15" xfId="0" applyNumberFormat="1" applyFont="1" applyFill="1" applyBorder="1" applyAlignment="1">
      <alignment horizontal="center" vertical="top" wrapText="1"/>
    </xf>
    <xf numFmtId="165" fontId="2" fillId="0" borderId="41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horizontal="center" vertical="top"/>
    </xf>
    <xf numFmtId="165" fontId="2" fillId="0" borderId="59" xfId="0" applyNumberFormat="1" applyFont="1" applyBorder="1" applyAlignment="1">
      <alignment horizontal="center" vertical="top"/>
    </xf>
    <xf numFmtId="165" fontId="9" fillId="3" borderId="0" xfId="0" applyNumberFormat="1" applyFont="1" applyFill="1" applyBorder="1" applyAlignment="1">
      <alignment horizontal="center" vertical="top"/>
    </xf>
    <xf numFmtId="3" fontId="2" fillId="3" borderId="5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165" fontId="2" fillId="3" borderId="32" xfId="0" applyNumberFormat="1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165" fontId="9" fillId="2" borderId="22" xfId="0" applyNumberFormat="1" applyFont="1" applyFill="1" applyBorder="1" applyAlignment="1">
      <alignment horizontal="center" vertical="top"/>
    </xf>
    <xf numFmtId="165" fontId="9" fillId="2" borderId="24" xfId="0" applyNumberFormat="1" applyFont="1" applyFill="1" applyBorder="1" applyAlignment="1">
      <alignment horizontal="center" vertical="top"/>
    </xf>
    <xf numFmtId="165" fontId="9" fillId="2" borderId="61" xfId="0" applyNumberFormat="1" applyFont="1" applyFill="1" applyBorder="1" applyAlignment="1">
      <alignment horizontal="center" vertical="top"/>
    </xf>
    <xf numFmtId="3" fontId="2" fillId="3" borderId="0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 wrapText="1"/>
    </xf>
    <xf numFmtId="0" fontId="2" fillId="3" borderId="59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1" fontId="2" fillId="3" borderId="37" xfId="0" applyNumberFormat="1" applyFont="1" applyFill="1" applyBorder="1" applyAlignment="1">
      <alignment horizontal="center" vertical="top"/>
    </xf>
    <xf numFmtId="3" fontId="25" fillId="0" borderId="31" xfId="0" applyNumberFormat="1" applyFont="1" applyFill="1" applyBorder="1" applyAlignment="1">
      <alignment horizontal="center" vertical="top"/>
    </xf>
    <xf numFmtId="3" fontId="25" fillId="0" borderId="42" xfId="0" applyNumberFormat="1" applyFont="1" applyFill="1" applyBorder="1" applyAlignment="1">
      <alignment horizontal="center" vertical="top"/>
    </xf>
    <xf numFmtId="3" fontId="8" fillId="3" borderId="32" xfId="0" applyNumberFormat="1" applyFont="1" applyFill="1" applyBorder="1" applyAlignment="1">
      <alignment horizontal="left" vertical="top" wrapText="1"/>
    </xf>
    <xf numFmtId="3" fontId="8" fillId="3" borderId="46" xfId="0" applyNumberFormat="1" applyFont="1" applyFill="1" applyBorder="1" applyAlignment="1">
      <alignment horizontal="center" vertical="top"/>
    </xf>
    <xf numFmtId="3" fontId="8" fillId="3" borderId="34" xfId="0" applyNumberFormat="1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3" fontId="8" fillId="3" borderId="16" xfId="0" applyNumberFormat="1" applyFont="1" applyFill="1" applyBorder="1" applyAlignment="1">
      <alignment horizontal="center" vertical="top"/>
    </xf>
    <xf numFmtId="0" fontId="2" fillId="3" borderId="15" xfId="0" applyNumberFormat="1" applyFont="1" applyFill="1" applyBorder="1" applyAlignment="1">
      <alignment horizontal="center" vertical="top"/>
    </xf>
    <xf numFmtId="165" fontId="2" fillId="3" borderId="48" xfId="0" applyNumberFormat="1" applyFont="1" applyFill="1" applyBorder="1" applyAlignment="1">
      <alignment horizontal="center" vertical="top"/>
    </xf>
    <xf numFmtId="165" fontId="2" fillId="3" borderId="8" xfId="0" applyNumberFormat="1" applyFont="1" applyFill="1" applyBorder="1" applyAlignment="1">
      <alignment horizontal="center" vertical="top"/>
    </xf>
    <xf numFmtId="1" fontId="2" fillId="3" borderId="41" xfId="0" applyNumberFormat="1" applyFont="1" applyFill="1" applyBorder="1" applyAlignment="1">
      <alignment horizontal="center" vertical="center"/>
    </xf>
    <xf numFmtId="1" fontId="2" fillId="3" borderId="60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vertical="top"/>
    </xf>
    <xf numFmtId="3" fontId="2" fillId="0" borderId="43" xfId="0" applyNumberFormat="1" applyFont="1" applyFill="1" applyBorder="1" applyAlignment="1">
      <alignment vertical="top" wrapText="1"/>
    </xf>
    <xf numFmtId="3" fontId="2" fillId="0" borderId="32" xfId="0" applyNumberFormat="1" applyFont="1" applyFill="1" applyBorder="1" applyAlignment="1">
      <alignment vertical="top" wrapText="1"/>
    </xf>
    <xf numFmtId="1" fontId="9" fillId="0" borderId="42" xfId="0" applyNumberFormat="1" applyFont="1" applyFill="1" applyBorder="1" applyAlignment="1">
      <alignment horizontal="center" vertical="top"/>
    </xf>
    <xf numFmtId="49" fontId="9" fillId="13" borderId="33" xfId="0" applyNumberFormat="1" applyFont="1" applyFill="1" applyBorder="1" applyAlignment="1">
      <alignment horizontal="center" vertical="top"/>
    </xf>
    <xf numFmtId="49" fontId="9" fillId="13" borderId="18" xfId="0" applyNumberFormat="1" applyFont="1" applyFill="1" applyBorder="1" applyAlignment="1">
      <alignment horizontal="center" vertical="top"/>
    </xf>
    <xf numFmtId="49" fontId="9" fillId="13" borderId="31" xfId="0" applyNumberFormat="1" applyFont="1" applyFill="1" applyBorder="1" applyAlignment="1">
      <alignment horizontal="center" vertical="top"/>
    </xf>
    <xf numFmtId="49" fontId="9" fillId="13" borderId="31" xfId="0" applyNumberFormat="1" applyFont="1" applyFill="1" applyBorder="1" applyAlignment="1">
      <alignment vertical="top"/>
    </xf>
    <xf numFmtId="49" fontId="9" fillId="13" borderId="29" xfId="0" applyNumberFormat="1" applyFont="1" applyFill="1" applyBorder="1" applyAlignment="1">
      <alignment horizontal="center" vertical="top"/>
    </xf>
    <xf numFmtId="49" fontId="9" fillId="13" borderId="43" xfId="0" applyNumberFormat="1" applyFont="1" applyFill="1" applyBorder="1" applyAlignment="1">
      <alignment horizontal="center" vertical="top"/>
    </xf>
    <xf numFmtId="49" fontId="9" fillId="13" borderId="29" xfId="0" applyNumberFormat="1" applyFont="1" applyFill="1" applyBorder="1" applyAlignment="1">
      <alignment vertical="top"/>
    </xf>
    <xf numFmtId="49" fontId="9" fillId="13" borderId="43" xfId="0" applyNumberFormat="1" applyFont="1" applyFill="1" applyBorder="1" applyAlignment="1">
      <alignment vertical="top"/>
    </xf>
    <xf numFmtId="49" fontId="9" fillId="13" borderId="2" xfId="0" applyNumberFormat="1" applyFont="1" applyFill="1" applyBorder="1" applyAlignment="1">
      <alignment vertical="top"/>
    </xf>
    <xf numFmtId="49" fontId="9" fillId="13" borderId="37" xfId="0" applyNumberFormat="1" applyFont="1" applyFill="1" applyBorder="1" applyAlignment="1">
      <alignment vertical="top"/>
    </xf>
    <xf numFmtId="49" fontId="9" fillId="13" borderId="47" xfId="0" applyNumberFormat="1" applyFont="1" applyFill="1" applyBorder="1" applyAlignment="1">
      <alignment horizontal="center" vertical="top"/>
    </xf>
    <xf numFmtId="49" fontId="9" fillId="13" borderId="9" xfId="0" applyNumberFormat="1" applyFont="1" applyFill="1" applyBorder="1" applyAlignment="1">
      <alignment vertical="top"/>
    </xf>
    <xf numFmtId="49" fontId="2" fillId="13" borderId="31" xfId="0" applyNumberFormat="1" applyFont="1" applyFill="1" applyBorder="1" applyAlignment="1">
      <alignment horizontal="center" vertical="top"/>
    </xf>
    <xf numFmtId="49" fontId="9" fillId="13" borderId="25" xfId="0" applyNumberFormat="1" applyFont="1" applyFill="1" applyBorder="1" applyAlignment="1">
      <alignment horizontal="center" vertical="top"/>
    </xf>
    <xf numFmtId="165" fontId="9" fillId="13" borderId="47" xfId="0" applyNumberFormat="1" applyFont="1" applyFill="1" applyBorder="1" applyAlignment="1">
      <alignment horizontal="center" vertical="top"/>
    </xf>
    <xf numFmtId="165" fontId="9" fillId="13" borderId="54" xfId="0" applyNumberFormat="1" applyFont="1" applyFill="1" applyBorder="1" applyAlignment="1">
      <alignment horizontal="center" vertical="top"/>
    </xf>
    <xf numFmtId="165" fontId="9" fillId="13" borderId="28" xfId="0" applyNumberFormat="1" applyFont="1" applyFill="1" applyBorder="1" applyAlignment="1">
      <alignment horizontal="center" vertical="top"/>
    </xf>
    <xf numFmtId="49" fontId="9" fillId="12" borderId="25" xfId="0" applyNumberFormat="1" applyFont="1" applyFill="1" applyBorder="1" applyAlignment="1">
      <alignment horizontal="center" vertical="top"/>
    </xf>
    <xf numFmtId="165" fontId="9" fillId="12" borderId="47" xfId="0" applyNumberFormat="1" applyFont="1" applyFill="1" applyBorder="1" applyAlignment="1">
      <alignment horizontal="center" vertical="top"/>
    </xf>
    <xf numFmtId="165" fontId="9" fillId="12" borderId="54" xfId="0" applyNumberFormat="1" applyFont="1" applyFill="1" applyBorder="1" applyAlignment="1">
      <alignment horizontal="center" vertical="top"/>
    </xf>
    <xf numFmtId="165" fontId="9" fillId="12" borderId="28" xfId="0" applyNumberFormat="1" applyFont="1" applyFill="1" applyBorder="1" applyAlignment="1">
      <alignment horizontal="center" vertical="top"/>
    </xf>
    <xf numFmtId="165" fontId="9" fillId="12" borderId="46" xfId="0" applyNumberFormat="1" applyFont="1" applyFill="1" applyBorder="1" applyAlignment="1">
      <alignment horizontal="center" vertical="top" wrapText="1"/>
    </xf>
    <xf numFmtId="165" fontId="9" fillId="12" borderId="32" xfId="0" applyNumberFormat="1" applyFont="1" applyFill="1" applyBorder="1" applyAlignment="1">
      <alignment horizontal="center" vertical="top" wrapText="1"/>
    </xf>
    <xf numFmtId="165" fontId="9" fillId="12" borderId="32" xfId="0" applyNumberFormat="1" applyFont="1" applyFill="1" applyBorder="1" applyAlignment="1">
      <alignment horizontal="center" vertical="top"/>
    </xf>
    <xf numFmtId="165" fontId="9" fillId="12" borderId="34" xfId="0" applyNumberFormat="1" applyFont="1" applyFill="1" applyBorder="1" applyAlignment="1">
      <alignment horizontal="center" vertical="top"/>
    </xf>
    <xf numFmtId="165" fontId="9" fillId="12" borderId="15" xfId="0" applyNumberFormat="1" applyFont="1" applyFill="1" applyBorder="1" applyAlignment="1">
      <alignment horizontal="center" vertical="top"/>
    </xf>
    <xf numFmtId="165" fontId="2" fillId="3" borderId="37" xfId="0" applyNumberFormat="1" applyFont="1" applyFill="1" applyBorder="1" applyAlignment="1">
      <alignment horizontal="center" vertical="top"/>
    </xf>
    <xf numFmtId="165" fontId="2" fillId="3" borderId="64" xfId="0" applyNumberFormat="1" applyFont="1" applyFill="1" applyBorder="1" applyAlignment="1">
      <alignment horizontal="center" vertical="top"/>
    </xf>
    <xf numFmtId="3" fontId="2" fillId="3" borderId="36" xfId="1" applyNumberFormat="1" applyFont="1" applyFill="1" applyBorder="1" applyAlignment="1">
      <alignment horizontal="center" vertical="top" wrapText="1"/>
    </xf>
    <xf numFmtId="165" fontId="2" fillId="3" borderId="6" xfId="0" applyNumberFormat="1" applyFont="1" applyFill="1" applyBorder="1" applyAlignment="1">
      <alignment horizontal="center" vertical="top"/>
    </xf>
    <xf numFmtId="3" fontId="2" fillId="3" borderId="14" xfId="1" applyNumberFormat="1" applyFont="1" applyFill="1" applyBorder="1" applyAlignment="1">
      <alignment horizontal="center" vertical="top" wrapText="1"/>
    </xf>
    <xf numFmtId="1" fontId="9" fillId="3" borderId="31" xfId="0" applyNumberFormat="1" applyFont="1" applyFill="1" applyBorder="1" applyAlignment="1">
      <alignment horizontal="center" vertical="top"/>
    </xf>
    <xf numFmtId="1" fontId="9" fillId="3" borderId="10" xfId="0" applyNumberFormat="1" applyFont="1" applyFill="1" applyBorder="1" applyAlignment="1">
      <alignment horizontal="center" vertical="top"/>
    </xf>
    <xf numFmtId="3" fontId="2" fillId="3" borderId="32" xfId="1" applyNumberFormat="1" applyFont="1" applyFill="1" applyBorder="1" applyAlignment="1">
      <alignment horizontal="center" vertical="top" wrapText="1"/>
    </xf>
    <xf numFmtId="165" fontId="26" fillId="0" borderId="0" xfId="0" applyNumberFormat="1" applyFont="1" applyAlignment="1">
      <alignment horizontal="center" vertical="top"/>
    </xf>
    <xf numFmtId="3" fontId="2" fillId="3" borderId="16" xfId="0" applyNumberFormat="1" applyFont="1" applyFill="1" applyBorder="1" applyAlignment="1">
      <alignment horizontal="left" vertical="top" wrapText="1"/>
    </xf>
    <xf numFmtId="3" fontId="2" fillId="3" borderId="31" xfId="0" applyNumberFormat="1" applyFont="1" applyFill="1" applyBorder="1" applyAlignment="1">
      <alignment horizontal="center" vertical="top" wrapText="1"/>
    </xf>
    <xf numFmtId="3" fontId="2" fillId="3" borderId="35" xfId="0" applyNumberFormat="1" applyFont="1" applyFill="1" applyBorder="1" applyAlignment="1">
      <alignment horizontal="center" vertical="center" textRotation="90" wrapText="1"/>
    </xf>
    <xf numFmtId="3" fontId="8" fillId="3" borderId="19" xfId="0" applyNumberFormat="1" applyFont="1" applyFill="1" applyBorder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3" fontId="2" fillId="3" borderId="38" xfId="0" applyNumberFormat="1" applyFont="1" applyFill="1" applyBorder="1" applyAlignment="1">
      <alignment horizontal="left" vertical="top" wrapText="1"/>
    </xf>
    <xf numFmtId="3" fontId="9" fillId="3" borderId="3" xfId="0" applyNumberFormat="1" applyFont="1" applyFill="1" applyBorder="1" applyAlignment="1">
      <alignment horizontal="left" vertical="top" wrapText="1"/>
    </xf>
    <xf numFmtId="3" fontId="2" fillId="3" borderId="4" xfId="0" applyNumberFormat="1" applyFont="1" applyFill="1" applyBorder="1" applyAlignment="1">
      <alignment horizontal="center" vertical="center" textRotation="90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11" xfId="0" applyNumberFormat="1" applyFont="1" applyFill="1" applyBorder="1" applyAlignment="1">
      <alignment horizontal="center" vertical="center" textRotation="90" wrapText="1"/>
    </xf>
    <xf numFmtId="3" fontId="2" fillId="3" borderId="39" xfId="0" applyNumberFormat="1" applyFont="1" applyFill="1" applyBorder="1" applyAlignment="1">
      <alignment horizontal="center" vertical="center" textRotation="90" wrapText="1"/>
    </xf>
    <xf numFmtId="3" fontId="8" fillId="3" borderId="20" xfId="0" applyNumberFormat="1" applyFont="1" applyFill="1" applyBorder="1" applyAlignment="1">
      <alignment horizontal="center" vertical="center" textRotation="90" wrapText="1"/>
    </xf>
    <xf numFmtId="3" fontId="11" fillId="3" borderId="10" xfId="0" applyNumberFormat="1" applyFont="1" applyFill="1" applyBorder="1" applyAlignment="1">
      <alignment horizontal="left" vertical="top" wrapText="1"/>
    </xf>
    <xf numFmtId="3" fontId="9" fillId="3" borderId="10" xfId="0" applyNumberFormat="1" applyFont="1" applyFill="1" applyBorder="1" applyAlignment="1">
      <alignment horizontal="left" vertical="top" wrapText="1"/>
    </xf>
    <xf numFmtId="3" fontId="9" fillId="3" borderId="60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3" fontId="10" fillId="3" borderId="10" xfId="0" applyNumberFormat="1" applyFont="1" applyFill="1" applyBorder="1" applyAlignment="1">
      <alignment horizontal="left" vertical="top" wrapText="1"/>
    </xf>
    <xf numFmtId="164" fontId="2" fillId="3" borderId="41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8" fillId="0" borderId="16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left" vertical="top" wrapText="1"/>
    </xf>
    <xf numFmtId="3" fontId="2" fillId="3" borderId="41" xfId="0" applyNumberFormat="1" applyFont="1" applyFill="1" applyBorder="1" applyAlignment="1">
      <alignment horizontal="center" vertical="top" wrapText="1"/>
    </xf>
    <xf numFmtId="3" fontId="9" fillId="3" borderId="17" xfId="0" applyNumberFormat="1" applyFont="1" applyFill="1" applyBorder="1" applyAlignment="1">
      <alignment horizontal="center" vertical="top" wrapText="1"/>
    </xf>
    <xf numFmtId="3" fontId="8" fillId="3" borderId="41" xfId="0" applyNumberFormat="1" applyFont="1" applyFill="1" applyBorder="1" applyAlignment="1">
      <alignment horizontal="center" vertical="top"/>
    </xf>
    <xf numFmtId="3" fontId="8" fillId="3" borderId="19" xfId="0" applyNumberFormat="1" applyFont="1" applyFill="1" applyBorder="1" applyAlignment="1">
      <alignment horizontal="left" vertical="top" wrapText="1"/>
    </xf>
    <xf numFmtId="3" fontId="2" fillId="3" borderId="41" xfId="0" applyNumberFormat="1" applyFont="1" applyFill="1" applyBorder="1" applyAlignment="1">
      <alignment horizontal="center" vertical="top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5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3" fontId="8" fillId="0" borderId="16" xfId="0" applyNumberFormat="1" applyFont="1" applyFill="1" applyBorder="1" applyAlignment="1">
      <alignment horizontal="center" vertical="top"/>
    </xf>
    <xf numFmtId="3" fontId="9" fillId="3" borderId="10" xfId="0" applyNumberFormat="1" applyFont="1" applyFill="1" applyBorder="1" applyAlignment="1">
      <alignment vertical="top" wrapText="1"/>
    </xf>
    <xf numFmtId="165" fontId="2" fillId="3" borderId="32" xfId="0" applyNumberFormat="1" applyFont="1" applyFill="1" applyBorder="1" applyAlignment="1">
      <alignment horizontal="center" vertical="top"/>
    </xf>
    <xf numFmtId="165" fontId="21" fillId="0" borderId="37" xfId="10" applyNumberFormat="1" applyFont="1" applyFill="1" applyBorder="1" applyAlignment="1">
      <alignment horizontal="center" vertical="top" wrapText="1"/>
    </xf>
    <xf numFmtId="165" fontId="21" fillId="0" borderId="64" xfId="1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3" fontId="8" fillId="3" borderId="41" xfId="0" applyNumberFormat="1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vertical="top" wrapText="1"/>
    </xf>
    <xf numFmtId="3" fontId="8" fillId="0" borderId="41" xfId="0" applyNumberFormat="1" applyFont="1" applyFill="1" applyBorder="1" applyAlignment="1">
      <alignment vertical="top" wrapText="1"/>
    </xf>
    <xf numFmtId="3" fontId="2" fillId="0" borderId="41" xfId="0" applyNumberFormat="1" applyFont="1" applyFill="1" applyBorder="1" applyAlignment="1">
      <alignment vertical="top" wrapText="1"/>
    </xf>
    <xf numFmtId="3" fontId="2" fillId="0" borderId="41" xfId="0" applyNumberFormat="1" applyFont="1" applyFill="1" applyBorder="1" applyAlignment="1">
      <alignment horizontal="center" vertical="top" wrapText="1"/>
    </xf>
    <xf numFmtId="3" fontId="8" fillId="3" borderId="32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5" borderId="43" xfId="0" applyNumberFormat="1" applyFont="1" applyFill="1" applyBorder="1" applyAlignment="1">
      <alignment horizontal="center" vertical="top"/>
    </xf>
    <xf numFmtId="3" fontId="2" fillId="0" borderId="33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61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165" fontId="27" fillId="3" borderId="42" xfId="0" applyNumberFormat="1" applyFont="1" applyFill="1" applyBorder="1" applyAlignment="1">
      <alignment horizontal="center" vertical="top" wrapText="1"/>
    </xf>
    <xf numFmtId="3" fontId="27" fillId="3" borderId="31" xfId="0" applyNumberFormat="1" applyFont="1" applyFill="1" applyBorder="1" applyAlignment="1">
      <alignment horizontal="center" vertical="top" wrapText="1"/>
    </xf>
    <xf numFmtId="165" fontId="27" fillId="3" borderId="9" xfId="0" applyNumberFormat="1" applyFont="1" applyFill="1" applyBorder="1" applyAlignment="1">
      <alignment horizontal="center" vertical="top" wrapText="1"/>
    </xf>
    <xf numFmtId="165" fontId="27" fillId="3" borderId="10" xfId="0" applyNumberFormat="1" applyFont="1" applyFill="1" applyBorder="1" applyAlignment="1">
      <alignment horizontal="center" vertical="top" wrapText="1"/>
    </xf>
    <xf numFmtId="165" fontId="27" fillId="3" borderId="31" xfId="0" applyNumberFormat="1" applyFont="1" applyFill="1" applyBorder="1" applyAlignment="1">
      <alignment horizontal="center" vertical="top" wrapText="1"/>
    </xf>
    <xf numFmtId="3" fontId="27" fillId="3" borderId="31" xfId="0" applyNumberFormat="1" applyFont="1" applyFill="1" applyBorder="1" applyAlignment="1">
      <alignment horizontal="center" vertical="top"/>
    </xf>
    <xf numFmtId="165" fontId="27" fillId="3" borderId="42" xfId="0" applyNumberFormat="1" applyFont="1" applyFill="1" applyBorder="1" applyAlignment="1">
      <alignment horizontal="center" vertical="top"/>
    </xf>
    <xf numFmtId="165" fontId="27" fillId="3" borderId="10" xfId="0" applyNumberFormat="1" applyFont="1" applyFill="1" applyBorder="1" applyAlignment="1">
      <alignment horizontal="center" vertical="top"/>
    </xf>
    <xf numFmtId="165" fontId="27" fillId="0" borderId="10" xfId="0" applyNumberFormat="1" applyFont="1" applyFill="1" applyBorder="1" applyAlignment="1">
      <alignment horizontal="center" vertical="top"/>
    </xf>
    <xf numFmtId="165" fontId="27" fillId="3" borderId="11" xfId="0" applyNumberFormat="1" applyFont="1" applyFill="1" applyBorder="1" applyAlignment="1">
      <alignment horizontal="center" vertical="top" wrapText="1"/>
    </xf>
    <xf numFmtId="3" fontId="2" fillId="5" borderId="31" xfId="0" applyNumberFormat="1" applyFont="1" applyFill="1" applyBorder="1" applyAlignment="1">
      <alignment horizontal="center" vertical="top" wrapText="1"/>
    </xf>
    <xf numFmtId="3" fontId="2" fillId="3" borderId="57" xfId="0" applyNumberFormat="1" applyFont="1" applyFill="1" applyBorder="1" applyAlignment="1">
      <alignment vertical="top"/>
    </xf>
    <xf numFmtId="3" fontId="2" fillId="3" borderId="30" xfId="0" applyNumberFormat="1" applyFont="1" applyFill="1" applyBorder="1" applyAlignment="1">
      <alignment horizontal="center" vertical="center" textRotation="90" wrapText="1"/>
    </xf>
    <xf numFmtId="3" fontId="2" fillId="3" borderId="5" xfId="1" applyNumberFormat="1" applyFont="1" applyFill="1" applyBorder="1" applyAlignment="1">
      <alignment horizontal="center" vertical="top" wrapText="1"/>
    </xf>
    <xf numFmtId="3" fontId="2" fillId="3" borderId="13" xfId="1" applyNumberFormat="1" applyFont="1" applyFill="1" applyBorder="1" applyAlignment="1">
      <alignment horizontal="center" vertical="top" wrapText="1"/>
    </xf>
    <xf numFmtId="3" fontId="2" fillId="3" borderId="46" xfId="1" applyNumberFormat="1" applyFont="1" applyFill="1" applyBorder="1" applyAlignment="1">
      <alignment horizontal="center" vertical="top" wrapText="1"/>
    </xf>
    <xf numFmtId="3" fontId="10" fillId="3" borderId="49" xfId="0" applyNumberFormat="1" applyFont="1" applyFill="1" applyBorder="1" applyAlignment="1">
      <alignment horizontal="center" vertical="top"/>
    </xf>
    <xf numFmtId="3" fontId="9" fillId="4" borderId="57" xfId="0" applyNumberFormat="1" applyFont="1" applyFill="1" applyBorder="1" applyAlignment="1">
      <alignment horizontal="center" vertical="top" wrapText="1"/>
    </xf>
    <xf numFmtId="3" fontId="2" fillId="3" borderId="16" xfId="0" applyNumberFormat="1" applyFont="1" applyFill="1" applyBorder="1" applyAlignment="1">
      <alignment horizontal="left" vertical="top" wrapText="1"/>
    </xf>
    <xf numFmtId="3" fontId="2" fillId="3" borderId="41" xfId="0" applyNumberFormat="1" applyFont="1" applyFill="1" applyBorder="1" applyAlignment="1">
      <alignment horizontal="center" vertical="top" wrapText="1"/>
    </xf>
    <xf numFmtId="3" fontId="9" fillId="3" borderId="12" xfId="0" applyNumberFormat="1" applyFont="1" applyFill="1" applyBorder="1" applyAlignment="1">
      <alignment horizontal="left" vertical="top" wrapText="1"/>
    </xf>
    <xf numFmtId="3" fontId="13" fillId="3" borderId="10" xfId="0" applyNumberFormat="1" applyFont="1" applyFill="1" applyBorder="1" applyAlignment="1">
      <alignment horizontal="left" vertical="top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165" fontId="2" fillId="0" borderId="29" xfId="0" applyNumberFormat="1" applyFont="1" applyBorder="1" applyAlignment="1">
      <alignment horizontal="center" vertical="center" textRotation="90" wrapText="1"/>
    </xf>
    <xf numFmtId="165" fontId="2" fillId="0" borderId="3" xfId="0" applyNumberFormat="1" applyFont="1" applyBorder="1" applyAlignment="1">
      <alignment horizontal="center" vertical="center" textRotation="90" wrapText="1"/>
    </xf>
    <xf numFmtId="165" fontId="2" fillId="0" borderId="51" xfId="0" applyNumberFormat="1" applyFont="1" applyBorder="1" applyAlignment="1">
      <alignment horizontal="center" vertical="center" textRotation="90" wrapText="1"/>
    </xf>
    <xf numFmtId="3" fontId="2" fillId="3" borderId="13" xfId="0" applyNumberFormat="1" applyFont="1" applyFill="1" applyBorder="1" applyAlignment="1">
      <alignment horizontal="center" vertical="top" wrapText="1"/>
    </xf>
    <xf numFmtId="3" fontId="9" fillId="3" borderId="10" xfId="0" applyNumberFormat="1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27" fillId="3" borderId="12" xfId="0" applyNumberFormat="1" applyFont="1" applyFill="1" applyBorder="1" applyAlignment="1">
      <alignment horizontal="center" vertical="top"/>
    </xf>
    <xf numFmtId="165" fontId="27" fillId="3" borderId="31" xfId="10" applyNumberFormat="1" applyFont="1" applyFill="1" applyBorder="1" applyAlignment="1">
      <alignment horizontal="center" vertical="top"/>
    </xf>
    <xf numFmtId="165" fontId="27" fillId="3" borderId="10" xfId="10" applyNumberFormat="1" applyFont="1" applyFill="1" applyBorder="1" applyAlignment="1">
      <alignment horizontal="center" vertical="top"/>
    </xf>
    <xf numFmtId="165" fontId="27" fillId="3" borderId="42" xfId="10" applyNumberFormat="1" applyFont="1" applyFill="1" applyBorder="1" applyAlignment="1">
      <alignment horizontal="center" vertical="top"/>
    </xf>
    <xf numFmtId="3" fontId="27" fillId="3" borderId="12" xfId="1" applyNumberFormat="1" applyFont="1" applyFill="1" applyBorder="1" applyAlignment="1">
      <alignment horizontal="center" vertical="top" wrapText="1"/>
    </xf>
    <xf numFmtId="165" fontId="27" fillId="3" borderId="31" xfId="0" applyNumberFormat="1" applyFont="1" applyFill="1" applyBorder="1" applyAlignment="1">
      <alignment horizontal="center" vertical="top"/>
    </xf>
    <xf numFmtId="3" fontId="27" fillId="0" borderId="12" xfId="0" applyNumberFormat="1" applyFont="1" applyBorder="1" applyAlignment="1">
      <alignment horizontal="center" vertical="top"/>
    </xf>
    <xf numFmtId="165" fontId="28" fillId="3" borderId="31" xfId="0" applyNumberFormat="1" applyFont="1" applyFill="1" applyBorder="1" applyAlignment="1">
      <alignment horizontal="center" vertical="top" wrapText="1"/>
    </xf>
    <xf numFmtId="165" fontId="28" fillId="3" borderId="10" xfId="0" applyNumberFormat="1" applyFont="1" applyFill="1" applyBorder="1" applyAlignment="1">
      <alignment horizontal="center" vertical="top" wrapText="1"/>
    </xf>
    <xf numFmtId="165" fontId="28" fillId="3" borderId="42" xfId="0" applyNumberFormat="1" applyFont="1" applyFill="1" applyBorder="1" applyAlignment="1">
      <alignment horizontal="center" vertical="top" wrapText="1"/>
    </xf>
    <xf numFmtId="3" fontId="27" fillId="0" borderId="12" xfId="0" applyNumberFormat="1" applyFont="1" applyBorder="1" applyAlignment="1">
      <alignment vertical="top"/>
    </xf>
    <xf numFmtId="3" fontId="27" fillId="0" borderId="12" xfId="0" applyNumberFormat="1" applyFont="1" applyFill="1" applyBorder="1" applyAlignment="1">
      <alignment horizontal="center" vertical="top"/>
    </xf>
    <xf numFmtId="165" fontId="27" fillId="3" borderId="31" xfId="10" applyNumberFormat="1" applyFont="1" applyFill="1" applyBorder="1" applyAlignment="1">
      <alignment horizontal="center" vertical="top" wrapText="1"/>
    </xf>
    <xf numFmtId="165" fontId="27" fillId="0" borderId="10" xfId="10" applyNumberFormat="1" applyFont="1" applyFill="1" applyBorder="1" applyAlignment="1">
      <alignment horizontal="center" vertical="top" wrapText="1"/>
    </xf>
    <xf numFmtId="165" fontId="27" fillId="3" borderId="42" xfId="10" applyNumberFormat="1" applyFont="1" applyFill="1" applyBorder="1" applyAlignment="1">
      <alignment horizontal="center" vertical="top" wrapText="1"/>
    </xf>
    <xf numFmtId="165" fontId="27" fillId="3" borderId="10" xfId="10" applyNumberFormat="1" applyFont="1" applyFill="1" applyBorder="1" applyAlignment="1">
      <alignment horizontal="center" vertical="top" wrapText="1"/>
    </xf>
    <xf numFmtId="165" fontId="27" fillId="0" borderId="31" xfId="0" applyNumberFormat="1" applyFont="1" applyFill="1" applyBorder="1" applyAlignment="1">
      <alignment horizontal="center" vertical="top"/>
    </xf>
    <xf numFmtId="165" fontId="27" fillId="0" borderId="42" xfId="0" applyNumberFormat="1" applyFont="1" applyFill="1" applyBorder="1" applyAlignment="1">
      <alignment horizontal="center" vertical="top"/>
    </xf>
    <xf numFmtId="0" fontId="2" fillId="3" borderId="37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center" vertical="top"/>
    </xf>
    <xf numFmtId="1" fontId="2" fillId="3" borderId="31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3" borderId="42" xfId="0" applyNumberFormat="1" applyFont="1" applyFill="1" applyBorder="1" applyAlignment="1">
      <alignment horizontal="center" vertical="top"/>
    </xf>
    <xf numFmtId="1" fontId="2" fillId="3" borderId="31" xfId="0" applyNumberFormat="1" applyFont="1" applyFill="1" applyBorder="1" applyAlignment="1">
      <alignment horizontal="right" vertical="top"/>
    </xf>
    <xf numFmtId="1" fontId="2" fillId="3" borderId="10" xfId="0" applyNumberFormat="1" applyFont="1" applyFill="1" applyBorder="1" applyAlignment="1">
      <alignment horizontal="right" vertical="top"/>
    </xf>
    <xf numFmtId="1" fontId="2" fillId="0" borderId="42" xfId="0" applyNumberFormat="1" applyFont="1" applyFill="1" applyBorder="1" applyAlignment="1">
      <alignment horizontal="right" vertical="top"/>
    </xf>
    <xf numFmtId="1" fontId="2" fillId="0" borderId="42" xfId="0" applyNumberFormat="1" applyFont="1" applyFill="1" applyBorder="1" applyAlignment="1">
      <alignment horizontal="center" vertical="top"/>
    </xf>
    <xf numFmtId="1" fontId="2" fillId="0" borderId="37" xfId="0" applyNumberFormat="1" applyFont="1" applyFill="1" applyBorder="1" applyAlignment="1">
      <alignment horizontal="center" vertical="top"/>
    </xf>
    <xf numFmtId="1" fontId="2" fillId="0" borderId="38" xfId="0" applyNumberFormat="1" applyFont="1" applyFill="1" applyBorder="1" applyAlignment="1">
      <alignment horizontal="center" vertical="top"/>
    </xf>
    <xf numFmtId="165" fontId="2" fillId="0" borderId="17" xfId="10" applyNumberFormat="1" applyFont="1" applyFill="1" applyBorder="1" applyAlignment="1">
      <alignment horizontal="center" vertical="top" wrapText="1"/>
    </xf>
    <xf numFmtId="1" fontId="2" fillId="0" borderId="31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1" fontId="2" fillId="3" borderId="41" xfId="10" applyNumberFormat="1" applyFont="1" applyFill="1" applyBorder="1" applyAlignment="1">
      <alignment horizontal="center" vertical="top" wrapText="1"/>
    </xf>
    <xf numFmtId="1" fontId="2" fillId="3" borderId="16" xfId="10" applyNumberFormat="1" applyFont="1" applyFill="1" applyBorder="1" applyAlignment="1">
      <alignment horizontal="center" vertical="top" wrapText="1"/>
    </xf>
    <xf numFmtId="1" fontId="2" fillId="3" borderId="59" xfId="10" applyNumberFormat="1" applyFont="1" applyFill="1" applyBorder="1" applyAlignment="1">
      <alignment horizontal="center" vertical="top" wrapText="1"/>
    </xf>
    <xf numFmtId="0" fontId="2" fillId="0" borderId="64" xfId="0" applyNumberFormat="1" applyFont="1" applyFill="1" applyBorder="1" applyAlignment="1">
      <alignment horizontal="center" vertical="top"/>
    </xf>
    <xf numFmtId="0" fontId="2" fillId="3" borderId="3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42" xfId="0" applyNumberFormat="1" applyFont="1" applyFill="1" applyBorder="1" applyAlignment="1">
      <alignment horizontal="center" vertical="top"/>
    </xf>
    <xf numFmtId="0" fontId="2" fillId="3" borderId="42" xfId="0" applyNumberFormat="1" applyFont="1" applyFill="1" applyBorder="1" applyAlignment="1">
      <alignment horizontal="center" vertical="top"/>
    </xf>
    <xf numFmtId="0" fontId="2" fillId="3" borderId="31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3" borderId="42" xfId="0" applyNumberFormat="1" applyFont="1" applyFill="1" applyBorder="1" applyAlignment="1">
      <alignment horizontal="center" vertical="top" wrapText="1"/>
    </xf>
    <xf numFmtId="0" fontId="2" fillId="3" borderId="11" xfId="0" applyNumberFormat="1" applyFont="1" applyFill="1" applyBorder="1" applyAlignment="1">
      <alignment horizontal="center" vertical="top"/>
    </xf>
    <xf numFmtId="49" fontId="9" fillId="6" borderId="10" xfId="0" applyNumberFormat="1" applyFont="1" applyFill="1" applyBorder="1" applyAlignment="1">
      <alignment horizontal="center" vertical="top"/>
    </xf>
    <xf numFmtId="49" fontId="9" fillId="3" borderId="0" xfId="0" applyNumberFormat="1" applyFont="1" applyFill="1" applyBorder="1" applyAlignment="1">
      <alignment vertical="top"/>
    </xf>
    <xf numFmtId="3" fontId="2" fillId="3" borderId="5" xfId="0" applyNumberFormat="1" applyFont="1" applyFill="1" applyBorder="1" applyAlignment="1">
      <alignment horizontal="left" vertical="top" wrapText="1"/>
    </xf>
    <xf numFmtId="3" fontId="2" fillId="0" borderId="46" xfId="0" applyNumberFormat="1" applyFont="1" applyFill="1" applyBorder="1" applyAlignment="1">
      <alignment horizontal="left" vertical="top" wrapText="1"/>
    </xf>
    <xf numFmtId="165" fontId="27" fillId="3" borderId="0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165" fontId="27" fillId="0" borderId="31" xfId="0" applyNumberFormat="1" applyFont="1" applyFill="1" applyBorder="1" applyAlignment="1">
      <alignment horizontal="center" vertical="top" wrapText="1"/>
    </xf>
    <xf numFmtId="165" fontId="27" fillId="0" borderId="10" xfId="0" applyNumberFormat="1" applyFont="1" applyFill="1" applyBorder="1" applyAlignment="1">
      <alignment horizontal="center" vertical="top" wrapText="1"/>
    </xf>
    <xf numFmtId="3" fontId="2" fillId="3" borderId="17" xfId="0" applyNumberFormat="1" applyFont="1" applyFill="1" applyBorder="1" applyAlignment="1">
      <alignment horizontal="center" vertical="top"/>
    </xf>
    <xf numFmtId="165" fontId="27" fillId="3" borderId="0" xfId="0" applyNumberFormat="1" applyFont="1" applyFill="1" applyBorder="1" applyAlignment="1">
      <alignment horizontal="center" vertical="top"/>
    </xf>
    <xf numFmtId="165" fontId="27" fillId="3" borderId="10" xfId="0" applyNumberFormat="1" applyFont="1" applyFill="1" applyBorder="1" applyAlignment="1">
      <alignment vertical="top"/>
    </xf>
    <xf numFmtId="165" fontId="27" fillId="3" borderId="42" xfId="0" applyNumberFormat="1" applyFont="1" applyFill="1" applyBorder="1" applyAlignment="1">
      <alignment vertical="top"/>
    </xf>
    <xf numFmtId="165" fontId="27" fillId="10" borderId="10" xfId="3" applyNumberFormat="1" applyFont="1" applyFill="1" applyBorder="1" applyAlignment="1">
      <alignment horizontal="center" vertical="top"/>
    </xf>
    <xf numFmtId="165" fontId="27" fillId="10" borderId="42" xfId="3" applyNumberFormat="1" applyFont="1" applyFill="1" applyBorder="1" applyAlignment="1">
      <alignment horizontal="center" vertical="top"/>
    </xf>
    <xf numFmtId="0" fontId="27" fillId="3" borderId="1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165" fontId="27" fillId="3" borderId="31" xfId="3" applyNumberFormat="1" applyFont="1" applyFill="1" applyBorder="1" applyAlignment="1">
      <alignment horizontal="center" vertical="top"/>
    </xf>
    <xf numFmtId="165" fontId="27" fillId="3" borderId="10" xfId="3" applyNumberFormat="1" applyFont="1" applyFill="1" applyBorder="1" applyAlignment="1">
      <alignment horizontal="center" vertical="top"/>
    </xf>
    <xf numFmtId="3" fontId="8" fillId="5" borderId="31" xfId="0" applyNumberFormat="1" applyFont="1" applyFill="1" applyBorder="1" applyAlignment="1">
      <alignment vertical="top" wrapText="1"/>
    </xf>
    <xf numFmtId="3" fontId="8" fillId="5" borderId="10" xfId="0" applyNumberFormat="1" applyFont="1" applyFill="1" applyBorder="1" applyAlignment="1">
      <alignment horizontal="center" vertical="top"/>
    </xf>
    <xf numFmtId="3" fontId="8" fillId="5" borderId="42" xfId="0" applyNumberFormat="1" applyFont="1" applyFill="1" applyBorder="1" applyAlignment="1">
      <alignment horizontal="center" vertical="top"/>
    </xf>
    <xf numFmtId="3" fontId="8" fillId="5" borderId="29" xfId="0" applyNumberFormat="1" applyFont="1" applyFill="1" applyBorder="1" applyAlignment="1">
      <alignment horizontal="center" vertical="top"/>
    </xf>
    <xf numFmtId="3" fontId="8" fillId="5" borderId="31" xfId="0" applyNumberFormat="1" applyFont="1" applyFill="1" applyBorder="1" applyAlignment="1">
      <alignment horizontal="center" vertical="top"/>
    </xf>
    <xf numFmtId="0" fontId="8" fillId="0" borderId="32" xfId="0" applyNumberFormat="1" applyFont="1" applyFill="1" applyBorder="1" applyAlignment="1">
      <alignment horizontal="center" vertical="top"/>
    </xf>
    <xf numFmtId="3" fontId="8" fillId="0" borderId="32" xfId="0" applyNumberFormat="1" applyFont="1" applyFill="1" applyBorder="1" applyAlignment="1">
      <alignment horizontal="center" vertical="top"/>
    </xf>
    <xf numFmtId="0" fontId="8" fillId="3" borderId="41" xfId="0" applyNumberFormat="1" applyFont="1" applyFill="1" applyBorder="1" applyAlignment="1">
      <alignment horizontal="center" vertical="top"/>
    </xf>
    <xf numFmtId="0" fontId="8" fillId="3" borderId="31" xfId="0" applyNumberFormat="1" applyFont="1" applyFill="1" applyBorder="1" applyAlignment="1">
      <alignment horizontal="center" vertical="top"/>
    </xf>
    <xf numFmtId="0" fontId="2" fillId="0" borderId="43" xfId="0" applyNumberFormat="1" applyFont="1" applyFill="1" applyBorder="1" applyAlignment="1">
      <alignment horizontal="center" vertical="top"/>
    </xf>
    <xf numFmtId="3" fontId="2" fillId="3" borderId="22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/>
    </xf>
    <xf numFmtId="3" fontId="8" fillId="0" borderId="41" xfId="0" applyNumberFormat="1" applyFont="1" applyBorder="1" applyAlignment="1">
      <alignment horizontal="center" vertical="top"/>
    </xf>
    <xf numFmtId="165" fontId="8" fillId="0" borderId="41" xfId="0" applyNumberFormat="1" applyFont="1" applyBorder="1" applyAlignment="1">
      <alignment horizontal="center" vertical="top"/>
    </xf>
    <xf numFmtId="165" fontId="8" fillId="0" borderId="16" xfId="0" applyNumberFormat="1" applyFont="1" applyBorder="1" applyAlignment="1">
      <alignment horizontal="center" vertical="top"/>
    </xf>
    <xf numFmtId="165" fontId="8" fillId="0" borderId="59" xfId="0" applyNumberFormat="1" applyFont="1" applyBorder="1" applyAlignment="1">
      <alignment horizontal="center" vertical="top"/>
    </xf>
    <xf numFmtId="0" fontId="8" fillId="3" borderId="17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3" fontId="9" fillId="3" borderId="17" xfId="0" applyNumberFormat="1" applyFont="1" applyFill="1" applyBorder="1" applyAlignment="1">
      <alignment horizontal="center" vertical="top" wrapText="1"/>
    </xf>
    <xf numFmtId="3" fontId="9" fillId="3" borderId="60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/>
    </xf>
    <xf numFmtId="3" fontId="9" fillId="3" borderId="35" xfId="0" applyNumberFormat="1" applyFont="1" applyFill="1" applyBorder="1" applyAlignment="1">
      <alignment horizontal="center" vertical="top" wrapText="1"/>
    </xf>
    <xf numFmtId="3" fontId="2" fillId="3" borderId="11" xfId="0" applyNumberFormat="1" applyFont="1" applyFill="1" applyBorder="1" applyAlignment="1">
      <alignment horizontal="center" vertical="center" wrapText="1"/>
    </xf>
    <xf numFmtId="165" fontId="27" fillId="3" borderId="0" xfId="3" applyNumberFormat="1" applyFont="1" applyFill="1" applyBorder="1" applyAlignment="1">
      <alignment horizontal="center" vertical="top"/>
    </xf>
    <xf numFmtId="3" fontId="2" fillId="3" borderId="39" xfId="0" applyNumberFormat="1" applyFont="1" applyFill="1" applyBorder="1" applyAlignment="1">
      <alignment horizontal="center" vertical="top" wrapText="1"/>
    </xf>
    <xf numFmtId="3" fontId="2" fillId="3" borderId="17" xfId="0" applyNumberFormat="1" applyFont="1" applyFill="1" applyBorder="1" applyAlignment="1">
      <alignment horizontal="center" vertical="center" textRotation="90" wrapText="1"/>
    </xf>
    <xf numFmtId="3" fontId="2" fillId="3" borderId="16" xfId="0" applyNumberFormat="1" applyFont="1" applyFill="1" applyBorder="1" applyAlignment="1">
      <alignment horizontal="left" vertical="top" wrapText="1"/>
    </xf>
    <xf numFmtId="3" fontId="2" fillId="3" borderId="19" xfId="0" applyNumberFormat="1" applyFont="1" applyFill="1" applyBorder="1" applyAlignment="1">
      <alignment horizontal="left" vertical="top" wrapText="1"/>
    </xf>
    <xf numFmtId="3" fontId="2" fillId="3" borderId="41" xfId="0" applyNumberFormat="1" applyFont="1" applyFill="1" applyBorder="1" applyAlignment="1">
      <alignment horizontal="center" vertical="top" wrapText="1"/>
    </xf>
    <xf numFmtId="3" fontId="2" fillId="3" borderId="31" xfId="0" applyNumberFormat="1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3" fontId="2" fillId="3" borderId="35" xfId="0" applyNumberFormat="1" applyFont="1" applyFill="1" applyBorder="1" applyAlignment="1">
      <alignment horizontal="center" vertical="center" textRotation="90" wrapText="1"/>
    </xf>
    <xf numFmtId="3" fontId="8" fillId="3" borderId="41" xfId="0" applyNumberFormat="1" applyFont="1" applyFill="1" applyBorder="1" applyAlignment="1">
      <alignment horizontal="center" vertical="top"/>
    </xf>
    <xf numFmtId="3" fontId="8" fillId="3" borderId="31" xfId="0" applyNumberFormat="1" applyFont="1" applyFill="1" applyBorder="1" applyAlignment="1">
      <alignment horizontal="center" vertical="top"/>
    </xf>
    <xf numFmtId="3" fontId="8" fillId="3" borderId="19" xfId="0" applyNumberFormat="1" applyFont="1" applyFill="1" applyBorder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3" fontId="9" fillId="3" borderId="3" xfId="0" applyNumberFormat="1" applyFont="1" applyFill="1" applyBorder="1" applyAlignment="1">
      <alignment horizontal="left" vertical="top" wrapText="1"/>
    </xf>
    <xf numFmtId="3" fontId="2" fillId="3" borderId="4" xfId="0" applyNumberFormat="1" applyFont="1" applyFill="1" applyBorder="1" applyAlignment="1">
      <alignment horizontal="center" vertical="center" textRotation="90" wrapText="1"/>
    </xf>
    <xf numFmtId="3" fontId="2" fillId="3" borderId="20" xfId="0" applyNumberFormat="1" applyFont="1" applyFill="1" applyBorder="1" applyAlignment="1">
      <alignment horizontal="center" vertical="center" textRotation="90" wrapText="1"/>
    </xf>
    <xf numFmtId="49" fontId="2" fillId="3" borderId="10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center" textRotation="90" wrapText="1"/>
    </xf>
    <xf numFmtId="3" fontId="8" fillId="3" borderId="20" xfId="0" applyNumberFormat="1" applyFont="1" applyFill="1" applyBorder="1" applyAlignment="1">
      <alignment horizontal="center" vertical="center" textRotation="90" wrapText="1"/>
    </xf>
    <xf numFmtId="3" fontId="2" fillId="0" borderId="1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center" vertical="center" textRotation="90" wrapText="1"/>
    </xf>
    <xf numFmtId="3" fontId="11" fillId="3" borderId="10" xfId="0" applyNumberFormat="1" applyFont="1" applyFill="1" applyBorder="1" applyAlignment="1">
      <alignment horizontal="left" vertical="top" wrapText="1"/>
    </xf>
    <xf numFmtId="3" fontId="2" fillId="3" borderId="13" xfId="0" applyNumberFormat="1" applyFont="1" applyFill="1" applyBorder="1" applyAlignment="1">
      <alignment horizontal="center" vertical="top" wrapText="1"/>
    </xf>
    <xf numFmtId="3" fontId="2" fillId="3" borderId="49" xfId="0" applyNumberFormat="1" applyFont="1" applyFill="1" applyBorder="1" applyAlignment="1">
      <alignment horizontal="center" vertical="top" wrapText="1"/>
    </xf>
    <xf numFmtId="3" fontId="9" fillId="3" borderId="10" xfId="0" applyNumberFormat="1" applyFont="1" applyFill="1" applyBorder="1" applyAlignment="1">
      <alignment horizontal="left" vertical="top" wrapText="1"/>
    </xf>
    <xf numFmtId="3" fontId="2" fillId="3" borderId="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3" fontId="9" fillId="3" borderId="60" xfId="0" applyNumberFormat="1" applyFont="1" applyFill="1" applyBorder="1" applyAlignment="1">
      <alignment horizontal="center" vertical="top" wrapText="1"/>
    </xf>
    <xf numFmtId="3" fontId="10" fillId="3" borderId="10" xfId="0" applyNumberFormat="1" applyFont="1" applyFill="1" applyBorder="1" applyAlignment="1">
      <alignment horizontal="left" vertical="top" wrapText="1"/>
    </xf>
    <xf numFmtId="164" fontId="2" fillId="3" borderId="41" xfId="0" applyNumberFormat="1" applyFont="1" applyFill="1" applyBorder="1" applyAlignment="1">
      <alignment horizontal="left" vertical="top" wrapText="1"/>
    </xf>
    <xf numFmtId="3" fontId="14" fillId="3" borderId="3" xfId="0" applyNumberFormat="1" applyFont="1" applyFill="1" applyBorder="1" applyAlignment="1">
      <alignment horizontal="left" vertical="top" wrapText="1"/>
    </xf>
    <xf numFmtId="3" fontId="9" fillId="3" borderId="35" xfId="0" applyNumberFormat="1" applyFont="1" applyFill="1" applyBorder="1" applyAlignment="1">
      <alignment horizontal="center" vertical="top" wrapText="1"/>
    </xf>
    <xf numFmtId="3" fontId="8" fillId="3" borderId="43" xfId="0" applyNumberFormat="1" applyFont="1" applyFill="1" applyBorder="1" applyAlignment="1">
      <alignment horizontal="left" vertical="top" wrapText="1"/>
    </xf>
    <xf numFmtId="1" fontId="2" fillId="3" borderId="13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top"/>
    </xf>
    <xf numFmtId="1" fontId="9" fillId="3" borderId="49" xfId="0" applyNumberFormat="1" applyFont="1" applyFill="1" applyBorder="1" applyAlignment="1">
      <alignment horizontal="center" vertical="top"/>
    </xf>
    <xf numFmtId="1" fontId="2" fillId="3" borderId="46" xfId="0" applyNumberFormat="1" applyFont="1" applyFill="1" applyBorder="1" applyAlignment="1">
      <alignment horizontal="center" vertical="top"/>
    </xf>
    <xf numFmtId="1" fontId="2" fillId="3" borderId="13" xfId="0" applyNumberFormat="1" applyFont="1" applyFill="1" applyBorder="1" applyAlignment="1">
      <alignment horizontal="center" vertical="top"/>
    </xf>
    <xf numFmtId="1" fontId="2" fillId="3" borderId="49" xfId="0" applyNumberFormat="1" applyFont="1" applyFill="1" applyBorder="1" applyAlignment="1">
      <alignment horizontal="right" vertical="top"/>
    </xf>
    <xf numFmtId="1" fontId="2" fillId="0" borderId="46" xfId="0" applyNumberFormat="1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top"/>
    </xf>
    <xf numFmtId="3" fontId="25" fillId="0" borderId="12" xfId="0" applyNumberFormat="1" applyFont="1" applyFill="1" applyBorder="1" applyAlignment="1">
      <alignment horizontal="center" vertical="top"/>
    </xf>
    <xf numFmtId="1" fontId="2" fillId="3" borderId="46" xfId="10" applyNumberFormat="1" applyFont="1" applyFill="1" applyBorder="1" applyAlignment="1">
      <alignment horizontal="center" vertical="top" wrapText="1"/>
    </xf>
    <xf numFmtId="0" fontId="2" fillId="3" borderId="46" xfId="0" applyNumberFormat="1" applyFont="1" applyFill="1" applyBorder="1" applyAlignment="1">
      <alignment horizontal="center" vertical="top"/>
    </xf>
    <xf numFmtId="0" fontId="2" fillId="3" borderId="13" xfId="0" applyNumberFormat="1" applyFont="1" applyFill="1" applyBorder="1" applyAlignment="1">
      <alignment horizontal="center" vertical="top"/>
    </xf>
    <xf numFmtId="0" fontId="2" fillId="3" borderId="13" xfId="0" applyNumberFormat="1" applyFont="1" applyFill="1" applyBorder="1" applyAlignment="1">
      <alignment horizontal="center" vertical="top" wrapText="1"/>
    </xf>
    <xf numFmtId="0" fontId="2" fillId="3" borderId="49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164" fontId="8" fillId="3" borderId="49" xfId="0" applyNumberFormat="1" applyFont="1" applyFill="1" applyBorder="1" applyAlignment="1">
      <alignment horizontal="center" vertical="top"/>
    </xf>
    <xf numFmtId="0" fontId="8" fillId="0" borderId="49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57" xfId="0" applyNumberFormat="1" applyFont="1" applyFill="1" applyBorder="1" applyAlignment="1">
      <alignment horizontal="center" vertical="top" wrapText="1"/>
    </xf>
    <xf numFmtId="3" fontId="2" fillId="0" borderId="49" xfId="0" applyNumberFormat="1" applyFont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left" vertical="top" wrapText="1"/>
    </xf>
    <xf numFmtId="3" fontId="9" fillId="3" borderId="64" xfId="0" applyNumberFormat="1" applyFont="1" applyFill="1" applyBorder="1" applyAlignment="1">
      <alignment horizontal="left" vertical="top" wrapText="1"/>
    </xf>
    <xf numFmtId="3" fontId="2" fillId="3" borderId="15" xfId="0" applyNumberFormat="1" applyFont="1" applyFill="1" applyBorder="1" applyAlignment="1">
      <alignment horizontal="left" vertical="top" wrapText="1"/>
    </xf>
    <xf numFmtId="3" fontId="2" fillId="3" borderId="59" xfId="0" applyNumberFormat="1" applyFont="1" applyFill="1" applyBorder="1" applyAlignment="1">
      <alignment horizontal="left" vertical="top" wrapText="1"/>
    </xf>
    <xf numFmtId="3" fontId="2" fillId="3" borderId="64" xfId="0" applyNumberFormat="1" applyFont="1" applyFill="1" applyBorder="1" applyAlignment="1">
      <alignment horizontal="left" vertical="top" wrapText="1"/>
    </xf>
    <xf numFmtId="3" fontId="2" fillId="3" borderId="42" xfId="0" applyNumberFormat="1" applyFont="1" applyFill="1" applyBorder="1" applyAlignment="1">
      <alignment horizontal="left" vertical="top" wrapText="1"/>
    </xf>
    <xf numFmtId="0" fontId="2" fillId="3" borderId="59" xfId="0" applyFont="1" applyFill="1" applyBorder="1" applyAlignment="1">
      <alignment horizontal="left" vertical="top" wrapText="1"/>
    </xf>
    <xf numFmtId="0" fontId="2" fillId="3" borderId="42" xfId="0" applyFont="1" applyFill="1" applyBorder="1" applyAlignment="1">
      <alignment horizontal="left" vertical="top" wrapText="1"/>
    </xf>
    <xf numFmtId="164" fontId="2" fillId="3" borderId="15" xfId="0" applyNumberFormat="1" applyFont="1" applyFill="1" applyBorder="1" applyAlignment="1">
      <alignment horizontal="left" vertical="top" wrapText="1"/>
    </xf>
    <xf numFmtId="3" fontId="2" fillId="3" borderId="59" xfId="0" applyNumberFormat="1" applyFont="1" applyFill="1" applyBorder="1" applyAlignment="1">
      <alignment vertical="top" wrapText="1"/>
    </xf>
    <xf numFmtId="3" fontId="2" fillId="3" borderId="51" xfId="0" applyNumberFormat="1" applyFont="1" applyFill="1" applyBorder="1" applyAlignment="1">
      <alignment horizontal="left" vertical="top"/>
    </xf>
    <xf numFmtId="3" fontId="2" fillId="3" borderId="42" xfId="0" applyNumberFormat="1" applyFont="1" applyFill="1" applyBorder="1" applyAlignment="1">
      <alignment horizontal="left" vertical="top"/>
    </xf>
    <xf numFmtId="165" fontId="9" fillId="2" borderId="43" xfId="0" applyNumberFormat="1" applyFont="1" applyFill="1" applyBorder="1" applyAlignment="1">
      <alignment horizontal="center" vertical="top"/>
    </xf>
    <xf numFmtId="3" fontId="9" fillId="3" borderId="43" xfId="0" applyNumberFormat="1" applyFont="1" applyFill="1" applyBorder="1" applyAlignment="1">
      <alignment horizontal="center" vertical="top" wrapText="1"/>
    </xf>
    <xf numFmtId="3" fontId="2" fillId="3" borderId="22" xfId="0" applyNumberFormat="1" applyFont="1" applyFill="1" applyBorder="1" applyAlignment="1">
      <alignment vertical="top"/>
    </xf>
    <xf numFmtId="164" fontId="2" fillId="0" borderId="31" xfId="1" applyNumberFormat="1" applyFont="1" applyFill="1" applyBorder="1" applyAlignment="1">
      <alignment vertical="top" wrapText="1"/>
    </xf>
    <xf numFmtId="0" fontId="2" fillId="3" borderId="12" xfId="0" applyNumberFormat="1" applyFont="1" applyFill="1" applyBorder="1" applyAlignment="1">
      <alignment horizontal="center" vertical="top"/>
    </xf>
    <xf numFmtId="164" fontId="2" fillId="0" borderId="29" xfId="1" applyNumberFormat="1" applyFont="1" applyFill="1" applyBorder="1" applyAlignment="1">
      <alignment vertical="top" wrapText="1"/>
    </xf>
    <xf numFmtId="165" fontId="8" fillId="3" borderId="12" xfId="0" applyNumberFormat="1" applyFont="1" applyFill="1" applyBorder="1" applyAlignment="1">
      <alignment horizontal="center" vertical="top"/>
    </xf>
    <xf numFmtId="3" fontId="2" fillId="0" borderId="53" xfId="0" applyNumberFormat="1" applyFont="1" applyBorder="1" applyAlignment="1">
      <alignment horizontal="center" vertical="top"/>
    </xf>
    <xf numFmtId="3" fontId="2" fillId="3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2" fillId="3" borderId="64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3" fontId="2" fillId="3" borderId="59" xfId="0" applyNumberFormat="1" applyFont="1" applyFill="1" applyBorder="1" applyAlignment="1">
      <alignment horizontal="left" vertical="top" wrapText="1"/>
    </xf>
    <xf numFmtId="3" fontId="2" fillId="3" borderId="64" xfId="0" applyNumberFormat="1" applyFont="1" applyFill="1" applyBorder="1" applyAlignment="1">
      <alignment horizontal="left" vertical="top" wrapText="1"/>
    </xf>
    <xf numFmtId="3" fontId="2" fillId="3" borderId="31" xfId="0" applyNumberFormat="1" applyFont="1" applyFill="1" applyBorder="1" applyAlignment="1">
      <alignment horizontal="center" vertical="top" wrapText="1"/>
    </xf>
    <xf numFmtId="3" fontId="2" fillId="3" borderId="37" xfId="0" applyNumberFormat="1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3" fontId="2" fillId="3" borderId="49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3" fontId="9" fillId="3" borderId="60" xfId="0" applyNumberFormat="1" applyFont="1" applyFill="1" applyBorder="1" applyAlignment="1">
      <alignment horizontal="center" vertical="top" wrapText="1"/>
    </xf>
    <xf numFmtId="3" fontId="9" fillId="3" borderId="65" xfId="0" applyNumberFormat="1" applyFont="1" applyFill="1" applyBorder="1" applyAlignment="1">
      <alignment horizontal="center" vertical="top" wrapText="1"/>
    </xf>
    <xf numFmtId="3" fontId="2" fillId="3" borderId="42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3" fontId="9" fillId="3" borderId="35" xfId="0" applyNumberFormat="1" applyFont="1" applyFill="1" applyBorder="1" applyAlignment="1">
      <alignment horizontal="center" vertical="top" wrapText="1"/>
    </xf>
    <xf numFmtId="49" fontId="2" fillId="3" borderId="65" xfId="0" applyNumberFormat="1" applyFont="1" applyFill="1" applyBorder="1" applyAlignment="1">
      <alignment horizontal="center" vertical="top"/>
    </xf>
    <xf numFmtId="3" fontId="2" fillId="3" borderId="38" xfId="0" applyNumberFormat="1" applyFont="1" applyFill="1" applyBorder="1" applyAlignment="1">
      <alignment vertical="top" wrapText="1"/>
    </xf>
    <xf numFmtId="1" fontId="2" fillId="3" borderId="12" xfId="0" applyNumberFormat="1" applyFont="1" applyFill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3" fontId="9" fillId="4" borderId="31" xfId="0" applyNumberFormat="1" applyFont="1" applyFill="1" applyBorder="1" applyAlignment="1">
      <alignment horizontal="center" vertical="top" wrapText="1"/>
    </xf>
    <xf numFmtId="165" fontId="9" fillId="4" borderId="12" xfId="0" applyNumberFormat="1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horizontal="left" vertical="top" wrapText="1"/>
    </xf>
    <xf numFmtId="3" fontId="2" fillId="3" borderId="60" xfId="0" applyNumberFormat="1" applyFont="1" applyFill="1" applyBorder="1" applyAlignment="1">
      <alignment horizontal="center" vertical="center" textRotation="90" wrapText="1"/>
    </xf>
    <xf numFmtId="3" fontId="2" fillId="3" borderId="36" xfId="0" applyNumberFormat="1" applyFont="1" applyFill="1" applyBorder="1" applyAlignment="1">
      <alignment horizontal="center" vertical="top"/>
    </xf>
    <xf numFmtId="3" fontId="2" fillId="0" borderId="14" xfId="0" applyNumberFormat="1" applyFont="1" applyBorder="1" applyAlignment="1">
      <alignment horizontal="center" vertical="top"/>
    </xf>
    <xf numFmtId="3" fontId="2" fillId="3" borderId="14" xfId="0" applyNumberFormat="1" applyFont="1" applyFill="1" applyBorder="1" applyAlignment="1">
      <alignment horizontal="center" vertical="top"/>
    </xf>
    <xf numFmtId="3" fontId="2" fillId="3" borderId="53" xfId="0" applyNumberFormat="1" applyFont="1" applyFill="1" applyBorder="1" applyAlignment="1">
      <alignment horizontal="center" vertical="top"/>
    </xf>
    <xf numFmtId="0" fontId="2" fillId="3" borderId="53" xfId="0" applyFont="1" applyFill="1" applyBorder="1" applyAlignment="1">
      <alignment horizontal="center" vertical="top" wrapText="1"/>
    </xf>
    <xf numFmtId="3" fontId="9" fillId="3" borderId="5" xfId="0" applyNumberFormat="1" applyFont="1" applyFill="1" applyBorder="1" applyAlignment="1">
      <alignment horizontal="center" vertical="top"/>
    </xf>
    <xf numFmtId="3" fontId="2" fillId="3" borderId="49" xfId="0" applyNumberFormat="1" applyFont="1" applyFill="1" applyBorder="1" applyAlignment="1">
      <alignment horizontal="center" vertical="top"/>
    </xf>
    <xf numFmtId="3" fontId="2" fillId="3" borderId="10" xfId="0" applyNumberFormat="1" applyFont="1" applyFill="1" applyBorder="1" applyAlignment="1">
      <alignment horizontal="left" vertical="top" wrapText="1"/>
    </xf>
    <xf numFmtId="3" fontId="2" fillId="3" borderId="64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9" fillId="3" borderId="35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3" fontId="2" fillId="3" borderId="13" xfId="0" applyNumberFormat="1" applyFont="1" applyFill="1" applyBorder="1" applyAlignment="1">
      <alignment horizontal="center" vertical="top"/>
    </xf>
    <xf numFmtId="3" fontId="2" fillId="3" borderId="49" xfId="0" applyNumberFormat="1" applyFont="1" applyFill="1" applyBorder="1" applyAlignment="1">
      <alignment horizontal="center" vertical="top"/>
    </xf>
    <xf numFmtId="3" fontId="25" fillId="3" borderId="0" xfId="0" applyNumberFormat="1" applyFont="1" applyFill="1" applyBorder="1" applyAlignment="1">
      <alignment horizontal="left" vertical="top" wrapText="1"/>
    </xf>
    <xf numFmtId="3" fontId="25" fillId="3" borderId="0" xfId="0" applyNumberFormat="1" applyFont="1" applyFill="1" applyAlignment="1">
      <alignment horizontal="left" vertical="top" wrapText="1"/>
    </xf>
    <xf numFmtId="164" fontId="2" fillId="0" borderId="59" xfId="0" applyNumberFormat="1" applyFont="1" applyFill="1" applyBorder="1" applyAlignment="1">
      <alignment horizontal="left" vertical="top" wrapText="1"/>
    </xf>
    <xf numFmtId="164" fontId="2" fillId="0" borderId="55" xfId="0" applyNumberFormat="1" applyFont="1" applyFill="1" applyBorder="1" applyAlignment="1">
      <alignment horizontal="left" vertical="top" wrapText="1"/>
    </xf>
    <xf numFmtId="3" fontId="9" fillId="13" borderId="40" xfId="0" applyNumberFormat="1" applyFont="1" applyFill="1" applyBorder="1" applyAlignment="1">
      <alignment horizontal="left" vertical="top"/>
    </xf>
    <xf numFmtId="3" fontId="9" fillId="13" borderId="14" xfId="0" applyNumberFormat="1" applyFont="1" applyFill="1" applyBorder="1" applyAlignment="1">
      <alignment horizontal="left" vertical="top"/>
    </xf>
    <xf numFmtId="3" fontId="9" fillId="13" borderId="15" xfId="0" applyNumberFormat="1" applyFont="1" applyFill="1" applyBorder="1" applyAlignment="1">
      <alignment horizontal="left" vertical="top"/>
    </xf>
    <xf numFmtId="3" fontId="9" fillId="2" borderId="44" xfId="0" applyNumberFormat="1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left" vertical="top" wrapText="1"/>
    </xf>
    <xf numFmtId="3" fontId="9" fillId="2" borderId="55" xfId="0" applyNumberFormat="1" applyFont="1" applyFill="1" applyBorder="1" applyAlignment="1">
      <alignment horizontal="left" vertical="top" wrapText="1"/>
    </xf>
    <xf numFmtId="3" fontId="2" fillId="3" borderId="5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3" fontId="2" fillId="3" borderId="16" xfId="0" applyNumberFormat="1" applyFont="1" applyFill="1" applyBorder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3" fontId="9" fillId="3" borderId="60" xfId="0" applyNumberFormat="1" applyFont="1" applyFill="1" applyBorder="1" applyAlignment="1">
      <alignment horizontal="center" vertical="top" wrapText="1"/>
    </xf>
    <xf numFmtId="3" fontId="9" fillId="3" borderId="65" xfId="0" applyNumberFormat="1" applyFont="1" applyFill="1" applyBorder="1" applyAlignment="1">
      <alignment horizontal="center" vertical="top" wrapText="1"/>
    </xf>
    <xf numFmtId="3" fontId="9" fillId="3" borderId="3" xfId="0" applyNumberFormat="1" applyFont="1" applyFill="1" applyBorder="1" applyAlignment="1">
      <alignment horizontal="left" vertical="top" wrapText="1"/>
    </xf>
    <xf numFmtId="3" fontId="9" fillId="3" borderId="10" xfId="0" applyNumberFormat="1" applyFont="1" applyFill="1" applyBorder="1" applyAlignment="1">
      <alignment horizontal="left" vertical="top" wrapText="1"/>
    </xf>
    <xf numFmtId="3" fontId="10" fillId="3" borderId="16" xfId="0" applyNumberFormat="1" applyFont="1" applyFill="1" applyBorder="1" applyAlignment="1">
      <alignment horizontal="left" vertical="top" wrapText="1"/>
    </xf>
    <xf numFmtId="3" fontId="10" fillId="3" borderId="10" xfId="0" applyNumberFormat="1" applyFont="1" applyFill="1" applyBorder="1" applyAlignment="1">
      <alignment horizontal="left" vertical="top" wrapText="1"/>
    </xf>
    <xf numFmtId="3" fontId="10" fillId="3" borderId="38" xfId="0" applyNumberFormat="1" applyFont="1" applyFill="1" applyBorder="1" applyAlignment="1">
      <alignment horizontal="left" vertical="top" wrapText="1"/>
    </xf>
    <xf numFmtId="164" fontId="2" fillId="3" borderId="41" xfId="0" applyNumberFormat="1" applyFont="1" applyFill="1" applyBorder="1" applyAlignment="1">
      <alignment horizontal="left" vertical="top" wrapText="1"/>
    </xf>
    <xf numFmtId="164" fontId="2" fillId="3" borderId="31" xfId="0" applyNumberFormat="1" applyFont="1" applyFill="1" applyBorder="1" applyAlignment="1">
      <alignment horizontal="left" vertical="top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left" vertical="top" wrapText="1"/>
    </xf>
    <xf numFmtId="3" fontId="2" fillId="3" borderId="38" xfId="0" applyNumberFormat="1" applyFont="1" applyFill="1" applyBorder="1" applyAlignment="1">
      <alignment horizontal="left" vertical="top" wrapText="1"/>
    </xf>
    <xf numFmtId="3" fontId="9" fillId="3" borderId="19" xfId="0" applyNumberFormat="1" applyFont="1" applyFill="1" applyBorder="1" applyAlignment="1">
      <alignment horizontal="left" vertical="top" wrapText="1"/>
    </xf>
    <xf numFmtId="3" fontId="2" fillId="3" borderId="4" xfId="0" applyNumberFormat="1" applyFont="1" applyFill="1" applyBorder="1" applyAlignment="1">
      <alignment horizontal="center" vertical="center" textRotation="90" wrapText="1"/>
    </xf>
    <xf numFmtId="3" fontId="2" fillId="3" borderId="20" xfId="0" applyNumberFormat="1" applyFont="1" applyFill="1" applyBorder="1" applyAlignment="1">
      <alignment horizontal="center" vertical="center" textRotation="90" wrapText="1"/>
    </xf>
    <xf numFmtId="3" fontId="2" fillId="3" borderId="29" xfId="0" applyNumberFormat="1" applyFont="1" applyFill="1" applyBorder="1" applyAlignment="1">
      <alignment horizontal="left" vertical="top" wrapText="1"/>
    </xf>
    <xf numFmtId="3" fontId="2" fillId="3" borderId="43" xfId="0" applyNumberFormat="1" applyFont="1" applyFill="1" applyBorder="1" applyAlignment="1">
      <alignment horizontal="left" vertical="top" wrapText="1"/>
    </xf>
    <xf numFmtId="3" fontId="9" fillId="11" borderId="6" xfId="0" applyNumberFormat="1" applyFont="1" applyFill="1" applyBorder="1" applyAlignment="1">
      <alignment horizontal="left" vertical="top" wrapText="1"/>
    </xf>
    <xf numFmtId="3" fontId="9" fillId="11" borderId="7" xfId="0" applyNumberFormat="1" applyFont="1" applyFill="1" applyBorder="1" applyAlignment="1">
      <alignment horizontal="left" vertical="top" wrapText="1"/>
    </xf>
    <xf numFmtId="3" fontId="9" fillId="11" borderId="8" xfId="0" applyNumberFormat="1" applyFont="1" applyFill="1" applyBorder="1" applyAlignment="1">
      <alignment horizontal="left" vertical="top" wrapText="1"/>
    </xf>
    <xf numFmtId="3" fontId="11" fillId="3" borderId="3" xfId="0" applyNumberFormat="1" applyFont="1" applyFill="1" applyBorder="1" applyAlignment="1">
      <alignment horizontal="left" vertical="top" wrapText="1"/>
    </xf>
    <xf numFmtId="3" fontId="11" fillId="3" borderId="10" xfId="0" applyNumberFormat="1" applyFont="1" applyFill="1" applyBorder="1" applyAlignment="1">
      <alignment horizontal="left" vertical="top" wrapText="1"/>
    </xf>
    <xf numFmtId="3" fontId="9" fillId="2" borderId="26" xfId="0" applyNumberFormat="1" applyFont="1" applyFill="1" applyBorder="1" applyAlignment="1">
      <alignment horizontal="left" vertical="top" wrapText="1"/>
    </xf>
    <xf numFmtId="3" fontId="9" fillId="2" borderId="27" xfId="0" applyNumberFormat="1" applyFont="1" applyFill="1" applyBorder="1" applyAlignment="1">
      <alignment horizontal="left" vertical="top" wrapText="1"/>
    </xf>
    <xf numFmtId="3" fontId="9" fillId="2" borderId="51" xfId="0" applyNumberFormat="1" applyFont="1" applyFill="1" applyBorder="1" applyAlignment="1">
      <alignment horizontal="left" vertical="top" wrapText="1"/>
    </xf>
    <xf numFmtId="3" fontId="2" fillId="3" borderId="59" xfId="0" applyNumberFormat="1" applyFont="1" applyFill="1" applyBorder="1" applyAlignment="1">
      <alignment horizontal="left" vertical="top" wrapText="1"/>
    </xf>
    <xf numFmtId="3" fontId="2" fillId="3" borderId="64" xfId="0" applyNumberFormat="1" applyFont="1" applyFill="1" applyBorder="1" applyAlignment="1">
      <alignment horizontal="left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left" vertical="top" wrapText="1"/>
    </xf>
    <xf numFmtId="0" fontId="2" fillId="3" borderId="49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horizontal="left" vertical="top" wrapText="1"/>
    </xf>
    <xf numFmtId="3" fontId="2" fillId="0" borderId="21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top"/>
    </xf>
    <xf numFmtId="3" fontId="2" fillId="3" borderId="3" xfId="0" applyNumberFormat="1" applyFont="1" applyFill="1" applyBorder="1" applyAlignment="1">
      <alignment horizontal="left" vertical="top" wrapText="1"/>
    </xf>
    <xf numFmtId="3" fontId="2" fillId="3" borderId="19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3" fontId="23" fillId="3" borderId="12" xfId="0" applyNumberFormat="1" applyFont="1" applyFill="1" applyBorder="1" applyAlignment="1">
      <alignment horizontal="center" vertical="top" wrapText="1"/>
    </xf>
    <xf numFmtId="3" fontId="23" fillId="3" borderId="21" xfId="0" applyNumberFormat="1" applyFont="1" applyFill="1" applyBorder="1" applyAlignment="1">
      <alignment horizontal="center" vertical="top" wrapText="1"/>
    </xf>
    <xf numFmtId="3" fontId="13" fillId="3" borderId="3" xfId="0" applyNumberFormat="1" applyFont="1" applyFill="1" applyBorder="1" applyAlignment="1">
      <alignment horizontal="left" vertical="top" wrapText="1"/>
    </xf>
    <xf numFmtId="3" fontId="13" fillId="3" borderId="10" xfId="0" applyNumberFormat="1" applyFont="1" applyFill="1" applyBorder="1" applyAlignment="1">
      <alignment horizontal="left" vertical="top" wrapText="1"/>
    </xf>
    <xf numFmtId="3" fontId="2" fillId="3" borderId="2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9" xfId="0" applyNumberFormat="1" applyFont="1" applyBorder="1" applyAlignment="1">
      <alignment horizontal="center" vertical="center" textRotation="90" wrapText="1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3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8" fillId="0" borderId="19" xfId="0" applyNumberFormat="1" applyFont="1" applyBorder="1" applyAlignment="1">
      <alignment horizontal="center" vertical="center" textRotation="90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textRotation="90" wrapText="1"/>
    </xf>
    <xf numFmtId="3" fontId="8" fillId="3" borderId="11" xfId="0" applyNumberFormat="1" applyFont="1" applyFill="1" applyBorder="1" applyAlignment="1">
      <alignment horizontal="center" vertical="center" textRotation="90" wrapText="1"/>
    </xf>
    <xf numFmtId="3" fontId="8" fillId="3" borderId="20" xfId="0" applyNumberFormat="1" applyFont="1" applyFill="1" applyBorder="1" applyAlignment="1">
      <alignment horizontal="center" vertical="center" textRotation="90" wrapText="1"/>
    </xf>
    <xf numFmtId="3" fontId="2" fillId="0" borderId="29" xfId="0" applyNumberFormat="1" applyFont="1" applyBorder="1" applyAlignment="1">
      <alignment horizontal="center" vertical="center" textRotation="90" wrapText="1"/>
    </xf>
    <xf numFmtId="3" fontId="2" fillId="0" borderId="31" xfId="0" applyNumberFormat="1" applyFont="1" applyBorder="1" applyAlignment="1">
      <alignment horizontal="center" vertical="center" textRotation="90" wrapText="1"/>
    </xf>
    <xf numFmtId="3" fontId="2" fillId="0" borderId="43" xfId="0" applyNumberFormat="1" applyFont="1" applyBorder="1" applyAlignment="1">
      <alignment horizontal="center" vertical="center" textRotation="90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textRotation="90" wrapText="1"/>
    </xf>
    <xf numFmtId="165" fontId="2" fillId="0" borderId="31" xfId="0" applyNumberFormat="1" applyFont="1" applyBorder="1" applyAlignment="1">
      <alignment horizontal="center" vertical="center" textRotation="90" wrapText="1"/>
    </xf>
    <xf numFmtId="165" fontId="2" fillId="0" borderId="43" xfId="0" applyNumberFormat="1" applyFont="1" applyBorder="1" applyAlignment="1">
      <alignment horizontal="center" vertical="center" textRotation="90" wrapText="1"/>
    </xf>
    <xf numFmtId="3" fontId="8" fillId="0" borderId="5" xfId="0" applyNumberFormat="1" applyFont="1" applyBorder="1" applyAlignment="1">
      <alignment horizontal="center" vertical="center" textRotation="90" wrapText="1"/>
    </xf>
    <xf numFmtId="3" fontId="8" fillId="0" borderId="12" xfId="0" applyNumberFormat="1" applyFont="1" applyBorder="1" applyAlignment="1">
      <alignment horizontal="center" vertical="center" textRotation="90" wrapText="1"/>
    </xf>
    <xf numFmtId="3" fontId="8" fillId="0" borderId="21" xfId="0" applyNumberFormat="1" applyFont="1" applyBorder="1" applyAlignment="1">
      <alignment horizontal="center" vertical="center" textRotation="90" wrapText="1"/>
    </xf>
    <xf numFmtId="3" fontId="2" fillId="0" borderId="13" xfId="0" applyNumberFormat="1" applyFont="1" applyBorder="1" applyAlignment="1">
      <alignment horizontal="center" vertical="center" textRotation="90"/>
    </xf>
    <xf numFmtId="3" fontId="2" fillId="0" borderId="21" xfId="0" applyNumberFormat="1" applyFont="1" applyBorder="1" applyAlignment="1">
      <alignment horizontal="center" vertical="center" textRotation="90"/>
    </xf>
    <xf numFmtId="3" fontId="9" fillId="12" borderId="41" xfId="0" applyNumberFormat="1" applyFont="1" applyFill="1" applyBorder="1" applyAlignment="1">
      <alignment horizontal="left" vertical="top" wrapText="1"/>
    </xf>
    <xf numFmtId="3" fontId="9" fillId="12" borderId="45" xfId="0" applyNumberFormat="1" applyFont="1" applyFill="1" applyBorder="1" applyAlignment="1">
      <alignment horizontal="left" vertical="top" wrapText="1"/>
    </xf>
    <xf numFmtId="3" fontId="9" fillId="12" borderId="59" xfId="0" applyNumberFormat="1" applyFont="1" applyFill="1" applyBorder="1" applyAlignment="1">
      <alignment horizontal="left" vertical="top" wrapText="1"/>
    </xf>
    <xf numFmtId="49" fontId="9" fillId="13" borderId="2" xfId="0" applyNumberFormat="1" applyFont="1" applyFill="1" applyBorder="1" applyAlignment="1">
      <alignment horizontal="center" vertical="top"/>
    </xf>
    <xf numFmtId="49" fontId="9" fillId="13" borderId="9" xfId="0" applyNumberFormat="1" applyFont="1" applyFill="1" applyBorder="1" applyAlignment="1">
      <alignment horizontal="center" vertical="top"/>
    </xf>
    <xf numFmtId="3" fontId="2" fillId="0" borderId="32" xfId="0" applyNumberFormat="1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32" xfId="0" applyNumberFormat="1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left" vertical="top"/>
    </xf>
    <xf numFmtId="3" fontId="2" fillId="0" borderId="15" xfId="0" applyNumberFormat="1" applyFont="1" applyBorder="1" applyAlignment="1">
      <alignment horizontal="left" vertical="top"/>
    </xf>
    <xf numFmtId="3" fontId="2" fillId="3" borderId="13" xfId="0" applyNumberFormat="1" applyFont="1" applyFill="1" applyBorder="1" applyAlignment="1">
      <alignment horizontal="center" vertical="top" wrapText="1"/>
    </xf>
    <xf numFmtId="3" fontId="2" fillId="3" borderId="49" xfId="0" applyNumberFormat="1" applyFont="1" applyFill="1" applyBorder="1" applyAlignment="1">
      <alignment horizontal="center" vertical="top" wrapText="1"/>
    </xf>
    <xf numFmtId="3" fontId="9" fillId="2" borderId="47" xfId="0" applyNumberFormat="1" applyFont="1" applyFill="1" applyBorder="1" applyAlignment="1">
      <alignment horizontal="left" vertical="top" wrapText="1"/>
    </xf>
    <xf numFmtId="3" fontId="9" fillId="2" borderId="28" xfId="0" applyNumberFormat="1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9" fillId="12" borderId="32" xfId="0" applyNumberFormat="1" applyFont="1" applyFill="1" applyBorder="1" applyAlignment="1">
      <alignment horizontal="left" vertical="top"/>
    </xf>
    <xf numFmtId="3" fontId="9" fillId="12" borderId="14" xfId="0" applyNumberFormat="1" applyFont="1" applyFill="1" applyBorder="1" applyAlignment="1">
      <alignment horizontal="left" vertical="top"/>
    </xf>
    <xf numFmtId="3" fontId="9" fillId="12" borderId="15" xfId="0" applyNumberFormat="1" applyFont="1" applyFill="1" applyBorder="1" applyAlignment="1">
      <alignment horizontal="left" vertical="top"/>
    </xf>
    <xf numFmtId="49" fontId="2" fillId="3" borderId="36" xfId="0" applyNumberFormat="1" applyFont="1" applyFill="1" applyBorder="1" applyAlignment="1">
      <alignment horizontal="left" vertical="top" wrapText="1"/>
    </xf>
    <xf numFmtId="3" fontId="9" fillId="13" borderId="26" xfId="0" applyNumberFormat="1" applyFont="1" applyFill="1" applyBorder="1" applyAlignment="1">
      <alignment horizontal="right" vertical="top"/>
    </xf>
    <xf numFmtId="3" fontId="9" fillId="13" borderId="27" xfId="0" applyNumberFormat="1" applyFont="1" applyFill="1" applyBorder="1" applyAlignment="1">
      <alignment horizontal="right" vertical="top"/>
    </xf>
    <xf numFmtId="3" fontId="9" fillId="13" borderId="28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center" wrapText="1"/>
    </xf>
    <xf numFmtId="3" fontId="2" fillId="7" borderId="47" xfId="0" applyNumberFormat="1" applyFont="1" applyFill="1" applyBorder="1" applyAlignment="1">
      <alignment horizontal="center" vertical="top" wrapText="1"/>
    </xf>
    <xf numFmtId="3" fontId="2" fillId="7" borderId="28" xfId="0" applyNumberFormat="1" applyFont="1" applyFill="1" applyBorder="1" applyAlignment="1">
      <alignment horizontal="center" vertical="top" wrapText="1"/>
    </xf>
    <xf numFmtId="3" fontId="9" fillId="4" borderId="32" xfId="0" applyNumberFormat="1" applyFont="1" applyFill="1" applyBorder="1" applyAlignment="1">
      <alignment horizontal="right" vertical="top"/>
    </xf>
    <xf numFmtId="3" fontId="9" fillId="4" borderId="14" xfId="0" applyNumberFormat="1" applyFont="1" applyFill="1" applyBorder="1" applyAlignment="1">
      <alignment horizontal="right" vertical="top"/>
    </xf>
    <xf numFmtId="3" fontId="9" fillId="4" borderId="15" xfId="0" applyNumberFormat="1" applyFont="1" applyFill="1" applyBorder="1" applyAlignment="1">
      <alignment horizontal="right" vertical="top"/>
    </xf>
    <xf numFmtId="3" fontId="9" fillId="13" borderId="47" xfId="0" applyNumberFormat="1" applyFont="1" applyFill="1" applyBorder="1" applyAlignment="1">
      <alignment horizontal="center" vertical="top" wrapText="1"/>
    </xf>
    <xf numFmtId="3" fontId="9" fillId="13" borderId="28" xfId="0" applyNumberFormat="1" applyFont="1" applyFill="1" applyBorder="1" applyAlignment="1">
      <alignment horizontal="center" vertical="top" wrapText="1"/>
    </xf>
    <xf numFmtId="3" fontId="8" fillId="3" borderId="16" xfId="0" applyNumberFormat="1" applyFont="1" applyFill="1" applyBorder="1" applyAlignment="1">
      <alignment horizontal="left" vertical="top" wrapText="1"/>
    </xf>
    <xf numFmtId="3" fontId="8" fillId="3" borderId="38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 wrapText="1"/>
    </xf>
    <xf numFmtId="3" fontId="9" fillId="12" borderId="47" xfId="0" applyNumberFormat="1" applyFont="1" applyFill="1" applyBorder="1" applyAlignment="1">
      <alignment horizontal="center" vertical="top" wrapText="1"/>
    </xf>
    <xf numFmtId="3" fontId="9" fillId="12" borderId="28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3" fontId="9" fillId="2" borderId="55" xfId="0" applyNumberFormat="1" applyFont="1" applyFill="1" applyBorder="1" applyAlignment="1">
      <alignment horizontal="center" vertical="top" wrapText="1"/>
    </xf>
    <xf numFmtId="3" fontId="9" fillId="12" borderId="26" xfId="0" applyNumberFormat="1" applyFont="1" applyFill="1" applyBorder="1" applyAlignment="1">
      <alignment horizontal="right" vertical="top"/>
    </xf>
    <xf numFmtId="3" fontId="9" fillId="12" borderId="27" xfId="0" applyNumberFormat="1" applyFont="1" applyFill="1" applyBorder="1" applyAlignment="1">
      <alignment horizontal="right" vertical="top"/>
    </xf>
    <xf numFmtId="3" fontId="9" fillId="12" borderId="28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top"/>
    </xf>
    <xf numFmtId="3" fontId="9" fillId="2" borderId="27" xfId="0" applyNumberFormat="1" applyFont="1" applyFill="1" applyBorder="1" applyAlignment="1">
      <alignment horizontal="right" vertical="top"/>
    </xf>
    <xf numFmtId="3" fontId="9" fillId="2" borderId="28" xfId="0" applyNumberFormat="1" applyFont="1" applyFill="1" applyBorder="1" applyAlignment="1">
      <alignment horizontal="right" vertical="top"/>
    </xf>
    <xf numFmtId="3" fontId="8" fillId="3" borderId="41" xfId="0" applyNumberFormat="1" applyFont="1" applyFill="1" applyBorder="1" applyAlignment="1">
      <alignment horizontal="center" vertical="top"/>
    </xf>
    <xf numFmtId="3" fontId="8" fillId="3" borderId="31" xfId="0" applyNumberFormat="1" applyFont="1" applyFill="1" applyBorder="1" applyAlignment="1">
      <alignment horizontal="center" vertical="top"/>
    </xf>
    <xf numFmtId="3" fontId="8" fillId="3" borderId="10" xfId="0" applyNumberFormat="1" applyFont="1" applyFill="1" applyBorder="1" applyAlignment="1">
      <alignment horizontal="left" vertical="top" wrapText="1"/>
    </xf>
    <xf numFmtId="3" fontId="9" fillId="4" borderId="52" xfId="0" applyNumberFormat="1" applyFont="1" applyFill="1" applyBorder="1" applyAlignment="1">
      <alignment horizontal="right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3" fontId="9" fillId="4" borderId="23" xfId="0" applyNumberFormat="1" applyFont="1" applyFill="1" applyBorder="1" applyAlignment="1">
      <alignment horizontal="right" vertical="top" wrapText="1"/>
    </xf>
    <xf numFmtId="3" fontId="9" fillId="4" borderId="22" xfId="0" applyNumberFormat="1" applyFont="1" applyFill="1" applyBorder="1" applyAlignment="1">
      <alignment horizontal="right" vertical="top"/>
    </xf>
    <xf numFmtId="3" fontId="9" fillId="4" borderId="23" xfId="0" applyNumberFormat="1" applyFont="1" applyFill="1" applyBorder="1" applyAlignment="1">
      <alignment horizontal="right" vertical="top"/>
    </xf>
    <xf numFmtId="3" fontId="9" fillId="4" borderId="24" xfId="0" applyNumberFormat="1" applyFont="1" applyFill="1" applyBorder="1" applyAlignment="1">
      <alignment horizontal="right" vertical="top"/>
    </xf>
    <xf numFmtId="3" fontId="2" fillId="4" borderId="32" xfId="0" applyNumberFormat="1" applyFont="1" applyFill="1" applyBorder="1" applyAlignment="1">
      <alignment horizontal="left" vertical="top"/>
    </xf>
    <xf numFmtId="3" fontId="2" fillId="4" borderId="14" xfId="0" applyNumberFormat="1" applyFont="1" applyFill="1" applyBorder="1" applyAlignment="1">
      <alignment horizontal="left" vertical="top"/>
    </xf>
    <xf numFmtId="3" fontId="2" fillId="4" borderId="15" xfId="0" applyNumberFormat="1" applyFont="1" applyFill="1" applyBorder="1" applyAlignment="1">
      <alignment horizontal="left" vertical="top"/>
    </xf>
    <xf numFmtId="3" fontId="9" fillId="3" borderId="59" xfId="0" applyNumberFormat="1" applyFont="1" applyFill="1" applyBorder="1" applyAlignment="1">
      <alignment horizontal="left" vertical="top" wrapText="1"/>
    </xf>
    <xf numFmtId="3" fontId="9" fillId="3" borderId="42" xfId="0" applyNumberFormat="1" applyFont="1" applyFill="1" applyBorder="1" applyAlignment="1">
      <alignment horizontal="left" vertical="top" wrapText="1"/>
    </xf>
    <xf numFmtId="3" fontId="9" fillId="2" borderId="44" xfId="0" applyNumberFormat="1" applyFont="1" applyFill="1" applyBorder="1" applyAlignment="1">
      <alignment horizontal="right" vertical="top"/>
    </xf>
    <xf numFmtId="3" fontId="9" fillId="2" borderId="1" xfId="0" applyNumberFormat="1" applyFont="1" applyFill="1" applyBorder="1" applyAlignment="1">
      <alignment horizontal="right" vertical="top"/>
    </xf>
    <xf numFmtId="3" fontId="9" fillId="2" borderId="43" xfId="0" applyNumberFormat="1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horizontal="left" vertical="top" wrapText="1"/>
    </xf>
    <xf numFmtId="3" fontId="2" fillId="4" borderId="14" xfId="0" applyNumberFormat="1" applyFont="1" applyFill="1" applyBorder="1" applyAlignment="1">
      <alignment horizontal="left" vertical="top" wrapText="1"/>
    </xf>
    <xf numFmtId="3" fontId="2" fillId="4" borderId="15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/>
    </xf>
    <xf numFmtId="165" fontId="2" fillId="0" borderId="51" xfId="0" applyNumberFormat="1" applyFont="1" applyBorder="1" applyAlignment="1">
      <alignment horizontal="center" vertical="center" textRotation="90" wrapText="1"/>
    </xf>
    <xf numFmtId="165" fontId="2" fillId="0" borderId="42" xfId="0" applyNumberFormat="1" applyFont="1" applyBorder="1" applyAlignment="1">
      <alignment horizontal="center" vertical="center" textRotation="90" wrapText="1"/>
    </xf>
    <xf numFmtId="165" fontId="2" fillId="0" borderId="55" xfId="0" applyNumberFormat="1" applyFont="1" applyBorder="1" applyAlignment="1">
      <alignment horizontal="center" vertical="center" textRotation="90" wrapText="1"/>
    </xf>
    <xf numFmtId="3" fontId="8" fillId="0" borderId="27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 textRotation="90"/>
    </xf>
    <xf numFmtId="3" fontId="2" fillId="0" borderId="43" xfId="0" applyNumberFormat="1" applyFont="1" applyBorder="1" applyAlignment="1">
      <alignment horizontal="center" vertical="center" textRotation="90"/>
    </xf>
    <xf numFmtId="3" fontId="2" fillId="0" borderId="16" xfId="0" applyNumberFormat="1" applyFont="1" applyBorder="1" applyAlignment="1">
      <alignment horizontal="center" vertical="center" textRotation="90"/>
    </xf>
    <xf numFmtId="3" fontId="2" fillId="0" borderId="19" xfId="0" applyNumberFormat="1" applyFont="1" applyBorder="1" applyAlignment="1">
      <alignment horizontal="center" vertical="center" textRotation="90"/>
    </xf>
    <xf numFmtId="3" fontId="2" fillId="0" borderId="59" xfId="0" applyNumberFormat="1" applyFont="1" applyBorder="1" applyAlignment="1">
      <alignment horizontal="center" vertical="center" textRotation="90"/>
    </xf>
    <xf numFmtId="3" fontId="2" fillId="0" borderId="55" xfId="0" applyNumberFormat="1" applyFont="1" applyBorder="1" applyAlignment="1">
      <alignment horizontal="center" vertical="center" textRotation="90"/>
    </xf>
    <xf numFmtId="165" fontId="2" fillId="0" borderId="3" xfId="0" applyNumberFormat="1" applyFont="1" applyBorder="1" applyAlignment="1">
      <alignment horizontal="center" vertical="center" textRotation="90" wrapText="1"/>
    </xf>
    <xf numFmtId="165" fontId="2" fillId="0" borderId="10" xfId="0" applyNumberFormat="1" applyFont="1" applyBorder="1" applyAlignment="1">
      <alignment horizontal="center" vertical="center" textRotation="90" wrapText="1"/>
    </xf>
    <xf numFmtId="165" fontId="2" fillId="0" borderId="19" xfId="0" applyNumberFormat="1" applyFont="1" applyBorder="1" applyAlignment="1">
      <alignment horizontal="center" vertical="center" textRotation="90" wrapText="1"/>
    </xf>
    <xf numFmtId="3" fontId="8" fillId="3" borderId="41" xfId="0" applyNumberFormat="1" applyFont="1" applyFill="1" applyBorder="1" applyAlignment="1">
      <alignment horizontal="left" vertical="top" wrapText="1"/>
    </xf>
    <xf numFmtId="3" fontId="8" fillId="3" borderId="43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9" fillId="3" borderId="35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164" fontId="2" fillId="0" borderId="21" xfId="0" applyNumberFormat="1" applyFont="1" applyFill="1" applyBorder="1" applyAlignment="1">
      <alignment horizontal="left" vertical="top" wrapText="1"/>
    </xf>
    <xf numFmtId="3" fontId="2" fillId="3" borderId="21" xfId="0" applyNumberFormat="1" applyFont="1" applyFill="1" applyBorder="1" applyAlignment="1">
      <alignment horizontal="left" vertical="top" wrapText="1"/>
    </xf>
    <xf numFmtId="3" fontId="9" fillId="12" borderId="27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center" textRotation="90" wrapText="1"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3" fontId="2" fillId="0" borderId="20" xfId="0" applyNumberFormat="1" applyFont="1" applyFill="1" applyBorder="1" applyAlignment="1">
      <alignment horizontal="center" vertical="center" textRotation="90" wrapText="1"/>
    </xf>
    <xf numFmtId="3" fontId="2" fillId="7" borderId="27" xfId="0" applyNumberFormat="1" applyFont="1" applyFill="1" applyBorder="1" applyAlignment="1">
      <alignment horizontal="center" vertical="top" wrapText="1"/>
    </xf>
    <xf numFmtId="3" fontId="9" fillId="4" borderId="24" xfId="0" applyNumberFormat="1" applyFont="1" applyFill="1" applyBorder="1" applyAlignment="1">
      <alignment horizontal="right" vertical="top" wrapText="1"/>
    </xf>
    <xf numFmtId="3" fontId="27" fillId="3" borderId="12" xfId="0" applyNumberFormat="1" applyFont="1" applyFill="1" applyBorder="1" applyAlignment="1">
      <alignment horizontal="center" vertical="top"/>
    </xf>
    <xf numFmtId="3" fontId="14" fillId="3" borderId="3" xfId="0" applyNumberFormat="1" applyFont="1" applyFill="1" applyBorder="1" applyAlignment="1">
      <alignment horizontal="left" vertical="top" wrapText="1"/>
    </xf>
    <xf numFmtId="3" fontId="14" fillId="3" borderId="38" xfId="0" applyNumberFormat="1" applyFont="1" applyFill="1" applyBorder="1" applyAlignment="1">
      <alignment horizontal="left" vertical="top" wrapText="1"/>
    </xf>
    <xf numFmtId="3" fontId="9" fillId="2" borderId="36" xfId="0" applyNumberFormat="1" applyFont="1" applyFill="1" applyBorder="1" applyAlignment="1">
      <alignment horizontal="left" vertical="top" wrapText="1"/>
    </xf>
    <xf numFmtId="3" fontId="9" fillId="3" borderId="13" xfId="0" applyNumberFormat="1" applyFont="1" applyFill="1" applyBorder="1" applyAlignment="1">
      <alignment horizontal="left" vertical="top" wrapText="1"/>
    </xf>
    <xf numFmtId="3" fontId="9" fillId="3" borderId="12" xfId="0" applyNumberFormat="1" applyFont="1" applyFill="1" applyBorder="1" applyAlignment="1">
      <alignment horizontal="left" vertical="top" wrapText="1"/>
    </xf>
    <xf numFmtId="3" fontId="9" fillId="13" borderId="27" xfId="0" applyNumberFormat="1" applyFont="1" applyFill="1" applyBorder="1" applyAlignment="1">
      <alignment horizontal="center" vertical="top" wrapText="1"/>
    </xf>
  </cellXfs>
  <cellStyles count="12">
    <cellStyle name="Blogas" xfId="10" builtinId="27"/>
    <cellStyle name="Excel Built-in Normal" xfId="3"/>
    <cellStyle name="Įprastas" xfId="0" builtinId="0"/>
    <cellStyle name="Įprastas 2" xfId="1"/>
    <cellStyle name="Įprastas 3" xfId="2"/>
    <cellStyle name="Normal 2" xfId="7"/>
    <cellStyle name="Normal 3" xfId="5"/>
    <cellStyle name="Normal 5" xfId="6"/>
    <cellStyle name="Normal 6" xfId="4"/>
    <cellStyle name="Normal 6 2" xfId="9"/>
    <cellStyle name="Normal 7" xfId="8"/>
    <cellStyle name="Normal_Sheet1" xfId="11"/>
  </cellStyles>
  <dxfs count="0"/>
  <tableStyles count="0" defaultTableStyle="TableStyleMedium2" defaultPivotStyle="PivotStyleLight16"/>
  <colors>
    <mruColors>
      <color rgb="FFFFFF99"/>
      <color rgb="FFCCECFF"/>
      <color rgb="FFFFFF66"/>
      <color rgb="FFFFCCFF"/>
      <color rgb="FFFFFFCC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2"/>
  <sheetViews>
    <sheetView tabSelected="1" zoomScaleNormal="100" zoomScaleSheetLayoutView="100" workbookViewId="0">
      <selection activeCell="A5" sqref="A5:K5"/>
    </sheetView>
  </sheetViews>
  <sheetFormatPr defaultColWidth="9.28515625" defaultRowHeight="12.75" x14ac:dyDescent="0.2"/>
  <cols>
    <col min="1" max="1" width="2.5703125" style="1" customWidth="1"/>
    <col min="2" max="2" width="3.28515625" style="2" customWidth="1"/>
    <col min="3" max="3" width="2.85546875" style="1" customWidth="1"/>
    <col min="4" max="4" width="2.7109375" style="2" customWidth="1"/>
    <col min="5" max="5" width="26.7109375" style="91" customWidth="1"/>
    <col min="6" max="6" width="3" style="128" customWidth="1"/>
    <col min="7" max="7" width="14" style="3" customWidth="1"/>
    <col min="8" max="8" width="8.28515625" style="3" customWidth="1"/>
    <col min="9" max="9" width="7.7109375" style="374" customWidth="1"/>
    <col min="10" max="10" width="23.5703125" style="49" customWidth="1"/>
    <col min="11" max="11" width="6.28515625" style="3" customWidth="1"/>
    <col min="12" max="16384" width="9.28515625" style="53"/>
  </cols>
  <sheetData>
    <row r="1" spans="1:16" ht="48.75" customHeight="1" x14ac:dyDescent="0.2">
      <c r="G1" s="922" t="s">
        <v>212</v>
      </c>
      <c r="H1" s="922"/>
      <c r="I1" s="922"/>
      <c r="J1" s="922"/>
      <c r="K1" s="922"/>
    </row>
    <row r="2" spans="1:16" ht="35.25" customHeight="1" x14ac:dyDescent="0.2">
      <c r="G2" s="922" t="s">
        <v>229</v>
      </c>
      <c r="H2" s="922"/>
      <c r="I2" s="922"/>
      <c r="J2" s="922"/>
      <c r="K2" s="746"/>
    </row>
    <row r="3" spans="1:16" ht="13.5" customHeight="1" x14ac:dyDescent="0.2">
      <c r="G3" s="746"/>
      <c r="H3" s="746"/>
      <c r="I3" s="746"/>
      <c r="J3" s="746"/>
      <c r="K3" s="746"/>
    </row>
    <row r="4" spans="1:16" s="5" customFormat="1" ht="15.75" x14ac:dyDescent="0.2">
      <c r="A4" s="856" t="s">
        <v>208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</row>
    <row r="5" spans="1:16" s="5" customFormat="1" ht="18" customHeight="1" x14ac:dyDescent="0.2">
      <c r="A5" s="857" t="s">
        <v>0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</row>
    <row r="6" spans="1:16" s="5" customFormat="1" ht="15.75" x14ac:dyDescent="0.2">
      <c r="A6" s="856" t="s">
        <v>1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</row>
    <row r="7" spans="1:16" s="10" customFormat="1" ht="17.649999999999999" customHeight="1" thickBot="1" x14ac:dyDescent="0.25">
      <c r="A7" s="6"/>
      <c r="B7" s="7"/>
      <c r="C7" s="6"/>
      <c r="D7" s="7"/>
      <c r="E7" s="126"/>
      <c r="F7" s="129"/>
      <c r="G7" s="8"/>
      <c r="H7" s="3"/>
      <c r="I7" s="325"/>
      <c r="J7" s="9"/>
      <c r="K7" s="688"/>
    </row>
    <row r="8" spans="1:16" s="10" customFormat="1" ht="18" customHeight="1" thickBot="1" x14ac:dyDescent="0.25">
      <c r="A8" s="860" t="s">
        <v>2</v>
      </c>
      <c r="B8" s="863" t="s">
        <v>3</v>
      </c>
      <c r="C8" s="863" t="s">
        <v>4</v>
      </c>
      <c r="D8" s="863" t="s">
        <v>103</v>
      </c>
      <c r="E8" s="866" t="s">
        <v>5</v>
      </c>
      <c r="F8" s="869" t="s">
        <v>6</v>
      </c>
      <c r="G8" s="882" t="s">
        <v>126</v>
      </c>
      <c r="H8" s="872" t="s">
        <v>7</v>
      </c>
      <c r="I8" s="879" t="s">
        <v>209</v>
      </c>
      <c r="J8" s="875" t="s">
        <v>8</v>
      </c>
      <c r="K8" s="876"/>
    </row>
    <row r="9" spans="1:16" s="10" customFormat="1" ht="18" customHeight="1" x14ac:dyDescent="0.2">
      <c r="A9" s="861"/>
      <c r="B9" s="864"/>
      <c r="C9" s="864"/>
      <c r="D9" s="864"/>
      <c r="E9" s="867"/>
      <c r="F9" s="870"/>
      <c r="G9" s="883"/>
      <c r="H9" s="873"/>
      <c r="I9" s="880"/>
      <c r="J9" s="877" t="s">
        <v>5</v>
      </c>
      <c r="K9" s="722" t="s">
        <v>64</v>
      </c>
    </row>
    <row r="10" spans="1:16" s="10" customFormat="1" ht="28.5" customHeight="1" x14ac:dyDescent="0.2">
      <c r="A10" s="861"/>
      <c r="B10" s="864"/>
      <c r="C10" s="864"/>
      <c r="D10" s="864"/>
      <c r="E10" s="867"/>
      <c r="F10" s="870"/>
      <c r="G10" s="883"/>
      <c r="H10" s="873"/>
      <c r="I10" s="880"/>
      <c r="J10" s="877"/>
      <c r="K10" s="885" t="s">
        <v>131</v>
      </c>
    </row>
    <row r="11" spans="1:16" s="10" customFormat="1" ht="47.25" customHeight="1" thickBot="1" x14ac:dyDescent="0.25">
      <c r="A11" s="862"/>
      <c r="B11" s="865"/>
      <c r="C11" s="865"/>
      <c r="D11" s="865"/>
      <c r="E11" s="868"/>
      <c r="F11" s="871"/>
      <c r="G11" s="884"/>
      <c r="H11" s="874"/>
      <c r="I11" s="881"/>
      <c r="J11" s="878"/>
      <c r="K11" s="886"/>
    </row>
    <row r="12" spans="1:16" ht="31.15" customHeight="1" x14ac:dyDescent="0.2">
      <c r="A12" s="822" t="s">
        <v>9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4"/>
    </row>
    <row r="13" spans="1:16" ht="15" customHeight="1" x14ac:dyDescent="0.2">
      <c r="A13" s="887" t="s">
        <v>10</v>
      </c>
      <c r="B13" s="888"/>
      <c r="C13" s="888"/>
      <c r="D13" s="888"/>
      <c r="E13" s="888"/>
      <c r="F13" s="888"/>
      <c r="G13" s="888"/>
      <c r="H13" s="888"/>
      <c r="I13" s="888"/>
      <c r="J13" s="888"/>
      <c r="K13" s="889"/>
    </row>
    <row r="14" spans="1:16" ht="16.899999999999999" customHeight="1" x14ac:dyDescent="0.2">
      <c r="A14" s="463" t="s">
        <v>11</v>
      </c>
      <c r="B14" s="793" t="s">
        <v>12</v>
      </c>
      <c r="C14" s="794"/>
      <c r="D14" s="794"/>
      <c r="E14" s="794"/>
      <c r="F14" s="794"/>
      <c r="G14" s="794"/>
      <c r="H14" s="794"/>
      <c r="I14" s="794"/>
      <c r="J14" s="794"/>
      <c r="K14" s="795"/>
    </row>
    <row r="15" spans="1:16" ht="15.6" customHeight="1" thickBot="1" x14ac:dyDescent="0.25">
      <c r="A15" s="464" t="s">
        <v>11</v>
      </c>
      <c r="B15" s="11" t="s">
        <v>11</v>
      </c>
      <c r="C15" s="796" t="s">
        <v>13</v>
      </c>
      <c r="D15" s="797"/>
      <c r="E15" s="797"/>
      <c r="F15" s="797"/>
      <c r="G15" s="797"/>
      <c r="H15" s="797"/>
      <c r="I15" s="797"/>
      <c r="J15" s="797"/>
      <c r="K15" s="798"/>
    </row>
    <row r="16" spans="1:16" ht="31.9" customHeight="1" x14ac:dyDescent="0.2">
      <c r="A16" s="890" t="s">
        <v>11</v>
      </c>
      <c r="B16" s="12" t="s">
        <v>11</v>
      </c>
      <c r="C16" s="13" t="s">
        <v>11</v>
      </c>
      <c r="D16" s="98"/>
      <c r="E16" s="807" t="s">
        <v>70</v>
      </c>
      <c r="F16" s="14" t="s">
        <v>14</v>
      </c>
      <c r="G16" s="799" t="s">
        <v>112</v>
      </c>
      <c r="H16" s="62" t="s">
        <v>15</v>
      </c>
      <c r="I16" s="327">
        <f>1070-150-73+0.5</f>
        <v>847.5</v>
      </c>
      <c r="J16" s="699" t="s">
        <v>71</v>
      </c>
      <c r="K16" s="89">
        <v>55</v>
      </c>
      <c r="L16" s="91"/>
      <c r="M16" s="91"/>
      <c r="N16" s="91"/>
      <c r="O16" s="91"/>
      <c r="P16" s="91"/>
    </row>
    <row r="17" spans="1:16" ht="15.75" customHeight="1" x14ac:dyDescent="0.2">
      <c r="A17" s="891"/>
      <c r="B17" s="16"/>
      <c r="C17" s="17"/>
      <c r="D17" s="99"/>
      <c r="E17" s="808"/>
      <c r="F17" s="50"/>
      <c r="G17" s="800"/>
      <c r="H17" s="675"/>
      <c r="I17" s="335"/>
      <c r="J17" s="812" t="s">
        <v>72</v>
      </c>
      <c r="K17" s="90">
        <v>20</v>
      </c>
      <c r="L17" s="91"/>
      <c r="M17" s="91"/>
      <c r="N17" s="91"/>
      <c r="O17" s="91"/>
      <c r="P17" s="91"/>
    </row>
    <row r="18" spans="1:16" ht="15.75" customHeight="1" x14ac:dyDescent="0.2">
      <c r="A18" s="891"/>
      <c r="B18" s="16"/>
      <c r="C18" s="17"/>
      <c r="D18" s="99"/>
      <c r="E18" s="808"/>
      <c r="F18" s="50"/>
      <c r="G18" s="56"/>
      <c r="H18" s="675"/>
      <c r="I18" s="335"/>
      <c r="J18" s="813"/>
      <c r="K18" s="85"/>
      <c r="L18" s="91"/>
      <c r="M18" s="91"/>
      <c r="N18" s="91"/>
      <c r="O18" s="91"/>
      <c r="P18" s="91"/>
    </row>
    <row r="19" spans="1:16" ht="30.75" customHeight="1" x14ac:dyDescent="0.2">
      <c r="A19" s="465"/>
      <c r="B19" s="16"/>
      <c r="C19" s="17"/>
      <c r="D19" s="99"/>
      <c r="E19" s="693"/>
      <c r="F19" s="701"/>
      <c r="G19" s="56"/>
      <c r="H19" s="675"/>
      <c r="I19" s="335"/>
      <c r="J19" s="185" t="s">
        <v>22</v>
      </c>
      <c r="K19" s="90">
        <v>11</v>
      </c>
    </row>
    <row r="20" spans="1:16" ht="17.649999999999999" customHeight="1" x14ac:dyDescent="0.2">
      <c r="A20" s="465"/>
      <c r="B20" s="16"/>
      <c r="C20" s="17"/>
      <c r="D20" s="99"/>
      <c r="E20" s="693"/>
      <c r="F20" s="701"/>
      <c r="G20" s="56"/>
      <c r="H20" s="675"/>
      <c r="I20" s="335"/>
      <c r="J20" s="186" t="s">
        <v>122</v>
      </c>
      <c r="K20" s="187">
        <v>124</v>
      </c>
    </row>
    <row r="21" spans="1:16" ht="41.25" customHeight="1" x14ac:dyDescent="0.2">
      <c r="A21" s="465"/>
      <c r="B21" s="16"/>
      <c r="C21" s="17"/>
      <c r="D21" s="99"/>
      <c r="E21" s="693"/>
      <c r="F21" s="701"/>
      <c r="G21" s="56"/>
      <c r="H21" s="675"/>
      <c r="I21" s="335"/>
      <c r="J21" s="186" t="s">
        <v>132</v>
      </c>
      <c r="K21" s="143">
        <v>50</v>
      </c>
    </row>
    <row r="22" spans="1:16" ht="17.25" customHeight="1" thickBot="1" x14ac:dyDescent="0.25">
      <c r="A22" s="466"/>
      <c r="B22" s="16"/>
      <c r="C22" s="18"/>
      <c r="D22" s="95"/>
      <c r="E22" s="64"/>
      <c r="F22" s="63"/>
      <c r="G22" s="73"/>
      <c r="H22" s="65" t="s">
        <v>16</v>
      </c>
      <c r="I22" s="150">
        <f>SUM(I16:I18)</f>
        <v>847.5</v>
      </c>
      <c r="J22" s="186" t="s">
        <v>101</v>
      </c>
      <c r="K22" s="190">
        <v>32</v>
      </c>
    </row>
    <row r="23" spans="1:16" ht="30" customHeight="1" x14ac:dyDescent="0.2">
      <c r="A23" s="467" t="s">
        <v>11</v>
      </c>
      <c r="B23" s="12" t="s">
        <v>11</v>
      </c>
      <c r="C23" s="20" t="s">
        <v>17</v>
      </c>
      <c r="D23" s="20"/>
      <c r="E23" s="306" t="s">
        <v>160</v>
      </c>
      <c r="F23" s="14" t="s">
        <v>110</v>
      </c>
      <c r="G23" s="434" t="s">
        <v>113</v>
      </c>
      <c r="H23" s="76"/>
      <c r="I23" s="339"/>
      <c r="J23" s="533"/>
      <c r="K23" s="194"/>
    </row>
    <row r="24" spans="1:16" ht="18.75" customHeight="1" x14ac:dyDescent="0.2">
      <c r="A24" s="465"/>
      <c r="B24" s="16"/>
      <c r="C24" s="21"/>
      <c r="D24" s="832" t="s">
        <v>11</v>
      </c>
      <c r="E24" s="803" t="s">
        <v>162</v>
      </c>
      <c r="F24" s="701"/>
      <c r="G24" s="290"/>
      <c r="H24" s="57" t="s">
        <v>18</v>
      </c>
      <c r="I24" s="346">
        <v>250</v>
      </c>
      <c r="J24" s="834" t="s">
        <v>164</v>
      </c>
      <c r="K24" s="836">
        <v>1</v>
      </c>
      <c r="L24" s="91"/>
      <c r="M24" s="91"/>
      <c r="N24" s="441"/>
      <c r="O24" s="4"/>
    </row>
    <row r="25" spans="1:16" ht="17.25" customHeight="1" x14ac:dyDescent="0.2">
      <c r="A25" s="465"/>
      <c r="B25" s="16"/>
      <c r="C25" s="21"/>
      <c r="D25" s="833"/>
      <c r="E25" s="816"/>
      <c r="F25" s="784"/>
      <c r="G25" s="290"/>
      <c r="H25" s="674" t="s">
        <v>15</v>
      </c>
      <c r="I25" s="346">
        <v>59.3</v>
      </c>
      <c r="J25" s="835"/>
      <c r="K25" s="837"/>
      <c r="L25" s="91"/>
      <c r="M25" s="91"/>
      <c r="N25" s="441"/>
      <c r="O25" s="4"/>
    </row>
    <row r="26" spans="1:16" ht="16.899999999999999" customHeight="1" x14ac:dyDescent="0.2">
      <c r="A26" s="465"/>
      <c r="B26" s="16"/>
      <c r="C26" s="21"/>
      <c r="D26" s="309" t="s">
        <v>17</v>
      </c>
      <c r="E26" s="173" t="s">
        <v>213</v>
      </c>
      <c r="F26" s="701"/>
      <c r="G26" s="290"/>
      <c r="H26" s="674" t="s">
        <v>15</v>
      </c>
      <c r="I26" s="349">
        <f>700-76.5-205.6</f>
        <v>417.9</v>
      </c>
      <c r="J26" s="801" t="s">
        <v>83</v>
      </c>
      <c r="K26" s="201">
        <v>100</v>
      </c>
      <c r="N26" s="4"/>
    </row>
    <row r="27" spans="1:16" ht="13.15" customHeight="1" x14ac:dyDescent="0.2">
      <c r="A27" s="465"/>
      <c r="B27" s="16"/>
      <c r="C27" s="21"/>
      <c r="D27" s="102"/>
      <c r="E27" s="39"/>
      <c r="F27" s="701"/>
      <c r="G27" s="290"/>
      <c r="H27" s="675"/>
      <c r="I27" s="351"/>
      <c r="J27" s="802"/>
      <c r="K27" s="312"/>
      <c r="N27" s="4"/>
    </row>
    <row r="28" spans="1:16" ht="30" customHeight="1" x14ac:dyDescent="0.2">
      <c r="A28" s="465"/>
      <c r="B28" s="16"/>
      <c r="C28" s="21"/>
      <c r="D28" s="102"/>
      <c r="E28" s="39"/>
      <c r="F28" s="701"/>
      <c r="G28" s="290"/>
      <c r="H28" s="675"/>
      <c r="I28" s="351"/>
      <c r="J28" s="200" t="s">
        <v>169</v>
      </c>
      <c r="K28" s="437">
        <v>40</v>
      </c>
      <c r="N28" s="4"/>
    </row>
    <row r="29" spans="1:16" ht="42.6" customHeight="1" x14ac:dyDescent="0.2">
      <c r="A29" s="465"/>
      <c r="B29" s="16"/>
      <c r="C29" s="21"/>
      <c r="D29" s="102"/>
      <c r="E29" s="39"/>
      <c r="F29" s="701"/>
      <c r="G29" s="290"/>
      <c r="H29" s="675"/>
      <c r="I29" s="351"/>
      <c r="J29" s="200" t="s">
        <v>170</v>
      </c>
      <c r="K29" s="437">
        <v>49</v>
      </c>
      <c r="N29" s="4"/>
    </row>
    <row r="30" spans="1:16" ht="30" customHeight="1" x14ac:dyDescent="0.2">
      <c r="A30" s="465"/>
      <c r="B30" s="16"/>
      <c r="C30" s="21"/>
      <c r="D30" s="765"/>
      <c r="E30" s="766"/>
      <c r="F30" s="701"/>
      <c r="G30" s="290"/>
      <c r="H30" s="751"/>
      <c r="I30" s="375"/>
      <c r="J30" s="206" t="s">
        <v>171</v>
      </c>
      <c r="K30" s="226">
        <v>50</v>
      </c>
      <c r="N30" s="4"/>
    </row>
    <row r="31" spans="1:16" ht="30" customHeight="1" x14ac:dyDescent="0.2">
      <c r="A31" s="465"/>
      <c r="B31" s="16"/>
      <c r="C31" s="21"/>
      <c r="D31" s="102" t="s">
        <v>19</v>
      </c>
      <c r="E31" s="39" t="s">
        <v>216</v>
      </c>
      <c r="F31" s="764"/>
      <c r="G31" s="290"/>
      <c r="H31" s="750" t="s">
        <v>15</v>
      </c>
      <c r="I31" s="342">
        <v>46.5</v>
      </c>
      <c r="J31" s="206" t="s">
        <v>217</v>
      </c>
      <c r="K31" s="226">
        <v>1</v>
      </c>
      <c r="N31" s="4"/>
    </row>
    <row r="32" spans="1:16" ht="27.75" customHeight="1" x14ac:dyDescent="0.2">
      <c r="A32" s="465"/>
      <c r="B32" s="16"/>
      <c r="C32" s="21"/>
      <c r="D32" s="309" t="s">
        <v>20</v>
      </c>
      <c r="E32" s="173" t="s">
        <v>172</v>
      </c>
      <c r="F32" s="701"/>
      <c r="G32" s="290"/>
      <c r="H32" s="678" t="s">
        <v>15</v>
      </c>
      <c r="I32" s="353">
        <v>73</v>
      </c>
      <c r="J32" s="448" t="s">
        <v>168</v>
      </c>
      <c r="K32" s="449">
        <v>1</v>
      </c>
    </row>
    <row r="33" spans="1:11" ht="15.6" customHeight="1" thickBot="1" x14ac:dyDescent="0.25">
      <c r="A33" s="468"/>
      <c r="B33" s="11"/>
      <c r="C33" s="22"/>
      <c r="D33" s="307"/>
      <c r="E33" s="673"/>
      <c r="F33" s="23"/>
      <c r="G33" s="291"/>
      <c r="H33" s="61" t="s">
        <v>16</v>
      </c>
      <c r="I33" s="150">
        <f>SUM(I24:I32)</f>
        <v>846.7</v>
      </c>
      <c r="J33" s="702"/>
      <c r="K33" s="720"/>
    </row>
    <row r="34" spans="1:11" ht="15.6" customHeight="1" x14ac:dyDescent="0.2">
      <c r="A34" s="469" t="s">
        <v>11</v>
      </c>
      <c r="B34" s="12" t="s">
        <v>11</v>
      </c>
      <c r="C34" s="24" t="s">
        <v>19</v>
      </c>
      <c r="D34" s="100"/>
      <c r="E34" s="807" t="s">
        <v>73</v>
      </c>
      <c r="F34" s="818"/>
      <c r="G34" s="799" t="s">
        <v>113</v>
      </c>
      <c r="H34" s="15" t="s">
        <v>15</v>
      </c>
      <c r="I34" s="354">
        <f>75.4+10</f>
        <v>85.4</v>
      </c>
      <c r="J34" s="820" t="s">
        <v>24</v>
      </c>
      <c r="K34" s="177">
        <v>15</v>
      </c>
    </row>
    <row r="35" spans="1:11" ht="15.6" customHeight="1" thickBot="1" x14ac:dyDescent="0.25">
      <c r="A35" s="470"/>
      <c r="B35" s="11"/>
      <c r="C35" s="25"/>
      <c r="D35" s="94"/>
      <c r="E35" s="817"/>
      <c r="F35" s="819"/>
      <c r="G35" s="800"/>
      <c r="H35" s="61" t="s">
        <v>16</v>
      </c>
      <c r="I35" s="150">
        <f t="shared" ref="I35" si="0">SUM(I34:I34)</f>
        <v>85.4</v>
      </c>
      <c r="J35" s="821"/>
      <c r="K35" s="207"/>
    </row>
    <row r="36" spans="1:11" ht="29.65" customHeight="1" x14ac:dyDescent="0.2">
      <c r="A36" s="471" t="s">
        <v>11</v>
      </c>
      <c r="B36" s="12" t="s">
        <v>11</v>
      </c>
      <c r="C36" s="24" t="s">
        <v>20</v>
      </c>
      <c r="D36" s="100"/>
      <c r="E36" s="682" t="s">
        <v>179</v>
      </c>
      <c r="F36" s="683"/>
      <c r="G36" s="799" t="s">
        <v>113</v>
      </c>
      <c r="H36" s="67" t="s">
        <v>15</v>
      </c>
      <c r="I36" s="338">
        <f>140-0.5-3+12.1</f>
        <v>148.6</v>
      </c>
      <c r="J36" s="210" t="s">
        <v>84</v>
      </c>
      <c r="K36" s="177">
        <v>4</v>
      </c>
    </row>
    <row r="37" spans="1:11" ht="33" customHeight="1" x14ac:dyDescent="0.2">
      <c r="A37" s="466"/>
      <c r="B37" s="16"/>
      <c r="C37" s="18"/>
      <c r="D37" s="95"/>
      <c r="E37" s="39"/>
      <c r="F37" s="686"/>
      <c r="G37" s="800"/>
      <c r="H37" s="562"/>
      <c r="I37" s="342"/>
      <c r="J37" s="211" t="s">
        <v>85</v>
      </c>
      <c r="K37" s="88">
        <v>13</v>
      </c>
    </row>
    <row r="38" spans="1:11" ht="16.899999999999999" customHeight="1" x14ac:dyDescent="0.2">
      <c r="A38" s="466"/>
      <c r="B38" s="16"/>
      <c r="C38" s="18"/>
      <c r="D38" s="95"/>
      <c r="E38" s="39"/>
      <c r="F38" s="686"/>
      <c r="G38" s="56"/>
      <c r="H38" s="111"/>
      <c r="I38" s="335"/>
      <c r="J38" s="843" t="s">
        <v>86</v>
      </c>
      <c r="K38" s="845">
        <v>9</v>
      </c>
    </row>
    <row r="39" spans="1:11" ht="15" customHeight="1" thickBot="1" x14ac:dyDescent="0.25">
      <c r="A39" s="466"/>
      <c r="B39" s="16"/>
      <c r="C39" s="18"/>
      <c r="D39" s="95"/>
      <c r="E39" s="698"/>
      <c r="F39" s="686"/>
      <c r="G39" s="56"/>
      <c r="H39" s="66" t="s">
        <v>16</v>
      </c>
      <c r="I39" s="213">
        <f>SUM(I36:I38)</f>
        <v>148.6</v>
      </c>
      <c r="J39" s="844"/>
      <c r="K39" s="846"/>
    </row>
    <row r="40" spans="1:11" ht="30" customHeight="1" x14ac:dyDescent="0.2">
      <c r="A40" s="469" t="s">
        <v>11</v>
      </c>
      <c r="B40" s="12" t="s">
        <v>11</v>
      </c>
      <c r="C40" s="24" t="s">
        <v>21</v>
      </c>
      <c r="D40" s="100"/>
      <c r="E40" s="807" t="s">
        <v>81</v>
      </c>
      <c r="F40" s="683"/>
      <c r="G40" s="799" t="s">
        <v>113</v>
      </c>
      <c r="H40" s="62" t="s">
        <v>15</v>
      </c>
      <c r="I40" s="327">
        <v>50</v>
      </c>
      <c r="J40" s="218" t="s">
        <v>108</v>
      </c>
      <c r="K40" s="694">
        <v>3</v>
      </c>
    </row>
    <row r="41" spans="1:11" ht="17.25" customHeight="1" x14ac:dyDescent="0.2">
      <c r="A41" s="466"/>
      <c r="B41" s="16"/>
      <c r="C41" s="18"/>
      <c r="D41" s="95"/>
      <c r="E41" s="808"/>
      <c r="F41" s="686"/>
      <c r="G41" s="800"/>
      <c r="H41" s="108" t="s">
        <v>41</v>
      </c>
      <c r="I41" s="331">
        <v>32.5</v>
      </c>
      <c r="J41" s="170" t="s">
        <v>27</v>
      </c>
      <c r="K41" s="87">
        <v>100</v>
      </c>
    </row>
    <row r="42" spans="1:11" ht="30" customHeight="1" x14ac:dyDescent="0.2">
      <c r="A42" s="466"/>
      <c r="B42" s="16"/>
      <c r="C42" s="18"/>
      <c r="D42" s="95"/>
      <c r="E42" s="804"/>
      <c r="F42" s="686"/>
      <c r="G42" s="56"/>
      <c r="H42" s="111"/>
      <c r="I42" s="335"/>
      <c r="J42" s="170" t="s">
        <v>215</v>
      </c>
      <c r="K42" s="87">
        <v>3</v>
      </c>
    </row>
    <row r="43" spans="1:11" ht="27" customHeight="1" x14ac:dyDescent="0.2">
      <c r="A43" s="466"/>
      <c r="B43" s="16"/>
      <c r="C43" s="18"/>
      <c r="D43" s="95"/>
      <c r="E43" s="804"/>
      <c r="F43" s="686"/>
      <c r="G43" s="56"/>
      <c r="H43" s="111"/>
      <c r="I43" s="335"/>
      <c r="J43" s="223" t="s">
        <v>28</v>
      </c>
      <c r="K43" s="691">
        <v>1</v>
      </c>
    </row>
    <row r="44" spans="1:11" ht="18" customHeight="1" thickBot="1" x14ac:dyDescent="0.25">
      <c r="A44" s="470"/>
      <c r="B44" s="11"/>
      <c r="C44" s="25"/>
      <c r="D44" s="94"/>
      <c r="E44" s="673"/>
      <c r="F44" s="684"/>
      <c r="G44" s="736"/>
      <c r="H44" s="66" t="s">
        <v>16</v>
      </c>
      <c r="I44" s="213">
        <f>SUM(I40:I43)</f>
        <v>82.5</v>
      </c>
      <c r="J44" s="737" t="s">
        <v>67</v>
      </c>
      <c r="K44" s="721">
        <v>10</v>
      </c>
    </row>
    <row r="45" spans="1:11" ht="15" customHeight="1" thickBot="1" x14ac:dyDescent="0.25">
      <c r="A45" s="468" t="s">
        <v>11</v>
      </c>
      <c r="B45" s="26" t="s">
        <v>11</v>
      </c>
      <c r="C45" s="948" t="s">
        <v>29</v>
      </c>
      <c r="D45" s="949"/>
      <c r="E45" s="949"/>
      <c r="F45" s="949"/>
      <c r="G45" s="949"/>
      <c r="H45" s="949"/>
      <c r="I45" s="735">
        <f>+I39+I35+I22+I44+I33</f>
        <v>2010.7</v>
      </c>
      <c r="J45" s="950"/>
      <c r="K45" s="927"/>
    </row>
    <row r="46" spans="1:11" ht="13.5" thickBot="1" x14ac:dyDescent="0.25">
      <c r="A46" s="473" t="s">
        <v>11</v>
      </c>
      <c r="B46" s="81" t="s">
        <v>17</v>
      </c>
      <c r="C46" s="827" t="s">
        <v>30</v>
      </c>
      <c r="D46" s="828"/>
      <c r="E46" s="828"/>
      <c r="F46" s="828"/>
      <c r="G46" s="828"/>
      <c r="H46" s="828"/>
      <c r="I46" s="828"/>
      <c r="J46" s="828"/>
      <c r="K46" s="829"/>
    </row>
    <row r="47" spans="1:11" ht="15.75" customHeight="1" x14ac:dyDescent="0.2">
      <c r="A47" s="467" t="s">
        <v>11</v>
      </c>
      <c r="B47" s="12" t="s">
        <v>17</v>
      </c>
      <c r="C47" s="24" t="s">
        <v>11</v>
      </c>
      <c r="D47" s="100"/>
      <c r="E47" s="825" t="s">
        <v>31</v>
      </c>
      <c r="F47" s="130" t="s">
        <v>14</v>
      </c>
      <c r="G47" s="799" t="s">
        <v>210</v>
      </c>
      <c r="H47" s="491"/>
      <c r="I47" s="338"/>
      <c r="J47" s="723" t="s">
        <v>32</v>
      </c>
      <c r="K47" s="454">
        <v>763.8</v>
      </c>
    </row>
    <row r="48" spans="1:11" ht="15.75" customHeight="1" x14ac:dyDescent="0.2">
      <c r="A48" s="465"/>
      <c r="B48" s="16"/>
      <c r="C48" s="18"/>
      <c r="D48" s="95"/>
      <c r="E48" s="826"/>
      <c r="F48" s="131"/>
      <c r="G48" s="800"/>
      <c r="H48" s="283" t="s">
        <v>33</v>
      </c>
      <c r="I48" s="345">
        <f>427.6+3.6</f>
        <v>431.20000000000005</v>
      </c>
      <c r="J48" s="946" t="s">
        <v>74</v>
      </c>
      <c r="K48" s="703">
        <v>2543</v>
      </c>
    </row>
    <row r="49" spans="1:16" ht="15.75" customHeight="1" x14ac:dyDescent="0.2">
      <c r="A49" s="465"/>
      <c r="B49" s="16"/>
      <c r="C49" s="18"/>
      <c r="D49" s="95"/>
      <c r="E49" s="690"/>
      <c r="F49" s="131"/>
      <c r="G49" s="800"/>
      <c r="H49" s="493" t="s">
        <v>65</v>
      </c>
      <c r="I49" s="367">
        <v>57.9</v>
      </c>
      <c r="J49" s="947"/>
      <c r="K49" s="704"/>
      <c r="M49" s="4"/>
      <c r="N49" s="4"/>
    </row>
    <row r="50" spans="1:16" ht="15.75" customHeight="1" x14ac:dyDescent="0.2">
      <c r="A50" s="465"/>
      <c r="B50" s="16"/>
      <c r="C50" s="18"/>
      <c r="D50" s="95"/>
      <c r="E50" s="690"/>
      <c r="F50" s="131"/>
      <c r="G50" s="800"/>
      <c r="H50" s="496" t="s">
        <v>176</v>
      </c>
      <c r="I50" s="367">
        <v>46</v>
      </c>
      <c r="J50" s="724"/>
      <c r="K50" s="705"/>
    </row>
    <row r="51" spans="1:16" ht="18" customHeight="1" x14ac:dyDescent="0.2">
      <c r="A51" s="465"/>
      <c r="B51" s="16"/>
      <c r="C51" s="18"/>
      <c r="D51" s="849" t="s">
        <v>11</v>
      </c>
      <c r="E51" s="803" t="s">
        <v>34</v>
      </c>
      <c r="F51" s="38"/>
      <c r="G51" s="800"/>
      <c r="H51" s="141" t="s">
        <v>15</v>
      </c>
      <c r="I51" s="368">
        <f>648+7.1</f>
        <v>655.1</v>
      </c>
      <c r="J51" s="725" t="s">
        <v>32</v>
      </c>
      <c r="K51" s="706">
        <v>93</v>
      </c>
    </row>
    <row r="52" spans="1:16" ht="13.5" customHeight="1" x14ac:dyDescent="0.2">
      <c r="A52" s="465"/>
      <c r="B52" s="16"/>
      <c r="C52" s="18"/>
      <c r="D52" s="850"/>
      <c r="E52" s="804"/>
      <c r="F52" s="38"/>
      <c r="G52" s="800"/>
      <c r="H52" s="281"/>
      <c r="I52" s="334"/>
      <c r="J52" s="814" t="s">
        <v>74</v>
      </c>
      <c r="K52" s="707">
        <v>189</v>
      </c>
    </row>
    <row r="53" spans="1:16" ht="14.25" customHeight="1" x14ac:dyDescent="0.2">
      <c r="A53" s="465"/>
      <c r="B53" s="16"/>
      <c r="C53" s="18"/>
      <c r="D53" s="850"/>
      <c r="E53" s="804"/>
      <c r="F53" s="38"/>
      <c r="G53" s="800"/>
      <c r="H53" s="141"/>
      <c r="I53" s="334"/>
      <c r="J53" s="815"/>
      <c r="K53" s="708"/>
    </row>
    <row r="54" spans="1:16" ht="27" customHeight="1" x14ac:dyDescent="0.2">
      <c r="A54" s="465"/>
      <c r="B54" s="16"/>
      <c r="C54" s="18"/>
      <c r="D54" s="759"/>
      <c r="E54" s="747"/>
      <c r="F54" s="38"/>
      <c r="G54" s="800"/>
      <c r="H54" s="141"/>
      <c r="I54" s="334"/>
      <c r="J54" s="119" t="s">
        <v>226</v>
      </c>
      <c r="K54" s="706">
        <v>1</v>
      </c>
    </row>
    <row r="55" spans="1:16" ht="27.75" customHeight="1" x14ac:dyDescent="0.2">
      <c r="A55" s="465"/>
      <c r="B55" s="16"/>
      <c r="C55" s="18"/>
      <c r="D55" s="759"/>
      <c r="E55" s="747"/>
      <c r="F55" s="38"/>
      <c r="G55" s="800"/>
      <c r="H55" s="141"/>
      <c r="I55" s="334"/>
      <c r="J55" s="762" t="s">
        <v>218</v>
      </c>
      <c r="K55" s="767">
        <v>1</v>
      </c>
    </row>
    <row r="56" spans="1:16" ht="19.149999999999999" customHeight="1" x14ac:dyDescent="0.2">
      <c r="A56" s="465"/>
      <c r="B56" s="16"/>
      <c r="C56" s="18"/>
      <c r="D56" s="695" t="s">
        <v>17</v>
      </c>
      <c r="E56" s="803" t="s">
        <v>157</v>
      </c>
      <c r="F56" s="38"/>
      <c r="G56" s="800"/>
      <c r="H56" s="144" t="s">
        <v>15</v>
      </c>
      <c r="I56" s="370">
        <f>1339.2+25+60.5+9.4</f>
        <v>1434.1000000000001</v>
      </c>
      <c r="J56" s="726" t="s">
        <v>32</v>
      </c>
      <c r="K56" s="370">
        <v>79.8</v>
      </c>
      <c r="L56" s="789"/>
      <c r="M56" s="790"/>
      <c r="N56" s="790"/>
      <c r="O56" s="790"/>
      <c r="P56" s="790"/>
    </row>
    <row r="57" spans="1:16" ht="27.75" customHeight="1" x14ac:dyDescent="0.2">
      <c r="A57" s="465"/>
      <c r="B57" s="16"/>
      <c r="C57" s="18"/>
      <c r="D57" s="696"/>
      <c r="E57" s="804"/>
      <c r="F57" s="38"/>
      <c r="G57" s="800"/>
      <c r="H57" s="141"/>
      <c r="I57" s="334"/>
      <c r="J57" s="725" t="s">
        <v>74</v>
      </c>
      <c r="K57" s="707">
        <v>374</v>
      </c>
      <c r="L57" s="789"/>
      <c r="M57" s="790"/>
      <c r="N57" s="790"/>
      <c r="O57" s="790"/>
      <c r="P57" s="790"/>
    </row>
    <row r="58" spans="1:16" ht="27.75" customHeight="1" x14ac:dyDescent="0.2">
      <c r="A58" s="465"/>
      <c r="B58" s="16"/>
      <c r="C58" s="18"/>
      <c r="D58" s="759"/>
      <c r="E58" s="804"/>
      <c r="F58" s="38"/>
      <c r="G58" s="757"/>
      <c r="H58" s="141"/>
      <c r="I58" s="334"/>
      <c r="J58" s="749" t="s">
        <v>155</v>
      </c>
      <c r="K58" s="707">
        <v>1</v>
      </c>
      <c r="L58" s="789"/>
      <c r="M58" s="790"/>
      <c r="N58" s="790"/>
      <c r="O58" s="790"/>
      <c r="P58" s="790"/>
    </row>
    <row r="59" spans="1:16" ht="27.75" customHeight="1" x14ac:dyDescent="0.2">
      <c r="A59" s="465"/>
      <c r="B59" s="16"/>
      <c r="C59" s="18"/>
      <c r="D59" s="759"/>
      <c r="E59" s="804"/>
      <c r="F59" s="38"/>
      <c r="G59" s="757"/>
      <c r="H59" s="141"/>
      <c r="I59" s="334"/>
      <c r="J59" s="749" t="s">
        <v>226</v>
      </c>
      <c r="K59" s="707">
        <v>1</v>
      </c>
      <c r="L59" s="789"/>
      <c r="M59" s="790"/>
      <c r="N59" s="790"/>
      <c r="O59" s="790"/>
      <c r="P59" s="790"/>
    </row>
    <row r="60" spans="1:16" ht="27" customHeight="1" x14ac:dyDescent="0.2">
      <c r="A60" s="465"/>
      <c r="B60" s="16"/>
      <c r="C60" s="18"/>
      <c r="D60" s="744"/>
      <c r="E60" s="804"/>
      <c r="F60" s="38"/>
      <c r="G60" s="743"/>
      <c r="H60" s="141"/>
      <c r="I60" s="334"/>
      <c r="J60" s="745" t="s">
        <v>214</v>
      </c>
      <c r="K60" s="707">
        <v>100</v>
      </c>
      <c r="L60" s="789"/>
      <c r="M60" s="790"/>
      <c r="N60" s="790"/>
      <c r="O60" s="790"/>
      <c r="P60" s="790"/>
    </row>
    <row r="61" spans="1:16" ht="16.5" customHeight="1" x14ac:dyDescent="0.2">
      <c r="A61" s="465"/>
      <c r="B61" s="16"/>
      <c r="C61" s="18"/>
      <c r="D61" s="783"/>
      <c r="E61" s="780"/>
      <c r="F61" s="38"/>
      <c r="G61" s="782"/>
      <c r="H61" s="141"/>
      <c r="I61" s="334"/>
      <c r="J61" s="781" t="s">
        <v>227</v>
      </c>
      <c r="K61" s="707">
        <v>2</v>
      </c>
      <c r="L61" s="789"/>
      <c r="M61" s="790"/>
      <c r="N61" s="790"/>
      <c r="O61" s="790"/>
      <c r="P61" s="790"/>
    </row>
    <row r="62" spans="1:16" ht="28.5" customHeight="1" x14ac:dyDescent="0.2">
      <c r="A62" s="465"/>
      <c r="B62" s="16"/>
      <c r="C62" s="27"/>
      <c r="D62" s="849" t="s">
        <v>19</v>
      </c>
      <c r="E62" s="803" t="s">
        <v>35</v>
      </c>
      <c r="F62" s="38"/>
      <c r="G62" s="19"/>
      <c r="H62" s="282" t="s">
        <v>15</v>
      </c>
      <c r="I62" s="345">
        <f>126.2+1</f>
        <v>127.2</v>
      </c>
      <c r="J62" s="727" t="s">
        <v>116</v>
      </c>
      <c r="K62" s="706">
        <v>12</v>
      </c>
      <c r="L62" s="789"/>
      <c r="M62" s="790"/>
      <c r="N62" s="790"/>
      <c r="O62" s="790"/>
      <c r="P62" s="790"/>
    </row>
    <row r="63" spans="1:16" ht="30.75" customHeight="1" x14ac:dyDescent="0.2">
      <c r="A63" s="465"/>
      <c r="B63" s="16"/>
      <c r="C63" s="27"/>
      <c r="D63" s="850"/>
      <c r="E63" s="804"/>
      <c r="F63" s="38"/>
      <c r="G63" s="19"/>
      <c r="H63" s="183"/>
      <c r="I63" s="372"/>
      <c r="J63" s="725" t="s">
        <v>74</v>
      </c>
      <c r="K63" s="706">
        <v>152</v>
      </c>
      <c r="L63" s="789"/>
      <c r="M63" s="790"/>
      <c r="N63" s="790"/>
      <c r="O63" s="790"/>
      <c r="P63" s="790"/>
    </row>
    <row r="64" spans="1:16" ht="18" customHeight="1" x14ac:dyDescent="0.2">
      <c r="A64" s="465"/>
      <c r="B64" s="16"/>
      <c r="C64" s="171"/>
      <c r="D64" s="101"/>
      <c r="E64" s="681"/>
      <c r="F64" s="36"/>
      <c r="G64" s="19"/>
      <c r="H64" s="183"/>
      <c r="I64" s="372"/>
      <c r="J64" s="726" t="s">
        <v>32</v>
      </c>
      <c r="K64" s="707">
        <v>15</v>
      </c>
    </row>
    <row r="65" spans="1:16" ht="16.899999999999999" customHeight="1" x14ac:dyDescent="0.2">
      <c r="A65" s="465"/>
      <c r="B65" s="16"/>
      <c r="C65" s="171"/>
      <c r="D65" s="101"/>
      <c r="E65" s="747"/>
      <c r="F65" s="36"/>
      <c r="G65" s="19"/>
      <c r="H65" s="183"/>
      <c r="I65" s="372"/>
      <c r="J65" s="748" t="s">
        <v>219</v>
      </c>
      <c r="K65" s="707">
        <v>4</v>
      </c>
    </row>
    <row r="66" spans="1:16" ht="15.6" customHeight="1" x14ac:dyDescent="0.2">
      <c r="A66" s="465"/>
      <c r="B66" s="16"/>
      <c r="C66" s="171"/>
      <c r="D66" s="101" t="s">
        <v>20</v>
      </c>
      <c r="E66" s="803" t="s">
        <v>111</v>
      </c>
      <c r="F66" s="38"/>
      <c r="G66" s="19"/>
      <c r="H66" s="144" t="s">
        <v>15</v>
      </c>
      <c r="I66" s="330">
        <f>1166.4+26</f>
        <v>1192.4000000000001</v>
      </c>
      <c r="J66" s="830" t="s">
        <v>36</v>
      </c>
      <c r="K66" s="710">
        <v>600</v>
      </c>
    </row>
    <row r="67" spans="1:16" ht="15.6" customHeight="1" x14ac:dyDescent="0.2">
      <c r="A67" s="474"/>
      <c r="B67" s="16"/>
      <c r="C67" s="28"/>
      <c r="D67" s="101"/>
      <c r="E67" s="804"/>
      <c r="F67" s="38"/>
      <c r="G67" s="86"/>
      <c r="H67" s="108" t="s">
        <v>176</v>
      </c>
      <c r="I67" s="330">
        <v>55.3</v>
      </c>
      <c r="J67" s="831"/>
      <c r="K67" s="711"/>
    </row>
    <row r="68" spans="1:16" ht="18" customHeight="1" x14ac:dyDescent="0.2">
      <c r="A68" s="466"/>
      <c r="B68" s="16"/>
      <c r="C68" s="28"/>
      <c r="D68" s="101"/>
      <c r="E68" s="804"/>
      <c r="F68" s="38"/>
      <c r="G68" s="19"/>
      <c r="H68" s="141"/>
      <c r="I68" s="334"/>
      <c r="J68" s="725" t="s">
        <v>32</v>
      </c>
      <c r="K68" s="709">
        <v>400</v>
      </c>
    </row>
    <row r="69" spans="1:16" ht="27.75" customHeight="1" x14ac:dyDescent="0.2">
      <c r="A69" s="466"/>
      <c r="B69" s="16"/>
      <c r="C69" s="28"/>
      <c r="D69" s="101"/>
      <c r="E69" s="804"/>
      <c r="F69" s="36"/>
      <c r="G69" s="19"/>
      <c r="H69" s="141"/>
      <c r="I69" s="334"/>
      <c r="J69" s="727" t="s">
        <v>175</v>
      </c>
      <c r="K69" s="88">
        <v>106</v>
      </c>
    </row>
    <row r="70" spans="1:16" ht="28.5" customHeight="1" x14ac:dyDescent="0.2">
      <c r="A70" s="466"/>
      <c r="B70" s="16"/>
      <c r="C70" s="28"/>
      <c r="D70" s="101"/>
      <c r="E70" s="804"/>
      <c r="F70" s="36"/>
      <c r="G70" s="19"/>
      <c r="H70" s="141"/>
      <c r="I70" s="334"/>
      <c r="J70" s="727" t="s">
        <v>124</v>
      </c>
      <c r="K70" s="88">
        <v>1000</v>
      </c>
      <c r="P70" s="4"/>
    </row>
    <row r="71" spans="1:16" ht="30" customHeight="1" x14ac:dyDescent="0.2">
      <c r="A71" s="466"/>
      <c r="B71" s="16"/>
      <c r="C71" s="28"/>
      <c r="D71" s="101"/>
      <c r="E71" s="681"/>
      <c r="F71" s="36"/>
      <c r="G71" s="19"/>
      <c r="H71" s="141"/>
      <c r="I71" s="334"/>
      <c r="J71" s="119" t="s">
        <v>120</v>
      </c>
      <c r="K71" s="142">
        <v>800</v>
      </c>
    </row>
    <row r="72" spans="1:16" ht="30" customHeight="1" x14ac:dyDescent="0.2">
      <c r="A72" s="466"/>
      <c r="B72" s="16"/>
      <c r="C72" s="28"/>
      <c r="D72" s="101"/>
      <c r="E72" s="747"/>
      <c r="F72" s="36"/>
      <c r="G72" s="19"/>
      <c r="H72" s="141"/>
      <c r="I72" s="334"/>
      <c r="J72" s="119" t="s">
        <v>220</v>
      </c>
      <c r="K72" s="754">
        <v>26</v>
      </c>
    </row>
    <row r="73" spans="1:16" ht="30" customHeight="1" x14ac:dyDescent="0.2">
      <c r="A73" s="466"/>
      <c r="B73" s="16"/>
      <c r="C73" s="28"/>
      <c r="D73" s="101"/>
      <c r="E73" s="747"/>
      <c r="F73" s="36"/>
      <c r="G73" s="19"/>
      <c r="H73" s="141"/>
      <c r="I73" s="334"/>
      <c r="J73" s="763" t="s">
        <v>226</v>
      </c>
      <c r="K73" s="754">
        <v>1</v>
      </c>
    </row>
    <row r="74" spans="1:16" ht="16.5" customHeight="1" x14ac:dyDescent="0.2">
      <c r="A74" s="466"/>
      <c r="B74" s="16"/>
      <c r="C74" s="18"/>
      <c r="D74" s="849" t="s">
        <v>21</v>
      </c>
      <c r="E74" s="803" t="s">
        <v>91</v>
      </c>
      <c r="F74" s="38"/>
      <c r="G74" s="19"/>
      <c r="H74" s="108" t="s">
        <v>15</v>
      </c>
      <c r="I74" s="370">
        <f>387.3+11</f>
        <v>398.3</v>
      </c>
      <c r="J74" s="725" t="s">
        <v>32</v>
      </c>
      <c r="K74" s="712">
        <v>12</v>
      </c>
    </row>
    <row r="75" spans="1:16" ht="30" customHeight="1" x14ac:dyDescent="0.2">
      <c r="A75" s="466"/>
      <c r="B75" s="16"/>
      <c r="C75" s="18"/>
      <c r="D75" s="850"/>
      <c r="E75" s="804"/>
      <c r="F75" s="38"/>
      <c r="G75" s="19"/>
      <c r="H75" s="4"/>
      <c r="I75" s="341"/>
      <c r="J75" s="725" t="s">
        <v>74</v>
      </c>
      <c r="K75" s="706">
        <v>136</v>
      </c>
    </row>
    <row r="76" spans="1:16" ht="27" customHeight="1" x14ac:dyDescent="0.2">
      <c r="A76" s="466"/>
      <c r="B76" s="16"/>
      <c r="C76" s="18"/>
      <c r="D76" s="850"/>
      <c r="E76" s="804"/>
      <c r="F76" s="38"/>
      <c r="G76" s="19"/>
      <c r="H76" s="4"/>
      <c r="I76" s="341"/>
      <c r="J76" s="725" t="s">
        <v>115</v>
      </c>
      <c r="K76" s="706">
        <v>100</v>
      </c>
    </row>
    <row r="77" spans="1:16" ht="27" customHeight="1" x14ac:dyDescent="0.2">
      <c r="A77" s="466"/>
      <c r="B77" s="16"/>
      <c r="C77" s="28"/>
      <c r="D77" s="768"/>
      <c r="E77" s="816"/>
      <c r="F77" s="36"/>
      <c r="G77" s="19"/>
      <c r="H77" s="4"/>
      <c r="I77" s="341"/>
      <c r="J77" s="748" t="s">
        <v>221</v>
      </c>
      <c r="K77" s="706">
        <v>6</v>
      </c>
    </row>
    <row r="78" spans="1:16" ht="27" customHeight="1" x14ac:dyDescent="0.2">
      <c r="A78" s="466"/>
      <c r="B78" s="16"/>
      <c r="C78" s="28"/>
      <c r="D78" s="101"/>
      <c r="E78" s="809" t="s">
        <v>147</v>
      </c>
      <c r="F78" s="36" t="s">
        <v>110</v>
      </c>
      <c r="G78" s="19"/>
      <c r="H78" s="212" t="s">
        <v>15</v>
      </c>
      <c r="I78" s="345">
        <f>42.3-7</f>
        <v>35.299999999999997</v>
      </c>
      <c r="J78" s="726" t="s">
        <v>75</v>
      </c>
      <c r="K78" s="713">
        <v>12</v>
      </c>
      <c r="M78" s="4"/>
    </row>
    <row r="79" spans="1:16" ht="57.6" customHeight="1" x14ac:dyDescent="0.2">
      <c r="A79" s="466"/>
      <c r="B79" s="16"/>
      <c r="C79" s="28"/>
      <c r="D79" s="101"/>
      <c r="E79" s="810"/>
      <c r="F79" s="36"/>
      <c r="G79" s="19"/>
      <c r="H79" s="52"/>
      <c r="I79" s="341"/>
      <c r="J79" s="726" t="s">
        <v>148</v>
      </c>
      <c r="K79" s="713">
        <v>5</v>
      </c>
      <c r="M79" s="4"/>
    </row>
    <row r="80" spans="1:16" ht="28.5" customHeight="1" x14ac:dyDescent="0.2">
      <c r="A80" s="466"/>
      <c r="B80" s="16"/>
      <c r="C80" s="28"/>
      <c r="D80" s="101"/>
      <c r="E80" s="811"/>
      <c r="F80" s="36"/>
      <c r="G80" s="19"/>
      <c r="H80" s="238"/>
      <c r="I80" s="375"/>
      <c r="J80" s="725" t="s">
        <v>76</v>
      </c>
      <c r="K80" s="713">
        <v>5</v>
      </c>
    </row>
    <row r="81" spans="1:14" ht="16.149999999999999" customHeight="1" x14ac:dyDescent="0.2">
      <c r="A81" s="474"/>
      <c r="B81" s="16"/>
      <c r="C81" s="28"/>
      <c r="D81" s="695" t="s">
        <v>23</v>
      </c>
      <c r="E81" s="803" t="s">
        <v>92</v>
      </c>
      <c r="F81" s="842"/>
      <c r="G81" s="19"/>
      <c r="H81" s="144" t="s">
        <v>15</v>
      </c>
      <c r="I81" s="370">
        <f>811.8+23</f>
        <v>834.8</v>
      </c>
      <c r="J81" s="725" t="s">
        <v>32</v>
      </c>
      <c r="K81" s="713">
        <v>20</v>
      </c>
    </row>
    <row r="82" spans="1:14" ht="27.6" customHeight="1" x14ac:dyDescent="0.2">
      <c r="A82" s="474"/>
      <c r="B82" s="16"/>
      <c r="C82" s="28"/>
      <c r="D82" s="101"/>
      <c r="E82" s="804"/>
      <c r="F82" s="842"/>
      <c r="G82" s="19"/>
      <c r="H82" s="281"/>
      <c r="I82" s="341"/>
      <c r="J82" s="725" t="s">
        <v>74</v>
      </c>
      <c r="K82" s="713">
        <v>30</v>
      </c>
    </row>
    <row r="83" spans="1:14" ht="27.6" customHeight="1" x14ac:dyDescent="0.2">
      <c r="A83" s="474"/>
      <c r="B83" s="16"/>
      <c r="C83" s="28"/>
      <c r="D83" s="101"/>
      <c r="E83" s="804"/>
      <c r="F83" s="842"/>
      <c r="G83" s="19"/>
      <c r="H83" s="281"/>
      <c r="I83" s="341"/>
      <c r="J83" s="726" t="s">
        <v>115</v>
      </c>
      <c r="K83" s="714">
        <v>350</v>
      </c>
    </row>
    <row r="84" spans="1:14" ht="27.6" customHeight="1" x14ac:dyDescent="0.2">
      <c r="A84" s="466"/>
      <c r="B84" s="16"/>
      <c r="C84" s="28"/>
      <c r="D84" s="101"/>
      <c r="E84" s="804"/>
      <c r="F84" s="677"/>
      <c r="G84" s="19"/>
      <c r="H84" s="281"/>
      <c r="I84" s="341"/>
      <c r="J84" s="748" t="s">
        <v>222</v>
      </c>
      <c r="K84" s="714">
        <v>1</v>
      </c>
    </row>
    <row r="85" spans="1:14" ht="27.6" customHeight="1" x14ac:dyDescent="0.2">
      <c r="A85" s="466"/>
      <c r="B85" s="16"/>
      <c r="C85" s="28"/>
      <c r="D85" s="768"/>
      <c r="E85" s="816"/>
      <c r="F85" s="677"/>
      <c r="G85" s="19"/>
      <c r="H85" s="281"/>
      <c r="I85" s="341"/>
      <c r="J85" s="748" t="s">
        <v>226</v>
      </c>
      <c r="K85" s="714">
        <v>1</v>
      </c>
    </row>
    <row r="86" spans="1:14" ht="24.75" customHeight="1" x14ac:dyDescent="0.2">
      <c r="A86" s="465"/>
      <c r="B86" s="16"/>
      <c r="C86" s="30"/>
      <c r="D86" s="685"/>
      <c r="E86" s="803" t="s">
        <v>93</v>
      </c>
      <c r="F86" s="805" t="s">
        <v>82</v>
      </c>
      <c r="G86" s="123"/>
      <c r="H86" s="108" t="s">
        <v>15</v>
      </c>
      <c r="I86" s="330">
        <v>329.7</v>
      </c>
      <c r="J86" s="729" t="s">
        <v>87</v>
      </c>
      <c r="K86" s="715">
        <v>100</v>
      </c>
    </row>
    <row r="87" spans="1:14" ht="18.75" customHeight="1" x14ac:dyDescent="0.2">
      <c r="A87" s="465"/>
      <c r="B87" s="16"/>
      <c r="C87" s="30"/>
      <c r="D87" s="685"/>
      <c r="E87" s="804"/>
      <c r="F87" s="806"/>
      <c r="G87" s="123"/>
      <c r="H87" s="742"/>
      <c r="I87" s="385"/>
      <c r="J87" s="730"/>
      <c r="K87" s="716"/>
    </row>
    <row r="88" spans="1:14" ht="17.25" customHeight="1" x14ac:dyDescent="0.2">
      <c r="A88" s="474"/>
      <c r="B88" s="16"/>
      <c r="C88" s="18"/>
      <c r="D88" s="695" t="s">
        <v>105</v>
      </c>
      <c r="E88" s="803" t="s">
        <v>38</v>
      </c>
      <c r="F88" s="38"/>
      <c r="G88" s="19"/>
      <c r="H88" s="282" t="s">
        <v>15</v>
      </c>
      <c r="I88" s="378">
        <f>415.9+30+5</f>
        <v>450.9</v>
      </c>
      <c r="J88" s="725" t="s">
        <v>32</v>
      </c>
      <c r="K88" s="713">
        <v>38</v>
      </c>
    </row>
    <row r="89" spans="1:14" ht="28.5" customHeight="1" x14ac:dyDescent="0.2">
      <c r="A89" s="466"/>
      <c r="B89" s="16"/>
      <c r="C89" s="31"/>
      <c r="D89" s="696"/>
      <c r="E89" s="804"/>
      <c r="F89" s="38"/>
      <c r="G89" s="19"/>
      <c r="H89" s="183"/>
      <c r="I89" s="341"/>
      <c r="J89" s="726" t="s">
        <v>74</v>
      </c>
      <c r="K89" s="713">
        <v>300</v>
      </c>
    </row>
    <row r="90" spans="1:14" ht="28.5" customHeight="1" x14ac:dyDescent="0.2">
      <c r="A90" s="466"/>
      <c r="B90" s="16"/>
      <c r="C90" s="41"/>
      <c r="D90" s="759"/>
      <c r="E90" s="747"/>
      <c r="F90" s="38"/>
      <c r="G90" s="19"/>
      <c r="H90" s="183"/>
      <c r="I90" s="341"/>
      <c r="J90" s="748" t="s">
        <v>221</v>
      </c>
      <c r="K90" s="713">
        <v>4</v>
      </c>
    </row>
    <row r="91" spans="1:14" ht="39" customHeight="1" x14ac:dyDescent="0.2">
      <c r="A91" s="466"/>
      <c r="B91" s="16"/>
      <c r="C91" s="41"/>
      <c r="D91" s="696" t="s">
        <v>25</v>
      </c>
      <c r="E91" s="803" t="s">
        <v>95</v>
      </c>
      <c r="F91" s="38"/>
      <c r="G91" s="123"/>
      <c r="H91" s="144" t="s">
        <v>15</v>
      </c>
      <c r="I91" s="387">
        <v>42.6</v>
      </c>
      <c r="J91" s="731" t="s">
        <v>90</v>
      </c>
      <c r="K91" s="107">
        <v>10</v>
      </c>
      <c r="N91" s="4"/>
    </row>
    <row r="92" spans="1:14" ht="17.25" customHeight="1" x14ac:dyDescent="0.2">
      <c r="A92" s="466"/>
      <c r="B92" s="16"/>
      <c r="C92" s="41"/>
      <c r="D92" s="696"/>
      <c r="E92" s="804"/>
      <c r="F92" s="38"/>
      <c r="G92" s="123"/>
      <c r="H92" s="284"/>
      <c r="I92" s="379"/>
      <c r="J92" s="791" t="s">
        <v>89</v>
      </c>
      <c r="K92" s="387">
        <v>7.5679999999999996</v>
      </c>
    </row>
    <row r="93" spans="1:14" ht="16.5" customHeight="1" thickBot="1" x14ac:dyDescent="0.25">
      <c r="A93" s="468"/>
      <c r="B93" s="11"/>
      <c r="C93" s="32"/>
      <c r="D93" s="94"/>
      <c r="E93" s="848"/>
      <c r="F93" s="132"/>
      <c r="G93" s="118"/>
      <c r="H93" s="285" t="s">
        <v>16</v>
      </c>
      <c r="I93" s="97">
        <f>SUM(I47:I92)</f>
        <v>6090.8</v>
      </c>
      <c r="J93" s="792"/>
      <c r="K93" s="717"/>
    </row>
    <row r="94" spans="1:14" ht="17.25" customHeight="1" x14ac:dyDescent="0.2">
      <c r="A94" s="467" t="s">
        <v>11</v>
      </c>
      <c r="B94" s="33" t="s">
        <v>17</v>
      </c>
      <c r="C94" s="34" t="s">
        <v>17</v>
      </c>
      <c r="D94" s="103"/>
      <c r="E94" s="682" t="s">
        <v>39</v>
      </c>
      <c r="F94" s="35"/>
      <c r="G94" s="115"/>
      <c r="H94" s="76"/>
      <c r="I94" s="381"/>
      <c r="J94" s="125"/>
      <c r="K94" s="89"/>
    </row>
    <row r="95" spans="1:14" ht="105.75" customHeight="1" x14ac:dyDescent="0.2">
      <c r="A95" s="465"/>
      <c r="B95" s="16"/>
      <c r="C95" s="37"/>
      <c r="D95" s="109" t="s">
        <v>11</v>
      </c>
      <c r="E95" s="117" t="s">
        <v>80</v>
      </c>
      <c r="F95" s="110"/>
      <c r="G95" s="692" t="s">
        <v>211</v>
      </c>
      <c r="H95" s="57" t="s">
        <v>15</v>
      </c>
      <c r="I95" s="367">
        <v>19.7</v>
      </c>
      <c r="J95" s="236" t="s">
        <v>78</v>
      </c>
      <c r="K95" s="88">
        <v>1</v>
      </c>
      <c r="L95" s="371"/>
    </row>
    <row r="96" spans="1:14" ht="43.15" customHeight="1" x14ac:dyDescent="0.2">
      <c r="A96" s="465"/>
      <c r="B96" s="16"/>
      <c r="C96" s="21"/>
      <c r="D96" s="676" t="s">
        <v>17</v>
      </c>
      <c r="E96" s="672" t="s">
        <v>158</v>
      </c>
      <c r="F96" s="68"/>
      <c r="G96" s="290" t="s">
        <v>113</v>
      </c>
      <c r="H96" s="674" t="s">
        <v>41</v>
      </c>
      <c r="I96" s="345">
        <v>10</v>
      </c>
      <c r="J96" s="732" t="s">
        <v>145</v>
      </c>
      <c r="K96" s="142">
        <v>100</v>
      </c>
    </row>
    <row r="97" spans="1:15" ht="42" customHeight="1" x14ac:dyDescent="0.2">
      <c r="A97" s="465"/>
      <c r="B97" s="16"/>
      <c r="C97" s="21"/>
      <c r="D97" s="676" t="s">
        <v>19</v>
      </c>
      <c r="E97" s="117" t="s">
        <v>77</v>
      </c>
      <c r="F97" s="68"/>
      <c r="G97" s="87" t="s">
        <v>113</v>
      </c>
      <c r="H97" s="57" t="s">
        <v>15</v>
      </c>
      <c r="I97" s="367">
        <f>25+34.6</f>
        <v>59.6</v>
      </c>
      <c r="J97" s="119" t="s">
        <v>156</v>
      </c>
      <c r="K97" s="187">
        <v>100</v>
      </c>
    </row>
    <row r="98" spans="1:15" ht="26.25" customHeight="1" x14ac:dyDescent="0.2">
      <c r="A98" s="465"/>
      <c r="B98" s="16"/>
      <c r="C98" s="40"/>
      <c r="D98" s="758" t="s">
        <v>20</v>
      </c>
      <c r="E98" s="804" t="s">
        <v>223</v>
      </c>
      <c r="F98" s="38"/>
      <c r="G98" s="800" t="s">
        <v>125</v>
      </c>
      <c r="H98" s="751" t="s">
        <v>15</v>
      </c>
      <c r="I98" s="375">
        <v>3</v>
      </c>
      <c r="J98" s="771" t="s">
        <v>224</v>
      </c>
      <c r="K98" s="85">
        <v>100</v>
      </c>
    </row>
    <row r="99" spans="1:15" ht="15.75" customHeight="1" thickBot="1" x14ac:dyDescent="0.25">
      <c r="A99" s="465"/>
      <c r="B99" s="16"/>
      <c r="C99" s="40"/>
      <c r="D99" s="95"/>
      <c r="E99" s="848"/>
      <c r="F99" s="38"/>
      <c r="G99" s="855"/>
      <c r="H99" s="769" t="s">
        <v>16</v>
      </c>
      <c r="I99" s="770">
        <f>SUM(I95:I98)</f>
        <v>92.3</v>
      </c>
      <c r="J99" s="771"/>
      <c r="K99" s="85"/>
    </row>
    <row r="100" spans="1:15" ht="14.65" customHeight="1" x14ac:dyDescent="0.2">
      <c r="A100" s="469" t="s">
        <v>11</v>
      </c>
      <c r="B100" s="12" t="s">
        <v>17</v>
      </c>
      <c r="C100" s="92" t="s">
        <v>19</v>
      </c>
      <c r="D100" s="100"/>
      <c r="E100" s="847" t="s">
        <v>117</v>
      </c>
      <c r="F100" s="133"/>
      <c r="G100" s="800" t="s">
        <v>125</v>
      </c>
      <c r="H100" s="15" t="s">
        <v>15</v>
      </c>
      <c r="I100" s="326">
        <v>118.3</v>
      </c>
      <c r="J100" s="838" t="s">
        <v>118</v>
      </c>
      <c r="K100" s="243">
        <v>7</v>
      </c>
    </row>
    <row r="101" spans="1:15" ht="14.65" customHeight="1" x14ac:dyDescent="0.2">
      <c r="A101" s="466"/>
      <c r="B101" s="16"/>
      <c r="C101" s="41"/>
      <c r="D101" s="95"/>
      <c r="E101" s="804"/>
      <c r="F101" s="677"/>
      <c r="G101" s="851"/>
      <c r="H101" s="51" t="s">
        <v>41</v>
      </c>
      <c r="I101" s="376">
        <v>19.899999999999999</v>
      </c>
      <c r="J101" s="839"/>
      <c r="K101" s="86"/>
    </row>
    <row r="102" spans="1:15" ht="14.65" customHeight="1" thickBot="1" x14ac:dyDescent="0.25">
      <c r="A102" s="468"/>
      <c r="B102" s="11"/>
      <c r="C102" s="32"/>
      <c r="D102" s="94"/>
      <c r="E102" s="848"/>
      <c r="F102" s="134"/>
      <c r="G102" s="852"/>
      <c r="H102" s="61" t="s">
        <v>16</v>
      </c>
      <c r="I102" s="97">
        <f>SUM(I100:I101)</f>
        <v>138.19999999999999</v>
      </c>
      <c r="J102" s="840"/>
      <c r="K102" s="247"/>
    </row>
    <row r="103" spans="1:15" ht="22.9" customHeight="1" x14ac:dyDescent="0.2">
      <c r="A103" s="467" t="s">
        <v>11</v>
      </c>
      <c r="B103" s="12" t="s">
        <v>17</v>
      </c>
      <c r="C103" s="34" t="s">
        <v>20</v>
      </c>
      <c r="D103" s="103"/>
      <c r="E103" s="853" t="s">
        <v>42</v>
      </c>
      <c r="F103" s="112"/>
      <c r="G103" s="778"/>
      <c r="H103" s="773"/>
      <c r="I103" s="326"/>
      <c r="J103" s="733"/>
      <c r="K103" s="89"/>
    </row>
    <row r="104" spans="1:15" ht="21" customHeight="1" x14ac:dyDescent="0.2">
      <c r="A104" s="465"/>
      <c r="B104" s="16"/>
      <c r="C104" s="29"/>
      <c r="D104" s="55"/>
      <c r="E104" s="854"/>
      <c r="F104" s="113"/>
      <c r="G104" s="123"/>
      <c r="H104" s="141"/>
      <c r="I104" s="385"/>
      <c r="J104" s="734"/>
      <c r="K104" s="85"/>
      <c r="O104" s="4"/>
    </row>
    <row r="105" spans="1:15" ht="23.45" customHeight="1" x14ac:dyDescent="0.2">
      <c r="A105" s="475"/>
      <c r="B105" s="16"/>
      <c r="C105" s="93"/>
      <c r="D105" s="832" t="s">
        <v>11</v>
      </c>
      <c r="E105" s="803" t="s">
        <v>46</v>
      </c>
      <c r="F105" s="697" t="s">
        <v>110</v>
      </c>
      <c r="G105" s="898" t="s">
        <v>114</v>
      </c>
      <c r="H105" s="774" t="s">
        <v>41</v>
      </c>
      <c r="I105" s="345">
        <f>53.3+49-0.7</f>
        <v>101.6</v>
      </c>
      <c r="J105" s="726" t="s">
        <v>47</v>
      </c>
      <c r="K105" s="90">
        <v>100</v>
      </c>
    </row>
    <row r="106" spans="1:15" ht="23.45" customHeight="1" x14ac:dyDescent="0.2">
      <c r="A106" s="475"/>
      <c r="B106" s="16"/>
      <c r="C106" s="93"/>
      <c r="D106" s="841"/>
      <c r="E106" s="804"/>
      <c r="F106" s="701" t="s">
        <v>82</v>
      </c>
      <c r="G106" s="800"/>
      <c r="H106" s="144" t="s">
        <v>68</v>
      </c>
      <c r="I106" s="367">
        <f>81.3-45.7+8.5</f>
        <v>44.099999999999994</v>
      </c>
      <c r="J106" s="459"/>
      <c r="K106" s="288"/>
    </row>
    <row r="107" spans="1:15" ht="36.75" customHeight="1" x14ac:dyDescent="0.2">
      <c r="A107" s="475"/>
      <c r="B107" s="16"/>
      <c r="C107" s="93"/>
      <c r="D107" s="841"/>
      <c r="E107" s="804"/>
      <c r="F107" s="114"/>
      <c r="G107" s="800"/>
      <c r="H107" s="775" t="s">
        <v>98</v>
      </c>
      <c r="I107" s="385">
        <f>2.4+45.7</f>
        <v>48.1</v>
      </c>
      <c r="J107" s="728"/>
      <c r="K107" s="85"/>
    </row>
    <row r="108" spans="1:15" ht="21.75" customHeight="1" x14ac:dyDescent="0.2">
      <c r="A108" s="465"/>
      <c r="B108" s="16"/>
      <c r="C108" s="29"/>
      <c r="D108" s="832" t="s">
        <v>17</v>
      </c>
      <c r="E108" s="803" t="s">
        <v>181</v>
      </c>
      <c r="F108" s="760" t="s">
        <v>82</v>
      </c>
      <c r="G108" s="898" t="s">
        <v>127</v>
      </c>
      <c r="H108" s="144" t="s">
        <v>41</v>
      </c>
      <c r="I108" s="330">
        <v>6</v>
      </c>
      <c r="J108" s="830"/>
      <c r="K108" s="90"/>
    </row>
    <row r="109" spans="1:15" ht="19.5" customHeight="1" x14ac:dyDescent="0.2">
      <c r="A109" s="465"/>
      <c r="B109" s="16"/>
      <c r="C109" s="29"/>
      <c r="D109" s="833"/>
      <c r="E109" s="816"/>
      <c r="F109" s="761"/>
      <c r="G109" s="899"/>
      <c r="H109" s="776"/>
      <c r="I109" s="385"/>
      <c r="J109" s="831"/>
      <c r="K109" s="85"/>
    </row>
    <row r="110" spans="1:15" ht="18" customHeight="1" x14ac:dyDescent="0.2">
      <c r="A110" s="465"/>
      <c r="B110" s="16"/>
      <c r="C110" s="29"/>
      <c r="D110" s="832" t="s">
        <v>19</v>
      </c>
      <c r="E110" s="803" t="s">
        <v>136</v>
      </c>
      <c r="F110" s="677"/>
      <c r="G110" s="757" t="s">
        <v>113</v>
      </c>
      <c r="H110" s="777" t="s">
        <v>15</v>
      </c>
      <c r="I110" s="385">
        <v>3</v>
      </c>
      <c r="J110" s="814" t="s">
        <v>159</v>
      </c>
      <c r="K110" s="787">
        <v>30</v>
      </c>
      <c r="O110" s="4"/>
    </row>
    <row r="111" spans="1:15" ht="22.5" customHeight="1" x14ac:dyDescent="0.2">
      <c r="A111" s="465"/>
      <c r="B111" s="16"/>
      <c r="C111" s="29"/>
      <c r="D111" s="833"/>
      <c r="E111" s="816"/>
      <c r="F111" s="677"/>
      <c r="G111" s="785"/>
      <c r="H111" s="786" t="s">
        <v>41</v>
      </c>
      <c r="I111" s="334">
        <v>0.7</v>
      </c>
      <c r="J111" s="815"/>
      <c r="K111" s="788"/>
      <c r="O111" s="4"/>
    </row>
    <row r="112" spans="1:15" ht="41.45" customHeight="1" x14ac:dyDescent="0.2">
      <c r="A112" s="465"/>
      <c r="B112" s="16"/>
      <c r="C112" s="29"/>
      <c r="D112" s="752" t="s">
        <v>20</v>
      </c>
      <c r="E112" s="803" t="s">
        <v>48</v>
      </c>
      <c r="F112" s="772"/>
      <c r="G112" s="898" t="s">
        <v>104</v>
      </c>
      <c r="H112" s="144" t="s">
        <v>41</v>
      </c>
      <c r="I112" s="330">
        <v>51.6</v>
      </c>
      <c r="J112" s="814" t="s">
        <v>49</v>
      </c>
      <c r="K112" s="90">
        <v>100</v>
      </c>
    </row>
    <row r="113" spans="1:16" ht="27.6" customHeight="1" x14ac:dyDescent="0.2">
      <c r="A113" s="465"/>
      <c r="B113" s="16"/>
      <c r="C113" s="29"/>
      <c r="D113" s="755"/>
      <c r="E113" s="816"/>
      <c r="F113" s="677"/>
      <c r="G113" s="899"/>
      <c r="H113" s="776"/>
      <c r="I113" s="385"/>
      <c r="J113" s="815"/>
      <c r="K113" s="779"/>
    </row>
    <row r="114" spans="1:16" ht="39.75" customHeight="1" x14ac:dyDescent="0.2">
      <c r="A114" s="465"/>
      <c r="B114" s="16"/>
      <c r="C114" s="29"/>
      <c r="D114" s="753" t="s">
        <v>21</v>
      </c>
      <c r="E114" s="803" t="s">
        <v>40</v>
      </c>
      <c r="F114" s="677"/>
      <c r="G114" s="756" t="s">
        <v>225</v>
      </c>
      <c r="H114" s="141" t="s">
        <v>15</v>
      </c>
      <c r="I114" s="334">
        <f>100-19.2</f>
        <v>80.8</v>
      </c>
      <c r="J114" s="290" t="s">
        <v>138</v>
      </c>
      <c r="K114" s="85">
        <v>10</v>
      </c>
    </row>
    <row r="115" spans="1:16" ht="15.75" customHeight="1" thickBot="1" x14ac:dyDescent="0.25">
      <c r="A115" s="465"/>
      <c r="B115" s="16"/>
      <c r="C115" s="29"/>
      <c r="D115" s="147"/>
      <c r="E115" s="848"/>
      <c r="F115" s="937" t="s">
        <v>16</v>
      </c>
      <c r="G115" s="938"/>
      <c r="H115" s="939"/>
      <c r="I115" s="124">
        <f>SUM(I105:I114)</f>
        <v>335.9</v>
      </c>
      <c r="J115" s="291"/>
      <c r="K115" s="293"/>
    </row>
    <row r="116" spans="1:16" ht="14.25" customHeight="1" thickBot="1" x14ac:dyDescent="0.25">
      <c r="A116" s="473" t="s">
        <v>11</v>
      </c>
      <c r="B116" s="72" t="s">
        <v>17</v>
      </c>
      <c r="C116" s="931" t="s">
        <v>29</v>
      </c>
      <c r="D116" s="932"/>
      <c r="E116" s="932"/>
      <c r="F116" s="932"/>
      <c r="G116" s="932"/>
      <c r="H116" s="932"/>
      <c r="I116" s="389">
        <f>I102+I99+I93+I115</f>
        <v>6657.2</v>
      </c>
      <c r="J116" s="926"/>
      <c r="K116" s="927"/>
    </row>
    <row r="117" spans="1:16" ht="13.9" customHeight="1" thickBot="1" x14ac:dyDescent="0.25">
      <c r="A117" s="473" t="s">
        <v>11</v>
      </c>
      <c r="B117" s="81" t="s">
        <v>19</v>
      </c>
      <c r="C117" s="900" t="s">
        <v>50</v>
      </c>
      <c r="D117" s="828"/>
      <c r="E117" s="828"/>
      <c r="F117" s="828"/>
      <c r="G117" s="828"/>
      <c r="H117" s="828"/>
      <c r="I117" s="828"/>
      <c r="J117" s="828"/>
      <c r="K117" s="901"/>
    </row>
    <row r="118" spans="1:16" ht="42" customHeight="1" x14ac:dyDescent="0.2">
      <c r="A118" s="467" t="s">
        <v>11</v>
      </c>
      <c r="B118" s="12" t="s">
        <v>19</v>
      </c>
      <c r="C118" s="24" t="s">
        <v>11</v>
      </c>
      <c r="D118" s="100"/>
      <c r="E118" s="700" t="s">
        <v>51</v>
      </c>
      <c r="F118" s="135"/>
      <c r="G118" s="694" t="s">
        <v>113</v>
      </c>
      <c r="H118" s="58"/>
      <c r="I118" s="393"/>
      <c r="J118" s="69"/>
      <c r="K118" s="105"/>
    </row>
    <row r="119" spans="1:16" ht="28.5" customHeight="1" x14ac:dyDescent="0.2">
      <c r="A119" s="465"/>
      <c r="B119" s="16"/>
      <c r="C119" s="18"/>
      <c r="D119" s="695" t="s">
        <v>11</v>
      </c>
      <c r="E119" s="920" t="s">
        <v>109</v>
      </c>
      <c r="F119" s="75"/>
      <c r="G119" s="82"/>
      <c r="H119" s="934" t="s">
        <v>15</v>
      </c>
      <c r="I119" s="397">
        <v>101.9</v>
      </c>
      <c r="J119" s="255" t="s">
        <v>52</v>
      </c>
      <c r="K119" s="256">
        <v>1</v>
      </c>
    </row>
    <row r="120" spans="1:16" ht="42.75" customHeight="1" x14ac:dyDescent="0.2">
      <c r="A120" s="465"/>
      <c r="B120" s="16"/>
      <c r="C120" s="18"/>
      <c r="D120" s="696"/>
      <c r="E120" s="936"/>
      <c r="F120" s="75"/>
      <c r="G120" s="82"/>
      <c r="H120" s="935"/>
      <c r="I120" s="398"/>
      <c r="J120" s="259" t="s">
        <v>152</v>
      </c>
      <c r="K120" s="718">
        <v>33.799999999999997</v>
      </c>
    </row>
    <row r="121" spans="1:16" ht="30.6" customHeight="1" x14ac:dyDescent="0.2">
      <c r="A121" s="465"/>
      <c r="B121" s="16"/>
      <c r="C121" s="18"/>
      <c r="D121" s="696"/>
      <c r="E121" s="936"/>
      <c r="F121" s="75"/>
      <c r="G121" s="82"/>
      <c r="H121" s="935"/>
      <c r="I121" s="398"/>
      <c r="J121" s="259" t="s">
        <v>53</v>
      </c>
      <c r="K121" s="719">
        <v>7300</v>
      </c>
    </row>
    <row r="122" spans="1:16" ht="28.5" customHeight="1" x14ac:dyDescent="0.2">
      <c r="A122" s="465"/>
      <c r="B122" s="16"/>
      <c r="C122" s="18"/>
      <c r="D122" s="696"/>
      <c r="E122" s="936"/>
      <c r="F122" s="75"/>
      <c r="G122" s="82"/>
      <c r="H122" s="935"/>
      <c r="I122" s="398"/>
      <c r="J122" s="265" t="s">
        <v>79</v>
      </c>
      <c r="K122" s="266">
        <v>1</v>
      </c>
    </row>
    <row r="123" spans="1:16" ht="30.6" customHeight="1" x14ac:dyDescent="0.2">
      <c r="A123" s="465"/>
      <c r="B123" s="16"/>
      <c r="C123" s="55"/>
      <c r="D123" s="832" t="s">
        <v>17</v>
      </c>
      <c r="E123" s="920" t="s">
        <v>121</v>
      </c>
      <c r="F123" s="75"/>
      <c r="G123" s="82"/>
      <c r="H123" s="678" t="s">
        <v>41</v>
      </c>
      <c r="I123" s="352">
        <v>25</v>
      </c>
      <c r="J123" s="269" t="s">
        <v>123</v>
      </c>
      <c r="K123" s="270">
        <v>1</v>
      </c>
    </row>
    <row r="124" spans="1:16" ht="25.9" customHeight="1" x14ac:dyDescent="0.2">
      <c r="A124" s="465"/>
      <c r="B124" s="16"/>
      <c r="C124" s="55"/>
      <c r="D124" s="833"/>
      <c r="E124" s="921"/>
      <c r="F124" s="75"/>
      <c r="G124" s="82"/>
      <c r="H124" s="679"/>
      <c r="I124" s="741"/>
      <c r="J124" s="271"/>
      <c r="K124" s="272"/>
    </row>
    <row r="125" spans="1:16" ht="15.75" customHeight="1" thickBot="1" x14ac:dyDescent="0.25">
      <c r="A125" s="468"/>
      <c r="B125" s="11"/>
      <c r="C125" s="42"/>
      <c r="D125" s="104"/>
      <c r="E125" s="680"/>
      <c r="F125" s="687"/>
      <c r="G125" s="83"/>
      <c r="H125" s="60" t="s">
        <v>16</v>
      </c>
      <c r="I125" s="97">
        <f>SUM(I118:I124)</f>
        <v>126.9</v>
      </c>
      <c r="J125" s="79"/>
      <c r="K125" s="106"/>
      <c r="P125" s="4"/>
    </row>
    <row r="126" spans="1:16" ht="19.149999999999999" customHeight="1" x14ac:dyDescent="0.2">
      <c r="A126" s="465" t="s">
        <v>11</v>
      </c>
      <c r="B126" s="16" t="s">
        <v>19</v>
      </c>
      <c r="C126" s="18" t="s">
        <v>17</v>
      </c>
      <c r="D126" s="95"/>
      <c r="E126" s="847" t="s">
        <v>97</v>
      </c>
      <c r="F126" s="136"/>
      <c r="G126" s="96" t="s">
        <v>113</v>
      </c>
      <c r="H126" s="58" t="s">
        <v>15</v>
      </c>
      <c r="I126" s="334">
        <v>10.4</v>
      </c>
      <c r="J126" s="740" t="s">
        <v>96</v>
      </c>
      <c r="K126" s="296">
        <v>1</v>
      </c>
    </row>
    <row r="127" spans="1:16" ht="15.75" customHeight="1" thickBot="1" x14ac:dyDescent="0.25">
      <c r="A127" s="468"/>
      <c r="B127" s="11"/>
      <c r="C127" s="42"/>
      <c r="D127" s="104"/>
      <c r="E127" s="848"/>
      <c r="F127" s="137"/>
      <c r="G127" s="84"/>
      <c r="H127" s="60" t="s">
        <v>16</v>
      </c>
      <c r="I127" s="402">
        <f>SUM(I126:I126)</f>
        <v>10.4</v>
      </c>
      <c r="J127" s="738"/>
      <c r="K127" s="739"/>
    </row>
    <row r="128" spans="1:16" ht="14.25" customHeight="1" thickBot="1" x14ac:dyDescent="0.25">
      <c r="A128" s="476" t="s">
        <v>11</v>
      </c>
      <c r="B128" s="70" t="s">
        <v>19</v>
      </c>
      <c r="C128" s="931" t="s">
        <v>29</v>
      </c>
      <c r="D128" s="932"/>
      <c r="E128" s="932"/>
      <c r="F128" s="932"/>
      <c r="G128" s="932"/>
      <c r="H128" s="933"/>
      <c r="I128" s="409">
        <f>I127+I125</f>
        <v>137.30000000000001</v>
      </c>
      <c r="J128" s="913"/>
      <c r="K128" s="914"/>
    </row>
    <row r="129" spans="1:11" ht="14.25" customHeight="1" thickBot="1" x14ac:dyDescent="0.25">
      <c r="A129" s="476" t="s">
        <v>11</v>
      </c>
      <c r="B129" s="909" t="s">
        <v>54</v>
      </c>
      <c r="C129" s="910"/>
      <c r="D129" s="910"/>
      <c r="E129" s="910"/>
      <c r="F129" s="910"/>
      <c r="G129" s="910"/>
      <c r="H129" s="911"/>
      <c r="I129" s="477">
        <f>+I128+I116+I45</f>
        <v>8805.2000000000007</v>
      </c>
      <c r="J129" s="918"/>
      <c r="K129" s="919"/>
    </row>
    <row r="130" spans="1:11" ht="14.25" customHeight="1" thickBot="1" x14ac:dyDescent="0.25">
      <c r="A130" s="480" t="s">
        <v>25</v>
      </c>
      <c r="B130" s="928" t="s">
        <v>55</v>
      </c>
      <c r="C130" s="929"/>
      <c r="D130" s="929"/>
      <c r="E130" s="929"/>
      <c r="F130" s="929"/>
      <c r="G130" s="929"/>
      <c r="H130" s="930"/>
      <c r="I130" s="481">
        <f t="shared" ref="I130" si="1">+I129</f>
        <v>8805.2000000000007</v>
      </c>
      <c r="J130" s="924"/>
      <c r="K130" s="925"/>
    </row>
    <row r="131" spans="1:11" s="91" customFormat="1" ht="28.5" customHeight="1" x14ac:dyDescent="0.2">
      <c r="A131" s="908" t="s">
        <v>228</v>
      </c>
      <c r="B131" s="908"/>
      <c r="C131" s="908"/>
      <c r="D131" s="908"/>
      <c r="E131" s="908"/>
      <c r="F131" s="908"/>
      <c r="G131" s="908"/>
      <c r="H131" s="908"/>
      <c r="I131" s="908"/>
      <c r="J131" s="908"/>
      <c r="K131" s="908"/>
    </row>
    <row r="132" spans="1:11" ht="18" customHeight="1" thickBot="1" x14ac:dyDescent="0.25">
      <c r="A132" s="912" t="s">
        <v>56</v>
      </c>
      <c r="B132" s="912"/>
      <c r="C132" s="912"/>
      <c r="D132" s="912"/>
      <c r="E132" s="912"/>
      <c r="F132" s="912"/>
      <c r="G132" s="912"/>
      <c r="H132" s="912"/>
      <c r="I132" s="912"/>
      <c r="J132" s="43"/>
      <c r="K132" s="44"/>
    </row>
    <row r="133" spans="1:11" ht="62.25" customHeight="1" x14ac:dyDescent="0.2">
      <c r="A133" s="902" t="s">
        <v>57</v>
      </c>
      <c r="B133" s="903"/>
      <c r="C133" s="903"/>
      <c r="D133" s="903"/>
      <c r="E133" s="903"/>
      <c r="F133" s="903"/>
      <c r="G133" s="903"/>
      <c r="H133" s="904"/>
      <c r="I133" s="689" t="s">
        <v>209</v>
      </c>
      <c r="J133" s="121"/>
      <c r="K133" s="121"/>
    </row>
    <row r="134" spans="1:11" ht="15.75" customHeight="1" x14ac:dyDescent="0.2">
      <c r="A134" s="905" t="s">
        <v>58</v>
      </c>
      <c r="B134" s="906"/>
      <c r="C134" s="906"/>
      <c r="D134" s="906"/>
      <c r="E134" s="906"/>
      <c r="F134" s="906"/>
      <c r="G134" s="906"/>
      <c r="H134" s="907"/>
      <c r="I134" s="484">
        <f t="shared" ref="I134" si="2">+I135+I141+I143+I144+I142</f>
        <v>8805.2000000000007</v>
      </c>
      <c r="J134" s="121"/>
      <c r="K134" s="121"/>
    </row>
    <row r="135" spans="1:11" ht="15.75" customHeight="1" x14ac:dyDescent="0.2">
      <c r="A135" s="915" t="s">
        <v>100</v>
      </c>
      <c r="B135" s="916"/>
      <c r="C135" s="916"/>
      <c r="D135" s="916"/>
      <c r="E135" s="916"/>
      <c r="F135" s="916"/>
      <c r="G135" s="916"/>
      <c r="H135" s="917"/>
      <c r="I135" s="410">
        <f t="shared" ref="I135" si="3">SUM(I136:I140)</f>
        <v>8451.9000000000015</v>
      </c>
      <c r="J135" s="121"/>
      <c r="K135" s="121"/>
    </row>
    <row r="136" spans="1:11" ht="13.5" customHeight="1" x14ac:dyDescent="0.2">
      <c r="A136" s="895" t="s">
        <v>59</v>
      </c>
      <c r="B136" s="896"/>
      <c r="C136" s="896"/>
      <c r="D136" s="896"/>
      <c r="E136" s="896"/>
      <c r="F136" s="896"/>
      <c r="G136" s="896"/>
      <c r="H136" s="897"/>
      <c r="I136" s="414">
        <f>SUMIF(H16:H127,"sb",I16:I127)</f>
        <v>7625.3</v>
      </c>
      <c r="J136" s="122"/>
      <c r="K136" s="122"/>
    </row>
    <row r="137" spans="1:11" ht="13.5" customHeight="1" x14ac:dyDescent="0.2">
      <c r="A137" s="895" t="s">
        <v>177</v>
      </c>
      <c r="B137" s="896"/>
      <c r="C137" s="896"/>
      <c r="D137" s="896"/>
      <c r="E137" s="896"/>
      <c r="F137" s="896"/>
      <c r="G137" s="896"/>
      <c r="H137" s="897"/>
      <c r="I137" s="414">
        <f>SUMIF(H17:H127,"sb(vb)",I17:I127)</f>
        <v>101.3</v>
      </c>
      <c r="J137" s="122"/>
      <c r="K137" s="122"/>
    </row>
    <row r="138" spans="1:11" ht="15.75" customHeight="1" x14ac:dyDescent="0.2">
      <c r="A138" s="892" t="s">
        <v>94</v>
      </c>
      <c r="B138" s="893"/>
      <c r="C138" s="893"/>
      <c r="D138" s="893"/>
      <c r="E138" s="893"/>
      <c r="F138" s="893"/>
      <c r="G138" s="893"/>
      <c r="H138" s="894"/>
      <c r="I138" s="414">
        <f>SUMIF(H17:H128,"sb(es)",I17:I128)</f>
        <v>44.099999999999994</v>
      </c>
      <c r="J138" s="122"/>
      <c r="K138" s="122"/>
    </row>
    <row r="139" spans="1:11" ht="14.25" customHeight="1" x14ac:dyDescent="0.2">
      <c r="A139" s="895" t="s">
        <v>60</v>
      </c>
      <c r="B139" s="896"/>
      <c r="C139" s="896"/>
      <c r="D139" s="896"/>
      <c r="E139" s="896"/>
      <c r="F139" s="896"/>
      <c r="G139" s="896"/>
      <c r="H139" s="897"/>
      <c r="I139" s="414">
        <f>SUMIF(H16:H126,"sb(vr)",I16:I126)</f>
        <v>250</v>
      </c>
      <c r="J139" s="53"/>
      <c r="K139" s="122"/>
    </row>
    <row r="140" spans="1:11" ht="16.5" customHeight="1" x14ac:dyDescent="0.2">
      <c r="A140" s="892" t="s">
        <v>61</v>
      </c>
      <c r="B140" s="893"/>
      <c r="C140" s="893"/>
      <c r="D140" s="893"/>
      <c r="E140" s="893"/>
      <c r="F140" s="893"/>
      <c r="G140" s="893"/>
      <c r="H140" s="894"/>
      <c r="I140" s="418">
        <f>SUMIF(H22:H124,"sb(sp)",I22:I124)</f>
        <v>431.20000000000005</v>
      </c>
      <c r="J140" s="45"/>
      <c r="K140" s="122"/>
    </row>
    <row r="141" spans="1:11" ht="13.5" customHeight="1" x14ac:dyDescent="0.2">
      <c r="A141" s="943" t="s">
        <v>88</v>
      </c>
      <c r="B141" s="944"/>
      <c r="C141" s="944"/>
      <c r="D141" s="944"/>
      <c r="E141" s="944"/>
      <c r="F141" s="944"/>
      <c r="G141" s="944"/>
      <c r="H141" s="945"/>
      <c r="I141" s="422">
        <f>SUMIF(H16:H127,"sb(l)",I16:I127)</f>
        <v>247.29999999999998</v>
      </c>
      <c r="J141" s="122"/>
      <c r="K141" s="122"/>
    </row>
    <row r="142" spans="1:11" ht="17.25" customHeight="1" x14ac:dyDescent="0.2">
      <c r="A142" s="951" t="s">
        <v>99</v>
      </c>
      <c r="B142" s="952"/>
      <c r="C142" s="952"/>
      <c r="D142" s="952"/>
      <c r="E142" s="952"/>
      <c r="F142" s="952"/>
      <c r="G142" s="952"/>
      <c r="H142" s="953"/>
      <c r="I142" s="422">
        <f>SUMIF(H16:H124,"sb(esl)",I16:I124)</f>
        <v>48.1</v>
      </c>
      <c r="J142" s="122"/>
      <c r="K142" s="122"/>
    </row>
    <row r="143" spans="1:11" ht="15" customHeight="1" x14ac:dyDescent="0.2">
      <c r="A143" s="951" t="s">
        <v>119</v>
      </c>
      <c r="B143" s="952"/>
      <c r="C143" s="952"/>
      <c r="D143" s="952"/>
      <c r="E143" s="952"/>
      <c r="F143" s="952"/>
      <c r="G143" s="952"/>
      <c r="H143" s="953"/>
      <c r="I143" s="426">
        <f>SUMIF(H34:H124,"sb(spl)",I34:I124)</f>
        <v>57.9</v>
      </c>
      <c r="J143" s="45"/>
      <c r="K143" s="122"/>
    </row>
    <row r="144" spans="1:11" ht="14.25" customHeight="1" x14ac:dyDescent="0.2">
      <c r="A144" s="943" t="s">
        <v>66</v>
      </c>
      <c r="B144" s="944"/>
      <c r="C144" s="944"/>
      <c r="D144" s="944"/>
      <c r="E144" s="944"/>
      <c r="F144" s="944"/>
      <c r="G144" s="944"/>
      <c r="H144" s="945"/>
      <c r="I144" s="426">
        <f>SUMIF(H16:H124,"sb(vrl)",I16:I124)</f>
        <v>0</v>
      </c>
      <c r="J144" s="53"/>
      <c r="K144" s="122"/>
    </row>
    <row r="145" spans="1:11" ht="13.5" thickBot="1" x14ac:dyDescent="0.25">
      <c r="A145" s="940" t="s">
        <v>16</v>
      </c>
      <c r="B145" s="941"/>
      <c r="C145" s="941"/>
      <c r="D145" s="941"/>
      <c r="E145" s="941"/>
      <c r="F145" s="941"/>
      <c r="G145" s="941"/>
      <c r="H145" s="942"/>
      <c r="I145" s="124">
        <f>+I134</f>
        <v>8805.2000000000007</v>
      </c>
      <c r="J145" s="121"/>
      <c r="K145" s="121"/>
    </row>
    <row r="146" spans="1:11" x14ac:dyDescent="0.2">
      <c r="A146" s="46"/>
      <c r="B146" s="47"/>
      <c r="C146" s="46"/>
      <c r="D146" s="47"/>
      <c r="E146" s="127"/>
      <c r="I146" s="497">
        <f>+I145-I130</f>
        <v>0</v>
      </c>
      <c r="J146" s="48"/>
      <c r="K146" s="122"/>
    </row>
    <row r="147" spans="1:11" ht="16.5" customHeight="1" x14ac:dyDescent="0.2">
      <c r="F147" s="923" t="s">
        <v>69</v>
      </c>
      <c r="G147" s="923"/>
      <c r="H147" s="923"/>
      <c r="I147" s="923"/>
    </row>
    <row r="149" spans="1:11" x14ac:dyDescent="0.2">
      <c r="H149" s="116"/>
      <c r="I149" s="373"/>
      <c r="J149" s="138"/>
    </row>
    <row r="150" spans="1:11" x14ac:dyDescent="0.2">
      <c r="H150" s="116"/>
      <c r="I150" s="373"/>
      <c r="J150" s="138"/>
    </row>
    <row r="151" spans="1:11" x14ac:dyDescent="0.2">
      <c r="H151" s="139"/>
      <c r="I151" s="433"/>
      <c r="J151" s="140"/>
    </row>
    <row r="152" spans="1:11" x14ac:dyDescent="0.2">
      <c r="H152" s="141"/>
      <c r="I152" s="369"/>
      <c r="J152" s="138"/>
    </row>
  </sheetData>
  <mergeCells count="118">
    <mergeCell ref="G2:J2"/>
    <mergeCell ref="G1:K1"/>
    <mergeCell ref="F147:I147"/>
    <mergeCell ref="J130:K130"/>
    <mergeCell ref="J116:K116"/>
    <mergeCell ref="A136:H136"/>
    <mergeCell ref="A138:H138"/>
    <mergeCell ref="B130:H130"/>
    <mergeCell ref="C128:H128"/>
    <mergeCell ref="H119:H122"/>
    <mergeCell ref="E119:E122"/>
    <mergeCell ref="F115:H115"/>
    <mergeCell ref="C116:H116"/>
    <mergeCell ref="A145:H145"/>
    <mergeCell ref="A141:H141"/>
    <mergeCell ref="J48:J49"/>
    <mergeCell ref="E42:E43"/>
    <mergeCell ref="C45:H45"/>
    <mergeCell ref="J45:K45"/>
    <mergeCell ref="A142:H142"/>
    <mergeCell ref="A143:H143"/>
    <mergeCell ref="A144:H144"/>
    <mergeCell ref="E126:E127"/>
    <mergeCell ref="A139:H139"/>
    <mergeCell ref="A140:H140"/>
    <mergeCell ref="A137:H137"/>
    <mergeCell ref="J108:J109"/>
    <mergeCell ref="G105:G107"/>
    <mergeCell ref="G108:G109"/>
    <mergeCell ref="C117:K117"/>
    <mergeCell ref="A133:H133"/>
    <mergeCell ref="A134:H134"/>
    <mergeCell ref="A131:K131"/>
    <mergeCell ref="B129:H129"/>
    <mergeCell ref="D123:D124"/>
    <mergeCell ref="A132:I132"/>
    <mergeCell ref="J128:K128"/>
    <mergeCell ref="A135:H135"/>
    <mergeCell ref="J129:K129"/>
    <mergeCell ref="E123:E124"/>
    <mergeCell ref="E112:E113"/>
    <mergeCell ref="E114:E115"/>
    <mergeCell ref="J112:J113"/>
    <mergeCell ref="G112:G113"/>
    <mergeCell ref="E105:E107"/>
    <mergeCell ref="D110:D111"/>
    <mergeCell ref="E110:E111"/>
    <mergeCell ref="J110:J111"/>
    <mergeCell ref="E91:E93"/>
    <mergeCell ref="E103:E104"/>
    <mergeCell ref="E98:E99"/>
    <mergeCell ref="G98:G99"/>
    <mergeCell ref="E81:E85"/>
    <mergeCell ref="A4:K4"/>
    <mergeCell ref="A5:K5"/>
    <mergeCell ref="A6:K6"/>
    <mergeCell ref="A8:A11"/>
    <mergeCell ref="B8:B11"/>
    <mergeCell ref="C8:C11"/>
    <mergeCell ref="E8:E11"/>
    <mergeCell ref="F8:F11"/>
    <mergeCell ref="H8:H11"/>
    <mergeCell ref="J8:K8"/>
    <mergeCell ref="J9:J11"/>
    <mergeCell ref="I8:I11"/>
    <mergeCell ref="D8:D11"/>
    <mergeCell ref="G8:G11"/>
    <mergeCell ref="K10:K11"/>
    <mergeCell ref="A13:K13"/>
    <mergeCell ref="A16:A18"/>
    <mergeCell ref="A12:K12"/>
    <mergeCell ref="E47:E48"/>
    <mergeCell ref="E108:E109"/>
    <mergeCell ref="G40:G41"/>
    <mergeCell ref="C46:K46"/>
    <mergeCell ref="J66:J67"/>
    <mergeCell ref="E24:E25"/>
    <mergeCell ref="D24:D25"/>
    <mergeCell ref="J24:J25"/>
    <mergeCell ref="K24:K25"/>
    <mergeCell ref="J100:J102"/>
    <mergeCell ref="D105:D107"/>
    <mergeCell ref="F81:F83"/>
    <mergeCell ref="J38:J39"/>
    <mergeCell ref="K38:K39"/>
    <mergeCell ref="E100:E102"/>
    <mergeCell ref="D108:D109"/>
    <mergeCell ref="E66:E68"/>
    <mergeCell ref="D51:D53"/>
    <mergeCell ref="D62:D63"/>
    <mergeCell ref="D74:D76"/>
    <mergeCell ref="E51:E53"/>
    <mergeCell ref="G100:G102"/>
    <mergeCell ref="E88:E89"/>
    <mergeCell ref="K110:K111"/>
    <mergeCell ref="L56:P63"/>
    <mergeCell ref="J92:J93"/>
    <mergeCell ref="B14:K14"/>
    <mergeCell ref="C15:K15"/>
    <mergeCell ref="G16:G17"/>
    <mergeCell ref="J26:J27"/>
    <mergeCell ref="G34:G35"/>
    <mergeCell ref="E62:E63"/>
    <mergeCell ref="E86:E87"/>
    <mergeCell ref="F86:F87"/>
    <mergeCell ref="E69:E70"/>
    <mergeCell ref="E40:E41"/>
    <mergeCell ref="E78:E80"/>
    <mergeCell ref="J17:J18"/>
    <mergeCell ref="J52:J53"/>
    <mergeCell ref="E16:E18"/>
    <mergeCell ref="G36:G37"/>
    <mergeCell ref="E56:E60"/>
    <mergeCell ref="E74:E77"/>
    <mergeCell ref="E34:E35"/>
    <mergeCell ref="F34:F35"/>
    <mergeCell ref="J34:J35"/>
    <mergeCell ref="G47:G5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  <rowBreaks count="3" manualBreakCount="3">
    <brk id="39" max="10" man="1"/>
    <brk id="77" max="10" man="1"/>
    <brk id="109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62"/>
  <sheetViews>
    <sheetView zoomScaleNormal="100" workbookViewId="0">
      <selection activeCell="G109" sqref="G109"/>
    </sheetView>
  </sheetViews>
  <sheetFormatPr defaultColWidth="9.28515625" defaultRowHeight="12.75" x14ac:dyDescent="0.2"/>
  <cols>
    <col min="1" max="1" width="2.5703125" style="1" customWidth="1"/>
    <col min="2" max="2" width="3.28515625" style="2" customWidth="1"/>
    <col min="3" max="3" width="2.85546875" style="1" customWidth="1"/>
    <col min="4" max="4" width="26.7109375" style="91" customWidth="1"/>
    <col min="5" max="5" width="3" style="128" customWidth="1"/>
    <col min="6" max="6" width="8.28515625" style="3" customWidth="1"/>
    <col min="7" max="9" width="7.7109375" style="374" customWidth="1"/>
    <col min="10" max="10" width="23.5703125" style="49" customWidth="1"/>
    <col min="11" max="13" width="6.28515625" style="3" customWidth="1"/>
    <col min="14" max="16384" width="9.28515625" style="53"/>
  </cols>
  <sheetData>
    <row r="1" spans="1:18" ht="33" customHeight="1" x14ac:dyDescent="0.2">
      <c r="A1" s="1" t="s">
        <v>106</v>
      </c>
      <c r="G1" s="547"/>
      <c r="H1" s="547"/>
      <c r="I1" s="547"/>
      <c r="J1" s="922" t="s">
        <v>182</v>
      </c>
      <c r="K1" s="922"/>
      <c r="L1" s="922"/>
      <c r="M1" s="922"/>
    </row>
    <row r="2" spans="1:18" ht="33" customHeight="1" x14ac:dyDescent="0.2">
      <c r="G2" s="547"/>
      <c r="H2" s="547"/>
      <c r="I2" s="547"/>
      <c r="J2" s="548" t="s">
        <v>183</v>
      </c>
      <c r="K2" s="548"/>
      <c r="L2" s="548"/>
      <c r="M2" s="548"/>
    </row>
    <row r="3" spans="1:18" s="5" customFormat="1" ht="15.75" x14ac:dyDescent="0.2">
      <c r="A3" s="856" t="s">
        <v>184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</row>
    <row r="4" spans="1:18" s="5" customFormat="1" ht="18" customHeight="1" x14ac:dyDescent="0.2">
      <c r="A4" s="857" t="s">
        <v>0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</row>
    <row r="5" spans="1:18" s="5" customFormat="1" ht="15.75" x14ac:dyDescent="0.2">
      <c r="A5" s="856" t="s">
        <v>1</v>
      </c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</row>
    <row r="6" spans="1:18" s="10" customFormat="1" ht="24.6" customHeight="1" thickBot="1" x14ac:dyDescent="0.25">
      <c r="A6" s="6"/>
      <c r="B6" s="7"/>
      <c r="C6" s="6"/>
      <c r="D6" s="126"/>
      <c r="E6" s="129"/>
      <c r="F6" s="3"/>
      <c r="G6" s="325"/>
      <c r="H6" s="325"/>
      <c r="I6" s="325"/>
      <c r="J6" s="9"/>
      <c r="K6" s="954" t="s">
        <v>102</v>
      </c>
      <c r="L6" s="954"/>
      <c r="M6" s="954"/>
    </row>
    <row r="7" spans="1:18" s="10" customFormat="1" ht="18" customHeight="1" thickBot="1" x14ac:dyDescent="0.25">
      <c r="A7" s="860" t="s">
        <v>2</v>
      </c>
      <c r="B7" s="863" t="s">
        <v>3</v>
      </c>
      <c r="C7" s="863" t="s">
        <v>4</v>
      </c>
      <c r="D7" s="866" t="s">
        <v>5</v>
      </c>
      <c r="E7" s="869" t="s">
        <v>6</v>
      </c>
      <c r="F7" s="872" t="s">
        <v>7</v>
      </c>
      <c r="G7" s="879" t="s">
        <v>128</v>
      </c>
      <c r="H7" s="968" t="s">
        <v>129</v>
      </c>
      <c r="I7" s="955" t="s">
        <v>130</v>
      </c>
      <c r="J7" s="875" t="s">
        <v>8</v>
      </c>
      <c r="K7" s="958"/>
      <c r="L7" s="958"/>
      <c r="M7" s="876"/>
    </row>
    <row r="8" spans="1:18" s="10" customFormat="1" ht="18" customHeight="1" x14ac:dyDescent="0.2">
      <c r="A8" s="861"/>
      <c r="B8" s="864"/>
      <c r="C8" s="864"/>
      <c r="D8" s="867"/>
      <c r="E8" s="870"/>
      <c r="F8" s="873"/>
      <c r="G8" s="880"/>
      <c r="H8" s="969"/>
      <c r="I8" s="956"/>
      <c r="J8" s="877" t="s">
        <v>5</v>
      </c>
      <c r="K8" s="959" t="s">
        <v>64</v>
      </c>
      <c r="L8" s="960"/>
      <c r="M8" s="961"/>
    </row>
    <row r="9" spans="1:18" s="10" customFormat="1" ht="28.5" customHeight="1" x14ac:dyDescent="0.2">
      <c r="A9" s="861"/>
      <c r="B9" s="864"/>
      <c r="C9" s="864"/>
      <c r="D9" s="867"/>
      <c r="E9" s="870"/>
      <c r="F9" s="873"/>
      <c r="G9" s="880"/>
      <c r="H9" s="969"/>
      <c r="I9" s="956"/>
      <c r="J9" s="877"/>
      <c r="K9" s="962" t="s">
        <v>193</v>
      </c>
      <c r="L9" s="964" t="s">
        <v>195</v>
      </c>
      <c r="M9" s="966" t="s">
        <v>194</v>
      </c>
    </row>
    <row r="10" spans="1:18" s="10" customFormat="1" ht="47.25" customHeight="1" thickBot="1" x14ac:dyDescent="0.25">
      <c r="A10" s="862"/>
      <c r="B10" s="865"/>
      <c r="C10" s="865"/>
      <c r="D10" s="868"/>
      <c r="E10" s="871"/>
      <c r="F10" s="874"/>
      <c r="G10" s="881"/>
      <c r="H10" s="970"/>
      <c r="I10" s="957"/>
      <c r="J10" s="878"/>
      <c r="K10" s="963"/>
      <c r="L10" s="965"/>
      <c r="M10" s="967"/>
    </row>
    <row r="11" spans="1:18" ht="30" customHeight="1" x14ac:dyDescent="0.2">
      <c r="A11" s="822" t="s">
        <v>9</v>
      </c>
      <c r="B11" s="823"/>
      <c r="C11" s="823"/>
      <c r="D11" s="823"/>
      <c r="E11" s="823"/>
      <c r="F11" s="823"/>
      <c r="G11" s="823"/>
      <c r="H11" s="823"/>
      <c r="I11" s="823"/>
      <c r="J11" s="823"/>
      <c r="K11" s="823"/>
      <c r="L11" s="823"/>
      <c r="M11" s="824"/>
    </row>
    <row r="12" spans="1:18" ht="15" customHeight="1" x14ac:dyDescent="0.2">
      <c r="A12" s="887" t="s">
        <v>10</v>
      </c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9"/>
    </row>
    <row r="13" spans="1:18" ht="15" customHeight="1" x14ac:dyDescent="0.2">
      <c r="A13" s="463" t="s">
        <v>11</v>
      </c>
      <c r="B13" s="793" t="s">
        <v>12</v>
      </c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5"/>
    </row>
    <row r="14" spans="1:18" ht="15" customHeight="1" thickBot="1" x14ac:dyDescent="0.25">
      <c r="A14" s="464" t="s">
        <v>11</v>
      </c>
      <c r="B14" s="11" t="s">
        <v>11</v>
      </c>
      <c r="C14" s="796" t="s">
        <v>13</v>
      </c>
      <c r="D14" s="797"/>
      <c r="E14" s="797"/>
      <c r="F14" s="797"/>
      <c r="G14" s="797"/>
      <c r="H14" s="797"/>
      <c r="I14" s="797"/>
      <c r="J14" s="797"/>
      <c r="K14" s="797"/>
      <c r="L14" s="797"/>
      <c r="M14" s="798"/>
    </row>
    <row r="15" spans="1:18" ht="31.9" customHeight="1" x14ac:dyDescent="0.2">
      <c r="A15" s="890" t="s">
        <v>11</v>
      </c>
      <c r="B15" s="12" t="s">
        <v>11</v>
      </c>
      <c r="C15" s="13" t="s">
        <v>11</v>
      </c>
      <c r="D15" s="807" t="s">
        <v>70</v>
      </c>
      <c r="E15" s="14" t="s">
        <v>14</v>
      </c>
      <c r="F15" s="62" t="s">
        <v>15</v>
      </c>
      <c r="G15" s="327">
        <f>1070-150-73</f>
        <v>847</v>
      </c>
      <c r="H15" s="382">
        <f>1070-150-73</f>
        <v>847</v>
      </c>
      <c r="I15" s="383">
        <f>1070-150-73</f>
        <v>847</v>
      </c>
      <c r="J15" s="516" t="s">
        <v>71</v>
      </c>
      <c r="K15" s="62">
        <v>85</v>
      </c>
      <c r="L15" s="161">
        <v>85</v>
      </c>
      <c r="M15" s="157">
        <v>85</v>
      </c>
      <c r="N15" s="91"/>
      <c r="O15" s="91"/>
      <c r="P15" s="91"/>
      <c r="Q15" s="91"/>
      <c r="R15" s="91"/>
    </row>
    <row r="16" spans="1:18" ht="15.75" customHeight="1" x14ac:dyDescent="0.2">
      <c r="A16" s="891"/>
      <c r="B16" s="16"/>
      <c r="C16" s="17"/>
      <c r="D16" s="808"/>
      <c r="E16" s="50"/>
      <c r="F16" s="499"/>
      <c r="G16" s="335"/>
      <c r="H16" s="336"/>
      <c r="I16" s="337"/>
      <c r="J16" s="812" t="s">
        <v>72</v>
      </c>
      <c r="K16" s="108">
        <v>10</v>
      </c>
      <c r="L16" s="234">
        <v>10</v>
      </c>
      <c r="M16" s="235">
        <v>10</v>
      </c>
      <c r="N16" s="91"/>
      <c r="O16" s="91"/>
      <c r="P16" s="91"/>
      <c r="Q16" s="91"/>
      <c r="R16" s="91"/>
    </row>
    <row r="17" spans="1:18" ht="15.75" customHeight="1" x14ac:dyDescent="0.2">
      <c r="A17" s="891"/>
      <c r="B17" s="16"/>
      <c r="C17" s="17"/>
      <c r="D17" s="808"/>
      <c r="E17" s="50"/>
      <c r="F17" s="499"/>
      <c r="G17" s="335"/>
      <c r="H17" s="336"/>
      <c r="I17" s="337"/>
      <c r="J17" s="813"/>
      <c r="K17" s="111"/>
      <c r="L17" s="252"/>
      <c r="M17" s="149"/>
      <c r="N17" s="91"/>
      <c r="O17" s="91"/>
      <c r="P17" s="91"/>
      <c r="Q17" s="91"/>
      <c r="R17" s="91"/>
    </row>
    <row r="18" spans="1:18" ht="30.75" customHeight="1" x14ac:dyDescent="0.2">
      <c r="A18" s="465"/>
      <c r="B18" s="16"/>
      <c r="C18" s="17"/>
      <c r="D18" s="511"/>
      <c r="E18" s="80"/>
      <c r="F18" s="499"/>
      <c r="G18" s="335"/>
      <c r="H18" s="336"/>
      <c r="I18" s="337"/>
      <c r="J18" s="185" t="s">
        <v>22</v>
      </c>
      <c r="K18" s="108">
        <v>5</v>
      </c>
      <c r="L18" s="234">
        <v>5</v>
      </c>
      <c r="M18" s="235">
        <v>5</v>
      </c>
    </row>
    <row r="19" spans="1:18" ht="17.649999999999999" customHeight="1" x14ac:dyDescent="0.2">
      <c r="A19" s="465"/>
      <c r="B19" s="16"/>
      <c r="C19" s="17"/>
      <c r="D19" s="511"/>
      <c r="E19" s="80"/>
      <c r="F19" s="499"/>
      <c r="G19" s="335"/>
      <c r="H19" s="336"/>
      <c r="I19" s="337"/>
      <c r="J19" s="186" t="s">
        <v>122</v>
      </c>
      <c r="K19" s="303">
        <v>220</v>
      </c>
      <c r="L19" s="250">
        <v>220</v>
      </c>
      <c r="M19" s="251">
        <v>220</v>
      </c>
    </row>
    <row r="20" spans="1:18" ht="41.25" customHeight="1" x14ac:dyDescent="0.2">
      <c r="A20" s="465"/>
      <c r="B20" s="16"/>
      <c r="C20" s="17"/>
      <c r="D20" s="511"/>
      <c r="E20" s="80"/>
      <c r="F20" s="499"/>
      <c r="G20" s="335"/>
      <c r="H20" s="336"/>
      <c r="I20" s="337"/>
      <c r="J20" s="186" t="s">
        <v>132</v>
      </c>
      <c r="K20" s="188">
        <v>50</v>
      </c>
      <c r="L20" s="189">
        <v>100</v>
      </c>
      <c r="M20" s="182"/>
    </row>
    <row r="21" spans="1:18" ht="17.25" customHeight="1" thickBot="1" x14ac:dyDescent="0.25">
      <c r="A21" s="466"/>
      <c r="B21" s="16"/>
      <c r="C21" s="18"/>
      <c r="D21" s="64"/>
      <c r="E21" s="63"/>
      <c r="F21" s="65" t="s">
        <v>16</v>
      </c>
      <c r="G21" s="150">
        <f>SUM(G15:G17)</f>
        <v>847</v>
      </c>
      <c r="H21" s="151">
        <f t="shared" ref="H21:I21" si="0">SUM(H15:H17)</f>
        <v>847</v>
      </c>
      <c r="I21" s="152">
        <f t="shared" si="0"/>
        <v>847</v>
      </c>
      <c r="J21" s="186" t="s">
        <v>101</v>
      </c>
      <c r="K21" s="191">
        <v>32</v>
      </c>
      <c r="L21" s="192">
        <v>32</v>
      </c>
      <c r="M21" s="193">
        <v>32</v>
      </c>
    </row>
    <row r="22" spans="1:18" ht="15.6" customHeight="1" x14ac:dyDescent="0.2">
      <c r="A22" s="467" t="s">
        <v>11</v>
      </c>
      <c r="B22" s="12" t="s">
        <v>11</v>
      </c>
      <c r="C22" s="20" t="s">
        <v>17</v>
      </c>
      <c r="D22" s="807" t="s">
        <v>160</v>
      </c>
      <c r="E22" s="14" t="s">
        <v>110</v>
      </c>
      <c r="F22" s="76" t="s">
        <v>18</v>
      </c>
      <c r="G22" s="339">
        <v>250</v>
      </c>
      <c r="H22" s="340">
        <v>250</v>
      </c>
      <c r="I22" s="366">
        <v>250</v>
      </c>
      <c r="J22" s="533"/>
      <c r="K22" s="195"/>
      <c r="L22" s="196"/>
      <c r="M22" s="197"/>
    </row>
    <row r="23" spans="1:18" ht="15.6" customHeight="1" x14ac:dyDescent="0.2">
      <c r="A23" s="465"/>
      <c r="B23" s="16"/>
      <c r="C23" s="21"/>
      <c r="D23" s="808"/>
      <c r="E23" s="80"/>
      <c r="F23" s="57" t="s">
        <v>15</v>
      </c>
      <c r="G23" s="436">
        <v>838</v>
      </c>
      <c r="H23" s="347">
        <v>683</v>
      </c>
      <c r="I23" s="348">
        <v>573</v>
      </c>
      <c r="J23" s="534"/>
      <c r="K23" s="442"/>
      <c r="L23" s="198"/>
      <c r="M23" s="199"/>
      <c r="R23" s="4"/>
    </row>
    <row r="24" spans="1:18" ht="15.6" customHeight="1" x14ac:dyDescent="0.2">
      <c r="A24" s="465"/>
      <c r="B24" s="16"/>
      <c r="C24" s="21"/>
      <c r="D24" s="529"/>
      <c r="E24" s="80"/>
      <c r="F24" s="524" t="s">
        <v>43</v>
      </c>
      <c r="G24" s="346"/>
      <c r="H24" s="350">
        <v>300</v>
      </c>
      <c r="I24" s="360"/>
      <c r="J24" s="534"/>
      <c r="K24" s="442"/>
      <c r="L24" s="198"/>
      <c r="M24" s="199"/>
    </row>
    <row r="25" spans="1:18" ht="28.9" customHeight="1" x14ac:dyDescent="0.2">
      <c r="A25" s="465"/>
      <c r="B25" s="16"/>
      <c r="C25" s="21"/>
      <c r="D25" s="173" t="s">
        <v>162</v>
      </c>
      <c r="E25" s="80"/>
      <c r="F25" s="553" t="s">
        <v>185</v>
      </c>
      <c r="G25" s="556">
        <v>250</v>
      </c>
      <c r="H25" s="555">
        <v>250</v>
      </c>
      <c r="I25" s="552">
        <v>250</v>
      </c>
      <c r="J25" s="206" t="s">
        <v>164</v>
      </c>
      <c r="K25" s="319">
        <v>1</v>
      </c>
      <c r="L25" s="320">
        <v>1</v>
      </c>
      <c r="M25" s="443">
        <v>1</v>
      </c>
      <c r="N25" s="91"/>
      <c r="O25" s="91"/>
      <c r="P25" s="441"/>
      <c r="Q25" s="4"/>
    </row>
    <row r="26" spans="1:18" ht="16.899999999999999" customHeight="1" x14ac:dyDescent="0.2">
      <c r="A26" s="465"/>
      <c r="B26" s="16"/>
      <c r="C26" s="21"/>
      <c r="D26" s="173" t="s">
        <v>196</v>
      </c>
      <c r="E26" s="80"/>
      <c r="F26" s="553" t="s">
        <v>186</v>
      </c>
      <c r="G26" s="554">
        <v>700</v>
      </c>
      <c r="H26" s="555"/>
      <c r="I26" s="552"/>
      <c r="J26" s="801" t="s">
        <v>83</v>
      </c>
      <c r="K26" s="549">
        <v>100</v>
      </c>
      <c r="L26" s="435"/>
      <c r="M26" s="550"/>
      <c r="P26" s="4"/>
    </row>
    <row r="27" spans="1:18" ht="13.15" customHeight="1" x14ac:dyDescent="0.2">
      <c r="A27" s="465"/>
      <c r="B27" s="16"/>
      <c r="C27" s="21"/>
      <c r="D27" s="39"/>
      <c r="E27" s="80"/>
      <c r="F27" s="553"/>
      <c r="G27" s="554"/>
      <c r="H27" s="555"/>
      <c r="I27" s="552"/>
      <c r="J27" s="802"/>
      <c r="K27" s="313"/>
      <c r="L27" s="311"/>
      <c r="M27" s="551"/>
      <c r="P27" s="4"/>
    </row>
    <row r="28" spans="1:18" ht="30" customHeight="1" x14ac:dyDescent="0.2">
      <c r="A28" s="465"/>
      <c r="B28" s="16"/>
      <c r="C28" s="21"/>
      <c r="D28" s="39"/>
      <c r="E28" s="80"/>
      <c r="F28" s="553"/>
      <c r="G28" s="554"/>
      <c r="H28" s="555"/>
      <c r="I28" s="552"/>
      <c r="J28" s="200" t="s">
        <v>169</v>
      </c>
      <c r="K28" s="202">
        <v>100</v>
      </c>
      <c r="L28" s="203"/>
      <c r="M28" s="204"/>
      <c r="P28" s="4"/>
    </row>
    <row r="29" spans="1:18" ht="42.6" customHeight="1" x14ac:dyDescent="0.2">
      <c r="A29" s="465"/>
      <c r="B29" s="16"/>
      <c r="C29" s="21"/>
      <c r="D29" s="39"/>
      <c r="E29" s="80"/>
      <c r="F29" s="553"/>
      <c r="G29" s="554"/>
      <c r="H29" s="555"/>
      <c r="I29" s="552"/>
      <c r="J29" s="200" t="s">
        <v>170</v>
      </c>
      <c r="K29" s="202">
        <v>50</v>
      </c>
      <c r="L29" s="198"/>
      <c r="M29" s="199"/>
      <c r="P29" s="4"/>
    </row>
    <row r="30" spans="1:18" ht="30" customHeight="1" x14ac:dyDescent="0.2">
      <c r="A30" s="465"/>
      <c r="B30" s="16"/>
      <c r="C30" s="21"/>
      <c r="D30" s="39"/>
      <c r="E30" s="80"/>
      <c r="F30" s="553"/>
      <c r="G30" s="556"/>
      <c r="H30" s="555"/>
      <c r="I30" s="552"/>
      <c r="J30" s="206" t="s">
        <v>197</v>
      </c>
      <c r="K30" s="539">
        <v>200</v>
      </c>
      <c r="L30" s="435"/>
      <c r="M30" s="204"/>
      <c r="P30" s="4"/>
    </row>
    <row r="31" spans="1:18" ht="18.600000000000001" customHeight="1" x14ac:dyDescent="0.2">
      <c r="A31" s="465"/>
      <c r="B31" s="16"/>
      <c r="C31" s="21"/>
      <c r="D31" s="173" t="s">
        <v>172</v>
      </c>
      <c r="E31" s="80"/>
      <c r="F31" s="557" t="s">
        <v>186</v>
      </c>
      <c r="G31" s="556">
        <v>73</v>
      </c>
      <c r="H31" s="559"/>
      <c r="I31" s="558">
        <v>80</v>
      </c>
      <c r="J31" s="448" t="s">
        <v>168</v>
      </c>
      <c r="K31" s="540">
        <v>1</v>
      </c>
      <c r="L31" s="450"/>
      <c r="M31" s="451">
        <v>1</v>
      </c>
    </row>
    <row r="32" spans="1:18" ht="18.600000000000001" customHeight="1" x14ac:dyDescent="0.2">
      <c r="A32" s="465"/>
      <c r="B32" s="16"/>
      <c r="C32" s="21"/>
      <c r="D32" s="173" t="s">
        <v>173</v>
      </c>
      <c r="E32" s="80"/>
      <c r="F32" s="557" t="s">
        <v>186</v>
      </c>
      <c r="G32" s="556">
        <v>65</v>
      </c>
      <c r="H32" s="559"/>
      <c r="I32" s="558">
        <v>75</v>
      </c>
      <c r="J32" s="448" t="s">
        <v>168</v>
      </c>
      <c r="K32" s="540">
        <v>1</v>
      </c>
      <c r="L32" s="450"/>
      <c r="M32" s="321">
        <v>1</v>
      </c>
      <c r="P32" s="4"/>
    </row>
    <row r="33" spans="1:18" ht="42.6" customHeight="1" x14ac:dyDescent="0.2">
      <c r="A33" s="465"/>
      <c r="B33" s="16"/>
      <c r="C33" s="21"/>
      <c r="D33" s="173" t="s">
        <v>174</v>
      </c>
      <c r="E33" s="80"/>
      <c r="F33" s="557" t="s">
        <v>186</v>
      </c>
      <c r="G33" s="556"/>
      <c r="H33" s="559">
        <v>90</v>
      </c>
      <c r="I33" s="558"/>
      <c r="J33" s="535" t="s">
        <v>168</v>
      </c>
      <c r="K33" s="522"/>
      <c r="L33" s="452">
        <v>1</v>
      </c>
      <c r="M33" s="443"/>
      <c r="P33" s="4"/>
    </row>
    <row r="34" spans="1:18" ht="27" customHeight="1" x14ac:dyDescent="0.2">
      <c r="A34" s="465"/>
      <c r="B34" s="16"/>
      <c r="C34" s="21"/>
      <c r="D34" s="310" t="s">
        <v>161</v>
      </c>
      <c r="E34" s="80"/>
      <c r="F34" s="553" t="s">
        <v>186</v>
      </c>
      <c r="G34" s="556"/>
      <c r="H34" s="555">
        <v>120</v>
      </c>
      <c r="I34" s="552">
        <v>120</v>
      </c>
      <c r="J34" s="536" t="s">
        <v>166</v>
      </c>
      <c r="K34" s="205"/>
      <c r="L34" s="203">
        <v>1</v>
      </c>
      <c r="M34" s="204">
        <v>1</v>
      </c>
    </row>
    <row r="35" spans="1:18" ht="16.899999999999999" customHeight="1" x14ac:dyDescent="0.2">
      <c r="A35" s="465"/>
      <c r="B35" s="16"/>
      <c r="C35" s="21"/>
      <c r="D35" s="316" t="s">
        <v>198</v>
      </c>
      <c r="E35" s="80"/>
      <c r="F35" s="553" t="s">
        <v>186</v>
      </c>
      <c r="G35" s="556"/>
      <c r="H35" s="555">
        <v>73</v>
      </c>
      <c r="I35" s="561">
        <v>73</v>
      </c>
      <c r="J35" s="322" t="s">
        <v>165</v>
      </c>
      <c r="K35" s="324"/>
      <c r="L35" s="323">
        <v>1</v>
      </c>
      <c r="M35" s="321">
        <v>1</v>
      </c>
      <c r="N35" s="91"/>
      <c r="O35" s="91"/>
      <c r="P35" s="91"/>
      <c r="Q35" s="4"/>
    </row>
    <row r="36" spans="1:18" ht="30.6" customHeight="1" x14ac:dyDescent="0.2">
      <c r="A36" s="465"/>
      <c r="B36" s="16"/>
      <c r="C36" s="21"/>
      <c r="D36" s="173" t="s">
        <v>163</v>
      </c>
      <c r="E36" s="80"/>
      <c r="F36" s="557" t="s">
        <v>186</v>
      </c>
      <c r="G36" s="556"/>
      <c r="H36" s="560">
        <v>400</v>
      </c>
      <c r="I36" s="558">
        <v>5</v>
      </c>
      <c r="J36" s="265" t="s">
        <v>167</v>
      </c>
      <c r="K36" s="522"/>
      <c r="L36" s="518">
        <v>100</v>
      </c>
      <c r="M36" s="204"/>
      <c r="Q36" s="4"/>
    </row>
    <row r="37" spans="1:18" ht="31.15" customHeight="1" x14ac:dyDescent="0.2">
      <c r="A37" s="465"/>
      <c r="B37" s="16"/>
      <c r="C37" s="21"/>
      <c r="D37" s="39"/>
      <c r="E37" s="80"/>
      <c r="F37" s="557" t="s">
        <v>187</v>
      </c>
      <c r="G37" s="556"/>
      <c r="H37" s="560">
        <v>300</v>
      </c>
      <c r="I37" s="558"/>
      <c r="J37" s="537" t="s">
        <v>200</v>
      </c>
      <c r="K37" s="522"/>
      <c r="L37" s="528">
        <v>1</v>
      </c>
      <c r="M37" s="308">
        <v>1</v>
      </c>
      <c r="O37" s="4"/>
    </row>
    <row r="38" spans="1:18" ht="17.45" customHeight="1" x14ac:dyDescent="0.2">
      <c r="A38" s="465"/>
      <c r="B38" s="16"/>
      <c r="C38" s="21"/>
      <c r="D38" s="803" t="s">
        <v>199</v>
      </c>
      <c r="E38" s="80"/>
      <c r="F38" s="557" t="s">
        <v>186</v>
      </c>
      <c r="G38" s="556"/>
      <c r="H38" s="559"/>
      <c r="I38" s="558">
        <v>220</v>
      </c>
      <c r="J38" s="971" t="s">
        <v>201</v>
      </c>
      <c r="K38" s="522"/>
      <c r="L38" s="452"/>
      <c r="M38" s="443">
        <v>100</v>
      </c>
      <c r="P38" s="4"/>
    </row>
    <row r="39" spans="1:18" ht="15.6" customHeight="1" thickBot="1" x14ac:dyDescent="0.25">
      <c r="A39" s="468"/>
      <c r="B39" s="11"/>
      <c r="C39" s="22"/>
      <c r="D39" s="848"/>
      <c r="E39" s="23"/>
      <c r="F39" s="61" t="s">
        <v>16</v>
      </c>
      <c r="G39" s="150">
        <f>SUM(G22:G24)</f>
        <v>1088</v>
      </c>
      <c r="H39" s="150">
        <f>SUM(H22:H24)</f>
        <v>1233</v>
      </c>
      <c r="I39" s="150">
        <f>SUM(I22:I24)</f>
        <v>823</v>
      </c>
      <c r="J39" s="972"/>
      <c r="K39" s="541"/>
      <c r="L39" s="317"/>
      <c r="M39" s="318"/>
    </row>
    <row r="40" spans="1:18" ht="15.6" customHeight="1" x14ac:dyDescent="0.2">
      <c r="A40" s="469" t="s">
        <v>11</v>
      </c>
      <c r="B40" s="12" t="s">
        <v>11</v>
      </c>
      <c r="C40" s="24" t="s">
        <v>19</v>
      </c>
      <c r="D40" s="807" t="s">
        <v>73</v>
      </c>
      <c r="E40" s="818"/>
      <c r="F40" s="15" t="s">
        <v>15</v>
      </c>
      <c r="G40" s="354">
        <v>75.400000000000006</v>
      </c>
      <c r="H40" s="355">
        <v>75.400000000000006</v>
      </c>
      <c r="I40" s="356">
        <v>75.400000000000006</v>
      </c>
      <c r="J40" s="820" t="s">
        <v>24</v>
      </c>
      <c r="K40" s="15">
        <v>15</v>
      </c>
      <c r="L40" s="178">
        <v>15</v>
      </c>
      <c r="M40" s="179">
        <v>15</v>
      </c>
    </row>
    <row r="41" spans="1:18" ht="15.6" customHeight="1" thickBot="1" x14ac:dyDescent="0.25">
      <c r="A41" s="470"/>
      <c r="B41" s="11"/>
      <c r="C41" s="25"/>
      <c r="D41" s="817"/>
      <c r="E41" s="819"/>
      <c r="F41" s="61" t="s">
        <v>16</v>
      </c>
      <c r="G41" s="150">
        <f t="shared" ref="G41:I41" si="1">SUM(G40:G40)</f>
        <v>75.400000000000006</v>
      </c>
      <c r="H41" s="151">
        <f t="shared" si="1"/>
        <v>75.400000000000006</v>
      </c>
      <c r="I41" s="152">
        <f t="shared" si="1"/>
        <v>75.400000000000006</v>
      </c>
      <c r="J41" s="821"/>
      <c r="K41" s="299"/>
      <c r="L41" s="208"/>
      <c r="M41" s="209"/>
    </row>
    <row r="42" spans="1:18" ht="29.65" customHeight="1" x14ac:dyDescent="0.2">
      <c r="A42" s="471" t="s">
        <v>11</v>
      </c>
      <c r="B42" s="12" t="s">
        <v>11</v>
      </c>
      <c r="C42" s="24" t="s">
        <v>20</v>
      </c>
      <c r="D42" s="504" t="s">
        <v>179</v>
      </c>
      <c r="E42" s="505"/>
      <c r="F42" s="67" t="s">
        <v>15</v>
      </c>
      <c r="G42" s="357">
        <f>140</f>
        <v>140</v>
      </c>
      <c r="H42" s="358">
        <v>140</v>
      </c>
      <c r="I42" s="359">
        <v>140</v>
      </c>
      <c r="J42" s="210" t="s">
        <v>202</v>
      </c>
      <c r="K42" s="15">
        <v>4</v>
      </c>
      <c r="L42" s="178">
        <v>4</v>
      </c>
      <c r="M42" s="179">
        <v>4</v>
      </c>
    </row>
    <row r="43" spans="1:18" ht="41.65" customHeight="1" x14ac:dyDescent="0.2">
      <c r="A43" s="466"/>
      <c r="B43" s="16"/>
      <c r="C43" s="18"/>
      <c r="D43" s="39"/>
      <c r="E43" s="507"/>
      <c r="F43" s="562"/>
      <c r="G43" s="342"/>
      <c r="H43" s="343"/>
      <c r="I43" s="344"/>
      <c r="J43" s="211" t="s">
        <v>203</v>
      </c>
      <c r="K43" s="51">
        <v>13</v>
      </c>
      <c r="L43" s="158">
        <v>13</v>
      </c>
      <c r="M43" s="154">
        <v>13</v>
      </c>
    </row>
    <row r="44" spans="1:18" ht="33" customHeight="1" x14ac:dyDescent="0.2">
      <c r="A44" s="466"/>
      <c r="B44" s="16"/>
      <c r="C44" s="18"/>
      <c r="D44" s="39"/>
      <c r="E44" s="507"/>
      <c r="F44" s="111"/>
      <c r="G44" s="335"/>
      <c r="H44" s="336"/>
      <c r="I44" s="337"/>
      <c r="J44" s="461" t="s">
        <v>86</v>
      </c>
      <c r="K44" s="51">
        <v>9</v>
      </c>
      <c r="L44" s="158">
        <v>9</v>
      </c>
      <c r="M44" s="154">
        <v>9</v>
      </c>
    </row>
    <row r="45" spans="1:18" ht="19.899999999999999" customHeight="1" x14ac:dyDescent="0.2">
      <c r="A45" s="466"/>
      <c r="B45" s="16"/>
      <c r="C45" s="18"/>
      <c r="D45" s="809" t="s">
        <v>178</v>
      </c>
      <c r="E45" s="507"/>
      <c r="F45" s="176"/>
      <c r="G45" s="489"/>
      <c r="H45" s="386"/>
      <c r="I45" s="490"/>
      <c r="J45" s="538" t="s">
        <v>180</v>
      </c>
      <c r="K45" s="188"/>
      <c r="L45" s="189">
        <v>15</v>
      </c>
      <c r="M45" s="237">
        <v>100</v>
      </c>
    </row>
    <row r="46" spans="1:18" ht="15" customHeight="1" thickBot="1" x14ac:dyDescent="0.25">
      <c r="A46" s="466"/>
      <c r="B46" s="16"/>
      <c r="C46" s="18"/>
      <c r="D46" s="810"/>
      <c r="E46" s="507"/>
      <c r="F46" s="66" t="s">
        <v>16</v>
      </c>
      <c r="G46" s="213">
        <f>SUM(G42:G44)</f>
        <v>140</v>
      </c>
      <c r="H46" s="214">
        <f>SUM(H42:H44)</f>
        <v>140</v>
      </c>
      <c r="I46" s="215">
        <f>SUM(I42:I44)</f>
        <v>140</v>
      </c>
      <c r="J46" s="460"/>
      <c r="K46" s="542"/>
      <c r="L46" s="216"/>
      <c r="M46" s="217"/>
    </row>
    <row r="47" spans="1:18" ht="30" customHeight="1" x14ac:dyDescent="0.2">
      <c r="A47" s="469" t="s">
        <v>11</v>
      </c>
      <c r="B47" s="12" t="s">
        <v>11</v>
      </c>
      <c r="C47" s="24" t="s">
        <v>21</v>
      </c>
      <c r="D47" s="807" t="s">
        <v>81</v>
      </c>
      <c r="E47" s="505"/>
      <c r="F47" s="62" t="s">
        <v>15</v>
      </c>
      <c r="G47" s="327">
        <v>50</v>
      </c>
      <c r="H47" s="361">
        <v>50</v>
      </c>
      <c r="I47" s="362">
        <v>50</v>
      </c>
      <c r="J47" s="434" t="s">
        <v>204</v>
      </c>
      <c r="K47" s="76">
        <v>3</v>
      </c>
      <c r="L47" s="219">
        <v>3</v>
      </c>
      <c r="M47" s="220">
        <v>3</v>
      </c>
      <c r="R47" s="4"/>
    </row>
    <row r="48" spans="1:18" ht="17.25" customHeight="1" x14ac:dyDescent="0.2">
      <c r="A48" s="466"/>
      <c r="B48" s="16"/>
      <c r="C48" s="18"/>
      <c r="D48" s="808"/>
      <c r="E48" s="507"/>
      <c r="F48" s="108" t="s">
        <v>41</v>
      </c>
      <c r="G48" s="331">
        <v>32.5</v>
      </c>
      <c r="H48" s="332"/>
      <c r="I48" s="333"/>
      <c r="J48" s="525" t="s">
        <v>27</v>
      </c>
      <c r="K48" s="57">
        <v>100</v>
      </c>
      <c r="L48" s="221"/>
      <c r="M48" s="222"/>
    </row>
    <row r="49" spans="1:19" ht="30" customHeight="1" x14ac:dyDescent="0.2">
      <c r="A49" s="466"/>
      <c r="B49" s="16"/>
      <c r="C49" s="18"/>
      <c r="D49" s="804"/>
      <c r="E49" s="507"/>
      <c r="F49" s="111"/>
      <c r="G49" s="335"/>
      <c r="H49" s="336"/>
      <c r="I49" s="337"/>
      <c r="J49" s="525" t="s">
        <v>107</v>
      </c>
      <c r="K49" s="57">
        <v>3</v>
      </c>
      <c r="L49" s="221">
        <v>3</v>
      </c>
      <c r="M49" s="222">
        <v>3</v>
      </c>
    </row>
    <row r="50" spans="1:19" ht="28.5" customHeight="1" x14ac:dyDescent="0.2">
      <c r="A50" s="466"/>
      <c r="B50" s="16"/>
      <c r="C50" s="18"/>
      <c r="D50" s="804"/>
      <c r="E50" s="507"/>
      <c r="F50" s="111"/>
      <c r="G50" s="335"/>
      <c r="H50" s="336"/>
      <c r="I50" s="337"/>
      <c r="J50" s="241" t="s">
        <v>28</v>
      </c>
      <c r="K50" s="520">
        <v>1</v>
      </c>
      <c r="L50" s="224">
        <v>1</v>
      </c>
      <c r="M50" s="225">
        <v>1</v>
      </c>
    </row>
    <row r="51" spans="1:19" ht="16.149999999999999" customHeight="1" x14ac:dyDescent="0.2">
      <c r="A51" s="466"/>
      <c r="B51" s="16"/>
      <c r="C51" s="18"/>
      <c r="D51" s="502"/>
      <c r="E51" s="507"/>
      <c r="F51" s="111"/>
      <c r="G51" s="335"/>
      <c r="H51" s="336"/>
      <c r="I51" s="337"/>
      <c r="J51" s="525" t="s">
        <v>26</v>
      </c>
      <c r="K51" s="543"/>
      <c r="L51" s="224">
        <v>1</v>
      </c>
      <c r="M51" s="225"/>
    </row>
    <row r="52" spans="1:19" ht="18" customHeight="1" thickBot="1" x14ac:dyDescent="0.25">
      <c r="A52" s="472"/>
      <c r="B52" s="74"/>
      <c r="C52" s="78"/>
      <c r="D52" s="503"/>
      <c r="E52" s="508"/>
      <c r="F52" s="77" t="s">
        <v>16</v>
      </c>
      <c r="G52" s="363">
        <f t="shared" ref="G52:I52" si="2">SUM(G47:G50)</f>
        <v>82.5</v>
      </c>
      <c r="H52" s="364">
        <f t="shared" si="2"/>
        <v>50</v>
      </c>
      <c r="I52" s="365">
        <f t="shared" si="2"/>
        <v>50</v>
      </c>
      <c r="J52" s="563" t="s">
        <v>67</v>
      </c>
      <c r="K52" s="544">
        <v>10</v>
      </c>
      <c r="L52" s="545">
        <v>10</v>
      </c>
      <c r="M52" s="546">
        <v>10</v>
      </c>
    </row>
    <row r="53" spans="1:19" ht="15" customHeight="1" thickBot="1" x14ac:dyDescent="0.25">
      <c r="A53" s="468" t="s">
        <v>11</v>
      </c>
      <c r="B53" s="26" t="s">
        <v>11</v>
      </c>
      <c r="C53" s="948" t="s">
        <v>29</v>
      </c>
      <c r="D53" s="949"/>
      <c r="E53" s="949"/>
      <c r="F53" s="949"/>
      <c r="G53" s="438">
        <f>+G46+G41+G21+G52+G39</f>
        <v>2232.9</v>
      </c>
      <c r="H53" s="440">
        <f>+H46+H41+H21+H52+H39</f>
        <v>2345.4</v>
      </c>
      <c r="I53" s="439">
        <f>+I46+I41+I21+I52+I39</f>
        <v>1935.4</v>
      </c>
      <c r="J53" s="950"/>
      <c r="K53" s="926"/>
      <c r="L53" s="926"/>
      <c r="M53" s="927"/>
    </row>
    <row r="54" spans="1:19" ht="13.5" thickBot="1" x14ac:dyDescent="0.25">
      <c r="A54" s="473" t="s">
        <v>11</v>
      </c>
      <c r="B54" s="81" t="s">
        <v>17</v>
      </c>
      <c r="C54" s="827" t="s">
        <v>30</v>
      </c>
      <c r="D54" s="828"/>
      <c r="E54" s="828"/>
      <c r="F54" s="828"/>
      <c r="G54" s="828"/>
      <c r="H54" s="828"/>
      <c r="I54" s="828"/>
      <c r="J54" s="828"/>
      <c r="K54" s="987"/>
      <c r="L54" s="987"/>
      <c r="M54" s="829"/>
    </row>
    <row r="55" spans="1:19" ht="15.75" customHeight="1" x14ac:dyDescent="0.2">
      <c r="A55" s="467" t="s">
        <v>11</v>
      </c>
      <c r="B55" s="12" t="s">
        <v>17</v>
      </c>
      <c r="C55" s="24" t="s">
        <v>11</v>
      </c>
      <c r="D55" s="825" t="s">
        <v>31</v>
      </c>
      <c r="E55" s="130" t="s">
        <v>14</v>
      </c>
      <c r="F55" s="565" t="s">
        <v>15</v>
      </c>
      <c r="G55" s="339">
        <v>5302.4</v>
      </c>
      <c r="H55" s="339">
        <v>4554.2</v>
      </c>
      <c r="I55" s="339">
        <v>4326.8999999999996</v>
      </c>
      <c r="J55" s="286" t="s">
        <v>32</v>
      </c>
      <c r="K55" s="492">
        <v>765.8</v>
      </c>
      <c r="L55" s="328">
        <v>831.8</v>
      </c>
      <c r="M55" s="455">
        <v>722.8</v>
      </c>
    </row>
    <row r="56" spans="1:19" ht="15.75" customHeight="1" x14ac:dyDescent="0.2">
      <c r="A56" s="465"/>
      <c r="B56" s="16"/>
      <c r="C56" s="18"/>
      <c r="D56" s="826"/>
      <c r="E56" s="131"/>
      <c r="F56" s="566" t="s">
        <v>33</v>
      </c>
      <c r="G56" s="346">
        <f>427.6+3.6</f>
        <v>431.20000000000005</v>
      </c>
      <c r="H56" s="350">
        <f>445.7+3.6</f>
        <v>449.3</v>
      </c>
      <c r="I56" s="360">
        <f>442.7+3.6</f>
        <v>446.3</v>
      </c>
      <c r="J56" s="988" t="s">
        <v>74</v>
      </c>
      <c r="K56" s="456">
        <v>2543</v>
      </c>
      <c r="L56" s="457">
        <v>3050</v>
      </c>
      <c r="M56" s="458">
        <v>3107</v>
      </c>
    </row>
    <row r="57" spans="1:19" ht="15.75" customHeight="1" x14ac:dyDescent="0.2">
      <c r="A57" s="465"/>
      <c r="B57" s="16"/>
      <c r="C57" s="18"/>
      <c r="D57" s="510"/>
      <c r="E57" s="131"/>
      <c r="F57" s="567" t="s">
        <v>65</v>
      </c>
      <c r="G57" s="436">
        <v>57.9</v>
      </c>
      <c r="H57" s="347"/>
      <c r="I57" s="348"/>
      <c r="J57" s="989"/>
      <c r="K57" s="494"/>
      <c r="L57" s="495"/>
      <c r="M57" s="462"/>
      <c r="O57" s="4"/>
      <c r="P57" s="4"/>
    </row>
    <row r="58" spans="1:19" ht="15.75" customHeight="1" x14ac:dyDescent="0.2">
      <c r="A58" s="465"/>
      <c r="B58" s="16"/>
      <c r="C58" s="18"/>
      <c r="D58" s="510"/>
      <c r="E58" s="131"/>
      <c r="F58" s="566" t="s">
        <v>176</v>
      </c>
      <c r="G58" s="346">
        <f>46+55.3</f>
        <v>101.3</v>
      </c>
      <c r="H58" s="350"/>
      <c r="I58" s="360"/>
      <c r="J58" s="572"/>
      <c r="K58" s="494"/>
      <c r="L58" s="495"/>
      <c r="M58" s="462"/>
    </row>
    <row r="59" spans="1:19" ht="18" customHeight="1" x14ac:dyDescent="0.2">
      <c r="A59" s="465"/>
      <c r="B59" s="16"/>
      <c r="C59" s="18"/>
      <c r="D59" s="803" t="s">
        <v>34</v>
      </c>
      <c r="E59" s="38"/>
      <c r="F59" s="583" t="s">
        <v>186</v>
      </c>
      <c r="G59" s="584">
        <v>648</v>
      </c>
      <c r="H59" s="585">
        <v>746.6</v>
      </c>
      <c r="I59" s="586">
        <v>746.6</v>
      </c>
      <c r="J59" s="582"/>
      <c r="K59" s="603"/>
      <c r="L59" s="604"/>
      <c r="M59" s="605"/>
    </row>
    <row r="60" spans="1:19" ht="13.5" customHeight="1" x14ac:dyDescent="0.2">
      <c r="A60" s="465"/>
      <c r="B60" s="16"/>
      <c r="C60" s="18"/>
      <c r="D60" s="804"/>
      <c r="E60" s="38"/>
      <c r="F60" s="587"/>
      <c r="G60" s="588"/>
      <c r="H60" s="559"/>
      <c r="I60" s="558"/>
      <c r="J60" s="973"/>
      <c r="K60" s="603"/>
      <c r="L60" s="604"/>
      <c r="M60" s="605"/>
    </row>
    <row r="61" spans="1:19" ht="14.25" customHeight="1" x14ac:dyDescent="0.2">
      <c r="A61" s="465"/>
      <c r="B61" s="16"/>
      <c r="C61" s="18"/>
      <c r="D61" s="804"/>
      <c r="E61" s="38"/>
      <c r="F61" s="583"/>
      <c r="G61" s="588"/>
      <c r="H61" s="559"/>
      <c r="I61" s="558"/>
      <c r="J61" s="973"/>
      <c r="K61" s="606"/>
      <c r="L61" s="607"/>
      <c r="M61" s="608"/>
    </row>
    <row r="62" spans="1:19" ht="19.149999999999999" customHeight="1" x14ac:dyDescent="0.2">
      <c r="A62" s="465"/>
      <c r="B62" s="16"/>
      <c r="C62" s="18"/>
      <c r="D62" s="803" t="s">
        <v>157</v>
      </c>
      <c r="E62" s="38"/>
      <c r="F62" s="583" t="s">
        <v>186</v>
      </c>
      <c r="G62" s="595">
        <v>1339.2</v>
      </c>
      <c r="H62" s="598">
        <f>1493.1-159+12+24+25</f>
        <v>1395.1</v>
      </c>
      <c r="I62" s="597">
        <f>1493.1-159+35</f>
        <v>1369.1</v>
      </c>
      <c r="J62" s="814" t="s">
        <v>155</v>
      </c>
      <c r="K62" s="227"/>
      <c r="L62" s="228">
        <v>1</v>
      </c>
      <c r="M62" s="612"/>
      <c r="N62" s="789"/>
      <c r="O62" s="790"/>
      <c r="P62" s="790"/>
      <c r="Q62" s="790"/>
      <c r="R62" s="790"/>
    </row>
    <row r="63" spans="1:19" ht="28.9" customHeight="1" x14ac:dyDescent="0.2">
      <c r="A63" s="465"/>
      <c r="B63" s="16"/>
      <c r="C63" s="18"/>
      <c r="D63" s="804"/>
      <c r="E63" s="38"/>
      <c r="F63" s="583"/>
      <c r="G63" s="588"/>
      <c r="H63" s="559"/>
      <c r="I63" s="558"/>
      <c r="J63" s="973"/>
      <c r="K63" s="603"/>
      <c r="L63" s="604"/>
      <c r="M63" s="609"/>
      <c r="N63" s="789"/>
      <c r="O63" s="790"/>
      <c r="P63" s="790"/>
      <c r="Q63" s="790"/>
      <c r="R63" s="790"/>
    </row>
    <row r="64" spans="1:19" ht="30.6" customHeight="1" x14ac:dyDescent="0.2">
      <c r="A64" s="465"/>
      <c r="B64" s="16"/>
      <c r="C64" s="18"/>
      <c r="D64" s="804"/>
      <c r="E64" s="38"/>
      <c r="F64" s="587"/>
      <c r="G64" s="556"/>
      <c r="H64" s="555"/>
      <c r="I64" s="552"/>
      <c r="J64" s="575"/>
      <c r="K64" s="610"/>
      <c r="L64" s="611"/>
      <c r="M64" s="240"/>
      <c r="N64" s="789"/>
      <c r="O64" s="790"/>
      <c r="P64" s="790"/>
      <c r="Q64" s="790"/>
      <c r="R64" s="790"/>
      <c r="S64" s="4"/>
    </row>
    <row r="65" spans="1:18" ht="28.5" customHeight="1" x14ac:dyDescent="0.2">
      <c r="A65" s="465"/>
      <c r="B65" s="16"/>
      <c r="C65" s="27"/>
      <c r="D65" s="803" t="s">
        <v>35</v>
      </c>
      <c r="E65" s="38"/>
      <c r="F65" s="589" t="s">
        <v>186</v>
      </c>
      <c r="G65" s="556">
        <v>126.2</v>
      </c>
      <c r="H65" s="555">
        <v>157.19999999999999</v>
      </c>
      <c r="I65" s="552">
        <v>157.19999999999999</v>
      </c>
      <c r="J65" s="582"/>
      <c r="K65" s="603"/>
      <c r="L65" s="604"/>
      <c r="M65" s="605"/>
      <c r="N65" s="789"/>
      <c r="O65" s="790"/>
      <c r="P65" s="790"/>
      <c r="Q65" s="790"/>
      <c r="R65" s="790"/>
    </row>
    <row r="66" spans="1:18" ht="30.75" customHeight="1" x14ac:dyDescent="0.2">
      <c r="A66" s="465"/>
      <c r="B66" s="16"/>
      <c r="C66" s="27"/>
      <c r="D66" s="804"/>
      <c r="E66" s="38"/>
      <c r="F66" s="589"/>
      <c r="G66" s="590"/>
      <c r="H66" s="591"/>
      <c r="I66" s="592"/>
      <c r="J66" s="582"/>
      <c r="K66" s="603"/>
      <c r="L66" s="604"/>
      <c r="M66" s="605"/>
      <c r="N66" s="789"/>
      <c r="O66" s="790"/>
      <c r="P66" s="790"/>
      <c r="Q66" s="790"/>
      <c r="R66" s="790"/>
    </row>
    <row r="67" spans="1:18" ht="16.899999999999999" customHeight="1" x14ac:dyDescent="0.2">
      <c r="A67" s="465"/>
      <c r="B67" s="16"/>
      <c r="C67" s="171"/>
      <c r="D67" s="502"/>
      <c r="E67" s="36"/>
      <c r="F67" s="589"/>
      <c r="G67" s="590"/>
      <c r="H67" s="591"/>
      <c r="I67" s="592"/>
      <c r="J67" s="582"/>
      <c r="K67" s="603"/>
      <c r="L67" s="604"/>
      <c r="M67" s="605"/>
    </row>
    <row r="68" spans="1:18" ht="15.6" customHeight="1" x14ac:dyDescent="0.2">
      <c r="A68" s="465"/>
      <c r="B68" s="16"/>
      <c r="C68" s="171"/>
      <c r="D68" s="803" t="s">
        <v>111</v>
      </c>
      <c r="E68" s="38"/>
      <c r="F68" s="583" t="s">
        <v>186</v>
      </c>
      <c r="G68" s="588">
        <v>1166.4000000000001</v>
      </c>
      <c r="H68" s="559">
        <v>1128.0999999999999</v>
      </c>
      <c r="I68" s="558">
        <v>1128.0999999999999</v>
      </c>
      <c r="J68" s="814" t="s">
        <v>36</v>
      </c>
      <c r="K68" s="227">
        <v>600</v>
      </c>
      <c r="L68" s="228">
        <v>600</v>
      </c>
      <c r="M68" s="229">
        <v>600</v>
      </c>
    </row>
    <row r="69" spans="1:18" ht="15.6" customHeight="1" x14ac:dyDescent="0.2">
      <c r="A69" s="474"/>
      <c r="B69" s="16"/>
      <c r="C69" s="28"/>
      <c r="D69" s="804"/>
      <c r="E69" s="38"/>
      <c r="F69" s="583" t="s">
        <v>188</v>
      </c>
      <c r="G69" s="588">
        <v>55.3</v>
      </c>
      <c r="H69" s="559"/>
      <c r="I69" s="558"/>
      <c r="J69" s="973"/>
      <c r="K69" s="446"/>
      <c r="L69" s="615"/>
      <c r="M69" s="447"/>
      <c r="R69" s="4"/>
    </row>
    <row r="70" spans="1:18" ht="18" customHeight="1" x14ac:dyDescent="0.2">
      <c r="A70" s="466"/>
      <c r="B70" s="16"/>
      <c r="C70" s="28"/>
      <c r="D70" s="804"/>
      <c r="E70" s="38"/>
      <c r="F70" s="583"/>
      <c r="G70" s="588"/>
      <c r="H70" s="559"/>
      <c r="I70" s="558"/>
      <c r="J70" s="582"/>
      <c r="K70" s="613"/>
      <c r="L70" s="614"/>
      <c r="M70" s="609"/>
      <c r="Q70" s="4"/>
    </row>
    <row r="71" spans="1:18" ht="27.75" customHeight="1" x14ac:dyDescent="0.2">
      <c r="A71" s="466"/>
      <c r="B71" s="16"/>
      <c r="C71" s="28"/>
      <c r="D71" s="804" t="s">
        <v>205</v>
      </c>
      <c r="E71" s="36"/>
      <c r="F71" s="583" t="s">
        <v>186</v>
      </c>
      <c r="G71" s="588"/>
      <c r="H71" s="559">
        <v>20</v>
      </c>
      <c r="I71" s="558"/>
      <c r="J71" s="575" t="s">
        <v>206</v>
      </c>
      <c r="K71" s="610"/>
      <c r="L71" s="239">
        <v>1</v>
      </c>
      <c r="M71" s="240"/>
    </row>
    <row r="72" spans="1:18" ht="28.5" customHeight="1" x14ac:dyDescent="0.2">
      <c r="A72" s="466"/>
      <c r="B72" s="16"/>
      <c r="C72" s="28"/>
      <c r="D72" s="804"/>
      <c r="E72" s="36"/>
      <c r="F72" s="583"/>
      <c r="G72" s="588"/>
      <c r="H72" s="559"/>
      <c r="I72" s="558"/>
      <c r="J72" s="582" t="s">
        <v>120</v>
      </c>
      <c r="K72" s="180">
        <v>800</v>
      </c>
      <c r="L72" s="181">
        <v>800</v>
      </c>
      <c r="M72" s="182">
        <v>800</v>
      </c>
    </row>
    <row r="73" spans="1:18" ht="16.5" customHeight="1" x14ac:dyDescent="0.2">
      <c r="A73" s="466"/>
      <c r="B73" s="16"/>
      <c r="C73" s="18"/>
      <c r="D73" s="803" t="s">
        <v>91</v>
      </c>
      <c r="E73" s="38"/>
      <c r="F73" s="583" t="s">
        <v>186</v>
      </c>
      <c r="G73" s="595">
        <v>387.3</v>
      </c>
      <c r="H73" s="598">
        <v>404.7</v>
      </c>
      <c r="I73" s="597">
        <v>404.7</v>
      </c>
      <c r="J73" s="574"/>
      <c r="K73" s="616"/>
      <c r="L73" s="617"/>
      <c r="M73" s="618"/>
      <c r="R73" s="4"/>
    </row>
    <row r="74" spans="1:18" ht="30" customHeight="1" x14ac:dyDescent="0.2">
      <c r="A74" s="466"/>
      <c r="B74" s="16"/>
      <c r="C74" s="18"/>
      <c r="D74" s="804"/>
      <c r="E74" s="38"/>
      <c r="F74" s="593"/>
      <c r="G74" s="556"/>
      <c r="H74" s="555"/>
      <c r="I74" s="552"/>
      <c r="J74" s="582"/>
      <c r="K74" s="603"/>
      <c r="L74" s="604"/>
      <c r="M74" s="605"/>
    </row>
    <row r="75" spans="1:18" ht="27" customHeight="1" x14ac:dyDescent="0.2">
      <c r="A75" s="466"/>
      <c r="B75" s="16"/>
      <c r="C75" s="18"/>
      <c r="D75" s="816"/>
      <c r="E75" s="38"/>
      <c r="F75" s="593"/>
      <c r="G75" s="556"/>
      <c r="H75" s="555"/>
      <c r="I75" s="552"/>
      <c r="J75" s="575"/>
      <c r="K75" s="445"/>
      <c r="L75" s="314"/>
      <c r="M75" s="315"/>
    </row>
    <row r="76" spans="1:18" ht="18.600000000000001" customHeight="1" x14ac:dyDescent="0.2">
      <c r="A76" s="466"/>
      <c r="B76" s="16"/>
      <c r="C76" s="28"/>
      <c r="D76" s="809" t="s">
        <v>147</v>
      </c>
      <c r="E76" s="36" t="s">
        <v>110</v>
      </c>
      <c r="F76" s="594" t="s">
        <v>186</v>
      </c>
      <c r="G76" s="556">
        <f>42.3-7</f>
        <v>35.299999999999997</v>
      </c>
      <c r="H76" s="555">
        <v>44.5</v>
      </c>
      <c r="I76" s="552">
        <v>46.7</v>
      </c>
      <c r="J76" s="506" t="s">
        <v>75</v>
      </c>
      <c r="K76" s="277">
        <v>12</v>
      </c>
      <c r="L76" s="230" t="s">
        <v>133</v>
      </c>
      <c r="M76" s="453">
        <v>12</v>
      </c>
      <c r="O76" s="4"/>
    </row>
    <row r="77" spans="1:18" ht="57.6" customHeight="1" x14ac:dyDescent="0.2">
      <c r="A77" s="466"/>
      <c r="B77" s="16"/>
      <c r="C77" s="28"/>
      <c r="D77" s="810"/>
      <c r="E77" s="36"/>
      <c r="F77" s="594"/>
      <c r="G77" s="556"/>
      <c r="H77" s="555"/>
      <c r="I77" s="552"/>
      <c r="J77" s="506" t="s">
        <v>148</v>
      </c>
      <c r="K77" s="277">
        <v>5</v>
      </c>
      <c r="L77" s="230">
        <v>5</v>
      </c>
      <c r="M77" s="453">
        <v>5</v>
      </c>
      <c r="O77" s="4"/>
    </row>
    <row r="78" spans="1:18" ht="28.5" customHeight="1" x14ac:dyDescent="0.2">
      <c r="A78" s="466"/>
      <c r="B78" s="16"/>
      <c r="C78" s="28"/>
      <c r="D78" s="811"/>
      <c r="E78" s="36"/>
      <c r="F78" s="594"/>
      <c r="G78" s="556"/>
      <c r="H78" s="555"/>
      <c r="I78" s="552"/>
      <c r="J78" s="119" t="s">
        <v>76</v>
      </c>
      <c r="K78" s="277">
        <v>5</v>
      </c>
      <c r="L78" s="230">
        <v>5</v>
      </c>
      <c r="M78" s="453">
        <v>5</v>
      </c>
    </row>
    <row r="79" spans="1:18" ht="45" customHeight="1" x14ac:dyDescent="0.2">
      <c r="A79" s="466"/>
      <c r="B79" s="16"/>
      <c r="C79" s="28"/>
      <c r="D79" s="515" t="s">
        <v>146</v>
      </c>
      <c r="E79" s="36"/>
      <c r="F79" s="594" t="s">
        <v>186</v>
      </c>
      <c r="G79" s="556"/>
      <c r="H79" s="555">
        <v>21.9</v>
      </c>
      <c r="I79" s="552"/>
      <c r="J79" s="506" t="s">
        <v>134</v>
      </c>
      <c r="K79" s="277"/>
      <c r="L79" s="230">
        <v>100</v>
      </c>
      <c r="M79" s="146"/>
    </row>
    <row r="80" spans="1:18" ht="16.149999999999999" customHeight="1" x14ac:dyDescent="0.2">
      <c r="A80" s="474"/>
      <c r="B80" s="16"/>
      <c r="C80" s="28"/>
      <c r="D80" s="803" t="s">
        <v>92</v>
      </c>
      <c r="E80" s="842"/>
      <c r="F80" s="583" t="s">
        <v>186</v>
      </c>
      <c r="G80" s="595">
        <v>811.8</v>
      </c>
      <c r="H80" s="598"/>
      <c r="I80" s="597"/>
      <c r="J80" s="574"/>
      <c r="K80" s="278"/>
      <c r="L80" s="231"/>
      <c r="M80" s="232"/>
    </row>
    <row r="81" spans="1:19" ht="27.6" customHeight="1" x14ac:dyDescent="0.2">
      <c r="A81" s="474"/>
      <c r="B81" s="16"/>
      <c r="C81" s="28"/>
      <c r="D81" s="804"/>
      <c r="E81" s="842"/>
      <c r="F81" s="587"/>
      <c r="G81" s="556"/>
      <c r="H81" s="555"/>
      <c r="I81" s="552"/>
      <c r="J81" s="582"/>
      <c r="K81" s="620"/>
      <c r="L81" s="621"/>
      <c r="M81" s="622"/>
    </row>
    <row r="82" spans="1:19" ht="15" customHeight="1" x14ac:dyDescent="0.2">
      <c r="A82" s="474"/>
      <c r="B82" s="16"/>
      <c r="C82" s="28"/>
      <c r="D82" s="804"/>
      <c r="E82" s="842"/>
      <c r="F82" s="587"/>
      <c r="G82" s="556"/>
      <c r="H82" s="555"/>
      <c r="I82" s="552"/>
      <c r="J82" s="582"/>
      <c r="K82" s="620"/>
      <c r="L82" s="621"/>
      <c r="M82" s="622"/>
    </row>
    <row r="83" spans="1:19" ht="35.450000000000003" customHeight="1" x14ac:dyDescent="0.2">
      <c r="A83" s="474"/>
      <c r="B83" s="16"/>
      <c r="C83" s="29"/>
      <c r="D83" s="810" t="s">
        <v>37</v>
      </c>
      <c r="E83" s="842"/>
      <c r="F83" s="587" t="s">
        <v>186</v>
      </c>
      <c r="G83" s="554"/>
      <c r="H83" s="555">
        <v>156.6</v>
      </c>
      <c r="I83" s="552"/>
      <c r="J83" s="582" t="s">
        <v>149</v>
      </c>
      <c r="K83" s="620"/>
      <c r="L83" s="621">
        <v>2</v>
      </c>
      <c r="M83" s="623"/>
    </row>
    <row r="84" spans="1:19" ht="35.450000000000003" customHeight="1" x14ac:dyDescent="0.2">
      <c r="A84" s="474"/>
      <c r="B84" s="16"/>
      <c r="C84" s="30"/>
      <c r="D84" s="810"/>
      <c r="E84" s="842"/>
      <c r="F84" s="587"/>
      <c r="G84" s="556"/>
      <c r="H84" s="555"/>
      <c r="I84" s="552"/>
      <c r="J84" s="582"/>
      <c r="K84" s="620"/>
      <c r="L84" s="621"/>
      <c r="M84" s="627"/>
      <c r="P84" s="4"/>
      <c r="Q84" s="4"/>
    </row>
    <row r="85" spans="1:19" ht="24.75" customHeight="1" x14ac:dyDescent="0.2">
      <c r="A85" s="465"/>
      <c r="B85" s="16"/>
      <c r="C85" s="30"/>
      <c r="D85" s="804" t="s">
        <v>93</v>
      </c>
      <c r="E85" s="974" t="s">
        <v>82</v>
      </c>
      <c r="F85" s="583" t="s">
        <v>186</v>
      </c>
      <c r="G85" s="588">
        <v>329.7</v>
      </c>
      <c r="H85" s="559"/>
      <c r="I85" s="558"/>
      <c r="J85" s="581" t="s">
        <v>87</v>
      </c>
      <c r="K85" s="624">
        <v>100</v>
      </c>
      <c r="L85" s="625"/>
      <c r="M85" s="626"/>
    </row>
    <row r="86" spans="1:19" ht="18.75" customHeight="1" x14ac:dyDescent="0.2">
      <c r="A86" s="465"/>
      <c r="B86" s="16"/>
      <c r="C86" s="30"/>
      <c r="D86" s="804"/>
      <c r="E86" s="806"/>
      <c r="F86" s="589"/>
      <c r="G86" s="588"/>
      <c r="H86" s="559"/>
      <c r="I86" s="558"/>
      <c r="J86" s="514"/>
      <c r="K86" s="279"/>
      <c r="L86" s="159"/>
      <c r="M86" s="155"/>
    </row>
    <row r="87" spans="1:19" ht="17.25" customHeight="1" x14ac:dyDescent="0.2">
      <c r="A87" s="474"/>
      <c r="B87" s="16"/>
      <c r="C87" s="18"/>
      <c r="D87" s="803" t="s">
        <v>38</v>
      </c>
      <c r="E87" s="38"/>
      <c r="F87" s="589" t="s">
        <v>186</v>
      </c>
      <c r="G87" s="595">
        <v>415.9</v>
      </c>
      <c r="H87" s="596">
        <f>506.9+20-90</f>
        <v>436.9</v>
      </c>
      <c r="I87" s="597">
        <f>506.9-75</f>
        <v>431.9</v>
      </c>
      <c r="J87" s="574"/>
      <c r="K87" s="278"/>
      <c r="L87" s="231"/>
      <c r="M87" s="232"/>
    </row>
    <row r="88" spans="1:19" ht="28.5" customHeight="1" x14ac:dyDescent="0.2">
      <c r="A88" s="466"/>
      <c r="B88" s="16"/>
      <c r="C88" s="31"/>
      <c r="D88" s="804"/>
      <c r="E88" s="38"/>
      <c r="F88" s="589"/>
      <c r="G88" s="556"/>
      <c r="H88" s="555"/>
      <c r="I88" s="552"/>
      <c r="J88" s="582"/>
      <c r="K88" s="601"/>
      <c r="L88" s="602"/>
      <c r="M88" s="619"/>
      <c r="S88" s="4"/>
    </row>
    <row r="89" spans="1:19" ht="31.15" customHeight="1" x14ac:dyDescent="0.2">
      <c r="A89" s="466"/>
      <c r="B89" s="16"/>
      <c r="C89" s="41"/>
      <c r="D89" s="803" t="s">
        <v>95</v>
      </c>
      <c r="E89" s="38"/>
      <c r="F89" s="583" t="s">
        <v>186</v>
      </c>
      <c r="G89" s="599">
        <v>42.6</v>
      </c>
      <c r="H89" s="560">
        <v>42.6</v>
      </c>
      <c r="I89" s="600">
        <v>42.6</v>
      </c>
      <c r="J89" s="120" t="s">
        <v>189</v>
      </c>
      <c r="K89" s="172">
        <v>10</v>
      </c>
      <c r="L89" s="145">
        <v>10</v>
      </c>
      <c r="M89" s="146">
        <v>10</v>
      </c>
      <c r="P89" s="4"/>
    </row>
    <row r="90" spans="1:19" ht="17.25" customHeight="1" x14ac:dyDescent="0.2">
      <c r="A90" s="466"/>
      <c r="B90" s="16"/>
      <c r="C90" s="41"/>
      <c r="D90" s="804"/>
      <c r="E90" s="38"/>
      <c r="F90" s="568"/>
      <c r="G90" s="531"/>
      <c r="H90" s="380"/>
      <c r="I90" s="532"/>
      <c r="J90" s="975" t="s">
        <v>89</v>
      </c>
      <c r="K90" s="233">
        <v>7.5679999999999996</v>
      </c>
      <c r="L90" s="231">
        <v>7.6</v>
      </c>
      <c r="M90" s="232">
        <v>7.6</v>
      </c>
    </row>
    <row r="91" spans="1:19" ht="16.5" customHeight="1" thickBot="1" x14ac:dyDescent="0.25">
      <c r="A91" s="468"/>
      <c r="B91" s="11"/>
      <c r="C91" s="32"/>
      <c r="D91" s="848"/>
      <c r="E91" s="132"/>
      <c r="F91" s="569" t="s">
        <v>16</v>
      </c>
      <c r="G91" s="150">
        <f>SUM(G55:G58)</f>
        <v>5892.7999999999993</v>
      </c>
      <c r="H91" s="151">
        <f>SUM(H55:H58)</f>
        <v>5003.5</v>
      </c>
      <c r="I91" s="153">
        <f>SUM(I55:I58)</f>
        <v>4773.2</v>
      </c>
      <c r="J91" s="976"/>
      <c r="K91" s="280"/>
      <c r="L91" s="160"/>
      <c r="M91" s="156"/>
    </row>
    <row r="92" spans="1:19" ht="17.25" customHeight="1" x14ac:dyDescent="0.2">
      <c r="A92" s="467" t="s">
        <v>11</v>
      </c>
      <c r="B92" s="33" t="s">
        <v>17</v>
      </c>
      <c r="C92" s="34" t="s">
        <v>17</v>
      </c>
      <c r="D92" s="504" t="s">
        <v>39</v>
      </c>
      <c r="E92" s="35"/>
      <c r="F92" s="526" t="s">
        <v>15</v>
      </c>
      <c r="G92" s="339">
        <v>44.7</v>
      </c>
      <c r="H92" s="340">
        <v>117.6</v>
      </c>
      <c r="I92" s="366"/>
      <c r="J92" s="630"/>
      <c r="K92" s="62"/>
      <c r="L92" s="161"/>
      <c r="M92" s="157"/>
    </row>
    <row r="93" spans="1:19" ht="17.25" customHeight="1" x14ac:dyDescent="0.2">
      <c r="A93" s="465"/>
      <c r="B93" s="628"/>
      <c r="C93" s="629"/>
      <c r="D93" s="580"/>
      <c r="E93" s="668"/>
      <c r="F93" s="579" t="s">
        <v>41</v>
      </c>
      <c r="G93" s="346">
        <v>10</v>
      </c>
      <c r="H93" s="350"/>
      <c r="I93" s="360"/>
      <c r="J93" s="582"/>
      <c r="K93" s="111"/>
      <c r="L93" s="148"/>
      <c r="M93" s="149"/>
    </row>
    <row r="94" spans="1:19" ht="42" customHeight="1" x14ac:dyDescent="0.2">
      <c r="A94" s="465"/>
      <c r="B94" s="16"/>
      <c r="C94" s="37"/>
      <c r="D94" s="117" t="s">
        <v>80</v>
      </c>
      <c r="E94" s="668"/>
      <c r="F94" s="633" t="s">
        <v>186</v>
      </c>
      <c r="G94" s="556">
        <v>19.7</v>
      </c>
      <c r="H94" s="555"/>
      <c r="I94" s="552"/>
      <c r="J94" s="631" t="s">
        <v>78</v>
      </c>
      <c r="K94" s="51">
        <v>1</v>
      </c>
      <c r="L94" s="158"/>
      <c r="M94" s="154"/>
      <c r="R94" s="4"/>
    </row>
    <row r="95" spans="1:19" ht="43.15" customHeight="1" x14ac:dyDescent="0.2">
      <c r="A95" s="465"/>
      <c r="B95" s="16"/>
      <c r="C95" s="21"/>
      <c r="D95" s="498" t="s">
        <v>158</v>
      </c>
      <c r="E95" s="668"/>
      <c r="F95" s="633" t="s">
        <v>190</v>
      </c>
      <c r="G95" s="556">
        <v>10</v>
      </c>
      <c r="H95" s="555"/>
      <c r="I95" s="632"/>
      <c r="J95" s="241" t="s">
        <v>145</v>
      </c>
      <c r="K95" s="180">
        <v>100</v>
      </c>
      <c r="L95" s="181"/>
      <c r="M95" s="182"/>
    </row>
    <row r="96" spans="1:19" ht="43.15" customHeight="1" x14ac:dyDescent="0.2">
      <c r="A96" s="465"/>
      <c r="B96" s="16"/>
      <c r="C96" s="21"/>
      <c r="D96" s="570" t="s">
        <v>77</v>
      </c>
      <c r="E96" s="36"/>
      <c r="F96" s="633" t="s">
        <v>186</v>
      </c>
      <c r="G96" s="556">
        <v>25</v>
      </c>
      <c r="H96" s="555">
        <v>25</v>
      </c>
      <c r="I96" s="561"/>
      <c r="J96" s="241" t="s">
        <v>156</v>
      </c>
      <c r="K96" s="108">
        <v>50</v>
      </c>
      <c r="L96" s="181">
        <v>100</v>
      </c>
      <c r="M96" s="182"/>
    </row>
    <row r="97" spans="1:18" ht="43.9" customHeight="1" x14ac:dyDescent="0.2">
      <c r="A97" s="465"/>
      <c r="B97" s="16"/>
      <c r="C97" s="37"/>
      <c r="D97" s="502"/>
      <c r="E97" s="36"/>
      <c r="F97" s="633"/>
      <c r="G97" s="634"/>
      <c r="H97" s="635"/>
      <c r="I97" s="552"/>
      <c r="J97" s="582" t="s">
        <v>153</v>
      </c>
      <c r="K97" s="188"/>
      <c r="L97" s="189">
        <v>100</v>
      </c>
      <c r="M97" s="240"/>
    </row>
    <row r="98" spans="1:18" ht="70.900000000000006" customHeight="1" x14ac:dyDescent="0.2">
      <c r="A98" s="465"/>
      <c r="B98" s="16"/>
      <c r="C98" s="37"/>
      <c r="D98" s="173" t="s">
        <v>135</v>
      </c>
      <c r="E98" s="36"/>
      <c r="F98" s="633" t="s">
        <v>186</v>
      </c>
      <c r="G98" s="556"/>
      <c r="H98" s="555">
        <v>18.2</v>
      </c>
      <c r="I98" s="632"/>
      <c r="J98" s="241" t="s">
        <v>150</v>
      </c>
      <c r="K98" s="108"/>
      <c r="L98" s="234">
        <v>100</v>
      </c>
      <c r="M98" s="636"/>
    </row>
    <row r="99" spans="1:18" ht="27" customHeight="1" x14ac:dyDescent="0.2">
      <c r="A99" s="465"/>
      <c r="B99" s="16"/>
      <c r="C99" s="37"/>
      <c r="D99" s="39"/>
      <c r="E99" s="36"/>
      <c r="F99" s="527"/>
      <c r="G99" s="342"/>
      <c r="H99" s="343"/>
      <c r="I99" s="371"/>
      <c r="J99" s="973" t="s">
        <v>151</v>
      </c>
      <c r="K99" s="188"/>
      <c r="L99" s="246">
        <v>100</v>
      </c>
      <c r="M99" s="237"/>
    </row>
    <row r="100" spans="1:18" ht="16.899999999999999" customHeight="1" thickBot="1" x14ac:dyDescent="0.25">
      <c r="A100" s="465"/>
      <c r="B100" s="16"/>
      <c r="C100" s="40"/>
      <c r="D100" s="519"/>
      <c r="E100" s="132"/>
      <c r="F100" s="569" t="s">
        <v>16</v>
      </c>
      <c r="G100" s="150">
        <f>SUM(G92:G93)</f>
        <v>54.7</v>
      </c>
      <c r="H100" s="151">
        <f t="shared" ref="H100:I100" si="3">SUM(H92:H93)</f>
        <v>117.6</v>
      </c>
      <c r="I100" s="153">
        <f t="shared" si="3"/>
        <v>0</v>
      </c>
      <c r="J100" s="977"/>
      <c r="K100" s="299"/>
      <c r="L100" s="242"/>
      <c r="M100" s="209"/>
    </row>
    <row r="101" spans="1:18" ht="14.65" customHeight="1" x14ac:dyDescent="0.2">
      <c r="A101" s="469" t="s">
        <v>11</v>
      </c>
      <c r="B101" s="12" t="s">
        <v>17</v>
      </c>
      <c r="C101" s="92" t="s">
        <v>19</v>
      </c>
      <c r="D101" s="847" t="s">
        <v>117</v>
      </c>
      <c r="E101" s="564"/>
      <c r="F101" s="177" t="s">
        <v>15</v>
      </c>
      <c r="G101" s="327">
        <v>118.3</v>
      </c>
      <c r="H101" s="382">
        <v>138.19999999999999</v>
      </c>
      <c r="I101" s="383">
        <v>138.19999999999999</v>
      </c>
      <c r="J101" s="838" t="s">
        <v>118</v>
      </c>
      <c r="K101" s="300">
        <v>7</v>
      </c>
      <c r="L101" s="244">
        <v>7</v>
      </c>
      <c r="M101" s="245">
        <v>7</v>
      </c>
    </row>
    <row r="102" spans="1:18" ht="14.65" customHeight="1" x14ac:dyDescent="0.2">
      <c r="A102" s="466"/>
      <c r="B102" s="16"/>
      <c r="C102" s="41"/>
      <c r="D102" s="804"/>
      <c r="E102" s="500"/>
      <c r="F102" s="88" t="s">
        <v>41</v>
      </c>
      <c r="G102" s="530">
        <v>19.899999999999999</v>
      </c>
      <c r="H102" s="377"/>
      <c r="I102" s="384"/>
      <c r="J102" s="839"/>
      <c r="K102" s="287"/>
      <c r="L102" s="246"/>
      <c r="M102" s="184"/>
    </row>
    <row r="103" spans="1:18" ht="14.65" customHeight="1" thickBot="1" x14ac:dyDescent="0.25">
      <c r="A103" s="468"/>
      <c r="B103" s="11"/>
      <c r="C103" s="32"/>
      <c r="D103" s="848"/>
      <c r="E103" s="132"/>
      <c r="F103" s="569" t="s">
        <v>16</v>
      </c>
      <c r="G103" s="150">
        <f>SUM(G101:G102)</f>
        <v>138.19999999999999</v>
      </c>
      <c r="H103" s="151">
        <f t="shared" ref="H103:I103" si="4">SUM(H101:H102)</f>
        <v>138.19999999999999</v>
      </c>
      <c r="I103" s="152">
        <f t="shared" si="4"/>
        <v>138.19999999999999</v>
      </c>
      <c r="J103" s="840"/>
      <c r="K103" s="301"/>
      <c r="L103" s="248"/>
      <c r="M103" s="249"/>
    </row>
    <row r="104" spans="1:18" ht="14.45" customHeight="1" x14ac:dyDescent="0.2">
      <c r="A104" s="467" t="s">
        <v>11</v>
      </c>
      <c r="B104" s="12" t="s">
        <v>17</v>
      </c>
      <c r="C104" s="34" t="s">
        <v>20</v>
      </c>
      <c r="D104" s="853" t="s">
        <v>42</v>
      </c>
      <c r="E104" s="112"/>
      <c r="F104" s="89" t="s">
        <v>15</v>
      </c>
      <c r="G104" s="329">
        <v>3</v>
      </c>
      <c r="H104" s="382">
        <v>809</v>
      </c>
      <c r="I104" s="329">
        <v>702.8</v>
      </c>
      <c r="J104" s="174"/>
      <c r="K104" s="62"/>
      <c r="L104" s="161"/>
      <c r="M104" s="157"/>
    </row>
    <row r="105" spans="1:18" ht="14.45" customHeight="1" x14ac:dyDescent="0.2">
      <c r="A105" s="465"/>
      <c r="B105" s="16"/>
      <c r="C105" s="29"/>
      <c r="D105" s="854"/>
      <c r="E105" s="113"/>
      <c r="F105" s="187" t="s">
        <v>41</v>
      </c>
      <c r="G105" s="530">
        <v>159.9</v>
      </c>
      <c r="H105" s="377"/>
      <c r="I105" s="384"/>
      <c r="J105" s="175"/>
      <c r="K105" s="111"/>
      <c r="L105" s="148"/>
      <c r="M105" s="149"/>
      <c r="Q105" s="4"/>
    </row>
    <row r="106" spans="1:18" ht="14.45" customHeight="1" x14ac:dyDescent="0.2">
      <c r="A106" s="465"/>
      <c r="B106" s="16"/>
      <c r="C106" s="29"/>
      <c r="D106" s="854"/>
      <c r="E106" s="113"/>
      <c r="F106" s="90" t="s">
        <v>68</v>
      </c>
      <c r="G106" s="369">
        <v>44.1</v>
      </c>
      <c r="H106" s="336"/>
      <c r="I106" s="369"/>
      <c r="J106" s="175"/>
      <c r="K106" s="111"/>
      <c r="L106" s="148"/>
      <c r="M106" s="149"/>
      <c r="Q106" s="4"/>
    </row>
    <row r="107" spans="1:18" ht="14.45" customHeight="1" x14ac:dyDescent="0.2">
      <c r="A107" s="465"/>
      <c r="B107" s="16"/>
      <c r="C107" s="29"/>
      <c r="D107" s="573"/>
      <c r="E107" s="113"/>
      <c r="F107" s="90" t="s">
        <v>98</v>
      </c>
      <c r="G107" s="331">
        <v>48.1</v>
      </c>
      <c r="H107" s="332"/>
      <c r="I107" s="333"/>
      <c r="J107" s="175"/>
      <c r="K107" s="111"/>
      <c r="L107" s="148"/>
      <c r="M107" s="149"/>
      <c r="Q107" s="4"/>
    </row>
    <row r="108" spans="1:18" ht="23.45" customHeight="1" x14ac:dyDescent="0.2">
      <c r="A108" s="475"/>
      <c r="B108" s="16"/>
      <c r="C108" s="93"/>
      <c r="D108" s="803" t="s">
        <v>46</v>
      </c>
      <c r="E108" s="512" t="s">
        <v>110</v>
      </c>
      <c r="F108" s="589" t="s">
        <v>190</v>
      </c>
      <c r="G108" s="632">
        <f>53.3+49</f>
        <v>102.3</v>
      </c>
      <c r="H108" s="555"/>
      <c r="I108" s="552"/>
      <c r="J108" s="506" t="s">
        <v>47</v>
      </c>
      <c r="K108" s="108">
        <v>100</v>
      </c>
      <c r="L108" s="234"/>
      <c r="M108" s="235"/>
    </row>
    <row r="109" spans="1:18" ht="23.45" customHeight="1" x14ac:dyDescent="0.2">
      <c r="A109" s="475"/>
      <c r="B109" s="16"/>
      <c r="C109" s="93"/>
      <c r="D109" s="804"/>
      <c r="E109" s="667" t="s">
        <v>82</v>
      </c>
      <c r="F109" s="583" t="s">
        <v>191</v>
      </c>
      <c r="G109" s="632">
        <f>81.3-45.7+8.5</f>
        <v>44.099999999999994</v>
      </c>
      <c r="H109" s="555"/>
      <c r="I109" s="552"/>
      <c r="J109" s="288"/>
      <c r="K109" s="302"/>
      <c r="L109" s="289"/>
      <c r="M109" s="459"/>
    </row>
    <row r="110" spans="1:18" ht="21" customHeight="1" x14ac:dyDescent="0.2">
      <c r="A110" s="475"/>
      <c r="B110" s="16"/>
      <c r="C110" s="93"/>
      <c r="D110" s="804"/>
      <c r="E110" s="114"/>
      <c r="F110" s="583" t="s">
        <v>192</v>
      </c>
      <c r="G110" s="637">
        <f>2.4+45.7</f>
        <v>48.1</v>
      </c>
      <c r="H110" s="559"/>
      <c r="I110" s="558"/>
      <c r="J110" s="517"/>
      <c r="K110" s="111"/>
      <c r="L110" s="148"/>
      <c r="M110" s="149"/>
    </row>
    <row r="111" spans="1:18" ht="27" customHeight="1" x14ac:dyDescent="0.2">
      <c r="A111" s="465"/>
      <c r="B111" s="16"/>
      <c r="C111" s="29"/>
      <c r="D111" s="803" t="s">
        <v>181</v>
      </c>
      <c r="E111" s="664" t="s">
        <v>82</v>
      </c>
      <c r="F111" s="583" t="s">
        <v>190</v>
      </c>
      <c r="G111" s="637">
        <v>6</v>
      </c>
      <c r="H111" s="638"/>
      <c r="I111" s="639"/>
      <c r="J111" s="119" t="s">
        <v>44</v>
      </c>
      <c r="K111" s="303"/>
      <c r="L111" s="250">
        <v>1</v>
      </c>
      <c r="M111" s="251"/>
      <c r="P111" s="4"/>
      <c r="R111" s="4"/>
    </row>
    <row r="112" spans="1:18" ht="18.600000000000001" customHeight="1" x14ac:dyDescent="0.2">
      <c r="A112" s="465"/>
      <c r="B112" s="16"/>
      <c r="C112" s="29"/>
      <c r="D112" s="816"/>
      <c r="E112" s="670"/>
      <c r="F112" s="583" t="s">
        <v>186</v>
      </c>
      <c r="G112" s="637"/>
      <c r="H112" s="640">
        <v>107</v>
      </c>
      <c r="I112" s="641">
        <f>757-454</f>
        <v>303</v>
      </c>
      <c r="J112" s="119" t="s">
        <v>45</v>
      </c>
      <c r="K112" s="303"/>
      <c r="L112" s="250"/>
      <c r="M112" s="251">
        <v>20</v>
      </c>
    </row>
    <row r="113" spans="1:17" ht="42.75" customHeight="1" x14ac:dyDescent="0.2">
      <c r="A113" s="465"/>
      <c r="B113" s="16"/>
      <c r="C113" s="29"/>
      <c r="D113" s="503" t="s">
        <v>136</v>
      </c>
      <c r="E113" s="500"/>
      <c r="F113" s="642" t="s">
        <v>186</v>
      </c>
      <c r="G113" s="637">
        <v>3</v>
      </c>
      <c r="H113" s="559">
        <v>7</v>
      </c>
      <c r="I113" s="558"/>
      <c r="J113" s="119" t="s">
        <v>159</v>
      </c>
      <c r="K113" s="303">
        <v>30</v>
      </c>
      <c r="L113" s="250">
        <v>100</v>
      </c>
      <c r="M113" s="251"/>
    </row>
    <row r="114" spans="1:17" ht="55.5" customHeight="1" x14ac:dyDescent="0.2">
      <c r="A114" s="465"/>
      <c r="B114" s="16"/>
      <c r="C114" s="29"/>
      <c r="D114" s="803" t="s">
        <v>48</v>
      </c>
      <c r="E114" s="671"/>
      <c r="F114" s="583" t="s">
        <v>190</v>
      </c>
      <c r="G114" s="637">
        <v>51.6</v>
      </c>
      <c r="H114" s="559"/>
      <c r="I114" s="558"/>
      <c r="J114" s="814" t="s">
        <v>49</v>
      </c>
      <c r="K114" s="108">
        <v>100</v>
      </c>
      <c r="L114" s="234"/>
      <c r="M114" s="235"/>
      <c r="Q114" s="4"/>
    </row>
    <row r="115" spans="1:17" ht="25.9" customHeight="1" x14ac:dyDescent="0.2">
      <c r="A115" s="465"/>
      <c r="B115" s="16"/>
      <c r="C115" s="29"/>
      <c r="D115" s="804"/>
      <c r="E115" s="500"/>
      <c r="F115" s="583"/>
      <c r="G115" s="637"/>
      <c r="H115" s="559"/>
      <c r="I115" s="558"/>
      <c r="J115" s="815"/>
      <c r="K115" s="111"/>
      <c r="L115" s="148"/>
      <c r="M115" s="149"/>
    </row>
    <row r="116" spans="1:17" ht="21" customHeight="1" x14ac:dyDescent="0.2">
      <c r="A116" s="465"/>
      <c r="B116" s="16"/>
      <c r="C116" s="29"/>
      <c r="D116" s="803" t="s">
        <v>40</v>
      </c>
      <c r="E116" s="521" t="s">
        <v>110</v>
      </c>
      <c r="F116" s="643" t="s">
        <v>186</v>
      </c>
      <c r="G116" s="644"/>
      <c r="H116" s="645">
        <f>299.8-299.8+675</f>
        <v>675</v>
      </c>
      <c r="I116" s="558">
        <v>299.8</v>
      </c>
      <c r="J116" s="513" t="s">
        <v>138</v>
      </c>
      <c r="K116" s="304"/>
      <c r="L116" s="253">
        <v>70</v>
      </c>
      <c r="M116" s="251">
        <v>100</v>
      </c>
    </row>
    <row r="117" spans="1:17" ht="21" customHeight="1" x14ac:dyDescent="0.2">
      <c r="A117" s="465"/>
      <c r="B117" s="16"/>
      <c r="C117" s="29"/>
      <c r="D117" s="816"/>
      <c r="E117" s="665" t="s">
        <v>82</v>
      </c>
      <c r="F117" s="643"/>
      <c r="G117" s="669"/>
      <c r="H117" s="645"/>
      <c r="I117" s="558"/>
      <c r="J117" s="666"/>
      <c r="K117" s="304"/>
      <c r="L117" s="253"/>
      <c r="M117" s="149"/>
    </row>
    <row r="118" spans="1:17" ht="28.15" customHeight="1" x14ac:dyDescent="0.2">
      <c r="A118" s="465"/>
      <c r="B118" s="16"/>
      <c r="C118" s="29"/>
      <c r="D118" s="803" t="s">
        <v>137</v>
      </c>
      <c r="E118" s="512" t="s">
        <v>110</v>
      </c>
      <c r="F118" s="642" t="s">
        <v>186</v>
      </c>
      <c r="G118" s="637"/>
      <c r="H118" s="559">
        <v>20</v>
      </c>
      <c r="I118" s="558">
        <v>100</v>
      </c>
      <c r="J118" s="254" t="s">
        <v>44</v>
      </c>
      <c r="K118" s="304"/>
      <c r="L118" s="253">
        <v>1</v>
      </c>
      <c r="M118" s="149"/>
      <c r="O118" s="4"/>
      <c r="P118" s="4"/>
    </row>
    <row r="119" spans="1:17" ht="15.6" customHeight="1" x14ac:dyDescent="0.2">
      <c r="A119" s="465"/>
      <c r="B119" s="16"/>
      <c r="C119" s="29"/>
      <c r="D119" s="804"/>
      <c r="E119" s="80" t="s">
        <v>82</v>
      </c>
      <c r="F119" s="444"/>
      <c r="G119" s="369"/>
      <c r="H119" s="336"/>
      <c r="I119" s="369"/>
      <c r="J119" s="241" t="s">
        <v>154</v>
      </c>
      <c r="K119" s="108"/>
      <c r="L119" s="234"/>
      <c r="M119" s="235">
        <v>1</v>
      </c>
      <c r="Q119" s="4"/>
    </row>
    <row r="120" spans="1:17" ht="17.45" customHeight="1" thickBot="1" x14ac:dyDescent="0.25">
      <c r="A120" s="465"/>
      <c r="B120" s="16"/>
      <c r="C120" s="29"/>
      <c r="D120" s="848"/>
      <c r="E120" s="937" t="s">
        <v>16</v>
      </c>
      <c r="F120" s="983"/>
      <c r="G120" s="388">
        <f>SUM(G104:G107)</f>
        <v>255.1</v>
      </c>
      <c r="H120" s="214">
        <f t="shared" ref="H120:I120" si="5">SUM(H104:H107)</f>
        <v>809</v>
      </c>
      <c r="I120" s="388">
        <f t="shared" si="5"/>
        <v>702.8</v>
      </c>
      <c r="J120" s="291"/>
      <c r="K120" s="305"/>
      <c r="L120" s="294"/>
      <c r="M120" s="295"/>
    </row>
    <row r="121" spans="1:17" ht="14.25" customHeight="1" thickBot="1" x14ac:dyDescent="0.25">
      <c r="A121" s="473" t="s">
        <v>11</v>
      </c>
      <c r="B121" s="72" t="s">
        <v>17</v>
      </c>
      <c r="C121" s="931" t="s">
        <v>29</v>
      </c>
      <c r="D121" s="932"/>
      <c r="E121" s="932"/>
      <c r="F121" s="933"/>
      <c r="G121" s="390">
        <f>G103+G100+G91+G120</f>
        <v>6340.7999999999993</v>
      </c>
      <c r="H121" s="391">
        <f>H103+H100+H91+H120</f>
        <v>6068.3</v>
      </c>
      <c r="I121" s="392">
        <f>I103+I100+I91+I120</f>
        <v>5614.2</v>
      </c>
      <c r="J121" s="926"/>
      <c r="K121" s="926"/>
      <c r="L121" s="926"/>
      <c r="M121" s="927"/>
    </row>
    <row r="122" spans="1:17" ht="13.9" customHeight="1" thickBot="1" x14ac:dyDescent="0.25">
      <c r="A122" s="473" t="s">
        <v>11</v>
      </c>
      <c r="B122" s="81" t="s">
        <v>19</v>
      </c>
      <c r="C122" s="900" t="s">
        <v>50</v>
      </c>
      <c r="D122" s="828"/>
      <c r="E122" s="828"/>
      <c r="F122" s="828"/>
      <c r="G122" s="828"/>
      <c r="H122" s="828"/>
      <c r="I122" s="828"/>
      <c r="J122" s="828"/>
      <c r="K122" s="828"/>
      <c r="L122" s="828"/>
      <c r="M122" s="901"/>
    </row>
    <row r="123" spans="1:17" ht="22.9" customHeight="1" x14ac:dyDescent="0.2">
      <c r="A123" s="467" t="s">
        <v>11</v>
      </c>
      <c r="B123" s="12" t="s">
        <v>19</v>
      </c>
      <c r="C123" s="24" t="s">
        <v>11</v>
      </c>
      <c r="D123" s="985" t="s">
        <v>51</v>
      </c>
      <c r="E123" s="869"/>
      <c r="F123" s="58" t="s">
        <v>15</v>
      </c>
      <c r="G123" s="394">
        <v>101.9</v>
      </c>
      <c r="H123" s="395">
        <v>120</v>
      </c>
      <c r="I123" s="396">
        <v>120</v>
      </c>
      <c r="J123" s="69"/>
      <c r="K123" s="649"/>
      <c r="L123" s="167"/>
      <c r="M123" s="165"/>
    </row>
    <row r="124" spans="1:17" ht="22.9" customHeight="1" x14ac:dyDescent="0.2">
      <c r="A124" s="465"/>
      <c r="B124" s="16"/>
      <c r="C124" s="18"/>
      <c r="D124" s="986"/>
      <c r="E124" s="870"/>
      <c r="F124" s="658" t="s">
        <v>41</v>
      </c>
      <c r="G124" s="659">
        <v>25</v>
      </c>
      <c r="H124" s="660"/>
      <c r="I124" s="661"/>
      <c r="J124" s="646"/>
      <c r="K124" s="650"/>
      <c r="L124" s="647"/>
      <c r="M124" s="648"/>
    </row>
    <row r="125" spans="1:17" ht="43.9" customHeight="1" x14ac:dyDescent="0.2">
      <c r="A125" s="465"/>
      <c r="B125" s="16"/>
      <c r="C125" s="18"/>
      <c r="D125" s="920" t="s">
        <v>109</v>
      </c>
      <c r="E125" s="75"/>
      <c r="F125" s="984" t="s">
        <v>186</v>
      </c>
      <c r="G125" s="599">
        <v>101.9</v>
      </c>
      <c r="H125" s="560">
        <v>100</v>
      </c>
      <c r="I125" s="600">
        <v>100</v>
      </c>
      <c r="J125" s="255" t="s">
        <v>207</v>
      </c>
      <c r="K125" s="651">
        <v>1</v>
      </c>
      <c r="L125" s="257">
        <v>1</v>
      </c>
      <c r="M125" s="258">
        <v>1</v>
      </c>
      <c r="O125" s="4"/>
    </row>
    <row r="126" spans="1:17" ht="42.75" customHeight="1" x14ac:dyDescent="0.2">
      <c r="A126" s="465"/>
      <c r="B126" s="16"/>
      <c r="C126" s="18"/>
      <c r="D126" s="936"/>
      <c r="E126" s="75"/>
      <c r="F126" s="984"/>
      <c r="G126" s="599"/>
      <c r="H126" s="560"/>
      <c r="I126" s="600"/>
      <c r="J126" s="259" t="s">
        <v>152</v>
      </c>
      <c r="K126" s="260">
        <v>33.799999999999997</v>
      </c>
      <c r="L126" s="261">
        <v>34</v>
      </c>
      <c r="M126" s="262">
        <v>34.200000000000003</v>
      </c>
    </row>
    <row r="127" spans="1:17" ht="30.6" customHeight="1" x14ac:dyDescent="0.2">
      <c r="A127" s="465"/>
      <c r="B127" s="16"/>
      <c r="C127" s="18"/>
      <c r="D127" s="936"/>
      <c r="E127" s="75"/>
      <c r="F127" s="984"/>
      <c r="G127" s="599"/>
      <c r="H127" s="560"/>
      <c r="I127" s="600"/>
      <c r="J127" s="259" t="s">
        <v>53</v>
      </c>
      <c r="K127" s="263">
        <v>7300</v>
      </c>
      <c r="L127" s="264">
        <v>7500</v>
      </c>
      <c r="M127" s="258">
        <v>7700</v>
      </c>
    </row>
    <row r="128" spans="1:17" ht="28.5" customHeight="1" x14ac:dyDescent="0.2">
      <c r="A128" s="465"/>
      <c r="B128" s="16"/>
      <c r="C128" s="18"/>
      <c r="D128" s="936"/>
      <c r="E128" s="75"/>
      <c r="F128" s="984"/>
      <c r="G128" s="599"/>
      <c r="H128" s="560"/>
      <c r="I128" s="600"/>
      <c r="J128" s="265" t="s">
        <v>79</v>
      </c>
      <c r="K128" s="652">
        <v>1</v>
      </c>
      <c r="L128" s="267">
        <v>1</v>
      </c>
      <c r="M128" s="268">
        <v>1</v>
      </c>
    </row>
    <row r="129" spans="1:18" ht="30.6" customHeight="1" x14ac:dyDescent="0.2">
      <c r="A129" s="465"/>
      <c r="B129" s="16"/>
      <c r="C129" s="55"/>
      <c r="D129" s="920" t="s">
        <v>121</v>
      </c>
      <c r="E129" s="75"/>
      <c r="F129" s="557" t="s">
        <v>190</v>
      </c>
      <c r="G129" s="588">
        <v>25</v>
      </c>
      <c r="H129" s="559"/>
      <c r="I129" s="558"/>
      <c r="J129" s="269" t="s">
        <v>123</v>
      </c>
      <c r="K129" s="653">
        <v>1</v>
      </c>
      <c r="L129" s="168"/>
      <c r="M129" s="166"/>
    </row>
    <row r="130" spans="1:18" ht="25.9" customHeight="1" x14ac:dyDescent="0.2">
      <c r="A130" s="465"/>
      <c r="B130" s="16"/>
      <c r="C130" s="55"/>
      <c r="D130" s="921"/>
      <c r="E130" s="75"/>
      <c r="F130" s="557"/>
      <c r="G130" s="588"/>
      <c r="H130" s="559"/>
      <c r="I130" s="558"/>
      <c r="J130" s="271"/>
      <c r="K130" s="654"/>
      <c r="L130" s="273"/>
      <c r="M130" s="274"/>
    </row>
    <row r="131" spans="1:18" ht="54.6" customHeight="1" x14ac:dyDescent="0.2">
      <c r="A131" s="465"/>
      <c r="B131" s="16"/>
      <c r="C131" s="18"/>
      <c r="D131" s="292" t="s">
        <v>139</v>
      </c>
      <c r="E131" s="162"/>
      <c r="F131" s="557" t="s">
        <v>186</v>
      </c>
      <c r="G131" s="556"/>
      <c r="H131" s="555">
        <v>20</v>
      </c>
      <c r="I131" s="552">
        <v>20</v>
      </c>
      <c r="J131" s="269" t="s">
        <v>140</v>
      </c>
      <c r="K131" s="653"/>
      <c r="L131" s="168">
        <v>40</v>
      </c>
      <c r="M131" s="662">
        <v>80</v>
      </c>
    </row>
    <row r="132" spans="1:18" ht="15.75" customHeight="1" thickBot="1" x14ac:dyDescent="0.25">
      <c r="A132" s="468"/>
      <c r="B132" s="11"/>
      <c r="C132" s="42"/>
      <c r="D132" s="523"/>
      <c r="E132" s="509"/>
      <c r="F132" s="60" t="s">
        <v>16</v>
      </c>
      <c r="G132" s="150">
        <f>SUM(G123:G124)</f>
        <v>126.9</v>
      </c>
      <c r="H132" s="151">
        <f t="shared" ref="H132:I132" si="6">SUM(H123:H124)</f>
        <v>120</v>
      </c>
      <c r="I132" s="153">
        <f t="shared" si="6"/>
        <v>120</v>
      </c>
      <c r="J132" s="79"/>
      <c r="K132" s="655"/>
      <c r="L132" s="169"/>
      <c r="M132" s="663"/>
    </row>
    <row r="133" spans="1:18" ht="16.899999999999999" customHeight="1" x14ac:dyDescent="0.2">
      <c r="A133" s="465" t="s">
        <v>11</v>
      </c>
      <c r="B133" s="16" t="s">
        <v>19</v>
      </c>
      <c r="C133" s="18" t="s">
        <v>17</v>
      </c>
      <c r="D133" s="847" t="s">
        <v>97</v>
      </c>
      <c r="E133" s="136"/>
      <c r="F133" s="58" t="s">
        <v>15</v>
      </c>
      <c r="G133" s="327">
        <v>10.4</v>
      </c>
      <c r="H133" s="382"/>
      <c r="I133" s="383"/>
      <c r="J133" s="71" t="s">
        <v>96</v>
      </c>
      <c r="K133" s="278">
        <v>1</v>
      </c>
      <c r="L133" s="297"/>
      <c r="M133" s="298"/>
    </row>
    <row r="134" spans="1:18" ht="15.75" customHeight="1" thickBot="1" x14ac:dyDescent="0.25">
      <c r="A134" s="468"/>
      <c r="B134" s="11"/>
      <c r="C134" s="42"/>
      <c r="D134" s="848"/>
      <c r="E134" s="137"/>
      <c r="F134" s="60" t="s">
        <v>16</v>
      </c>
      <c r="G134" s="403">
        <f>SUM(G133:G133)</f>
        <v>10.4</v>
      </c>
      <c r="H134" s="404">
        <f>SUM(H133:H133)</f>
        <v>0</v>
      </c>
      <c r="I134" s="405">
        <f>SUM(I133:I133)</f>
        <v>0</v>
      </c>
      <c r="J134" s="71" t="s">
        <v>96</v>
      </c>
      <c r="K134" s="278">
        <v>1</v>
      </c>
      <c r="L134" s="231"/>
      <c r="M134" s="232"/>
    </row>
    <row r="135" spans="1:18" ht="27" customHeight="1" x14ac:dyDescent="0.2">
      <c r="A135" s="465" t="s">
        <v>11</v>
      </c>
      <c r="B135" s="16" t="s">
        <v>19</v>
      </c>
      <c r="C135" s="18" t="s">
        <v>19</v>
      </c>
      <c r="D135" s="502" t="s">
        <v>141</v>
      </c>
      <c r="E135" s="979"/>
      <c r="F135" s="58" t="s">
        <v>15</v>
      </c>
      <c r="G135" s="406"/>
      <c r="H135" s="407">
        <v>20</v>
      </c>
      <c r="I135" s="408">
        <v>20</v>
      </c>
      <c r="J135" s="163" t="s">
        <v>142</v>
      </c>
      <c r="K135" s="76"/>
      <c r="L135" s="219">
        <v>7</v>
      </c>
      <c r="M135" s="275">
        <v>7</v>
      </c>
    </row>
    <row r="136" spans="1:18" ht="30" customHeight="1" x14ac:dyDescent="0.2">
      <c r="A136" s="465"/>
      <c r="B136" s="16"/>
      <c r="C136" s="18"/>
      <c r="D136" s="54"/>
      <c r="E136" s="980"/>
      <c r="F136" s="59"/>
      <c r="G136" s="399"/>
      <c r="H136" s="400"/>
      <c r="I136" s="401"/>
      <c r="J136" s="170" t="s">
        <v>143</v>
      </c>
      <c r="K136" s="571"/>
      <c r="L136" s="224">
        <v>7</v>
      </c>
      <c r="M136" s="146">
        <v>7</v>
      </c>
      <c r="R136" s="4"/>
    </row>
    <row r="137" spans="1:18" ht="30" customHeight="1" thickBot="1" x14ac:dyDescent="0.25">
      <c r="A137" s="468"/>
      <c r="B137" s="11"/>
      <c r="C137" s="42"/>
      <c r="D137" s="501"/>
      <c r="E137" s="981"/>
      <c r="F137" s="60" t="s">
        <v>16</v>
      </c>
      <c r="G137" s="403"/>
      <c r="H137" s="404">
        <f t="shared" ref="H137:I137" si="7">SUM(H135:H136)</f>
        <v>20</v>
      </c>
      <c r="I137" s="405">
        <f t="shared" si="7"/>
        <v>20</v>
      </c>
      <c r="J137" s="164" t="s">
        <v>144</v>
      </c>
      <c r="K137" s="656"/>
      <c r="L137" s="276">
        <v>5</v>
      </c>
      <c r="M137" s="657">
        <v>5</v>
      </c>
    </row>
    <row r="138" spans="1:18" ht="14.25" customHeight="1" thickBot="1" x14ac:dyDescent="0.25">
      <c r="A138" s="476" t="s">
        <v>11</v>
      </c>
      <c r="B138" s="70" t="s">
        <v>19</v>
      </c>
      <c r="C138" s="931" t="s">
        <v>29</v>
      </c>
      <c r="D138" s="932"/>
      <c r="E138" s="932"/>
      <c r="F138" s="933"/>
      <c r="G138" s="409">
        <f>G134+G132+G137</f>
        <v>137.30000000000001</v>
      </c>
      <c r="H138" s="391">
        <f>H134+H132+H137</f>
        <v>140</v>
      </c>
      <c r="I138" s="392">
        <f>I134+I132+I137</f>
        <v>140</v>
      </c>
      <c r="J138" s="913"/>
      <c r="K138" s="982"/>
      <c r="L138" s="982"/>
      <c r="M138" s="914"/>
    </row>
    <row r="139" spans="1:18" ht="14.25" customHeight="1" thickBot="1" x14ac:dyDescent="0.25">
      <c r="A139" s="476" t="s">
        <v>11</v>
      </c>
      <c r="B139" s="909" t="s">
        <v>54</v>
      </c>
      <c r="C139" s="910"/>
      <c r="D139" s="910"/>
      <c r="E139" s="910"/>
      <c r="F139" s="911"/>
      <c r="G139" s="477">
        <f>+G138+G121+G53</f>
        <v>8711</v>
      </c>
      <c r="H139" s="478">
        <f>+H138+H121+H53</f>
        <v>8553.7000000000007</v>
      </c>
      <c r="I139" s="479">
        <f>+I138+I121+I53</f>
        <v>7689.6</v>
      </c>
      <c r="J139" s="918"/>
      <c r="K139" s="990"/>
      <c r="L139" s="990"/>
      <c r="M139" s="919"/>
    </row>
    <row r="140" spans="1:18" ht="14.25" customHeight="1" thickBot="1" x14ac:dyDescent="0.25">
      <c r="A140" s="480" t="s">
        <v>25</v>
      </c>
      <c r="B140" s="928" t="s">
        <v>55</v>
      </c>
      <c r="C140" s="929"/>
      <c r="D140" s="929"/>
      <c r="E140" s="929"/>
      <c r="F140" s="930"/>
      <c r="G140" s="481">
        <f t="shared" ref="G140:I140" si="8">+G139</f>
        <v>8711</v>
      </c>
      <c r="H140" s="482">
        <f t="shared" si="8"/>
        <v>8553.7000000000007</v>
      </c>
      <c r="I140" s="483">
        <f t="shared" si="8"/>
        <v>7689.6</v>
      </c>
      <c r="J140" s="924"/>
      <c r="K140" s="978"/>
      <c r="L140" s="978"/>
      <c r="M140" s="925"/>
    </row>
    <row r="141" spans="1:18" ht="28.9" customHeight="1" thickBot="1" x14ac:dyDescent="0.25">
      <c r="A141" s="912" t="s">
        <v>56</v>
      </c>
      <c r="B141" s="912"/>
      <c r="C141" s="912"/>
      <c r="D141" s="912"/>
      <c r="E141" s="912"/>
      <c r="F141" s="912"/>
      <c r="G141" s="912"/>
      <c r="H141" s="912"/>
      <c r="I141" s="912"/>
      <c r="J141" s="43"/>
      <c r="K141" s="44"/>
      <c r="L141" s="44"/>
      <c r="M141" s="44"/>
    </row>
    <row r="142" spans="1:18" ht="62.25" customHeight="1" x14ac:dyDescent="0.2">
      <c r="A142" s="902" t="s">
        <v>57</v>
      </c>
      <c r="B142" s="903"/>
      <c r="C142" s="903"/>
      <c r="D142" s="903"/>
      <c r="E142" s="903"/>
      <c r="F142" s="904"/>
      <c r="G142" s="576" t="s">
        <v>128</v>
      </c>
      <c r="H142" s="577" t="s">
        <v>129</v>
      </c>
      <c r="I142" s="578" t="s">
        <v>130</v>
      </c>
      <c r="J142" s="121"/>
      <c r="K142" s="121"/>
      <c r="L142" s="121"/>
      <c r="M142" s="121"/>
    </row>
    <row r="143" spans="1:18" ht="15.75" customHeight="1" x14ac:dyDescent="0.2">
      <c r="A143" s="905" t="s">
        <v>58</v>
      </c>
      <c r="B143" s="906"/>
      <c r="C143" s="906"/>
      <c r="D143" s="906"/>
      <c r="E143" s="906"/>
      <c r="F143" s="907"/>
      <c r="G143" s="485">
        <f>+G144+G150+G152+G151</f>
        <v>8710.9999999999982</v>
      </c>
      <c r="H143" s="485">
        <f t="shared" ref="H143:I143" si="9">+H144+H150+H152+H151</f>
        <v>8253.7000000000007</v>
      </c>
      <c r="I143" s="484">
        <f t="shared" si="9"/>
        <v>7689.5999999999995</v>
      </c>
      <c r="J143" s="121"/>
      <c r="K143" s="121"/>
      <c r="L143" s="121"/>
      <c r="M143" s="121"/>
    </row>
    <row r="144" spans="1:18" ht="15.75" customHeight="1" x14ac:dyDescent="0.2">
      <c r="A144" s="915" t="s">
        <v>100</v>
      </c>
      <c r="B144" s="916"/>
      <c r="C144" s="916"/>
      <c r="D144" s="916"/>
      <c r="E144" s="916"/>
      <c r="F144" s="917"/>
      <c r="G144" s="411">
        <f t="shared" ref="G144:I144" si="10">SUM(G145:G149)</f>
        <v>8357.6999999999989</v>
      </c>
      <c r="H144" s="412">
        <f t="shared" si="10"/>
        <v>8253.7000000000007</v>
      </c>
      <c r="I144" s="413">
        <f t="shared" si="10"/>
        <v>7689.5999999999995</v>
      </c>
      <c r="J144" s="121"/>
      <c r="K144" s="121"/>
      <c r="L144" s="121"/>
      <c r="M144" s="121"/>
    </row>
    <row r="145" spans="1:13" ht="13.5" customHeight="1" x14ac:dyDescent="0.2">
      <c r="A145" s="895" t="s">
        <v>59</v>
      </c>
      <c r="B145" s="896"/>
      <c r="C145" s="896"/>
      <c r="D145" s="896"/>
      <c r="E145" s="896"/>
      <c r="F145" s="897"/>
      <c r="G145" s="415">
        <f>SUMIF(F15:F134,"sb",G15:G134)</f>
        <v>7531.0999999999985</v>
      </c>
      <c r="H145" s="416">
        <f>SUMIF(F15:F135,"sb",H15:H135)</f>
        <v>7554.4000000000005</v>
      </c>
      <c r="I145" s="417">
        <f>SUMIF(F15:F136,"sb",I15:I136)</f>
        <v>6993.2999999999993</v>
      </c>
      <c r="J145" s="122"/>
      <c r="K145" s="122"/>
      <c r="L145" s="122"/>
      <c r="M145" s="122"/>
    </row>
    <row r="146" spans="1:13" ht="30" customHeight="1" x14ac:dyDescent="0.2">
      <c r="A146" s="892" t="s">
        <v>177</v>
      </c>
      <c r="B146" s="893"/>
      <c r="C146" s="893"/>
      <c r="D146" s="893"/>
      <c r="E146" s="893"/>
      <c r="F146" s="894"/>
      <c r="G146" s="415">
        <f>SUMIF(F16:F135,"sb(vb)",G16:G135)</f>
        <v>101.3</v>
      </c>
      <c r="H146" s="416"/>
      <c r="I146" s="417"/>
      <c r="J146" s="122"/>
      <c r="K146" s="122"/>
      <c r="L146" s="122"/>
      <c r="M146" s="122"/>
    </row>
    <row r="147" spans="1:13" ht="27" customHeight="1" x14ac:dyDescent="0.2">
      <c r="A147" s="892" t="s">
        <v>94</v>
      </c>
      <c r="B147" s="893"/>
      <c r="C147" s="893"/>
      <c r="D147" s="893"/>
      <c r="E147" s="893"/>
      <c r="F147" s="894"/>
      <c r="G147" s="415">
        <f>SUMIF(F16:F138,"sb(es)",G16:G138)</f>
        <v>44.1</v>
      </c>
      <c r="H147" s="416">
        <f>SUMIF(F16:F138,"sb(es)",H16:H138)</f>
        <v>0</v>
      </c>
      <c r="I147" s="417">
        <f>SUMIF(F16:F138,"sb(es)",I16:I138)</f>
        <v>0</v>
      </c>
      <c r="J147" s="122"/>
      <c r="K147" s="122"/>
      <c r="L147" s="122"/>
      <c r="M147" s="122"/>
    </row>
    <row r="148" spans="1:13" ht="14.25" customHeight="1" x14ac:dyDescent="0.2">
      <c r="A148" s="895" t="s">
        <v>60</v>
      </c>
      <c r="B148" s="896"/>
      <c r="C148" s="896"/>
      <c r="D148" s="896"/>
      <c r="E148" s="896"/>
      <c r="F148" s="897"/>
      <c r="G148" s="415">
        <f>SUMIF(F15:F133,"sb(vr)",G15:G133)</f>
        <v>250</v>
      </c>
      <c r="H148" s="416">
        <f>SUMIF(F15:F133,"sb(vr)",H15:H133)</f>
        <v>250</v>
      </c>
      <c r="I148" s="417">
        <f>SUMIF(F15:F133,"sb(vr)",I15:I133)</f>
        <v>250</v>
      </c>
      <c r="J148" s="53"/>
      <c r="K148" s="122"/>
      <c r="L148" s="122"/>
      <c r="M148" s="122"/>
    </row>
    <row r="149" spans="1:13" ht="28.15" customHeight="1" x14ac:dyDescent="0.2">
      <c r="A149" s="892" t="s">
        <v>61</v>
      </c>
      <c r="B149" s="893"/>
      <c r="C149" s="893"/>
      <c r="D149" s="893"/>
      <c r="E149" s="893"/>
      <c r="F149" s="894"/>
      <c r="G149" s="419">
        <f>SUMIF(F21:F131,"sb(sp)",G21:G131)</f>
        <v>431.20000000000005</v>
      </c>
      <c r="H149" s="420">
        <f>SUMIF(F21:F131,"sb(sp)",H21:H131)</f>
        <v>449.3</v>
      </c>
      <c r="I149" s="421">
        <f>SUMIF(F21:F131,"sb(sp)",I21:I131)</f>
        <v>446.3</v>
      </c>
      <c r="J149" s="45"/>
      <c r="K149" s="122"/>
      <c r="L149" s="122"/>
      <c r="M149" s="122"/>
    </row>
    <row r="150" spans="1:13" ht="13.5" customHeight="1" x14ac:dyDescent="0.2">
      <c r="A150" s="943" t="s">
        <v>88</v>
      </c>
      <c r="B150" s="944"/>
      <c r="C150" s="944"/>
      <c r="D150" s="944"/>
      <c r="E150" s="944"/>
      <c r="F150" s="945"/>
      <c r="G150" s="423">
        <f>SUMIF(F15:F134,"sb(l)",G15:G134)</f>
        <v>247.3</v>
      </c>
      <c r="H150" s="424">
        <f>SUMIF(F15:F134,"sb(l)",H15:H134)</f>
        <v>0</v>
      </c>
      <c r="I150" s="425">
        <f>SUMIF(F15:F134,"sb(l)",I15:I134)</f>
        <v>0</v>
      </c>
      <c r="J150" s="122"/>
      <c r="K150" s="122"/>
      <c r="L150" s="122"/>
      <c r="M150" s="122"/>
    </row>
    <row r="151" spans="1:13" ht="29.45" customHeight="1" x14ac:dyDescent="0.2">
      <c r="A151" s="951" t="s">
        <v>99</v>
      </c>
      <c r="B151" s="952"/>
      <c r="C151" s="952"/>
      <c r="D151" s="952"/>
      <c r="E151" s="952"/>
      <c r="F151" s="953"/>
      <c r="G151" s="423">
        <f>SUMIF(F15:F131,"sb(esl)",G15:G131)</f>
        <v>48.1</v>
      </c>
      <c r="H151" s="424">
        <f>SUMIF(F15:F131,"sb(esl)",H15:H131)</f>
        <v>0</v>
      </c>
      <c r="I151" s="425">
        <f>SUMIF(F15:F131,"sb(esl)",I15:I131)</f>
        <v>0</v>
      </c>
      <c r="J151" s="122"/>
      <c r="K151" s="122"/>
      <c r="L151" s="122"/>
      <c r="M151" s="122"/>
    </row>
    <row r="152" spans="1:13" ht="15" customHeight="1" x14ac:dyDescent="0.2">
      <c r="A152" s="951" t="s">
        <v>119</v>
      </c>
      <c r="B152" s="952"/>
      <c r="C152" s="952"/>
      <c r="D152" s="952"/>
      <c r="E152" s="952"/>
      <c r="F152" s="953"/>
      <c r="G152" s="427">
        <f>SUMIF(F40:F131,"sb(spl)",G40:G131)</f>
        <v>57.9</v>
      </c>
      <c r="H152" s="428">
        <f>SUMIF(F40:F131,"sb(spl)",H40:H131)</f>
        <v>0</v>
      </c>
      <c r="I152" s="429">
        <f>SUMIF(F40:F131,"sb(spl)",I40:I131)</f>
        <v>0</v>
      </c>
      <c r="J152" s="45"/>
      <c r="K152" s="122"/>
      <c r="L152" s="122"/>
      <c r="M152" s="122"/>
    </row>
    <row r="153" spans="1:13" x14ac:dyDescent="0.2">
      <c r="A153" s="905" t="s">
        <v>62</v>
      </c>
      <c r="B153" s="906"/>
      <c r="C153" s="906"/>
      <c r="D153" s="906"/>
      <c r="E153" s="906"/>
      <c r="F153" s="907"/>
      <c r="G153" s="486">
        <f t="shared" ref="G153:I153" si="11">SUM(G154:G154)</f>
        <v>0</v>
      </c>
      <c r="H153" s="487">
        <f t="shared" si="11"/>
        <v>300</v>
      </c>
      <c r="I153" s="488">
        <f t="shared" si="11"/>
        <v>0</v>
      </c>
      <c r="J153" s="121"/>
      <c r="K153" s="121"/>
      <c r="L153" s="121"/>
      <c r="M153" s="121"/>
    </row>
    <row r="154" spans="1:13" x14ac:dyDescent="0.2">
      <c r="A154" s="895" t="s">
        <v>63</v>
      </c>
      <c r="B154" s="896"/>
      <c r="C154" s="896"/>
      <c r="D154" s="896"/>
      <c r="E154" s="896"/>
      <c r="F154" s="897"/>
      <c r="G154" s="430">
        <f>SUMIF(F15:F133,"kt",G15:G133)</f>
        <v>0</v>
      </c>
      <c r="H154" s="431">
        <f>SUMIF(F15:F133,"kt",H15:H133)</f>
        <v>300</v>
      </c>
      <c r="I154" s="432">
        <f>SUMIF(F15:F133,"kt",I15:I133)</f>
        <v>0</v>
      </c>
      <c r="J154" s="122"/>
      <c r="K154" s="122"/>
      <c r="L154" s="122"/>
      <c r="M154" s="122"/>
    </row>
    <row r="155" spans="1:13" ht="13.5" thickBot="1" x14ac:dyDescent="0.25">
      <c r="A155" s="940" t="s">
        <v>16</v>
      </c>
      <c r="B155" s="941"/>
      <c r="C155" s="941"/>
      <c r="D155" s="941"/>
      <c r="E155" s="941"/>
      <c r="F155" s="942"/>
      <c r="G155" s="213">
        <f>G153+G143</f>
        <v>8710.9999999999982</v>
      </c>
      <c r="H155" s="214">
        <f>H153+H143</f>
        <v>8553.7000000000007</v>
      </c>
      <c r="I155" s="215">
        <f>I153+I143</f>
        <v>7689.5999999999995</v>
      </c>
      <c r="J155" s="121"/>
      <c r="K155" s="121"/>
      <c r="L155" s="121"/>
      <c r="M155" s="121"/>
    </row>
    <row r="156" spans="1:13" x14ac:dyDescent="0.2">
      <c r="A156" s="46"/>
      <c r="B156" s="47"/>
      <c r="C156" s="46"/>
      <c r="D156" s="127"/>
      <c r="G156" s="497">
        <f>+G155-G140</f>
        <v>0</v>
      </c>
      <c r="H156" s="497">
        <f>+H155-H140</f>
        <v>0</v>
      </c>
      <c r="I156" s="497">
        <f>+I155-I140</f>
        <v>0</v>
      </c>
      <c r="J156" s="48"/>
      <c r="K156" s="122"/>
      <c r="L156" s="122"/>
      <c r="M156" s="122"/>
    </row>
    <row r="157" spans="1:13" ht="16.5" customHeight="1" x14ac:dyDescent="0.2">
      <c r="E157" s="923" t="s">
        <v>69</v>
      </c>
      <c r="F157" s="923"/>
      <c r="G157" s="923"/>
      <c r="H157" s="923"/>
      <c r="I157" s="923"/>
    </row>
    <row r="159" spans="1:13" x14ac:dyDescent="0.2">
      <c r="F159" s="116"/>
      <c r="G159" s="373"/>
      <c r="H159" s="373"/>
      <c r="I159" s="373"/>
      <c r="J159" s="138"/>
    </row>
    <row r="160" spans="1:13" x14ac:dyDescent="0.2">
      <c r="F160" s="116"/>
      <c r="G160" s="373"/>
      <c r="H160" s="373"/>
      <c r="I160" s="373"/>
      <c r="J160" s="138"/>
    </row>
    <row r="161" spans="6:10" x14ac:dyDescent="0.2">
      <c r="F161" s="139"/>
      <c r="G161" s="433"/>
      <c r="H161" s="433"/>
      <c r="I161" s="433"/>
      <c r="J161" s="140"/>
    </row>
    <row r="162" spans="6:10" x14ac:dyDescent="0.2">
      <c r="F162" s="141"/>
      <c r="G162" s="369"/>
      <c r="H162" s="369"/>
      <c r="I162" s="369"/>
      <c r="J162" s="138"/>
    </row>
  </sheetData>
  <mergeCells count="104">
    <mergeCell ref="D22:D23"/>
    <mergeCell ref="A153:F153"/>
    <mergeCell ref="A154:F154"/>
    <mergeCell ref="A155:F155"/>
    <mergeCell ref="E157:I157"/>
    <mergeCell ref="A148:F148"/>
    <mergeCell ref="A149:F149"/>
    <mergeCell ref="A150:F150"/>
    <mergeCell ref="A151:F151"/>
    <mergeCell ref="A152:F152"/>
    <mergeCell ref="A142:F142"/>
    <mergeCell ref="A143:F143"/>
    <mergeCell ref="A144:F144"/>
    <mergeCell ref="A145:F145"/>
    <mergeCell ref="A146:F146"/>
    <mergeCell ref="A147:F147"/>
    <mergeCell ref="B139:F139"/>
    <mergeCell ref="C54:M54"/>
    <mergeCell ref="D55:D56"/>
    <mergeCell ref="J56:J57"/>
    <mergeCell ref="D59:D61"/>
    <mergeCell ref="J60:J61"/>
    <mergeCell ref="D45:D46"/>
    <mergeCell ref="J139:M139"/>
    <mergeCell ref="B140:F140"/>
    <mergeCell ref="J140:M140"/>
    <mergeCell ref="A141:I141"/>
    <mergeCell ref="D108:D110"/>
    <mergeCell ref="D111:D112"/>
    <mergeCell ref="D118:D120"/>
    <mergeCell ref="D114:D115"/>
    <mergeCell ref="D129:D130"/>
    <mergeCell ref="E135:E137"/>
    <mergeCell ref="C138:F138"/>
    <mergeCell ref="J138:M138"/>
    <mergeCell ref="E120:F120"/>
    <mergeCell ref="C121:F121"/>
    <mergeCell ref="J121:M121"/>
    <mergeCell ref="C122:M122"/>
    <mergeCell ref="D125:D128"/>
    <mergeCell ref="F125:F128"/>
    <mergeCell ref="E123:E124"/>
    <mergeCell ref="D123:D124"/>
    <mergeCell ref="J114:J115"/>
    <mergeCell ref="D133:D134"/>
    <mergeCell ref="D116:D117"/>
    <mergeCell ref="N62:R66"/>
    <mergeCell ref="D65:D66"/>
    <mergeCell ref="D68:D70"/>
    <mergeCell ref="J68:J69"/>
    <mergeCell ref="D71:D72"/>
    <mergeCell ref="D101:D103"/>
    <mergeCell ref="J101:J103"/>
    <mergeCell ref="D85:D86"/>
    <mergeCell ref="E85:E86"/>
    <mergeCell ref="D87:D88"/>
    <mergeCell ref="D89:D91"/>
    <mergeCell ref="J90:J91"/>
    <mergeCell ref="D62:D64"/>
    <mergeCell ref="D73:D75"/>
    <mergeCell ref="D76:D78"/>
    <mergeCell ref="D80:D82"/>
    <mergeCell ref="E80:E84"/>
    <mergeCell ref="D83:D84"/>
    <mergeCell ref="J62:J63"/>
    <mergeCell ref="J99:J100"/>
    <mergeCell ref="D104:D106"/>
    <mergeCell ref="D47:D48"/>
    <mergeCell ref="D49:D50"/>
    <mergeCell ref="C53:F53"/>
    <mergeCell ref="J26:J27"/>
    <mergeCell ref="D38:D39"/>
    <mergeCell ref="J38:J39"/>
    <mergeCell ref="D40:D41"/>
    <mergeCell ref="E40:E41"/>
    <mergeCell ref="J40:J41"/>
    <mergeCell ref="J53:M53"/>
    <mergeCell ref="A11:M11"/>
    <mergeCell ref="A12:M12"/>
    <mergeCell ref="B13:M13"/>
    <mergeCell ref="C14:M14"/>
    <mergeCell ref="A15:A17"/>
    <mergeCell ref="D15:D17"/>
    <mergeCell ref="J16:J17"/>
    <mergeCell ref="I7:I10"/>
    <mergeCell ref="J7:M7"/>
    <mergeCell ref="J8:J10"/>
    <mergeCell ref="K8:M8"/>
    <mergeCell ref="K9:K10"/>
    <mergeCell ref="L9:L10"/>
    <mergeCell ref="M9:M10"/>
    <mergeCell ref="E7:E10"/>
    <mergeCell ref="F7:F10"/>
    <mergeCell ref="G7:G10"/>
    <mergeCell ref="H7:H10"/>
    <mergeCell ref="A3:M3"/>
    <mergeCell ref="A4:M4"/>
    <mergeCell ref="A5:M5"/>
    <mergeCell ref="K6:M6"/>
    <mergeCell ref="A7:A10"/>
    <mergeCell ref="B7:B10"/>
    <mergeCell ref="C7:C10"/>
    <mergeCell ref="D7:D10"/>
    <mergeCell ref="J1:M1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3" orientation="portrait" r:id="rId1"/>
  <rowBreaks count="2" manualBreakCount="2">
    <brk id="79" max="12" man="1"/>
    <brk id="140" max="12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8 programa MVP</vt:lpstr>
      <vt:lpstr>8 programa</vt:lpstr>
      <vt:lpstr>'8 programa'!Print_Area</vt:lpstr>
      <vt:lpstr>'8 programa MVP'!Print_Area</vt:lpstr>
      <vt:lpstr>'8 programa'!Print_Titles</vt:lpstr>
      <vt:lpstr>'8 programa MVP'!Print_Titles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Asta Česnauskienė</cp:lastModifiedBy>
  <cp:lastPrinted>2021-10-01T09:32:08Z</cp:lastPrinted>
  <dcterms:created xsi:type="dcterms:W3CDTF">2018-01-02T18:30:38Z</dcterms:created>
  <dcterms:modified xsi:type="dcterms:W3CDTF">2021-12-02T11:07:18Z</dcterms:modified>
</cp:coreProperties>
</file>