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SVP PLANAI\2022-2024 SVP\SPRENDIMO PROJEKTAS\"/>
    </mc:Choice>
  </mc:AlternateContent>
  <bookViews>
    <workbookView xWindow="-120" yWindow="-120" windowWidth="24240" windowHeight="13140"/>
  </bookViews>
  <sheets>
    <sheet name="2 programa" sheetId="11" r:id="rId1"/>
    <sheet name="Aiškinamoji lentelė" sheetId="10" state="hidden" r:id="rId2"/>
  </sheets>
  <definedNames>
    <definedName name="_xlnm.Print_Area" localSheetId="0">'2 programa'!$A$1:$M$105</definedName>
    <definedName name="_xlnm.Print_Area" localSheetId="1">'Aiškinamoji lentelė'!$A$1:$Q$125</definedName>
    <definedName name="_xlnm.Print_Titles" localSheetId="0">'2 programa'!$9:$11</definedName>
    <definedName name="_xlnm.Print_Titles" localSheetId="1">'Aiškinamoji lentelė'!$8:$10</definedName>
  </definedNames>
  <calcPr calcId="162913" fullPrecision="0"/>
</workbook>
</file>

<file path=xl/calcChain.xml><?xml version="1.0" encoding="utf-8"?>
<calcChain xmlns="http://schemas.openxmlformats.org/spreadsheetml/2006/main">
  <c r="I102" i="11" l="1"/>
  <c r="I95" i="11"/>
  <c r="H102" i="11"/>
  <c r="H95" i="11"/>
  <c r="G102" i="11"/>
  <c r="G95" i="11"/>
  <c r="I103" i="11" l="1"/>
  <c r="I101" i="11"/>
  <c r="I100" i="11"/>
  <c r="I99" i="11"/>
  <c r="I98" i="11"/>
  <c r="I97" i="11"/>
  <c r="H103" i="11"/>
  <c r="H101" i="11"/>
  <c r="H100" i="11"/>
  <c r="H99" i="11"/>
  <c r="H98" i="11"/>
  <c r="H97" i="11"/>
  <c r="G103" i="11"/>
  <c r="G101" i="11"/>
  <c r="G100" i="11"/>
  <c r="G99" i="11"/>
  <c r="G98" i="11"/>
  <c r="G97" i="11"/>
  <c r="I87" i="11"/>
  <c r="H87" i="11"/>
  <c r="G87" i="11"/>
  <c r="Q60" i="11"/>
  <c r="R60" i="11"/>
  <c r="Q62" i="11"/>
  <c r="R62" i="11"/>
  <c r="P62" i="11"/>
  <c r="Q61" i="11"/>
  <c r="R61" i="11"/>
  <c r="P61" i="11"/>
  <c r="I57" i="11"/>
  <c r="H57" i="11"/>
  <c r="G57" i="11"/>
  <c r="Q38" i="11"/>
  <c r="R38" i="11"/>
  <c r="P38" i="11"/>
  <c r="Q37" i="11"/>
  <c r="R37" i="11"/>
  <c r="P37" i="11"/>
  <c r="Q36" i="11"/>
  <c r="R36" i="11"/>
  <c r="P36" i="11"/>
  <c r="I35" i="11"/>
  <c r="H35" i="11"/>
  <c r="G35" i="11"/>
  <c r="Q19" i="11"/>
  <c r="R19" i="11"/>
  <c r="P19" i="11"/>
  <c r="Q18" i="11"/>
  <c r="R18" i="11"/>
  <c r="P18" i="11"/>
  <c r="Q17" i="11"/>
  <c r="R17" i="11"/>
  <c r="P17" i="11"/>
  <c r="Q16" i="11"/>
  <c r="R16" i="11"/>
  <c r="P16" i="11"/>
  <c r="P39" i="11" l="1"/>
  <c r="P20" i="11"/>
  <c r="P21" i="11" s="1"/>
  <c r="R39" i="11"/>
  <c r="R40" i="11" s="1"/>
  <c r="R20" i="11"/>
  <c r="R21" i="11" s="1"/>
  <c r="Q39" i="11"/>
  <c r="Q40" i="11" s="1"/>
  <c r="Q20" i="11"/>
  <c r="Q21" i="11" s="1"/>
  <c r="P40" i="11"/>
  <c r="R63" i="11"/>
  <c r="R64" i="11" s="1"/>
  <c r="Q63" i="11"/>
  <c r="Q64" i="11" s="1"/>
  <c r="I88" i="11"/>
  <c r="H88" i="11"/>
  <c r="G86" i="11"/>
  <c r="G79" i="11"/>
  <c r="G63" i="11"/>
  <c r="P60" i="11" l="1"/>
  <c r="P63" i="11" s="1"/>
  <c r="P64" i="11" s="1"/>
  <c r="H58" i="11"/>
  <c r="H89" i="11" s="1"/>
  <c r="H90" i="11" s="1"/>
  <c r="I96" i="11"/>
  <c r="G96" i="11"/>
  <c r="G104" i="11" s="1"/>
  <c r="H96" i="11"/>
  <c r="I58" i="11"/>
  <c r="I89" i="11" s="1"/>
  <c r="I90" i="11" s="1"/>
  <c r="G58" i="11"/>
  <c r="G88" i="11"/>
  <c r="J91" i="10"/>
  <c r="H104" i="11" l="1"/>
  <c r="G89" i="11"/>
  <c r="G90" i="11" s="1"/>
  <c r="I104" i="11"/>
  <c r="J100" i="10"/>
  <c r="L65" i="10" l="1"/>
  <c r="K65" i="10"/>
  <c r="J65" i="10"/>
  <c r="J119" i="10" l="1"/>
  <c r="L119" i="10"/>
  <c r="K119" i="10"/>
  <c r="L101" i="10" l="1"/>
  <c r="K101" i="10"/>
  <c r="J70" i="10"/>
  <c r="J101" i="10" s="1"/>
  <c r="L43" i="10"/>
  <c r="K43" i="10"/>
  <c r="J43" i="10"/>
  <c r="I32" i="10" l="1"/>
  <c r="I17" i="10"/>
  <c r="L123" i="10" l="1"/>
  <c r="L122" i="10"/>
  <c r="L121" i="10"/>
  <c r="L118" i="10"/>
  <c r="L117" i="10"/>
  <c r="L116" i="10"/>
  <c r="L115" i="10"/>
  <c r="L114" i="10"/>
  <c r="L113" i="10"/>
  <c r="L112" i="10"/>
  <c r="K123" i="10"/>
  <c r="K122" i="10"/>
  <c r="K121" i="10"/>
  <c r="K118" i="10"/>
  <c r="K117" i="10"/>
  <c r="K116" i="10"/>
  <c r="K115" i="10"/>
  <c r="K114" i="10"/>
  <c r="K113" i="10"/>
  <c r="K112" i="10"/>
  <c r="J123" i="10"/>
  <c r="J122" i="10"/>
  <c r="J121" i="10"/>
  <c r="J118" i="10"/>
  <c r="J117" i="10"/>
  <c r="J116" i="10" l="1"/>
  <c r="J115" i="10"/>
  <c r="J114" i="10"/>
  <c r="J113" i="10"/>
  <c r="J112" i="10"/>
  <c r="I123" i="10"/>
  <c r="I122" i="10"/>
  <c r="I121" i="10"/>
  <c r="I118" i="10"/>
  <c r="I117" i="10"/>
  <c r="I116" i="10"/>
  <c r="I115" i="10"/>
  <c r="I113" i="10"/>
  <c r="J102" i="10"/>
  <c r="K102" i="10"/>
  <c r="L102" i="10"/>
  <c r="K66" i="10"/>
  <c r="K103" i="10" l="1"/>
  <c r="K104" i="10" s="1"/>
  <c r="L66" i="10"/>
  <c r="L103" i="10" s="1"/>
  <c r="L104" i="10" s="1"/>
  <c r="J66" i="10"/>
  <c r="J103" i="10" s="1"/>
  <c r="J104" i="10" s="1"/>
  <c r="L120" i="10"/>
  <c r="L111" i="10"/>
  <c r="L110" i="10" s="1"/>
  <c r="K120" i="10"/>
  <c r="K111" i="10"/>
  <c r="K110" i="10" s="1"/>
  <c r="J120" i="10"/>
  <c r="J111" i="10"/>
  <c r="I98" i="10"/>
  <c r="I87" i="10"/>
  <c r="I86" i="10"/>
  <c r="I31" i="10"/>
  <c r="I22" i="10"/>
  <c r="I101" i="10" l="1"/>
  <c r="I112" i="10"/>
  <c r="K124" i="10"/>
  <c r="L124" i="10"/>
  <c r="I46" i="10"/>
  <c r="I65" i="10" s="1"/>
  <c r="I37" i="10"/>
  <c r="I114" i="10" s="1"/>
  <c r="I43" i="10" l="1"/>
  <c r="I119" i="10"/>
  <c r="I120" i="10"/>
  <c r="I111" i="10"/>
  <c r="I102" i="10"/>
  <c r="I66" i="10" l="1"/>
  <c r="I103" i="10" s="1"/>
  <c r="I110" i="10"/>
  <c r="I124" i="10" s="1"/>
  <c r="I104" i="10" l="1"/>
  <c r="J110" i="10"/>
  <c r="J124" i="10" s="1"/>
</calcChain>
</file>

<file path=xl/comments1.xml><?xml version="1.0" encoding="utf-8"?>
<comments xmlns="http://schemas.openxmlformats.org/spreadsheetml/2006/main">
  <authors>
    <author>Autorius</author>
    <author>Audra Cepiene</author>
    <author>Indrė Butenienė</author>
    <author>Snieguole Kacerauskaite</author>
    <author>Inga Mikalauskienė</author>
    <author>Rima Alisauskaite</author>
  </authors>
  <commentList>
    <comment ref="E20" authorId="0" shapeId="0">
      <text>
        <r>
          <rPr>
            <sz val="9"/>
            <color indexed="81"/>
            <rFont val="Tahoma"/>
            <family val="2"/>
            <charset val="186"/>
          </rPr>
          <t>P-1.2.2.1.-1.2.2.3., 1.2.2.6., 2.6.3.1.</t>
        </r>
        <r>
          <rPr>
            <b/>
            <sz val="9"/>
            <color indexed="81"/>
            <rFont val="Tahoma"/>
            <family val="2"/>
            <charset val="186"/>
          </rPr>
          <t xml:space="preserve">
</t>
        </r>
      </text>
    </comment>
    <comment ref="E22" authorId="1" shapeId="0">
      <text>
        <r>
          <rPr>
            <b/>
            <sz val="9"/>
            <color indexed="81"/>
            <rFont val="Tahoma"/>
            <family val="2"/>
            <charset val="186"/>
          </rPr>
          <t>P1 8.1.1.</t>
        </r>
        <r>
          <rPr>
            <sz val="9"/>
            <color indexed="81"/>
            <rFont val="Tahoma"/>
            <family val="2"/>
            <charset val="186"/>
          </rPr>
          <t xml:space="preserve"> Vykdomų Klaipėdos miesto ekonominės plėtros strategijos priemonių dalis (priskirtų Savivaldybei)</t>
        </r>
      </text>
    </comment>
    <comment ref="E23" authorId="1" shapeId="0">
      <text>
        <r>
          <rPr>
            <b/>
            <sz val="9"/>
            <color indexed="81"/>
            <rFont val="Tahoma"/>
            <family val="2"/>
            <charset val="186"/>
          </rPr>
          <t>KEPS veiksmų planas iki 2030 m. 7.3.2.</t>
        </r>
        <r>
          <rPr>
            <sz val="9"/>
            <color indexed="81"/>
            <rFont val="Tahoma"/>
            <family val="2"/>
            <charset val="186"/>
          </rPr>
          <t xml:space="preserve"> priemonė „Plėtoti konferencinio turizmo infrastruktūrą"                                                  </t>
        </r>
      </text>
    </comment>
    <comment ref="E27" authorId="2" shapeId="0">
      <text>
        <r>
          <rPr>
            <b/>
            <sz val="9"/>
            <color indexed="81"/>
            <rFont val="Tahoma"/>
            <family val="2"/>
            <charset val="186"/>
          </rPr>
          <t>KEPS 4.5.4.</t>
        </r>
        <r>
          <rPr>
            <sz val="9"/>
            <color indexed="81"/>
            <rFont val="Tahoma"/>
            <family val="2"/>
            <charset val="186"/>
          </rPr>
          <t xml:space="preserve"> Įtraukti Klaipėdos turistinius objektus į regioninius turizmo maršrutus ir išnaudoti juos pozicionuojant tarptautiniame kontekste</t>
        </r>
      </text>
    </comment>
    <comment ref="E28" authorId="0" shapeId="0">
      <text>
        <r>
          <rPr>
            <sz val="9"/>
            <color indexed="81"/>
            <rFont val="Tahoma"/>
            <family val="2"/>
            <charset val="186"/>
          </rPr>
          <t>P-1.2.1.4.</t>
        </r>
      </text>
    </comment>
    <comment ref="E30" authorId="2" shapeId="0">
      <text>
        <r>
          <rPr>
            <sz val="9"/>
            <color indexed="81"/>
            <rFont val="Tahoma"/>
            <family val="2"/>
            <charset val="186"/>
          </rPr>
          <t>KEPS 4.5.4. Įtraukti Klaipėdos turistinius objektus į regioninius turizmo maršrutus ir išnaudoti juos pozicionuojant tarptautiniame kontekste;
KEPS 3.4.2. Plėsti Klaipėdos apskrities, vienijančios 7 savivaldybes, bendradarbiavimą</t>
        </r>
      </text>
    </comment>
    <comment ref="J30" authorId="3" shapeId="0">
      <text>
        <r>
          <rPr>
            <sz val="9"/>
            <color indexed="81"/>
            <rFont val="Tahoma"/>
            <family val="2"/>
            <charset val="186"/>
          </rPr>
          <t xml:space="preserve">Pasirašytos 2 sutartys dėl taktilinių žemėlapių įrengimo. </t>
        </r>
      </text>
    </comment>
    <comment ref="E33" authorId="2" shapeId="0">
      <text>
        <r>
          <rPr>
            <b/>
            <sz val="9"/>
            <color indexed="81"/>
            <rFont val="Tahoma"/>
            <family val="2"/>
            <charset val="186"/>
          </rPr>
          <t>KEPS 4.5.4.</t>
        </r>
        <r>
          <rPr>
            <sz val="9"/>
            <color indexed="81"/>
            <rFont val="Tahoma"/>
            <family val="2"/>
            <charset val="186"/>
          </rPr>
          <t xml:space="preserve"> Įtraukti Klaipėdos turistinius objektus į regioninius turizmo maršrutus ir išnaudoti juos pozicionuojant tarptautiniame kontekste</t>
        </r>
      </text>
    </comment>
    <comment ref="E39" authorId="1" shapeId="0">
      <text>
        <r>
          <rPr>
            <b/>
            <sz val="9"/>
            <color indexed="81"/>
            <rFont val="Tahoma"/>
            <family val="2"/>
            <charset val="186"/>
          </rPr>
          <t xml:space="preserve">P6. </t>
        </r>
        <r>
          <rPr>
            <sz val="9"/>
            <color indexed="81"/>
            <rFont val="Tahoma"/>
            <family val="2"/>
            <charset val="186"/>
          </rPr>
          <t>KEPS 2030 m.</t>
        </r>
        <r>
          <rPr>
            <b/>
            <sz val="9"/>
            <color indexed="81"/>
            <rFont val="Tahoma"/>
            <family val="2"/>
            <charset val="186"/>
          </rPr>
          <t>,</t>
        </r>
        <r>
          <rPr>
            <sz val="9"/>
            <color indexed="81"/>
            <rFont val="Tahoma"/>
            <family val="2"/>
            <charset val="186"/>
          </rPr>
          <t xml:space="preserve"> 3.1.4 priemonė "Išvystyti piliavietės teritoriją"
</t>
        </r>
        <r>
          <rPr>
            <b/>
            <sz val="9"/>
            <color indexed="81"/>
            <rFont val="Tahoma"/>
            <family val="2"/>
            <charset val="186"/>
          </rPr>
          <t>P1</t>
        </r>
        <r>
          <rPr>
            <sz val="9"/>
            <color indexed="81"/>
            <rFont val="Tahoma"/>
            <family val="2"/>
            <charset val="186"/>
          </rPr>
          <t xml:space="preserve"> 4.1.6. Atstatytas pilies bokštas
</t>
        </r>
      </text>
    </comment>
    <comment ref="K39" authorId="4" shapeId="0">
      <text>
        <r>
          <rPr>
            <sz val="9"/>
            <color indexed="81"/>
            <rFont val="Tahoma"/>
            <family val="2"/>
            <charset val="186"/>
          </rPr>
          <t xml:space="preserve">Visoms institucijoms pritarus yra  gautas statybos leidimas, todėl siūloma lėšas rangos darbams planuoti nuo 2022 m. Preliminarus rangos darbų įgyvendinimo terminas - 2025 m. </t>
        </r>
      </text>
    </comment>
    <comment ref="E42" authorId="1" shapeId="0">
      <text>
        <r>
          <rPr>
            <sz val="9"/>
            <color indexed="81"/>
            <rFont val="Tahoma"/>
            <family val="2"/>
            <charset val="186"/>
          </rPr>
          <t xml:space="preserve">P-3.2.3.3
</t>
        </r>
      </text>
    </comment>
    <comment ref="E44" authorId="1" shapeId="0">
      <text>
        <r>
          <rPr>
            <sz val="9"/>
            <color indexed="81"/>
            <rFont val="Tahoma"/>
            <family val="2"/>
            <charset val="186"/>
          </rPr>
          <t xml:space="preserve">P-3.2.3.3
</t>
        </r>
      </text>
    </comment>
    <comment ref="E47" authorId="1" shapeId="0">
      <text>
        <r>
          <rPr>
            <sz val="9"/>
            <color indexed="81"/>
            <rFont val="Tahoma"/>
            <family val="2"/>
            <charset val="186"/>
          </rPr>
          <t xml:space="preserve">P-3.2.3.3
</t>
        </r>
      </text>
    </comment>
    <comment ref="J47" authorId="4" shapeId="0">
      <text>
        <r>
          <rPr>
            <sz val="9"/>
            <color indexed="81"/>
            <rFont val="Tahoma"/>
            <family val="2"/>
            <charset val="186"/>
          </rPr>
          <t xml:space="preserve">Prizinis fondas
</t>
        </r>
      </text>
    </comment>
    <comment ref="J48" authorId="5" shapeId="0">
      <text>
        <r>
          <rPr>
            <sz val="9"/>
            <color indexed="81"/>
            <rFont val="Tahoma"/>
            <family val="2"/>
            <charset val="186"/>
          </rPr>
          <t>2024 m. dalinis atsiskaitymas už TP</t>
        </r>
      </text>
    </comment>
    <comment ref="E50" authorId="1" shapeId="0">
      <text>
        <r>
          <rPr>
            <b/>
            <sz val="9"/>
            <color indexed="81"/>
            <rFont val="Tahoma"/>
            <family val="2"/>
            <charset val="186"/>
          </rPr>
          <t xml:space="preserve">P6. </t>
        </r>
        <r>
          <rPr>
            <sz val="9"/>
            <color indexed="81"/>
            <rFont val="Tahoma"/>
            <family val="2"/>
            <charset val="186"/>
          </rPr>
          <t>KEPS iki 2030 metų, 3.1.8 priemonė "Paversti Smiltynę kurortine teritorija"</t>
        </r>
      </text>
    </comment>
    <comment ref="E52" authorId="1" shapeId="0">
      <text>
        <r>
          <rPr>
            <sz val="9"/>
            <color indexed="81"/>
            <rFont val="Tahoma"/>
            <family val="2"/>
            <charset val="186"/>
          </rPr>
          <t>P-1.2.1.1.</t>
        </r>
        <r>
          <rPr>
            <b/>
            <sz val="9"/>
            <color indexed="81"/>
            <rFont val="Tahoma"/>
            <family val="2"/>
            <charset val="186"/>
          </rPr>
          <t xml:space="preserve">
</t>
        </r>
      </text>
    </comment>
    <comment ref="E53" authorId="1" shapeId="0">
      <text>
        <r>
          <rPr>
            <b/>
            <sz val="9"/>
            <color indexed="81"/>
            <rFont val="Tahoma"/>
            <family val="2"/>
            <charset val="186"/>
          </rPr>
          <t xml:space="preserve">P6. </t>
        </r>
        <r>
          <rPr>
            <sz val="9"/>
            <color indexed="81"/>
            <rFont val="Tahoma"/>
            <family val="2"/>
            <charset val="186"/>
          </rPr>
          <t>KEPS iki 2030 metų, 3.1.8 priemonė "Paversti Smiltynę kurortine teritorija"</t>
        </r>
      </text>
    </comment>
    <comment ref="J53" authorId="4" shapeId="0">
      <text>
        <r>
          <rPr>
            <sz val="9"/>
            <color indexed="81"/>
            <rFont val="Tahoma"/>
            <family val="2"/>
            <charset val="186"/>
          </rPr>
          <t>Dalinis atsiskaitymas 2024 m. už TP</t>
        </r>
        <r>
          <rPr>
            <sz val="9"/>
            <color indexed="81"/>
            <rFont val="Tahoma"/>
            <family val="2"/>
            <charset val="186"/>
          </rPr>
          <t xml:space="preserve">
</t>
        </r>
      </text>
    </comment>
    <comment ref="E54" authorId="1" shapeId="0">
      <text>
        <r>
          <rPr>
            <sz val="9"/>
            <color indexed="81"/>
            <rFont val="Tahoma"/>
            <family val="2"/>
            <charset val="186"/>
          </rPr>
          <t>P-1.2.1.1.</t>
        </r>
        <r>
          <rPr>
            <b/>
            <sz val="9"/>
            <color indexed="81"/>
            <rFont val="Tahoma"/>
            <family val="2"/>
            <charset val="186"/>
          </rPr>
          <t xml:space="preserve">
</t>
        </r>
      </text>
    </comment>
    <comment ref="D63" authorId="3" shapeId="0">
      <text>
        <r>
          <rPr>
            <sz val="9"/>
            <color indexed="81"/>
            <rFont val="Tahoma"/>
            <family val="2"/>
            <charset val="186"/>
          </rPr>
          <t>2021 m. parengta Klaipėdos m. rinkodaros strategija. 2021 m. VšĮ "Klaipėda ID" biudžete buvo suplanuotos lėšos I strategijos įgyvendinimo etapui, t. y. Gyventojų įtraukimas, naujo identiteto ir įvaizdžio medžiagos sukūrimas ir komunikacija prioritetinėms auditorijoms (gyventojai, verslas, turistai). KID įvaizdžio medžiagos sukūrimo paslaugą planuoja įsigyti šiais metais ir 2022 m. I ketv. turėti galutinį produktą. 2022 m. planuojama įgyvendinti II Rinkodaros strategijos etapą - komunikacija prioritetinėms auditorijoms (gyventojai, verslas, turistai) bei tęstinė bendra miesto įvaizdžio komunikacija ir fokusuotos kampanijos gyventojų pritraukimui. 2023 m. suplanuotas III etapas - Tęstinė bendra miesto įvaizdžio komunikacija ir fokusuotos kampanijos verslo segmentų pritraukimui.</t>
        </r>
      </text>
    </comment>
    <comment ref="E63" authorId="1" shapeId="0">
      <text>
        <r>
          <rPr>
            <sz val="9"/>
            <color indexed="81"/>
            <rFont val="Tahoma"/>
            <family val="2"/>
            <charset val="186"/>
          </rPr>
          <t xml:space="preserve">P-1.1.1.1., 1.1.1.4., 1.1.1.7., 1.1.1.8., 1.1.3.1., 1.1.2.2., 1.1.3.1., 1.3.3.2., 2.6.3.1.
</t>
        </r>
      </text>
    </comment>
    <comment ref="E64" authorId="1" shapeId="0">
      <text>
        <r>
          <rPr>
            <b/>
            <sz val="9"/>
            <color indexed="81"/>
            <rFont val="Tahoma"/>
            <family val="2"/>
            <charset val="186"/>
          </rPr>
          <t>P1</t>
        </r>
        <r>
          <rPr>
            <sz val="9"/>
            <color indexed="81"/>
            <rFont val="Tahoma"/>
            <family val="2"/>
            <charset val="186"/>
          </rPr>
          <t xml:space="preserve"> 8.1.1. Vykdomų Klaipėdos miesto ekonominės plėtros strategijos priemonių dalis (priskirtų Savivaldybei)</t>
        </r>
      </text>
    </comment>
    <comment ref="E65" authorId="1" shapeId="0">
      <text>
        <r>
          <rPr>
            <b/>
            <sz val="9"/>
            <color indexed="81"/>
            <rFont val="Tahoma"/>
            <family val="2"/>
            <charset val="186"/>
          </rPr>
          <t>P6.</t>
        </r>
        <r>
          <rPr>
            <sz val="9"/>
            <color indexed="81"/>
            <rFont val="Tahoma"/>
            <family val="2"/>
            <charset val="186"/>
          </rPr>
          <t xml:space="preserve"> Klaipėdos miesto ekonominės plėtros strategija ir įgyvendinimo veiksmų planas iki 2030 metų, 1.2.-1.5 uždaviniai</t>
        </r>
      </text>
    </comment>
    <comment ref="J65" authorId="3" shapeId="0">
      <text>
        <r>
          <rPr>
            <sz val="9"/>
            <color indexed="81"/>
            <rFont val="Tahoma"/>
            <family val="2"/>
            <charset val="186"/>
          </rPr>
          <t>KID teikia norintiems persikelti į Klaipėdą: „minkštojo nusileidimo“, pagalba darbo paieškose, konsultavimas dėl integracijos ir pan.</t>
        </r>
        <r>
          <rPr>
            <sz val="9"/>
            <color indexed="81"/>
            <rFont val="Tahoma"/>
            <family val="2"/>
            <charset val="186"/>
          </rPr>
          <t xml:space="preserve">
</t>
        </r>
      </text>
    </comment>
    <comment ref="E70" authorId="1" shapeId="0">
      <text>
        <r>
          <rPr>
            <sz val="9"/>
            <color indexed="81"/>
            <rFont val="Tahoma"/>
            <family val="2"/>
            <charset val="186"/>
          </rPr>
          <t>P-1.1.2.1.; 1.1.2.2.; 1.1.2.3.</t>
        </r>
      </text>
    </comment>
    <comment ref="J70" authorId="4" shapeId="0">
      <text>
        <r>
          <rPr>
            <sz val="9"/>
            <color indexed="81"/>
            <rFont val="Tahoma"/>
            <family val="2"/>
            <charset val="186"/>
          </rPr>
          <t xml:space="preserve">Nauji rodikliai atsižvelgiant į naują sutartį Nr. J9-2176
</t>
        </r>
      </text>
    </comment>
    <comment ref="E71" authorId="1" shapeId="0">
      <text>
        <r>
          <rPr>
            <b/>
            <sz val="9"/>
            <color indexed="81"/>
            <rFont val="Tahoma"/>
            <family val="2"/>
            <charset val="186"/>
          </rPr>
          <t>P1</t>
        </r>
        <r>
          <rPr>
            <sz val="9"/>
            <color indexed="81"/>
            <rFont val="Tahoma"/>
            <family val="2"/>
            <charset val="186"/>
          </rPr>
          <t xml:space="preserve"> 4.2.1. SVV rėmimo projektų, įgyvendinamų senamiestyje</t>
        </r>
      </text>
    </comment>
    <comment ref="E72" authorId="1" shapeId="0">
      <text>
        <r>
          <rPr>
            <b/>
            <sz val="9"/>
            <color indexed="81"/>
            <rFont val="Tahoma"/>
            <family val="2"/>
            <charset val="186"/>
          </rPr>
          <t xml:space="preserve">P6. </t>
        </r>
        <r>
          <rPr>
            <sz val="9"/>
            <color indexed="81"/>
            <rFont val="Tahoma"/>
            <family val="2"/>
            <charset val="186"/>
          </rPr>
          <t xml:space="preserve">Klaipėdos miesto ekonominės plėtros strategija ir įgyvendinimo veiksmų planas iki 2030 metų, 1.2.-1.5 uždaviniai
</t>
        </r>
      </text>
    </comment>
    <comment ref="E74" authorId="1" shapeId="0">
      <text>
        <r>
          <rPr>
            <sz val="9"/>
            <color indexed="81"/>
            <rFont val="Tahoma"/>
            <family val="2"/>
            <charset val="186"/>
          </rPr>
          <t xml:space="preserve">P-1.2.3.2
</t>
        </r>
      </text>
    </comment>
    <comment ref="E75" authorId="1" shapeId="0">
      <text>
        <r>
          <rPr>
            <b/>
            <sz val="9"/>
            <color indexed="81"/>
            <rFont val="Tahoma"/>
            <family val="2"/>
            <charset val="186"/>
          </rPr>
          <t>P6.</t>
        </r>
        <r>
          <rPr>
            <sz val="9"/>
            <color indexed="81"/>
            <rFont val="Tahoma"/>
            <family val="2"/>
            <charset val="186"/>
          </rPr>
          <t xml:space="preserve"> KEPS iki 2030, 3.2 uždavinys „Optimaliai subalansuoti tarptautinius ir regioninius transporto ryšius“</t>
        </r>
      </text>
    </comment>
    <comment ref="E77" authorId="1" shapeId="0">
      <text>
        <r>
          <rPr>
            <sz val="9"/>
            <color indexed="81"/>
            <rFont val="Tahoma"/>
            <family val="2"/>
            <charset val="186"/>
          </rPr>
          <t xml:space="preserve">P-1.1.1.8, 1.1.2.3., 1.1.2.4, 2.5.2.2., 2.5.2.5. </t>
        </r>
      </text>
    </comment>
    <comment ref="J77" authorId="3" shapeId="0">
      <text>
        <r>
          <rPr>
            <sz val="9"/>
            <color indexed="81"/>
            <rFont val="Tahoma"/>
            <family val="2"/>
            <charset val="186"/>
          </rPr>
          <t xml:space="preserve">KMT 2021-11-25 spr. T2-275 Paskata kurti naujas darbo vietas paslaugų centruose ir IRT paslaugų įmonėse (vietoj 2019-07-25 Nr. T2-223 „Dėl Paramos teikimo investuotojams Klaipėdos miesto savivaldybės biudžeto lėšomis tvarkos aprašo patvirtinimo“).
</t>
        </r>
      </text>
    </comment>
    <comment ref="E78" authorId="1" shapeId="0">
      <text>
        <r>
          <rPr>
            <b/>
            <sz val="9"/>
            <color indexed="81"/>
            <rFont val="Tahoma"/>
            <family val="2"/>
            <charset val="186"/>
          </rPr>
          <t>P1, 3.1.1.1.</t>
        </r>
        <r>
          <rPr>
            <sz val="9"/>
            <color indexed="81"/>
            <rFont val="Tahoma"/>
            <family val="2"/>
            <charset val="186"/>
          </rPr>
          <t xml:space="preserve">
Skleisti verslumo idėjas tarp mokinių, studentų ir jaunimo (Suorganizuotų renginių skaičius)
</t>
        </r>
      </text>
    </comment>
    <comment ref="J78" authorId="5" shapeId="0">
      <text>
        <r>
          <rPr>
            <sz val="9"/>
            <color indexed="81"/>
            <rFont val="Tahoma"/>
            <family val="2"/>
            <charset val="186"/>
          </rPr>
          <t xml:space="preserve">2021-11-25 Nr. T2-280 patvirtinta Paskata organizuoti konferencinio turizmo renginius. Paskatai planuojamas 50 t. Eur. </t>
        </r>
      </text>
    </comment>
    <comment ref="E79" authorId="1" shapeId="0">
      <text>
        <r>
          <rPr>
            <b/>
            <sz val="9"/>
            <color indexed="81"/>
            <rFont val="Tahoma"/>
            <family val="2"/>
            <charset val="186"/>
          </rPr>
          <t>KEPS 2030 7.1.</t>
        </r>
        <r>
          <rPr>
            <sz val="9"/>
            <color indexed="81"/>
            <rFont val="Tahoma"/>
            <family val="2"/>
            <charset val="186"/>
          </rPr>
          <t xml:space="preserve"> „Pritraukti profesinių paslaugų centrus“ 7.1.1. veiksmas „Sukurti patrauklių motyvacinių investicijų pritraukimo paketų pirmiesiems paslaugų centrams: (iki 2030 m. yra numatyta sukurti 25 000 naujų darbo vietų, įgyvendinti 100 naujų TUI projektų bei dvigubai „išauginti“ vidutinį atlyginimą);</t>
        </r>
      </text>
    </comment>
    <comment ref="J79" authorId="3" shapeId="0">
      <text>
        <r>
          <rPr>
            <sz val="9"/>
            <color indexed="81"/>
            <rFont val="Tahoma"/>
            <family val="2"/>
            <charset val="186"/>
          </rPr>
          <t>2021-12-22 KMT bus tvirtinama "Paskatos pritraukti aukštos profesinės kvalifikacijos specialistus į Klaipėdos miesto savivaldybę administravimo tvarkos aprašas"  125,0 tūkst. Eur investicija į 50 specialistų</t>
        </r>
      </text>
    </comment>
    <comment ref="E84" authorId="2" shapeId="0">
      <text>
        <r>
          <rPr>
            <sz val="9"/>
            <color indexed="81"/>
            <rFont val="Tahoma"/>
            <family val="2"/>
            <charset val="186"/>
          </rPr>
          <t>KEPS 3.4.2. Plėsti Klaipėdos apskrities, vienijančios 7 savivaldybes, bendradarbiavimą</t>
        </r>
      </text>
    </comment>
    <comment ref="E86" authorId="0" shapeId="0">
      <text>
        <r>
          <rPr>
            <sz val="9"/>
            <color indexed="81"/>
            <rFont val="Tahoma"/>
            <family val="2"/>
            <charset val="186"/>
          </rPr>
          <t xml:space="preserve">P-2.6.2.2., 2.6.3.1.
</t>
        </r>
      </text>
    </comment>
    <comment ref="J86" authorId="5" shapeId="0">
      <text>
        <r>
          <rPr>
            <sz val="9"/>
            <color indexed="81"/>
            <rFont val="Tahoma"/>
            <family val="2"/>
            <charset val="186"/>
          </rPr>
          <t>Strategijos įgyvendinimas etapais 2022 m. I etapas, 2023 m. II etapas, 2024 m. III etapas</t>
        </r>
      </text>
    </comment>
  </commentList>
</comments>
</file>

<file path=xl/comments2.xml><?xml version="1.0" encoding="utf-8"?>
<comments xmlns="http://schemas.openxmlformats.org/spreadsheetml/2006/main">
  <authors>
    <author>Inga Mikalauskienė</author>
    <author>Autorius</author>
    <author>Audra Cepiene</author>
    <author>Indrė Butenienė</author>
    <author>Snieguole Kacerauskaite</author>
    <author>Rima Alisauskaite</author>
  </authors>
  <commentList>
    <comment ref="E17" authorId="0" shapeId="0">
      <text>
        <r>
          <rPr>
            <sz val="9"/>
            <color indexed="81"/>
            <rFont val="Tahoma"/>
            <family val="2"/>
            <charset val="186"/>
          </rPr>
          <t xml:space="preserve">Priemonė prijunta prie "Atvykstamojo ir vietinio turizmo skatinimo Klaipėdoje programos įgyvendinimas", nes ji yra numatyta TIC sutartyje Nr. J9-812. 
</t>
        </r>
      </text>
    </comment>
    <comment ref="F17" authorId="1" shapeId="0">
      <text>
        <r>
          <rPr>
            <sz val="9"/>
            <color indexed="81"/>
            <rFont val="Tahoma"/>
            <family val="2"/>
            <charset val="186"/>
          </rPr>
          <t>P-1.2.2.6.</t>
        </r>
      </text>
    </comment>
    <comment ref="F22" authorId="1" shapeId="0">
      <text>
        <r>
          <rPr>
            <sz val="9"/>
            <color indexed="81"/>
            <rFont val="Tahoma"/>
            <family val="2"/>
            <charset val="186"/>
          </rPr>
          <t>P-1.2.2.1.-1.2.2.3., 1.2.2.6., 2.6.3.1.</t>
        </r>
        <r>
          <rPr>
            <b/>
            <sz val="9"/>
            <color indexed="81"/>
            <rFont val="Tahoma"/>
            <family val="2"/>
            <charset val="186"/>
          </rPr>
          <t xml:space="preserve">
</t>
        </r>
      </text>
    </comment>
    <comment ref="J22" authorId="0" shapeId="0">
      <text>
        <r>
          <rPr>
            <sz val="9"/>
            <color indexed="81"/>
            <rFont val="Tahoma"/>
            <family val="2"/>
            <charset val="186"/>
          </rPr>
          <t>2022 m. sutartyje J9-812 yra suplanuota 302 999,93 Eur. Planuojama priemonės suma išauga, nes prie jos siūloma prijungti priemonę "Kruizų ir regatų organizavimas, vandens turizmo rinkodaros vykdymas" su jai numatytu 33 000 Eur. finansavimu. Pagrindas -  sutartyje J9-812 ši paslauga yra numatyta vykdyti nuo 2022 m.                                                                                                                                                      2022-12-31 sutartis baigs galioti, todėl 2022 m. bus skelbiamas naujas dalinio finansavimo konkursas.                                                                                                                                                       2023-2024 m. priemonės lėšų poreikis planuojamas vadovaujantis 2020-02-28 sutarties Nr. J9-812 analogija.</t>
        </r>
      </text>
    </comment>
    <comment ref="F24" authorId="2" shapeId="0">
      <text>
        <r>
          <rPr>
            <b/>
            <sz val="9"/>
            <color indexed="81"/>
            <rFont val="Tahoma"/>
            <family val="2"/>
            <charset val="186"/>
          </rPr>
          <t>P1 8.1.1.</t>
        </r>
        <r>
          <rPr>
            <sz val="9"/>
            <color indexed="81"/>
            <rFont val="Tahoma"/>
            <family val="2"/>
            <charset val="186"/>
          </rPr>
          <t xml:space="preserve"> Vykdomų Klaipėdos miesto ekonominės plėtros strategijos priemonių dalis (priskirtų Savivaldybei)</t>
        </r>
      </text>
    </comment>
    <comment ref="F25" authorId="2" shapeId="0">
      <text>
        <r>
          <rPr>
            <b/>
            <sz val="9"/>
            <color indexed="81"/>
            <rFont val="Tahoma"/>
            <family val="2"/>
            <charset val="186"/>
          </rPr>
          <t>KEPS veiksmų planas iki 2030 m. 7.3.2.</t>
        </r>
        <r>
          <rPr>
            <sz val="9"/>
            <color indexed="81"/>
            <rFont val="Tahoma"/>
            <family val="2"/>
            <charset val="186"/>
          </rPr>
          <t xml:space="preserve"> priemonė „Plėtoti konferencinio turizmo infrastruktūrą"                                                  </t>
        </r>
      </text>
    </comment>
    <comment ref="F31" authorId="3" shapeId="0">
      <text>
        <r>
          <rPr>
            <b/>
            <sz val="9"/>
            <color indexed="81"/>
            <rFont val="Tahoma"/>
            <family val="2"/>
            <charset val="186"/>
          </rPr>
          <t>KEPS 4.5.4.</t>
        </r>
        <r>
          <rPr>
            <sz val="9"/>
            <color indexed="81"/>
            <rFont val="Tahoma"/>
            <family val="2"/>
            <charset val="186"/>
          </rPr>
          <t xml:space="preserve"> Įtraukti Klaipėdos turistinius objektus į regioninius turizmo maršrutus ir išnaudoti juos pozicionuojant tarptautiniame kontekste</t>
        </r>
      </text>
    </comment>
    <comment ref="J31" authorId="0" shapeId="0">
      <text>
        <r>
          <rPr>
            <sz val="9"/>
            <color indexed="81"/>
            <rFont val="Tahoma"/>
            <family val="2"/>
            <charset val="186"/>
          </rPr>
          <t xml:space="preserve">2022 m. planuojama viešinti sukurtą regioninį sveikatingumo maršrutą. Lėšos skirtos viešinimo kampanijai. </t>
        </r>
        <r>
          <rPr>
            <b/>
            <sz val="9"/>
            <color indexed="81"/>
            <rFont val="Tahoma"/>
            <family val="2"/>
            <charset val="186"/>
          </rPr>
          <t xml:space="preserve">                                                                                       </t>
        </r>
        <r>
          <rPr>
            <sz val="9"/>
            <color indexed="81"/>
            <rFont val="Tahoma"/>
            <family val="2"/>
            <charset val="186"/>
          </rPr>
          <t xml:space="preserve">
</t>
        </r>
      </text>
    </comment>
    <comment ref="F32" authorId="1" shapeId="0">
      <text>
        <r>
          <rPr>
            <sz val="9"/>
            <color indexed="81"/>
            <rFont val="Tahoma"/>
            <family val="2"/>
            <charset val="186"/>
          </rPr>
          <t>P-1.2.1.4.</t>
        </r>
      </text>
    </comment>
    <comment ref="F34" authorId="3" shapeId="0">
      <text>
        <r>
          <rPr>
            <b/>
            <sz val="9"/>
            <color indexed="81"/>
            <rFont val="Tahoma"/>
            <family val="2"/>
            <charset val="186"/>
          </rPr>
          <t>KEPS 4.5.4.</t>
        </r>
        <r>
          <rPr>
            <sz val="9"/>
            <color indexed="81"/>
            <rFont val="Tahoma"/>
            <family val="2"/>
            <charset val="186"/>
          </rPr>
          <t xml:space="preserve"> Įtraukti Klaipėdos turistinius objektus į regioninius turizmo maršrutus ir išnaudoti juos pozicionuojant tarptautiniame kontekste</t>
        </r>
      </text>
    </comment>
    <comment ref="F36" authorId="3" shapeId="0">
      <text>
        <r>
          <rPr>
            <sz val="9"/>
            <color indexed="81"/>
            <rFont val="Tahoma"/>
            <family val="2"/>
            <charset val="186"/>
          </rPr>
          <t>KEPS 4.5.4. Įtraukti Klaipėdos turistinius objektus į regioninius turizmo maršrutus ir išnaudoti juos pozicionuojant tarptautiniame kontekste;
KEPS 3.4.2. Plėsti Klaipėdos apskrities, vienijančios 7 savivaldybes, bendradarbiavimą</t>
        </r>
      </text>
    </comment>
    <comment ref="M36" authorId="4" shapeId="0">
      <text>
        <r>
          <rPr>
            <sz val="9"/>
            <color indexed="81"/>
            <rFont val="Tahoma"/>
            <family val="2"/>
            <charset val="186"/>
          </rPr>
          <t xml:space="preserve">Pasirašytos 2 sutartys dėl taktilinių žemėlapių įrengimo. </t>
        </r>
      </text>
    </comment>
    <comment ref="F41" authorId="3" shapeId="0">
      <text>
        <r>
          <rPr>
            <b/>
            <sz val="9"/>
            <color indexed="81"/>
            <rFont val="Tahoma"/>
            <family val="2"/>
            <charset val="186"/>
          </rPr>
          <t>KEPS 4.5.4.</t>
        </r>
        <r>
          <rPr>
            <sz val="9"/>
            <color indexed="81"/>
            <rFont val="Tahoma"/>
            <family val="2"/>
            <charset val="186"/>
          </rPr>
          <t xml:space="preserve"> Įtraukti Klaipėdos turistinius objektus į regioninius turizmo maršrutus ir išnaudoti juos pozicionuojant tarptautiniame kontekste</t>
        </r>
      </text>
    </comment>
    <comment ref="F46" authorId="2" shapeId="0">
      <text>
        <r>
          <rPr>
            <b/>
            <sz val="9"/>
            <color indexed="81"/>
            <rFont val="Tahoma"/>
            <family val="2"/>
            <charset val="186"/>
          </rPr>
          <t xml:space="preserve">P6. </t>
        </r>
        <r>
          <rPr>
            <sz val="9"/>
            <color indexed="81"/>
            <rFont val="Tahoma"/>
            <family val="2"/>
            <charset val="186"/>
          </rPr>
          <t>KEPS 2030 m.</t>
        </r>
        <r>
          <rPr>
            <b/>
            <sz val="9"/>
            <color indexed="81"/>
            <rFont val="Tahoma"/>
            <family val="2"/>
            <charset val="186"/>
          </rPr>
          <t>,</t>
        </r>
        <r>
          <rPr>
            <sz val="9"/>
            <color indexed="81"/>
            <rFont val="Tahoma"/>
            <family val="2"/>
            <charset val="186"/>
          </rPr>
          <t xml:space="preserve"> 3.1.4 priemonė "Išvystyti piliavietės teritoriją"
</t>
        </r>
        <r>
          <rPr>
            <b/>
            <sz val="9"/>
            <color indexed="81"/>
            <rFont val="Tahoma"/>
            <family val="2"/>
            <charset val="186"/>
          </rPr>
          <t>P1</t>
        </r>
        <r>
          <rPr>
            <sz val="9"/>
            <color indexed="81"/>
            <rFont val="Tahoma"/>
            <family val="2"/>
            <charset val="186"/>
          </rPr>
          <t xml:space="preserve"> 4.1.6. Atstatytas pilies bokštas, vnt.
</t>
        </r>
      </text>
    </comment>
    <comment ref="O47" authorId="0" shapeId="0">
      <text>
        <r>
          <rPr>
            <sz val="9"/>
            <color indexed="81"/>
            <rFont val="Tahoma"/>
            <family val="2"/>
            <charset val="186"/>
          </rPr>
          <t xml:space="preserve">Visoms institucijoms pritarus yra  gautas statybos leidimas, todėl siūloma lėšas rangos darbams planuoti nuo 2022 m. Preliminarus rangos darbų įgyvendinimo terminas - 2025 m. </t>
        </r>
      </text>
    </comment>
    <comment ref="F49" authorId="2" shapeId="0">
      <text>
        <r>
          <rPr>
            <sz val="9"/>
            <color indexed="81"/>
            <rFont val="Tahoma"/>
            <family val="2"/>
            <charset val="186"/>
          </rPr>
          <t xml:space="preserve">P-3.2.3.3
</t>
        </r>
      </text>
    </comment>
    <comment ref="F51" authorId="2" shapeId="0">
      <text>
        <r>
          <rPr>
            <sz val="9"/>
            <color indexed="81"/>
            <rFont val="Tahoma"/>
            <family val="2"/>
            <charset val="186"/>
          </rPr>
          <t xml:space="preserve">P-3.2.3.3
</t>
        </r>
      </text>
    </comment>
    <comment ref="F54" authorId="2" shapeId="0">
      <text>
        <r>
          <rPr>
            <sz val="9"/>
            <color indexed="81"/>
            <rFont val="Tahoma"/>
            <family val="2"/>
            <charset val="186"/>
          </rPr>
          <t xml:space="preserve">P-3.2.3.3
</t>
        </r>
      </text>
    </comment>
    <comment ref="M54" authorId="0" shapeId="0">
      <text>
        <r>
          <rPr>
            <b/>
            <sz val="9"/>
            <color indexed="81"/>
            <rFont val="Tahoma"/>
            <family val="2"/>
            <charset val="186"/>
          </rPr>
          <t>Prizinis fondas</t>
        </r>
        <r>
          <rPr>
            <sz val="9"/>
            <color indexed="81"/>
            <rFont val="Tahoma"/>
            <family val="2"/>
            <charset val="186"/>
          </rPr>
          <t xml:space="preserve">
</t>
        </r>
      </text>
    </comment>
    <comment ref="M55" authorId="5" shapeId="0">
      <text>
        <r>
          <rPr>
            <sz val="9"/>
            <color indexed="81"/>
            <rFont val="Tahoma"/>
            <family val="2"/>
            <charset val="186"/>
          </rPr>
          <t>2024 m. dalinis atsiskaitymas už TP</t>
        </r>
      </text>
    </comment>
    <comment ref="F58" authorId="2" shapeId="0">
      <text>
        <r>
          <rPr>
            <b/>
            <sz val="9"/>
            <color indexed="81"/>
            <rFont val="Tahoma"/>
            <family val="2"/>
            <charset val="186"/>
          </rPr>
          <t xml:space="preserve">P6. </t>
        </r>
        <r>
          <rPr>
            <sz val="9"/>
            <color indexed="81"/>
            <rFont val="Tahoma"/>
            <family val="2"/>
            <charset val="186"/>
          </rPr>
          <t>KEPS iki 2030 metų, 3.1.8 priemonė "Paversti Smiltynę kurortine teritorija"</t>
        </r>
      </text>
    </comment>
    <comment ref="J58" authorId="5" shapeId="0">
      <text>
        <r>
          <rPr>
            <sz val="9"/>
            <color indexed="81"/>
            <rFont val="Tahoma"/>
            <family val="2"/>
            <charset val="186"/>
          </rPr>
          <t xml:space="preserve">26,0 tūkst. Eur siūloma perkelti į 2022 m., nes poreikis išlieka ir siekiant Smiltynei gauti kurortinės teritorijos statusą šių paslaugų gali reikėti sąlygoms atitikti. Paslauga nebuvo nupirkta, nes Ekonominės plėtros grupėje 9 mėn. nebuvo užimtas turizmo specialisto etatas. </t>
        </r>
      </text>
    </comment>
    <comment ref="F60" authorId="2" shapeId="0">
      <text>
        <r>
          <rPr>
            <sz val="9"/>
            <color indexed="81"/>
            <rFont val="Tahoma"/>
            <family val="2"/>
            <charset val="186"/>
          </rPr>
          <t>P-1.2.1.1.</t>
        </r>
        <r>
          <rPr>
            <b/>
            <sz val="9"/>
            <color indexed="81"/>
            <rFont val="Tahoma"/>
            <family val="2"/>
            <charset val="186"/>
          </rPr>
          <t xml:space="preserve">
</t>
        </r>
      </text>
    </comment>
    <comment ref="F61" authorId="2" shapeId="0">
      <text>
        <r>
          <rPr>
            <b/>
            <sz val="9"/>
            <color indexed="81"/>
            <rFont val="Tahoma"/>
            <family val="2"/>
            <charset val="186"/>
          </rPr>
          <t xml:space="preserve">P6. </t>
        </r>
        <r>
          <rPr>
            <sz val="9"/>
            <color indexed="81"/>
            <rFont val="Tahoma"/>
            <family val="2"/>
            <charset val="186"/>
          </rPr>
          <t>KEPS iki 2030 metų, 3.1.8 priemonė "Paversti Smiltynę kurortine teritorija"</t>
        </r>
      </text>
    </comment>
    <comment ref="L61" authorId="0" shapeId="0">
      <text>
        <r>
          <rPr>
            <sz val="9"/>
            <color indexed="81"/>
            <rFont val="Tahoma"/>
            <family val="2"/>
            <charset val="186"/>
          </rPr>
          <t xml:space="preserve">Dalinis atsiskaitymas 2024 m. už TP
</t>
        </r>
      </text>
    </comment>
    <comment ref="F62" authorId="2" shapeId="0">
      <text>
        <r>
          <rPr>
            <sz val="9"/>
            <color indexed="81"/>
            <rFont val="Tahoma"/>
            <family val="2"/>
            <charset val="186"/>
          </rPr>
          <t>P-1.2.1.1.</t>
        </r>
        <r>
          <rPr>
            <b/>
            <sz val="9"/>
            <color indexed="81"/>
            <rFont val="Tahoma"/>
            <family val="2"/>
            <charset val="186"/>
          </rPr>
          <t xml:space="preserve">
</t>
        </r>
      </text>
    </comment>
    <comment ref="E70" authorId="4" shapeId="0">
      <text>
        <r>
          <rPr>
            <sz val="9"/>
            <color indexed="81"/>
            <rFont val="Tahoma"/>
            <family val="2"/>
            <charset val="186"/>
          </rPr>
          <t>2021 m. parengta Klaipėdos m. rinkodaros strategija. 2021 m. VšĮ "Klaipėda ID" biudžete buvo suplanuotos lėšos I strategijos įgyvendinimo etapui, t. y. Gyventojų įtraukimas, naujo identiteto ir įvaizdžio medžiagos sukūrimas ir komunikacija prioritetinėms auditorijoms (gyventojai, verslas, turistai). KID įvaizdžio medžiagos sukūrimo paslaugą planuoja įsigyti šiais metais ir 2022 m. I ketv. turėti galutinį produktą. 2022 m. planuojama įgyvendinti II Rinkodaros strategijos etapą - komunikacija prioritetinėms auditorijoms (gyventojai, verslas, turistai) bei tęstinė bendra miesto įvaizdžio komunikacija ir fokusuotos kampanijos gyventojų pritraukimui. 2023 m. suplanuotas III etapas - Tęstinė bendra miesto įvaizdžio komunikacija ir fokusuotos kampanijos verslo segmentų pritraukimui.</t>
        </r>
      </text>
    </comment>
    <comment ref="F70" authorId="2" shapeId="0">
      <text>
        <r>
          <rPr>
            <sz val="9"/>
            <color indexed="81"/>
            <rFont val="Tahoma"/>
            <family val="2"/>
            <charset val="186"/>
          </rPr>
          <t xml:space="preserve">P-1.1.1.1., 1.1.1.4., 1.1.1.7., 1.1.1.8., 1.1.3.1., 1.1.2.2., 1.1.3.1., 1.3.3.2., 2.6.3.1.
</t>
        </r>
      </text>
    </comment>
    <comment ref="J70" authorId="0" shapeId="0">
      <text>
        <r>
          <rPr>
            <sz val="9"/>
            <color indexed="81"/>
            <rFont val="Tahoma"/>
            <family val="2"/>
            <charset val="186"/>
          </rPr>
          <t xml:space="preserve">2022 m. lėšos planuojamos pagal sutartį. 2022 m. sutartis baigs galioti, todėl bus skelbiamas naujas dalinio finansavimo konkursas. Lėšos 2023-2024 m. planuojamos analogiškai sutarčiai J9-652 su nedideliu padidėjimu.  
</t>
        </r>
      </text>
    </comment>
    <comment ref="F71" authorId="2" shapeId="0">
      <text>
        <r>
          <rPr>
            <b/>
            <sz val="9"/>
            <color indexed="81"/>
            <rFont val="Tahoma"/>
            <family val="2"/>
            <charset val="186"/>
          </rPr>
          <t>P1</t>
        </r>
        <r>
          <rPr>
            <sz val="9"/>
            <color indexed="81"/>
            <rFont val="Tahoma"/>
            <family val="2"/>
            <charset val="186"/>
          </rPr>
          <t xml:space="preserve"> 8.1.1. Vykdomų Klaipėdos miesto ekonominės plėtros strategijos priemonių dalis (priskirtų Savivaldybei)</t>
        </r>
      </text>
    </comment>
    <comment ref="F72" authorId="2" shapeId="0">
      <text>
        <r>
          <rPr>
            <b/>
            <sz val="9"/>
            <color indexed="81"/>
            <rFont val="Tahoma"/>
            <family val="2"/>
            <charset val="186"/>
          </rPr>
          <t>P6.</t>
        </r>
        <r>
          <rPr>
            <sz val="9"/>
            <color indexed="81"/>
            <rFont val="Tahoma"/>
            <family val="2"/>
            <charset val="186"/>
          </rPr>
          <t xml:space="preserve"> Klaipėdos miesto ekonominės plėtros strategija ir įgyvendinimo veiksmų planas iki 2030 metų, 1.2.-1.5 uždaviniai</t>
        </r>
      </text>
    </comment>
    <comment ref="M72" authorId="4" shapeId="0">
      <text>
        <r>
          <rPr>
            <sz val="9"/>
            <color indexed="81"/>
            <rFont val="Tahoma"/>
            <family val="2"/>
            <charset val="186"/>
          </rPr>
          <t>KID teikia norintiems persikelti į Klaipėdą: „minkštojo nusileidimo“, pagalba darbo paieškose, konsultavimas dėl integracijos ir pan.</t>
        </r>
        <r>
          <rPr>
            <sz val="9"/>
            <color indexed="81"/>
            <rFont val="Tahoma"/>
            <family val="2"/>
            <charset val="186"/>
          </rPr>
          <t xml:space="preserve">
</t>
        </r>
      </text>
    </comment>
    <comment ref="F79" authorId="2" shapeId="0">
      <text>
        <r>
          <rPr>
            <sz val="9"/>
            <color indexed="81"/>
            <rFont val="Tahoma"/>
            <family val="2"/>
            <charset val="186"/>
          </rPr>
          <t>P-1.1.2.1.; 1.1.2.2.; 1.1.2.3.</t>
        </r>
      </text>
    </comment>
    <comment ref="J79" authorId="0" shapeId="0">
      <text>
        <r>
          <rPr>
            <sz val="9"/>
            <color indexed="81"/>
            <rFont val="Tahoma"/>
            <family val="2"/>
            <charset val="186"/>
          </rPr>
          <t xml:space="preserve">Suplanuota pagal sutartį Nr. J9-2176. 2024 m. paskutiniai 3 mėn., kurie nepatenka į sutarties terminą suplanuoti analogiškai sutarties sumoms.
</t>
        </r>
      </text>
    </comment>
    <comment ref="M79" authorId="0" shapeId="0">
      <text>
        <r>
          <rPr>
            <sz val="9"/>
            <color indexed="81"/>
            <rFont val="Tahoma"/>
            <family val="2"/>
            <charset val="186"/>
          </rPr>
          <t xml:space="preserve">Nauji rodikliai atsižvelgiant į naują sutartį Nr. J9-2176
</t>
        </r>
      </text>
    </comment>
    <comment ref="F80" authorId="2" shapeId="0">
      <text>
        <r>
          <rPr>
            <b/>
            <sz val="9"/>
            <color indexed="81"/>
            <rFont val="Tahoma"/>
            <family val="2"/>
            <charset val="186"/>
          </rPr>
          <t>P1</t>
        </r>
        <r>
          <rPr>
            <sz val="9"/>
            <color indexed="81"/>
            <rFont val="Tahoma"/>
            <family val="2"/>
            <charset val="186"/>
          </rPr>
          <t xml:space="preserve"> 4.2.1. SVV rėmimo projektų, įgyvendinamų senamiestyje</t>
        </r>
      </text>
    </comment>
    <comment ref="F81" authorId="2" shapeId="0">
      <text>
        <r>
          <rPr>
            <b/>
            <sz val="9"/>
            <color indexed="81"/>
            <rFont val="Tahoma"/>
            <family val="2"/>
            <charset val="186"/>
          </rPr>
          <t xml:space="preserve">P6. </t>
        </r>
        <r>
          <rPr>
            <sz val="9"/>
            <color indexed="81"/>
            <rFont val="Tahoma"/>
            <family val="2"/>
            <charset val="186"/>
          </rPr>
          <t xml:space="preserve">Klaipėdos miesto ekonominės plėtros strategija ir įgyvendinimo veiksmų planas iki 2030 metų, 1.2.-1.5 uždaviniai
</t>
        </r>
      </text>
    </comment>
    <comment ref="F86" authorId="2" shapeId="0">
      <text>
        <r>
          <rPr>
            <sz val="9"/>
            <color indexed="81"/>
            <rFont val="Tahoma"/>
            <family val="2"/>
            <charset val="186"/>
          </rPr>
          <t xml:space="preserve">P-1.2.3.2
</t>
        </r>
      </text>
    </comment>
    <comment ref="J86" authorId="4" shapeId="0">
      <text>
        <r>
          <rPr>
            <sz val="9"/>
            <color indexed="81"/>
            <rFont val="Tahoma"/>
            <family val="2"/>
            <charset val="186"/>
          </rPr>
          <t>KMSA indėlis</t>
        </r>
        <r>
          <rPr>
            <sz val="9"/>
            <color indexed="81"/>
            <rFont val="Tahoma"/>
            <family val="2"/>
            <charset val="186"/>
          </rPr>
          <t xml:space="preserve">
</t>
        </r>
      </text>
    </comment>
    <comment ref="F87" authorId="2" shapeId="0">
      <text>
        <r>
          <rPr>
            <b/>
            <sz val="9"/>
            <color indexed="81"/>
            <rFont val="Tahoma"/>
            <family val="2"/>
            <charset val="186"/>
          </rPr>
          <t>P6.</t>
        </r>
        <r>
          <rPr>
            <sz val="9"/>
            <color indexed="81"/>
            <rFont val="Tahoma"/>
            <family val="2"/>
            <charset val="186"/>
          </rPr>
          <t xml:space="preserve"> KEPS iki 2030, 3.2 uždavinys „Optimaliai subalansuoti tarptautinius ir regioninius transporto ryšius“</t>
        </r>
      </text>
    </comment>
    <comment ref="F89" authorId="2" shapeId="0">
      <text>
        <r>
          <rPr>
            <sz val="9"/>
            <color indexed="81"/>
            <rFont val="Tahoma"/>
            <family val="2"/>
            <charset val="186"/>
          </rPr>
          <t xml:space="preserve">P-1.1.1.8, 1.1.2.3., 1.1.2.4, 2.5.2.2., 2.5.2.5. </t>
        </r>
      </text>
    </comment>
    <comment ref="J89" authorId="4" shapeId="0">
      <text>
        <r>
          <rPr>
            <sz val="9"/>
            <color indexed="81"/>
            <rFont val="Tahoma"/>
            <family val="2"/>
            <charset val="186"/>
          </rPr>
          <t xml:space="preserve">Paskata naujų darbo vietų kūrimui </t>
        </r>
        <r>
          <rPr>
            <sz val="9"/>
            <color indexed="81"/>
            <rFont val="Tahoma"/>
            <family val="2"/>
            <charset val="186"/>
          </rPr>
          <t xml:space="preserve">
</t>
        </r>
      </text>
    </comment>
    <comment ref="M89" authorId="4" shapeId="0">
      <text>
        <r>
          <rPr>
            <sz val="9"/>
            <color indexed="81"/>
            <rFont val="Tahoma"/>
            <family val="2"/>
            <charset val="186"/>
          </rPr>
          <t xml:space="preserve">KMT 2021-11-25 spr. T2-275 Paskata kurti naujas darbo vietas paslaugų centruose ir IRT paslaugų įmonėse (vietoj 2019-07-25 Nr. T2-223 „Dėl Paramos teikimo investuotojams Klaipėdos miesto savivaldybės biudžeto lėšomis tvarkos aprašo patvirtinimo“).
</t>
        </r>
      </text>
    </comment>
    <comment ref="F90" authorId="2" shapeId="0">
      <text>
        <r>
          <rPr>
            <b/>
            <sz val="9"/>
            <color indexed="81"/>
            <rFont val="Tahoma"/>
            <family val="2"/>
            <charset val="186"/>
          </rPr>
          <t>P1, 3.1.1.1.</t>
        </r>
        <r>
          <rPr>
            <sz val="9"/>
            <color indexed="81"/>
            <rFont val="Tahoma"/>
            <family val="2"/>
            <charset val="186"/>
          </rPr>
          <t xml:space="preserve">
Skleisti verslumo idėjas tarp mokinių, studentų ir jaunimo (Suorganizuotų renginių skaičius)
</t>
        </r>
      </text>
    </comment>
    <comment ref="J90" authorId="4" shapeId="0">
      <text>
        <r>
          <rPr>
            <sz val="9"/>
            <color indexed="81"/>
            <rFont val="Tahoma"/>
            <family val="2"/>
            <charset val="186"/>
          </rPr>
          <t>Paskata konferenciniam turizmui organizuoti</t>
        </r>
        <r>
          <rPr>
            <sz val="9"/>
            <color indexed="81"/>
            <rFont val="Tahoma"/>
            <family val="2"/>
            <charset val="186"/>
          </rPr>
          <t xml:space="preserve">
</t>
        </r>
      </text>
    </comment>
    <comment ref="M90" authorId="5" shapeId="0">
      <text>
        <r>
          <rPr>
            <sz val="9"/>
            <color indexed="81"/>
            <rFont val="Tahoma"/>
            <family val="2"/>
            <charset val="186"/>
          </rPr>
          <t xml:space="preserve">2021-11-25 Nr. T2-280 patvirtinta Paskata organizuoti konferencinio turizmo renginius. Paskatai planuojamas 50 t. Eur. </t>
        </r>
      </text>
    </comment>
    <comment ref="F91" authorId="2" shapeId="0">
      <text>
        <r>
          <rPr>
            <b/>
            <sz val="9"/>
            <color indexed="81"/>
            <rFont val="Tahoma"/>
            <family val="2"/>
            <charset val="186"/>
          </rPr>
          <t>KEPS 2030 7.1.</t>
        </r>
        <r>
          <rPr>
            <sz val="9"/>
            <color indexed="81"/>
            <rFont val="Tahoma"/>
            <family val="2"/>
            <charset val="186"/>
          </rPr>
          <t xml:space="preserve"> „Pritraukti profesinių paslaugų centrus“ 7.1.1. veiksmas „Sukurti patrauklių motyvacinių investicijų pritraukimo paketų pirmiesiems paslaugų centrams: (iki 2030 m. yra numatyta sukurti 25 000 naujų darbo vietų, įgyvendinti 100 naujų TUI projektų bei dvigubai „išauginti“ vidutinį atlyginimą);</t>
        </r>
      </text>
    </comment>
    <comment ref="M91" authorId="4" shapeId="0">
      <text>
        <r>
          <rPr>
            <sz val="9"/>
            <color indexed="81"/>
            <rFont val="Tahoma"/>
            <family val="2"/>
            <charset val="186"/>
          </rPr>
          <t>2021-12-22 KMT bus tvirtinama "Paskatos pritraukti aukštos profesinės kvalifikacijos specialistus į Klaipėdos miesto savivaldybę administravimo tvarkos aprašas" (T1-300) - 125,0 tūkst. Eur investicija į 50 specialistų</t>
        </r>
      </text>
    </comment>
    <comment ref="J97" authorId="5" shapeId="0">
      <text>
        <r>
          <rPr>
            <sz val="9"/>
            <color indexed="81"/>
            <rFont val="Tahoma"/>
            <family val="2"/>
            <charset val="186"/>
          </rPr>
          <t>Galutiniam atsiskaitymui už auditą</t>
        </r>
      </text>
    </comment>
    <comment ref="F98" authorId="3" shapeId="0">
      <text>
        <r>
          <rPr>
            <sz val="9"/>
            <color indexed="81"/>
            <rFont val="Tahoma"/>
            <family val="2"/>
            <charset val="186"/>
          </rPr>
          <t>KEPS 3.4.2. Plėsti Klaipėdos apskrities, vienijančios 7 savivaldybes, bendradarbiavimą</t>
        </r>
      </text>
    </comment>
    <comment ref="J98" authorId="0" shapeId="0">
      <text>
        <r>
          <rPr>
            <sz val="9"/>
            <color indexed="81"/>
            <rFont val="Tahoma"/>
            <family val="2"/>
            <charset val="186"/>
          </rPr>
          <t xml:space="preserve">Dėl Kuržemės numatytas Lietuvos-Latvijos darbo grupės „workshop‘as“ (2022.01), vizitai į Suomiją ir Lenkiją (2022.03), pranešimas spaudai, komunikacijos organizavimas ir baigiamoji konferencija (2022.04).
</t>
        </r>
      </text>
    </comment>
    <comment ref="F100" authorId="1" shapeId="0">
      <text>
        <r>
          <rPr>
            <sz val="9"/>
            <color indexed="81"/>
            <rFont val="Tahoma"/>
            <family val="2"/>
            <charset val="186"/>
          </rPr>
          <t xml:space="preserve">P-2.6.2.2., 2.6.3.1.
</t>
        </r>
      </text>
    </comment>
    <comment ref="J100" authorId="0" shapeId="0">
      <text>
        <r>
          <rPr>
            <sz val="9"/>
            <color indexed="81"/>
            <rFont val="Tahoma"/>
            <family val="2"/>
            <charset val="186"/>
          </rPr>
          <t xml:space="preserve">Priemonės pagrindas - 2021 m. įgyvendinant KEPS2030 parengta Klaipėdos miesto rinkodaros strategija.                                                                                                                                     2021 m. VšĮ "Klaipėda ID" biudžete buvo suplanuotos lėšos pirmam Rinkodaros strategijos įgyvendinimo etapui, t. y. </t>
        </r>
        <r>
          <rPr>
            <b/>
            <sz val="9"/>
            <color indexed="81"/>
            <rFont val="Tahoma"/>
            <family val="2"/>
            <charset val="186"/>
          </rPr>
          <t xml:space="preserve">Gyventojų įtraukimas, naujo identiteto ir įvaizdžio medžiagos sukūrimas ir komunikacija prioritetinėms auditorijoms </t>
        </r>
        <r>
          <rPr>
            <sz val="9"/>
            <color indexed="81"/>
            <rFont val="Tahoma"/>
            <family val="2"/>
            <charset val="186"/>
          </rPr>
          <t xml:space="preserve">(gyventojai, verslas, turistai). KID įvaizdžio medžiagos sukūrimo paslaugą planuoja įsigyti šiais metais ir 2022 m. I ketv. turėti galutinį produktą.                                                                                                                                                                              2022 m. planuojama įgyvendinti 2 Rinkodaros strategijos etapą - </t>
        </r>
        <r>
          <rPr>
            <b/>
            <sz val="9"/>
            <color indexed="81"/>
            <rFont val="Tahoma"/>
            <family val="2"/>
            <charset val="186"/>
          </rPr>
          <t>komunikacija prioritetinėms auditorijoms</t>
        </r>
        <r>
          <rPr>
            <sz val="9"/>
            <color indexed="81"/>
            <rFont val="Tahoma"/>
            <family val="2"/>
            <charset val="186"/>
          </rPr>
          <t xml:space="preserve"> </t>
        </r>
        <r>
          <rPr>
            <b/>
            <sz val="9"/>
            <color indexed="81"/>
            <rFont val="Tahoma"/>
            <family val="2"/>
            <charset val="186"/>
          </rPr>
          <t>(gyventojai, verslas, turistai)</t>
        </r>
        <r>
          <rPr>
            <sz val="9"/>
            <color indexed="81"/>
            <rFont val="Tahoma"/>
            <family val="2"/>
            <charset val="186"/>
          </rPr>
          <t xml:space="preserve"> bei tęstinė bendra miesto įvaizdžio komunikacija ir fokusuotos kampanijos gyventojų pritraukimui.                                                                                                                                                                       2023 m. suplanuotas 3 etapas - </t>
        </r>
        <r>
          <rPr>
            <b/>
            <sz val="9"/>
            <color indexed="81"/>
            <rFont val="Tahoma"/>
            <family val="2"/>
            <charset val="186"/>
          </rPr>
          <t>Tęstinė bendra miesto įvaizdžio komunikacija</t>
        </r>
        <r>
          <rPr>
            <sz val="9"/>
            <color indexed="81"/>
            <rFont val="Tahoma"/>
            <family val="2"/>
            <charset val="186"/>
          </rPr>
          <t xml:space="preserve"> ir fokusuotos kampanijos verslo segmentų pritraukimui. 
</t>
        </r>
      </text>
    </comment>
    <comment ref="M100" authorId="5" shapeId="0">
      <text>
        <r>
          <rPr>
            <sz val="9"/>
            <color indexed="81"/>
            <rFont val="Tahoma"/>
            <family val="2"/>
            <charset val="186"/>
          </rPr>
          <t>Strategijos įgyvendinimas etapais 2022 m. I etapas, 2023 m. II etapas, 2024 m. III etapas</t>
        </r>
      </text>
    </comment>
  </commentList>
</comments>
</file>

<file path=xl/sharedStrings.xml><?xml version="1.0" encoding="utf-8"?>
<sst xmlns="http://schemas.openxmlformats.org/spreadsheetml/2006/main" count="498" uniqueCount="167">
  <si>
    <t>Uždavinio kodas</t>
  </si>
  <si>
    <t>Priemonės kodas</t>
  </si>
  <si>
    <t>Finansavimo šaltinis</t>
  </si>
  <si>
    <t>01</t>
  </si>
  <si>
    <t>Iš viso:</t>
  </si>
  <si>
    <t>02</t>
  </si>
  <si>
    <t>Iš viso uždaviniui:</t>
  </si>
  <si>
    <t>Iš viso tikslui:</t>
  </si>
  <si>
    <t>Finansavimo šaltiniai</t>
  </si>
  <si>
    <t>Pavadinimas</t>
  </si>
  <si>
    <t>Finansavimo šaltinių suvestinė</t>
  </si>
  <si>
    <t>SAVIVALDYBĖS  LĖŠOS, IŠ VISO:</t>
  </si>
  <si>
    <t>KITI ŠALTINIAI, IŠ VISO:</t>
  </si>
  <si>
    <t>IŠ VISO:</t>
  </si>
  <si>
    <t xml:space="preserve">Iš viso  veiklos planui: </t>
  </si>
  <si>
    <t>Veiklos plano tikslo kodas</t>
  </si>
  <si>
    <r>
      <t xml:space="preserve">Savivaldybės biudžeto lėšos </t>
    </r>
    <r>
      <rPr>
        <b/>
        <sz val="10"/>
        <rFont val="Times New Roman"/>
        <family val="1"/>
        <charset val="186"/>
      </rPr>
      <t>SB</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</si>
  <si>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</si>
  <si>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</si>
  <si>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t>SB</t>
  </si>
  <si>
    <t>Papriemonės kodas</t>
  </si>
  <si>
    <t>03</t>
  </si>
  <si>
    <t>I</t>
  </si>
  <si>
    <t>Kruizų ir regatų organizavimas, vandens turizmo rinkodaros vykdymas</t>
  </si>
  <si>
    <t>Strateginis tikslas 01. Didinti miesto konkurencingumą, kryptingai vystant infrastruktūrą ir sudarant palankias sąlygas verslui</t>
  </si>
  <si>
    <r>
      <t xml:space="preserve">Valstybės biudžeto tikslinės dotacijos lėšos </t>
    </r>
    <r>
      <rPr>
        <b/>
        <sz val="10"/>
        <rFont val="Times New Roman"/>
        <family val="1"/>
        <charset val="186"/>
      </rPr>
      <t>SB(VB)</t>
    </r>
  </si>
  <si>
    <t>Savivaldybės biudžetas, iš jo:</t>
  </si>
  <si>
    <t>Dalyvauta specializuotose kruizinės laivybos parodose, kartai</t>
  </si>
  <si>
    <t>tūkst. Eur</t>
  </si>
  <si>
    <t>Aptarnauta turistų (suteikta informacija), tūkst. vnt.</t>
  </si>
  <si>
    <t xml:space="preserve"> TIKSLŲ, UŽDAVINIŲ, PRIEMONIŲ, PRIEMONIŲ IŠLAIDŲ IR PRODUKTO KRITERIJŲ SUVESTINĖ</t>
  </si>
  <si>
    <t>Kt</t>
  </si>
  <si>
    <r>
      <t xml:space="preserve">Kiti finansavimo šaltiniai </t>
    </r>
    <r>
      <rPr>
        <b/>
        <sz val="10"/>
        <rFont val="Times New Roman"/>
        <family val="1"/>
        <charset val="186"/>
      </rPr>
      <t>Kt</t>
    </r>
  </si>
  <si>
    <t xml:space="preserve">Projekto „Gynybinio ir gamtos paveldo keliai“ įgyvendinimas </t>
  </si>
  <si>
    <t>SB(ES)</t>
  </si>
  <si>
    <t>SB(L)</t>
  </si>
  <si>
    <t>SB(ESA)</t>
  </si>
  <si>
    <r>
      <t xml:space="preserve">Savivaldybės biudžeto apyvartos lėšos Europos Sąjungos finansinės paramos programų laikinam lėšų stygiui dengti  </t>
    </r>
    <r>
      <rPr>
        <b/>
        <sz val="10"/>
        <rFont val="Times New Roman"/>
        <family val="1"/>
        <charset val="186"/>
      </rPr>
      <t>SB(ESA)</t>
    </r>
  </si>
  <si>
    <r>
      <t xml:space="preserve">Valstybės biudžeto lėšos </t>
    </r>
    <r>
      <rPr>
        <b/>
        <sz val="10"/>
        <rFont val="Times New Roman"/>
        <family val="1"/>
        <charset val="186"/>
      </rPr>
      <t>LRVB</t>
    </r>
  </si>
  <si>
    <t>Viešinamų objektų, vnt.</t>
  </si>
  <si>
    <t>Klaipėdos miesto turizmo informacinės sistemos plėtojimas:</t>
  </si>
  <si>
    <t>Parengtas pilies didžiojo bokšto techninis projektas, vnt.</t>
  </si>
  <si>
    <t>Projekto „Savivaldybes jungiančių turizmo trasų ir turizmo maršrutų informacinės infrastruktūros plėtra“ įgyvendinimas</t>
  </si>
  <si>
    <t>P6</t>
  </si>
  <si>
    <t xml:space="preserve">Smiltynės turizmo ir rekreacijos schemos priemonių įgyvendinimas </t>
  </si>
  <si>
    <r>
      <t xml:space="preserve">Valstybės biudžeto tikslinės dotacijos lėšų likutis </t>
    </r>
    <r>
      <rPr>
        <b/>
        <sz val="10"/>
        <rFont val="Times New Roman"/>
        <family val="1"/>
        <charset val="186"/>
      </rPr>
      <t>SB(VBL)</t>
    </r>
  </si>
  <si>
    <t>SB(ESL)</t>
  </si>
  <si>
    <t>KEPS 2030</t>
  </si>
  <si>
    <t>Inkubuojama SVV subjektų, skaičius</t>
  </si>
  <si>
    <t>Atnaujinama verslo inkubatoriaus interneto svetainė, socialinės medijos, kartai per metus</t>
  </si>
  <si>
    <t>Suteikta nemokamų konsultacijų, metodinių paslaugų (iki 1 val.), val.</t>
  </si>
  <si>
    <t>Klaipėdos regiono oro uosto rinkodaros priemonių rėmimas</t>
  </si>
  <si>
    <t>Pritraukta skrydžių krypčių į Klaipėdos regiono oro uostą, vnt.</t>
  </si>
  <si>
    <t>Įgyvendintos rinkodaros priemonės, vnt.</t>
  </si>
  <si>
    <t>P1</t>
  </si>
  <si>
    <t>04</t>
  </si>
  <si>
    <t>05</t>
  </si>
  <si>
    <t>06</t>
  </si>
  <si>
    <r>
      <t>SVV subjektų, kuriems kompensuotos išlaidos</t>
    </r>
    <r>
      <rPr>
        <i/>
        <sz val="10"/>
        <rFont val="Times New Roman"/>
        <family val="1"/>
        <charset val="186"/>
      </rPr>
      <t>,</t>
    </r>
    <r>
      <rPr>
        <sz val="10"/>
        <rFont val="Times New Roman"/>
        <family val="1"/>
        <charset val="186"/>
      </rPr>
      <t xml:space="preserve"> vnt.</t>
    </r>
  </si>
  <si>
    <t>Iš dalies finansuotų verslo projektų, reprezentuojančių Klaipėdos miestą, vnt.</t>
  </si>
  <si>
    <t>Įgyvendinta verslumo skatinimo priemonių, vnt.</t>
  </si>
  <si>
    <t>Įgyvendinta investicinės aplinkos gerinimo priemonių, vnt.</t>
  </si>
  <si>
    <t>Įgyvendinta priemonių, skatinančių rinktis ir studijuoti gamtos mokslų, technologijų ir inžinerijos, matematikos programas, vnt.</t>
  </si>
  <si>
    <t>EKONOMINĖS PLĖTROS PROGRAMOS (NR. 02)</t>
  </si>
  <si>
    <t>02 Ekonominės plėtros programa</t>
  </si>
  <si>
    <t xml:space="preserve">Atvykusių kruizinių laivų skaičius, vnt. </t>
  </si>
  <si>
    <t>Turistų traukos centrų formavimas gerinant rekreacijos infrastruktūrą:</t>
  </si>
  <si>
    <t>P</t>
  </si>
  <si>
    <t>Klaipėdos miesto ekonominės plėtros strategijos įgyvendinimo veiksmų plano iki 2030 metų priemonių, susijusių su miesto rinkodara, investuotojų pritraukimu, verslumo skatinimu, įgyvendinimas</t>
  </si>
  <si>
    <r>
      <t xml:space="preserve">Tarptautinės programos Interreg Europe projekto „Tarptautinės įmonės“ (angl. </t>
    </r>
    <r>
      <rPr>
        <i/>
        <sz val="10"/>
        <rFont val="Times New Roman"/>
        <family val="1"/>
        <charset val="186"/>
      </rPr>
      <t>Inter Ventures)</t>
    </r>
    <r>
      <rPr>
        <sz val="10"/>
        <rFont val="Times New Roman"/>
        <family val="1"/>
        <charset val="186"/>
      </rPr>
      <t xml:space="preserve"> įgyvendinimas </t>
    </r>
  </si>
  <si>
    <t>Sudaryti palankias sąlygas turizmui ir verslui vystytis Klaipėdos mieste</t>
  </si>
  <si>
    <t>Plėtoti turizmo ir rekreacijos infrastruktūrą bei paslaugas</t>
  </si>
  <si>
    <t>Pritraukta konferencijų, vnt.</t>
  </si>
  <si>
    <t xml:space="preserve"> Projektų skyrius </t>
  </si>
  <si>
    <t>Parengta specializuotų vandens turizmo ir sveikatinimo turizmo maršrutų, vnt.</t>
  </si>
  <si>
    <t xml:space="preserve">Kompensuota įkurtų darbo vietų, vnt. 
</t>
  </si>
  <si>
    <t>Įdiegta e. rinkodaros priemonių, vnt.</t>
  </si>
  <si>
    <t>Organizuotas priemonių įgyvendinimo administravimas (organizuoti  Ekonominės plėtros tarybos, Įgyvendinimo valdymo grupės bei Rinkodaros tarybos posėdžiai, parengti protokolai ir t. t.), vnt.</t>
  </si>
  <si>
    <r>
      <t xml:space="preserve">Europos Sąjungos paramos lėšos, kurios įtrauktos į savivaldybės biudžetą </t>
    </r>
    <r>
      <rPr>
        <b/>
        <sz val="10"/>
        <rFont val="Times New Roman"/>
        <family val="1"/>
        <charset val="186"/>
      </rPr>
      <t>SB(ES)</t>
    </r>
  </si>
  <si>
    <t>Ekonominės plėtros grupė</t>
  </si>
  <si>
    <t>Vyr. patarėjas  R. Zulcas</t>
  </si>
  <si>
    <t>Vyr. patarėjas R. Zulcas</t>
  </si>
  <si>
    <t xml:space="preserve">Įgyvendinta Klaipėdos žinomumą didinančių rinkodaros priemonių, vnt.  </t>
  </si>
  <si>
    <t xml:space="preserve">Įgyvendinta turistų srautų analizės bei turistų  pasitenkinimo matavimo priemonių, vnt. </t>
  </si>
  <si>
    <t>Klaipėdos objektų, įtrauktų į regioninius turizmo maršrutus, skaičius, vnt.</t>
  </si>
  <si>
    <t>Regioninių maršrutų, į kuriuos įtraukta Klapėda, skaičius</t>
  </si>
  <si>
    <t>Įgyvendinta Smiltynės žinomumą didinančių priemonių, vnt.</t>
  </si>
  <si>
    <t>Suorganizuota kvalifikacijos kėlimo renginių (iki 4 val.), vnt.</t>
  </si>
  <si>
    <t>Sukurta informacinė sistema (papildomi ženklai Klaipėdos m. sav.) Užbaigtumas, proc.</t>
  </si>
  <si>
    <t>Burlaivių ir jachtų Klaipėdos miesto uosteliuose skaičius, vnt.</t>
  </si>
  <si>
    <t>Apgyvendintų turistų skaičius Klaipėdos mieste, tūkst. vnt.</t>
  </si>
  <si>
    <t>Įgyvendinta priemonių pagal turizmo sezoniškumo mažinimo paketą, vnt.</t>
  </si>
  <si>
    <t xml:space="preserve">Kūrybinių technologijų (programavimas, 3D modeliavimas, dirbtinis intelektas ir kt.) kompetencijų ugdymas pradinėse mokyklose  </t>
  </si>
  <si>
    <t xml:space="preserve">Klaipėdos miesto verslo paramos ir investicinės aplinkos gerinimo sistemos plėtojimas: </t>
  </si>
  <si>
    <t>Gerinti verslo ir investicinę aplinką Klaipėdos mieste</t>
  </si>
  <si>
    <t>Urbanistikos ir architektūros skyrius</t>
  </si>
  <si>
    <t xml:space="preserve">Atvykstamojo ir vietinio turizmo skatinimo Klaipėdoje programos įgyvendinimas </t>
  </si>
  <si>
    <t xml:space="preserve">P1 </t>
  </si>
  <si>
    <t>Produkto kriterijaus</t>
  </si>
  <si>
    <t>planas</t>
  </si>
  <si>
    <t>Mokinių, dalyvavusių kūrybinio programavimo užsiėmimuose skaičius</t>
  </si>
  <si>
    <t>Apmokytų pradinių klasių mokytojų skaičius</t>
  </si>
  <si>
    <t xml:space="preserve">2021–2024 M. KLAIPĖDOS MIESTO SAVIVALDYBĖS </t>
  </si>
  <si>
    <t>Priemonės požymis*</t>
  </si>
  <si>
    <t>Vykdytojas (skyrius/asmuo)</t>
  </si>
  <si>
    <t>Asignavimai 2021-iesiems metams**</t>
  </si>
  <si>
    <t>Lėšų poreikis biudžetiniams 2022-iesiems metams</t>
  </si>
  <si>
    <t>2024-ųjų metų lėšų projektas</t>
  </si>
  <si>
    <t>Asignavimai 2021-iesiems metams</t>
  </si>
  <si>
    <t>2021-ieji metai**</t>
  </si>
  <si>
    <t>2022-ieji metai</t>
  </si>
  <si>
    <t>2023-ieji metai</t>
  </si>
  <si>
    <t>2024-ieji metai</t>
  </si>
  <si>
    <t>Išleistų specializuotų leidinių kruizinių laivų turistams, tūkst. egz.</t>
  </si>
  <si>
    <t>Įgyvendinta vandens turizmo e. rinkodaros priemonių. vnt.</t>
  </si>
  <si>
    <t>Koncepcijos parengimas, vnt.</t>
  </si>
  <si>
    <t>Ekologinio kempingo įrengimas Smiltynėje</t>
  </si>
  <si>
    <t xml:space="preserve">Vietų, kuriose teikiamos sveikatos priežiūros paslaugos Smiltynės teritorijoje, skaičius </t>
  </si>
  <si>
    <r>
      <t xml:space="preserve">Apyvartos lėšų likutis </t>
    </r>
    <r>
      <rPr>
        <b/>
        <sz val="10"/>
        <rFont val="Times New Roman"/>
        <family val="1"/>
        <charset val="186"/>
      </rPr>
      <t>SB(L)</t>
    </r>
  </si>
  <si>
    <t>Kultūros fabriko (KUFA) rezidentų skaičius</t>
  </si>
  <si>
    <t>SVV subjektų, gavusių viešąsias paslaugas, skaičius</t>
  </si>
  <si>
    <t xml:space="preserve">P6 </t>
  </si>
  <si>
    <t>T</t>
  </si>
  <si>
    <t xml:space="preserve">Klaipėdos turistinių objektų įtraukimas į regioninius turizmo maršrutus ir išnaudoti juos pozicionuojant miestą tarptautiniame kontekste </t>
  </si>
  <si>
    <t>Atlikta rangos darbų, proc.</t>
  </si>
  <si>
    <t>ES</t>
  </si>
  <si>
    <t>Istorinių krantinių sutvarkymas</t>
  </si>
  <si>
    <t>Parengtas techninis projektas, vnt.</t>
  </si>
  <si>
    <t>N</t>
  </si>
  <si>
    <t>Inkubuotų verslų skaičius</t>
  </si>
  <si>
    <t>Klaipėdos miesto rinkodaros strategijos įgyvendinimas</t>
  </si>
  <si>
    <t>Įgyvendinta strategija, etapai</t>
  </si>
  <si>
    <t>07</t>
  </si>
  <si>
    <t xml:space="preserve">Suorganizuota konferencijų, vnt.
</t>
  </si>
  <si>
    <t xml:space="preserve">Kompensuota į Klaipėdą pritrauktų talentų, skaičius
</t>
  </si>
  <si>
    <t>Aptarnautų kruizų skaičius, vnt.</t>
  </si>
  <si>
    <t>P     N</t>
  </si>
  <si>
    <t>Dalyvauta KEPS 2030 partnerių projektuose, organizuota viešinimo priemonių, vnt.</t>
  </si>
  <si>
    <t>Įgyvendintas projektas, vnt.</t>
  </si>
  <si>
    <t>Sukurta ir įgyvendinta rinkodaros kampanijų, vnt.</t>
  </si>
  <si>
    <t>Atlikta rangos darbų. Užbaigtumas proc.</t>
  </si>
  <si>
    <t>Klaipėdos miesto turizmo plėtros koncepcijos parengimas</t>
  </si>
  <si>
    <t xml:space="preserve">Įgyvendinta aukštos kvalifikacijos darbuotojų (talentų) pritraukimo / išlaikymo priemonių, vnt. </t>
  </si>
  <si>
    <t>Verslo plėtros sąlygų gerinimas</t>
  </si>
  <si>
    <t>Atlikta dokumentų analizė, vnt.</t>
  </si>
  <si>
    <t>Atliktas architektūrinis konkursas, vnt.</t>
  </si>
  <si>
    <t xml:space="preserve">Projekto „Regioninis bendradarbiavimas darniam, integruotam ir sumaniam planavimui“ įgyvendinimas </t>
  </si>
  <si>
    <t>2023-iųjų metų lėšų projektas</t>
  </si>
  <si>
    <t>* Nurodoma: 1) ar priemonė nauja (N), ar tęstinė (T); 
                     2) ar projektas investicinis (I);
                     3) KMS 2021–2030 m. Strateginio plėtros plano priemonės, kuri įgyvendinama per šį (n-1)–(n+2) metų SVP, eil. Nr.</t>
  </si>
  <si>
    <t>** Pagal Klaipėdos miesto savivaldybės tarybos sprendimus: 2021-02-25 Nr. T2-24, 2021-04-29 Nr. T2-90; 2021-06-22 Nr. T2-157; 2021-09-30 Nr. T2-192; 2021-11-25 Nr. T2-247.</t>
  </si>
  <si>
    <t xml:space="preserve">Įgyvendinta priemonių, užtikrinančių efektyvų informacijos teikimą turistams, vnt. </t>
  </si>
  <si>
    <t>Klaipėdos pilies ir bastionų komplekso restauravimas ir atgaivinimas (II etapas, pilies didžiojo bokšto atkūrimas)</t>
  </si>
  <si>
    <t>Klaipėdos pilies ir bastionų komplekso restauravimas ir atgaivinimas (III etapas, vakarinės kurtinos atkūrimas ir įveiklinimas)</t>
  </si>
  <si>
    <t xml:space="preserve">Viešųjų paslaugų smulkiojo ir vidutinio verslo (SVV) subjektams teikimas verslo inkubatoriuje </t>
  </si>
  <si>
    <r>
      <t xml:space="preserve">Europos Sąjungos paramos lėšos, kurios įtrauktos į savivaldybės biudžetą, lėšų likučių lėšos </t>
    </r>
    <r>
      <rPr>
        <b/>
        <sz val="10"/>
        <rFont val="Times New Roman"/>
        <family val="1"/>
        <charset val="186"/>
      </rPr>
      <t>SB(ESL)</t>
    </r>
  </si>
  <si>
    <t>Aiškinamojo rašto 3 priedas</t>
  </si>
  <si>
    <t xml:space="preserve">2022–2024 M. KLAIPĖDOS MIESTO SAVIVALDYBĖS </t>
  </si>
  <si>
    <t>priedas</t>
  </si>
  <si>
    <t>SB'</t>
  </si>
  <si>
    <t>SB(ES)'</t>
  </si>
  <si>
    <t>SB(ESL)'</t>
  </si>
  <si>
    <t>SB(L)'</t>
  </si>
  <si>
    <t>ES'</t>
  </si>
  <si>
    <t>SB(ESA)'</t>
  </si>
  <si>
    <t xml:space="preserve">Klaipėdos miesto savivaldybės ekonominės plėtros programos    (Nr. 02) aprašymo              </t>
  </si>
  <si>
    <t>Sukurta informacinė sistema (papildomi ženklai Klaipėdos m. sav.). Užbaigtumas, proc.</t>
  </si>
  <si>
    <t>* N – nauja priemonė, T – tęstinė priemonė, I – investicijų projektas.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</si>
</sst>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409]General"/>
    <numFmt numFmtId="166" formatCode="0.0"/>
  </numFmts>
  <fonts count="30">
    <font>
      <sz val="10"/>
      <name val="Arial"/>
      <charset val="186"/>
    </font>
    <font>
      <sz val="8"/>
      <name val="Times New Roman"/>
      <family val="1"/>
      <charset val="186"/>
    </font>
    <font>
      <sz val="10"/>
      <name val="Times New Roman"/>
      <family val="1"/>
      <charset val="186"/>
    </font>
    <font>
      <b/>
      <sz val="10"/>
      <name val="Times New Roman"/>
      <family val="1"/>
      <charset val="186"/>
    </font>
    <font>
      <sz val="10"/>
      <name val="TimesLT"/>
      <charset val="186"/>
    </font>
    <font>
      <sz val="10"/>
      <name val="Arial"/>
      <family val="2"/>
      <charset val="186"/>
    </font>
    <font>
      <b/>
      <sz val="10"/>
      <name val="Times New Roman"/>
      <family val="1"/>
      <charset val="204"/>
    </font>
    <font>
      <sz val="9"/>
      <name val="Times New Roman"/>
      <family val="1"/>
      <charset val="186"/>
    </font>
    <font>
      <sz val="10"/>
      <name val="Times New Roman"/>
      <family val="1"/>
    </font>
    <font>
      <sz val="9"/>
      <color indexed="81"/>
      <name val="Tahoma"/>
      <family val="2"/>
      <charset val="186"/>
    </font>
    <font>
      <b/>
      <sz val="9"/>
      <color indexed="81"/>
      <name val="Tahoma"/>
      <family val="2"/>
      <charset val="186"/>
    </font>
    <font>
      <sz val="10"/>
      <name val="Arial"/>
      <family val="2"/>
      <charset val="186"/>
    </font>
    <font>
      <sz val="9"/>
      <name val="Times New Roman"/>
      <family val="1"/>
    </font>
    <font>
      <sz val="11"/>
      <name val="Times New Roman"/>
      <family val="1"/>
      <charset val="186"/>
    </font>
    <font>
      <b/>
      <sz val="11"/>
      <name val="Times New Roman"/>
      <family val="1"/>
      <charset val="186"/>
    </font>
    <font>
      <i/>
      <sz val="10"/>
      <name val="Times New Roman"/>
      <family val="1"/>
      <charset val="186"/>
    </font>
    <font>
      <sz val="11"/>
      <name val="Arial"/>
      <family val="2"/>
      <charset val="186"/>
    </font>
    <font>
      <sz val="8"/>
      <name val="Arial"/>
      <family val="2"/>
      <charset val="186"/>
    </font>
    <font>
      <b/>
      <sz val="9"/>
      <name val="Times New Roman"/>
      <family val="1"/>
      <charset val="186"/>
    </font>
    <font>
      <b/>
      <sz val="10"/>
      <name val="Arial"/>
      <family val="2"/>
      <charset val="186"/>
    </font>
    <font>
      <sz val="18"/>
      <name val="Times New Roman"/>
      <family val="1"/>
      <charset val="186"/>
    </font>
    <font>
      <sz val="11"/>
      <color rgb="FF000000"/>
      <name val="Calibri"/>
      <family val="2"/>
      <charset val="186"/>
    </font>
    <font>
      <sz val="9"/>
      <name val="Arial"/>
      <family val="2"/>
      <charset val="186"/>
    </font>
    <font>
      <sz val="10"/>
      <color rgb="FFFF0000"/>
      <name val="Times New Roman"/>
      <family val="1"/>
      <charset val="186"/>
    </font>
    <font>
      <sz val="12"/>
      <name val="Times New Roman"/>
      <family val="1"/>
      <charset val="186"/>
    </font>
    <font>
      <sz val="10"/>
      <color theme="1"/>
      <name val="Arial"/>
      <family val="2"/>
      <charset val="186"/>
    </font>
    <font>
      <sz val="10"/>
      <color theme="1"/>
      <name val="Times New Roman"/>
      <family val="1"/>
      <charset val="186"/>
    </font>
    <font>
      <b/>
      <sz val="10"/>
      <color theme="1"/>
      <name val="Times New Roman"/>
      <family val="1"/>
      <charset val="186"/>
    </font>
    <font>
      <sz val="10"/>
      <color theme="1"/>
      <name val="Times New Roman"/>
      <family val="1"/>
    </font>
    <font>
      <sz val="10"/>
      <color theme="0"/>
      <name val="Times New Roman"/>
      <family val="1"/>
      <charset val="186"/>
    </font>
  </fonts>
  <fills count="13">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rgb="FFFFCCFF"/>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rgb="FFFFFFFF"/>
        <bgColor indexed="64"/>
      </patternFill>
    </fill>
    <fill>
      <patternFill patternType="solid">
        <fgColor rgb="FFCCFFCC"/>
        <bgColor indexed="64"/>
      </patternFill>
    </fill>
    <fill>
      <patternFill patternType="solid">
        <fgColor rgb="FFFFFF99"/>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right style="medium">
        <color indexed="64"/>
      </right>
      <top style="medium">
        <color indexed="64"/>
      </top>
      <bottom/>
      <diagonal/>
    </border>
    <border>
      <left/>
      <right style="thin">
        <color indexed="64"/>
      </right>
      <top style="hair">
        <color indexed="64"/>
      </top>
      <bottom style="hair">
        <color indexed="64"/>
      </bottom>
      <diagonal/>
    </border>
  </borders>
  <cellStyleXfs count="4">
    <xf numFmtId="0" fontId="0" fillId="0" borderId="0"/>
    <xf numFmtId="0" fontId="4" fillId="0" borderId="0"/>
    <xf numFmtId="0" fontId="11" fillId="0" borderId="0">
      <alignment vertical="center"/>
    </xf>
    <xf numFmtId="165" fontId="21" fillId="0" borderId="0" applyBorder="0" applyProtection="0"/>
  </cellStyleXfs>
  <cellXfs count="857">
    <xf numFmtId="0" fontId="0" fillId="0" borderId="0" xfId="0"/>
    <xf numFmtId="0" fontId="2" fillId="0" borderId="0" xfId="0" applyFont="1" applyFill="1" applyBorder="1" applyAlignment="1">
      <alignment horizontal="center" vertical="top"/>
    </xf>
    <xf numFmtId="0" fontId="2" fillId="0" borderId="0" xfId="0" applyFont="1" applyBorder="1" applyAlignment="1">
      <alignment vertical="top"/>
    </xf>
    <xf numFmtId="0" fontId="2" fillId="0" borderId="0" xfId="0" applyFont="1" applyAlignment="1">
      <alignment vertical="top"/>
    </xf>
    <xf numFmtId="0" fontId="2" fillId="0" borderId="0" xfId="0" applyNumberFormat="1" applyFont="1" applyAlignment="1">
      <alignment vertical="top"/>
    </xf>
    <xf numFmtId="49" fontId="3" fillId="2" borderId="2" xfId="0" applyNumberFormat="1" applyFont="1" applyFill="1" applyBorder="1" applyAlignment="1">
      <alignment horizontal="center" vertical="top"/>
    </xf>
    <xf numFmtId="0" fontId="2" fillId="0" borderId="0" xfId="0" applyFont="1" applyFill="1" applyAlignment="1">
      <alignment vertical="top"/>
    </xf>
    <xf numFmtId="0" fontId="2" fillId="3" borderId="0" xfId="0" applyFont="1" applyFill="1" applyAlignment="1">
      <alignment vertical="top"/>
    </xf>
    <xf numFmtId="0" fontId="5" fillId="0" borderId="0" xfId="0" applyFont="1"/>
    <xf numFmtId="49" fontId="3" fillId="2" borderId="1" xfId="0" applyNumberFormat="1" applyFont="1" applyFill="1" applyBorder="1" applyAlignment="1">
      <alignment horizontal="center" vertical="top"/>
    </xf>
    <xf numFmtId="164" fontId="2" fillId="0" borderId="0" xfId="0" applyNumberFormat="1" applyFont="1" applyAlignment="1">
      <alignment vertical="top"/>
    </xf>
    <xf numFmtId="49" fontId="3" fillId="9" borderId="9" xfId="0" applyNumberFormat="1" applyFont="1" applyFill="1" applyBorder="1" applyAlignment="1">
      <alignment horizontal="center" vertical="top" wrapText="1"/>
    </xf>
    <xf numFmtId="49" fontId="3" fillId="9" borderId="9" xfId="0" applyNumberFormat="1" applyFont="1" applyFill="1" applyBorder="1" applyAlignment="1">
      <alignment horizontal="center" vertical="top"/>
    </xf>
    <xf numFmtId="49" fontId="3" fillId="9" borderId="27" xfId="0" applyNumberFormat="1" applyFont="1" applyFill="1" applyBorder="1" applyAlignment="1">
      <alignment horizontal="center" vertical="top"/>
    </xf>
    <xf numFmtId="49" fontId="3" fillId="9" borderId="39" xfId="0" applyNumberFormat="1" applyFont="1" applyFill="1" applyBorder="1" applyAlignment="1">
      <alignment horizontal="center" vertical="top"/>
    </xf>
    <xf numFmtId="0" fontId="2" fillId="8" borderId="0" xfId="0" applyFont="1" applyFill="1" applyBorder="1" applyAlignment="1">
      <alignment vertical="top"/>
    </xf>
    <xf numFmtId="49" fontId="3" fillId="8" borderId="19" xfId="0" applyNumberFormat="1" applyFont="1" applyFill="1" applyBorder="1" applyAlignment="1">
      <alignment horizontal="center" vertical="top" wrapText="1"/>
    </xf>
    <xf numFmtId="164" fontId="3" fillId="7" borderId="13" xfId="0" applyNumberFormat="1" applyFont="1" applyFill="1" applyBorder="1" applyAlignment="1">
      <alignment horizontal="center" vertical="top" wrapText="1"/>
    </xf>
    <xf numFmtId="164" fontId="2" fillId="0" borderId="13" xfId="0" applyNumberFormat="1" applyFont="1" applyBorder="1" applyAlignment="1">
      <alignment horizontal="center" vertical="top" wrapText="1"/>
    </xf>
    <xf numFmtId="164" fontId="2" fillId="7" borderId="13" xfId="0" applyNumberFormat="1" applyFont="1" applyFill="1" applyBorder="1" applyAlignment="1">
      <alignment horizontal="center" vertical="top" wrapText="1"/>
    </xf>
    <xf numFmtId="164" fontId="2" fillId="8" borderId="0" xfId="0" applyNumberFormat="1" applyFont="1" applyFill="1" applyBorder="1" applyAlignment="1">
      <alignment horizontal="center" vertical="top"/>
    </xf>
    <xf numFmtId="164" fontId="2" fillId="8" borderId="43" xfId="0" applyNumberFormat="1" applyFont="1" applyFill="1" applyBorder="1" applyAlignment="1">
      <alignment horizontal="center" vertical="top"/>
    </xf>
    <xf numFmtId="164" fontId="2" fillId="0" borderId="14" xfId="0" applyNumberFormat="1" applyFont="1" applyBorder="1" applyAlignment="1">
      <alignment horizontal="center" vertical="top"/>
    </xf>
    <xf numFmtId="164" fontId="3" fillId="4" borderId="14" xfId="0" applyNumberFormat="1" applyFont="1" applyFill="1" applyBorder="1" applyAlignment="1">
      <alignment horizontal="center" vertical="top"/>
    </xf>
    <xf numFmtId="164" fontId="3" fillId="5" borderId="29" xfId="0" applyNumberFormat="1" applyFont="1" applyFill="1" applyBorder="1" applyAlignment="1">
      <alignment horizontal="center" vertical="top"/>
    </xf>
    <xf numFmtId="49" fontId="3" fillId="7" borderId="36" xfId="0" applyNumberFormat="1" applyFont="1" applyFill="1" applyBorder="1" applyAlignment="1">
      <alignment horizontal="center" vertical="top" wrapText="1"/>
    </xf>
    <xf numFmtId="0" fontId="2" fillId="0" borderId="0" xfId="0" applyNumberFormat="1" applyFont="1" applyFill="1" applyAlignment="1">
      <alignment vertical="top"/>
    </xf>
    <xf numFmtId="0" fontId="2" fillId="8" borderId="60" xfId="0" applyFont="1" applyFill="1" applyBorder="1" applyAlignment="1">
      <alignment vertical="top" wrapText="1"/>
    </xf>
    <xf numFmtId="0" fontId="2" fillId="0" borderId="0" xfId="0" applyFont="1" applyAlignment="1">
      <alignment horizontal="center" vertical="top"/>
    </xf>
    <xf numFmtId="164" fontId="2" fillId="7" borderId="14" xfId="0" applyNumberFormat="1" applyFont="1" applyFill="1" applyBorder="1" applyAlignment="1">
      <alignment horizontal="center" vertical="top"/>
    </xf>
    <xf numFmtId="164" fontId="3" fillId="4" borderId="5" xfId="0" applyNumberFormat="1" applyFont="1" applyFill="1" applyBorder="1" applyAlignment="1">
      <alignment horizontal="center" vertical="top" wrapText="1"/>
    </xf>
    <xf numFmtId="3" fontId="2" fillId="0" borderId="0" xfId="0" applyNumberFormat="1" applyFont="1" applyBorder="1" applyAlignment="1">
      <alignment vertical="top"/>
    </xf>
    <xf numFmtId="0" fontId="2" fillId="0" borderId="60" xfId="0" applyFont="1" applyFill="1" applyBorder="1" applyAlignment="1">
      <alignment horizontal="left" vertical="top" wrapText="1"/>
    </xf>
    <xf numFmtId="49" fontId="3" fillId="11" borderId="8" xfId="0" applyNumberFormat="1" applyFont="1" applyFill="1" applyBorder="1" applyAlignment="1">
      <alignment horizontal="center" vertical="top"/>
    </xf>
    <xf numFmtId="49" fontId="3" fillId="7" borderId="0" xfId="0" applyNumberFormat="1" applyFont="1" applyFill="1" applyBorder="1" applyAlignment="1">
      <alignment horizontal="center" vertical="top" wrapText="1"/>
    </xf>
    <xf numFmtId="49" fontId="3" fillId="12" borderId="27" xfId="0" applyNumberFormat="1" applyFont="1" applyFill="1" applyBorder="1" applyAlignment="1">
      <alignment horizontal="center" vertical="top"/>
    </xf>
    <xf numFmtId="49" fontId="3" fillId="9" borderId="7" xfId="0" applyNumberFormat="1" applyFont="1" applyFill="1" applyBorder="1" applyAlignment="1">
      <alignment horizontal="center" vertical="top"/>
    </xf>
    <xf numFmtId="49" fontId="3" fillId="2" borderId="8" xfId="0" applyNumberFormat="1" applyFont="1" applyFill="1" applyBorder="1" applyAlignment="1">
      <alignment horizontal="center" vertical="top"/>
    </xf>
    <xf numFmtId="0" fontId="3" fillId="8" borderId="11" xfId="0" applyFont="1" applyFill="1" applyBorder="1" applyAlignment="1">
      <alignment horizontal="left" vertical="top" wrapText="1"/>
    </xf>
    <xf numFmtId="0" fontId="3" fillId="8" borderId="0" xfId="0" applyFont="1" applyFill="1" applyBorder="1" applyAlignment="1">
      <alignment horizontal="center" vertical="center" wrapText="1"/>
    </xf>
    <xf numFmtId="0" fontId="20" fillId="0" borderId="0" xfId="0" applyFont="1" applyAlignment="1">
      <alignment vertical="top"/>
    </xf>
    <xf numFmtId="0" fontId="2" fillId="0" borderId="0" xfId="0" applyFont="1" applyFill="1" applyAlignment="1">
      <alignment horizontal="center" vertical="top"/>
    </xf>
    <xf numFmtId="49" fontId="3" fillId="11" borderId="10" xfId="0" applyNumberFormat="1" applyFont="1" applyFill="1" applyBorder="1" applyAlignment="1">
      <alignment horizontal="center" vertical="top"/>
    </xf>
    <xf numFmtId="0" fontId="2" fillId="8" borderId="49" xfId="0" applyFont="1" applyFill="1" applyBorder="1" applyAlignment="1">
      <alignment horizontal="left" vertical="top" wrapText="1"/>
    </xf>
    <xf numFmtId="0" fontId="2" fillId="3" borderId="60" xfId="0" applyFont="1" applyFill="1" applyBorder="1" applyAlignment="1">
      <alignment horizontal="left" vertical="top" wrapText="1"/>
    </xf>
    <xf numFmtId="49" fontId="3" fillId="7" borderId="10" xfId="0" applyNumberFormat="1" applyFont="1" applyFill="1" applyBorder="1" applyAlignment="1">
      <alignment horizontal="center" vertical="top"/>
    </xf>
    <xf numFmtId="0" fontId="8" fillId="8" borderId="6" xfId="0" applyFont="1" applyFill="1" applyBorder="1" applyAlignment="1">
      <alignment horizontal="left" vertical="top" wrapText="1"/>
    </xf>
    <xf numFmtId="49" fontId="2" fillId="8" borderId="17" xfId="0" applyNumberFormat="1" applyFont="1" applyFill="1" applyBorder="1" applyAlignment="1">
      <alignment horizontal="center" vertical="top" wrapText="1"/>
    </xf>
    <xf numFmtId="0" fontId="3" fillId="8" borderId="48" xfId="0" applyFont="1" applyFill="1" applyBorder="1" applyAlignment="1">
      <alignment horizontal="left" vertical="top" wrapText="1"/>
    </xf>
    <xf numFmtId="0" fontId="2" fillId="8" borderId="28" xfId="0" applyFont="1" applyFill="1" applyBorder="1" applyAlignment="1">
      <alignment horizontal="center" textRotation="90" wrapText="1"/>
    </xf>
    <xf numFmtId="0" fontId="2" fillId="8" borderId="3" xfId="0" applyFont="1" applyFill="1" applyBorder="1" applyAlignment="1">
      <alignment horizontal="center" vertical="top" wrapText="1"/>
    </xf>
    <xf numFmtId="0" fontId="2" fillId="8" borderId="49" xfId="0" applyFont="1" applyFill="1" applyBorder="1" applyAlignment="1">
      <alignment horizontal="center" vertical="top"/>
    </xf>
    <xf numFmtId="0" fontId="18" fillId="8" borderId="50" xfId="0" applyFont="1" applyFill="1" applyBorder="1" applyAlignment="1">
      <alignment horizontal="center" vertical="top" wrapText="1"/>
    </xf>
    <xf numFmtId="49" fontId="2" fillId="8" borderId="11" xfId="0" applyNumberFormat="1" applyFont="1" applyFill="1" applyBorder="1" applyAlignment="1">
      <alignment vertical="center" wrapText="1"/>
    </xf>
    <xf numFmtId="0" fontId="2" fillId="8" borderId="61" xfId="0" applyFont="1" applyFill="1" applyBorder="1" applyAlignment="1">
      <alignment horizontal="center" vertical="center" textRotation="90" wrapText="1"/>
    </xf>
    <xf numFmtId="0" fontId="2" fillId="8" borderId="12" xfId="0" applyFont="1" applyFill="1" applyBorder="1" applyAlignment="1">
      <alignment horizontal="center" vertical="center" textRotation="90" wrapText="1"/>
    </xf>
    <xf numFmtId="0" fontId="3" fillId="8" borderId="55" xfId="0" applyFont="1" applyFill="1" applyBorder="1" applyAlignment="1">
      <alignment horizontal="center" vertical="top"/>
    </xf>
    <xf numFmtId="0" fontId="2" fillId="0" borderId="0" xfId="0" applyFont="1" applyAlignment="1">
      <alignment vertical="center"/>
    </xf>
    <xf numFmtId="0" fontId="2" fillId="8" borderId="50" xfId="0" applyFont="1" applyFill="1" applyBorder="1" applyAlignment="1">
      <alignment vertical="center" wrapText="1"/>
    </xf>
    <xf numFmtId="0" fontId="2" fillId="8" borderId="38" xfId="0" applyFont="1" applyFill="1" applyBorder="1" applyAlignment="1">
      <alignment horizontal="center" vertical="top"/>
    </xf>
    <xf numFmtId="164" fontId="2" fillId="8" borderId="6" xfId="0" applyNumberFormat="1" applyFont="1" applyFill="1" applyBorder="1" applyAlignment="1">
      <alignment horizontal="left" vertical="top" wrapText="1"/>
    </xf>
    <xf numFmtId="0" fontId="3" fillId="8" borderId="28" xfId="0" applyFont="1" applyFill="1" applyBorder="1" applyAlignment="1">
      <alignment horizontal="center" vertical="center" wrapText="1"/>
    </xf>
    <xf numFmtId="49" fontId="2" fillId="8" borderId="11" xfId="0" applyNumberFormat="1" applyFont="1" applyFill="1" applyBorder="1" applyAlignment="1">
      <alignment vertical="top" wrapText="1"/>
    </xf>
    <xf numFmtId="0" fontId="3" fillId="8" borderId="28" xfId="0" applyFont="1" applyFill="1" applyBorder="1" applyAlignment="1">
      <alignment horizontal="center" vertical="top"/>
    </xf>
    <xf numFmtId="49" fontId="3" fillId="7" borderId="50" xfId="0" applyNumberFormat="1" applyFont="1" applyFill="1" applyBorder="1" applyAlignment="1">
      <alignment horizontal="center" vertical="top" wrapText="1"/>
    </xf>
    <xf numFmtId="0" fontId="16" fillId="0" borderId="0" xfId="0" applyFont="1" applyAlignment="1">
      <alignment vertical="top" wrapText="1"/>
    </xf>
    <xf numFmtId="164" fontId="2" fillId="8" borderId="10" xfId="0" applyNumberFormat="1" applyFont="1" applyFill="1" applyBorder="1" applyAlignment="1">
      <alignment horizontal="center" vertical="top"/>
    </xf>
    <xf numFmtId="164" fontId="2" fillId="8" borderId="61" xfId="0" applyNumberFormat="1" applyFont="1" applyFill="1" applyBorder="1" applyAlignment="1">
      <alignment horizontal="center" vertical="top"/>
    </xf>
    <xf numFmtId="164" fontId="2" fillId="8" borderId="45" xfId="0" applyNumberFormat="1" applyFont="1" applyFill="1" applyBorder="1" applyAlignment="1">
      <alignment horizontal="center" vertical="top"/>
    </xf>
    <xf numFmtId="164" fontId="2" fillId="8" borderId="12" xfId="0" applyNumberFormat="1" applyFont="1" applyFill="1" applyBorder="1" applyAlignment="1">
      <alignment horizontal="center" vertical="top"/>
    </xf>
    <xf numFmtId="164" fontId="7" fillId="8" borderId="0" xfId="0" applyNumberFormat="1" applyFont="1" applyFill="1" applyBorder="1" applyAlignment="1">
      <alignment horizontal="center" vertical="top"/>
    </xf>
    <xf numFmtId="164" fontId="2" fillId="8" borderId="46" xfId="0" applyNumberFormat="1" applyFont="1" applyFill="1" applyBorder="1" applyAlignment="1">
      <alignment horizontal="center" vertical="top"/>
    </xf>
    <xf numFmtId="164" fontId="7" fillId="8" borderId="12" xfId="0" applyNumberFormat="1" applyFont="1" applyFill="1" applyBorder="1" applyAlignment="1">
      <alignment horizontal="center" vertical="top"/>
    </xf>
    <xf numFmtId="164" fontId="2" fillId="8" borderId="16" xfId="0" applyNumberFormat="1" applyFont="1" applyFill="1" applyBorder="1" applyAlignment="1">
      <alignment horizontal="center" vertical="top"/>
    </xf>
    <xf numFmtId="164" fontId="2" fillId="8" borderId="55" xfId="0" applyNumberFormat="1" applyFont="1" applyFill="1" applyBorder="1" applyAlignment="1">
      <alignment horizontal="center" vertical="top"/>
    </xf>
    <xf numFmtId="164" fontId="3" fillId="7" borderId="64" xfId="0" applyNumberFormat="1" applyFont="1" applyFill="1" applyBorder="1" applyAlignment="1">
      <alignment horizontal="center" vertical="top"/>
    </xf>
    <xf numFmtId="0" fontId="3" fillId="8" borderId="54" xfId="0" applyFont="1" applyFill="1" applyBorder="1" applyAlignment="1">
      <alignment horizontal="center" vertical="center" wrapText="1"/>
    </xf>
    <xf numFmtId="164" fontId="3" fillId="7" borderId="24" xfId="0" applyNumberFormat="1" applyFont="1" applyFill="1" applyBorder="1" applyAlignment="1">
      <alignment horizontal="center" vertical="top"/>
    </xf>
    <xf numFmtId="0" fontId="7" fillId="0" borderId="0" xfId="0" applyNumberFormat="1" applyFont="1" applyFill="1" applyBorder="1" applyAlignment="1">
      <alignment horizontal="left" vertical="top" wrapText="1"/>
    </xf>
    <xf numFmtId="164" fontId="2" fillId="8" borderId="28" xfId="0" applyNumberFormat="1" applyFont="1" applyFill="1" applyBorder="1" applyAlignment="1">
      <alignment horizontal="center" vertical="top"/>
    </xf>
    <xf numFmtId="0" fontId="2" fillId="8" borderId="14" xfId="0" applyFont="1" applyFill="1" applyBorder="1" applyAlignment="1">
      <alignment horizontal="center" vertical="top" wrapText="1"/>
    </xf>
    <xf numFmtId="0" fontId="17" fillId="7" borderId="19" xfId="0" applyFont="1" applyFill="1" applyBorder="1" applyAlignment="1">
      <alignment horizontal="center" vertical="center" textRotation="90" wrapText="1"/>
    </xf>
    <xf numFmtId="0" fontId="3" fillId="8" borderId="50" xfId="0" applyFont="1" applyFill="1" applyBorder="1" applyAlignment="1">
      <alignment vertical="top" wrapText="1"/>
    </xf>
    <xf numFmtId="0" fontId="2" fillId="8" borderId="4" xfId="0" applyFont="1" applyFill="1" applyBorder="1" applyAlignment="1">
      <alignment horizontal="center" vertical="top" wrapText="1"/>
    </xf>
    <xf numFmtId="49" fontId="3" fillId="7" borderId="8" xfId="0" applyNumberFormat="1" applyFont="1" applyFill="1" applyBorder="1" applyAlignment="1">
      <alignment horizontal="center" vertical="top" wrapText="1"/>
    </xf>
    <xf numFmtId="0" fontId="2" fillId="8" borderId="56" xfId="0" applyFont="1" applyFill="1" applyBorder="1" applyAlignment="1">
      <alignment vertical="top" wrapText="1"/>
    </xf>
    <xf numFmtId="0" fontId="3" fillId="8" borderId="10" xfId="0" applyFont="1" applyFill="1" applyBorder="1" applyAlignment="1">
      <alignment horizontal="center" vertical="top"/>
    </xf>
    <xf numFmtId="0" fontId="7" fillId="0" borderId="0" xfId="0" applyNumberFormat="1" applyFont="1" applyFill="1" applyBorder="1" applyAlignment="1">
      <alignment vertical="top" wrapText="1"/>
    </xf>
    <xf numFmtId="164" fontId="7" fillId="0" borderId="0" xfId="0" applyNumberFormat="1" applyFont="1" applyFill="1" applyBorder="1" applyAlignment="1">
      <alignment vertical="top" wrapText="1"/>
    </xf>
    <xf numFmtId="0" fontId="5" fillId="7" borderId="45" xfId="0" applyFont="1" applyFill="1" applyBorder="1" applyAlignment="1">
      <alignment horizontal="center" vertical="center"/>
    </xf>
    <xf numFmtId="0" fontId="3" fillId="7" borderId="14" xfId="0" applyFont="1" applyFill="1" applyBorder="1" applyAlignment="1">
      <alignment horizontal="center" vertical="top"/>
    </xf>
    <xf numFmtId="0" fontId="3" fillId="8" borderId="10" xfId="0" applyFont="1" applyFill="1" applyBorder="1" applyAlignment="1">
      <alignment horizontal="center" vertical="top" wrapText="1"/>
    </xf>
    <xf numFmtId="0" fontId="2" fillId="8" borderId="10" xfId="0" applyFont="1" applyFill="1" applyBorder="1" applyAlignment="1">
      <alignment horizontal="left" vertical="top" wrapText="1"/>
    </xf>
    <xf numFmtId="49" fontId="3" fillId="9" borderId="6" xfId="0" applyNumberFormat="1" applyFont="1" applyFill="1" applyBorder="1" applyAlignment="1">
      <alignment horizontal="center" vertical="top"/>
    </xf>
    <xf numFmtId="49" fontId="3" fillId="2" borderId="10" xfId="0" applyNumberFormat="1" applyFont="1" applyFill="1" applyBorder="1" applyAlignment="1">
      <alignment horizontal="center" vertical="top"/>
    </xf>
    <xf numFmtId="49" fontId="3" fillId="7" borderId="45" xfId="0" applyNumberFormat="1" applyFont="1" applyFill="1" applyBorder="1" applyAlignment="1">
      <alignment horizontal="center" vertical="top"/>
    </xf>
    <xf numFmtId="0" fontId="5" fillId="8" borderId="50" xfId="0" applyFont="1" applyFill="1" applyBorder="1" applyAlignment="1">
      <alignment horizontal="center" vertical="center" textRotation="90" wrapText="1"/>
    </xf>
    <xf numFmtId="0" fontId="5" fillId="8" borderId="19" xfId="0" applyFont="1" applyFill="1" applyBorder="1" applyAlignment="1">
      <alignment horizontal="left" vertical="top" wrapText="1"/>
    </xf>
    <xf numFmtId="0" fontId="17" fillId="7" borderId="10" xfId="0" applyFont="1" applyFill="1" applyBorder="1" applyAlignment="1">
      <alignment horizontal="center" vertical="center" textRotation="90" wrapText="1"/>
    </xf>
    <xf numFmtId="49" fontId="3" fillId="9" borderId="38" xfId="0" applyNumberFormat="1" applyFont="1" applyFill="1" applyBorder="1" applyAlignment="1">
      <alignment horizontal="center" vertical="top"/>
    </xf>
    <xf numFmtId="0" fontId="5" fillId="8" borderId="10" xfId="0" applyFont="1" applyFill="1" applyBorder="1" applyAlignment="1">
      <alignment vertical="top" wrapText="1"/>
    </xf>
    <xf numFmtId="0" fontId="2" fillId="7" borderId="24" xfId="0" applyFont="1" applyFill="1" applyBorder="1" applyAlignment="1">
      <alignment horizontal="left" vertical="top" wrapText="1"/>
    </xf>
    <xf numFmtId="0" fontId="2" fillId="7" borderId="25" xfId="0" applyFont="1" applyFill="1" applyBorder="1" applyAlignment="1">
      <alignment horizontal="left" vertical="top" wrapText="1"/>
    </xf>
    <xf numFmtId="0" fontId="3" fillId="8" borderId="55" xfId="0" applyFont="1" applyFill="1" applyBorder="1" applyAlignment="1">
      <alignment horizontal="center" vertical="top" wrapText="1"/>
    </xf>
    <xf numFmtId="0" fontId="3" fillId="8" borderId="28" xfId="0" applyFont="1" applyFill="1" applyBorder="1" applyAlignment="1">
      <alignment horizontal="center" vertical="top" wrapText="1"/>
    </xf>
    <xf numFmtId="49" fontId="2" fillId="8" borderId="53" xfId="0" applyNumberFormat="1" applyFont="1" applyFill="1" applyBorder="1" applyAlignment="1">
      <alignment horizontal="center" vertical="top" wrapText="1"/>
    </xf>
    <xf numFmtId="49" fontId="2" fillId="8" borderId="11" xfId="0" applyNumberFormat="1" applyFont="1" applyFill="1" applyBorder="1" applyAlignment="1">
      <alignment horizontal="center" vertical="top" wrapText="1"/>
    </xf>
    <xf numFmtId="0" fontId="3" fillId="8" borderId="0" xfId="0" applyFont="1" applyFill="1" applyBorder="1" applyAlignment="1">
      <alignment horizontal="center" vertical="top" wrapText="1"/>
    </xf>
    <xf numFmtId="49" fontId="3" fillId="8" borderId="54" xfId="0" applyNumberFormat="1" applyFont="1" applyFill="1" applyBorder="1" applyAlignment="1">
      <alignment horizontal="center" vertical="top"/>
    </xf>
    <xf numFmtId="49" fontId="3" fillId="8" borderId="10" xfId="0" applyNumberFormat="1" applyFont="1" applyFill="1" applyBorder="1" applyAlignment="1">
      <alignment horizontal="center" vertical="top"/>
    </xf>
    <xf numFmtId="0" fontId="2" fillId="8" borderId="4" xfId="0" applyFont="1" applyFill="1" applyBorder="1" applyAlignment="1">
      <alignment horizontal="center" vertical="top"/>
    </xf>
    <xf numFmtId="0" fontId="2" fillId="8" borderId="14" xfId="0" applyFont="1" applyFill="1" applyBorder="1" applyAlignment="1">
      <alignment horizontal="center" vertical="top"/>
    </xf>
    <xf numFmtId="164" fontId="2" fillId="8" borderId="54" xfId="0" applyNumberFormat="1" applyFont="1" applyFill="1" applyBorder="1" applyAlignment="1">
      <alignment horizontal="center" vertical="top"/>
    </xf>
    <xf numFmtId="164" fontId="2" fillId="8" borderId="19" xfId="0" applyNumberFormat="1" applyFont="1" applyFill="1" applyBorder="1" applyAlignment="1">
      <alignment horizontal="center" vertical="top"/>
    </xf>
    <xf numFmtId="49" fontId="3" fillId="8" borderId="54" xfId="0" applyNumberFormat="1" applyFont="1" applyFill="1" applyBorder="1" applyAlignment="1">
      <alignment horizontal="center" vertical="top" wrapText="1"/>
    </xf>
    <xf numFmtId="49" fontId="3" fillId="8" borderId="10" xfId="0" applyNumberFormat="1" applyFont="1" applyFill="1" applyBorder="1" applyAlignment="1">
      <alignment horizontal="center" vertical="top" wrapText="1"/>
    </xf>
    <xf numFmtId="0" fontId="3" fillId="8" borderId="55" xfId="0" applyFont="1" applyFill="1" applyBorder="1" applyAlignment="1">
      <alignment horizontal="center" vertical="center" wrapText="1"/>
    </xf>
    <xf numFmtId="49" fontId="3" fillId="8" borderId="19" xfId="0" applyNumberFormat="1" applyFont="1" applyFill="1" applyBorder="1" applyAlignment="1">
      <alignment horizontal="center" vertical="top"/>
    </xf>
    <xf numFmtId="0" fontId="2" fillId="8" borderId="3" xfId="0" applyFont="1" applyFill="1" applyBorder="1" applyAlignment="1">
      <alignment horizontal="center" vertical="top"/>
    </xf>
    <xf numFmtId="0" fontId="5" fillId="8" borderId="11" xfId="0" applyFont="1" applyFill="1" applyBorder="1" applyAlignment="1">
      <alignment horizontal="center" vertical="top" wrapText="1"/>
    </xf>
    <xf numFmtId="49" fontId="3" fillId="7" borderId="45" xfId="0" applyNumberFormat="1" applyFont="1" applyFill="1" applyBorder="1" applyAlignment="1">
      <alignment horizontal="center" vertical="top" wrapText="1"/>
    </xf>
    <xf numFmtId="49" fontId="3" fillId="8" borderId="10" xfId="0" applyNumberFormat="1" applyFont="1" applyFill="1" applyBorder="1" applyAlignment="1">
      <alignment horizontal="center" vertical="top"/>
    </xf>
    <xf numFmtId="0" fontId="2" fillId="0" borderId="38" xfId="0" applyFont="1" applyBorder="1" applyAlignment="1">
      <alignment vertical="top"/>
    </xf>
    <xf numFmtId="0" fontId="2" fillId="8" borderId="53" xfId="0" applyFont="1" applyFill="1" applyBorder="1" applyAlignment="1">
      <alignment horizontal="center" vertical="top"/>
    </xf>
    <xf numFmtId="0" fontId="8" fillId="8" borderId="52" xfId="0" applyFont="1" applyFill="1" applyBorder="1" applyAlignment="1">
      <alignment horizontal="left" vertical="top" wrapText="1"/>
    </xf>
    <xf numFmtId="0" fontId="2" fillId="0" borderId="3" xfId="0" applyFont="1" applyBorder="1" applyAlignment="1">
      <alignment horizontal="center" vertical="center"/>
    </xf>
    <xf numFmtId="0" fontId="2" fillId="8" borderId="14" xfId="0" applyFont="1" applyFill="1" applyBorder="1" applyAlignment="1">
      <alignment horizontal="center" vertical="center"/>
    </xf>
    <xf numFmtId="0" fontId="3" fillId="7" borderId="65" xfId="0" applyFont="1" applyFill="1" applyBorder="1" applyAlignment="1">
      <alignment horizontal="center" vertical="top"/>
    </xf>
    <xf numFmtId="164" fontId="2" fillId="8" borderId="3" xfId="0" applyNumberFormat="1" applyFont="1" applyFill="1" applyBorder="1" applyAlignment="1">
      <alignment horizontal="center" vertical="top"/>
    </xf>
    <xf numFmtId="164" fontId="2" fillId="8" borderId="4" xfId="0" applyNumberFormat="1" applyFont="1" applyFill="1" applyBorder="1" applyAlignment="1">
      <alignment horizontal="center" vertical="top"/>
    </xf>
    <xf numFmtId="164" fontId="2" fillId="8" borderId="14" xfId="0" applyNumberFormat="1" applyFont="1" applyFill="1" applyBorder="1" applyAlignment="1">
      <alignment horizontal="center" vertical="top"/>
    </xf>
    <xf numFmtId="164" fontId="3" fillId="7" borderId="66" xfId="0" applyNumberFormat="1" applyFont="1" applyFill="1" applyBorder="1" applyAlignment="1">
      <alignment horizontal="center" vertical="top"/>
    </xf>
    <xf numFmtId="164" fontId="3" fillId="2" borderId="67" xfId="0" applyNumberFormat="1" applyFont="1" applyFill="1" applyBorder="1" applyAlignment="1">
      <alignment horizontal="center" vertical="top"/>
    </xf>
    <xf numFmtId="164" fontId="2" fillId="8" borderId="45" xfId="0" applyNumberFormat="1" applyFont="1" applyFill="1" applyBorder="1" applyAlignment="1">
      <alignment horizontal="center" vertical="top" wrapText="1"/>
    </xf>
    <xf numFmtId="164" fontId="2" fillId="8" borderId="14" xfId="0" applyNumberFormat="1" applyFont="1" applyFill="1" applyBorder="1" applyAlignment="1">
      <alignment horizontal="center" vertical="center"/>
    </xf>
    <xf numFmtId="0" fontId="5" fillId="8" borderId="1" xfId="0" applyFont="1" applyFill="1" applyBorder="1" applyAlignment="1">
      <alignment horizontal="left" vertical="top" wrapText="1"/>
    </xf>
    <xf numFmtId="0" fontId="5" fillId="8" borderId="62" xfId="0" applyFont="1" applyFill="1" applyBorder="1" applyAlignment="1">
      <alignment horizontal="left" vertical="top" wrapText="1"/>
    </xf>
    <xf numFmtId="0" fontId="1" fillId="8" borderId="62" xfId="0" applyFont="1" applyFill="1" applyBorder="1" applyAlignment="1">
      <alignment horizontal="center" vertical="center" textRotation="90" wrapText="1"/>
    </xf>
    <xf numFmtId="49" fontId="2" fillId="8" borderId="51" xfId="0" applyNumberFormat="1" applyFont="1" applyFill="1" applyBorder="1" applyAlignment="1">
      <alignment horizontal="center" vertical="top" wrapText="1"/>
    </xf>
    <xf numFmtId="0" fontId="12" fillId="8" borderId="69" xfId="0" applyFont="1" applyFill="1" applyBorder="1" applyAlignment="1">
      <alignment vertical="top" wrapText="1"/>
    </xf>
    <xf numFmtId="0" fontId="2" fillId="8" borderId="19" xfId="0" applyFont="1" applyFill="1" applyBorder="1" applyAlignment="1">
      <alignment horizontal="center" vertical="center" textRotation="90" wrapText="1"/>
    </xf>
    <xf numFmtId="49" fontId="2" fillId="8" borderId="48" xfId="0" applyNumberFormat="1" applyFont="1" applyFill="1" applyBorder="1" applyAlignment="1">
      <alignment horizontal="center" vertical="top" wrapText="1"/>
    </xf>
    <xf numFmtId="0" fontId="12" fillId="8" borderId="9" xfId="0" applyFont="1" applyFill="1" applyBorder="1" applyAlignment="1">
      <alignment vertical="top" wrapText="1"/>
    </xf>
    <xf numFmtId="49" fontId="3" fillId="8" borderId="1" xfId="0" applyNumberFormat="1" applyFont="1" applyFill="1" applyBorder="1" applyAlignment="1">
      <alignment horizontal="center" vertical="top" wrapText="1"/>
    </xf>
    <xf numFmtId="49" fontId="3" fillId="8" borderId="62" xfId="0" applyNumberFormat="1" applyFont="1" applyFill="1" applyBorder="1" applyAlignment="1">
      <alignment horizontal="center" vertical="top"/>
    </xf>
    <xf numFmtId="0" fontId="2" fillId="8" borderId="62" xfId="0" applyFont="1" applyFill="1" applyBorder="1" applyAlignment="1">
      <alignment horizontal="center" vertical="center" textRotation="90" wrapText="1"/>
    </xf>
    <xf numFmtId="49" fontId="3" fillId="8" borderId="62" xfId="0" applyNumberFormat="1" applyFont="1" applyFill="1" applyBorder="1" applyAlignment="1">
      <alignment horizontal="center" vertical="top" wrapText="1"/>
    </xf>
    <xf numFmtId="49" fontId="3" fillId="8" borderId="54" xfId="0" applyNumberFormat="1" applyFont="1" applyFill="1" applyBorder="1" applyAlignment="1">
      <alignment horizontal="center" vertical="top" wrapText="1"/>
    </xf>
    <xf numFmtId="0" fontId="2" fillId="8" borderId="14" xfId="0" applyFont="1" applyFill="1" applyBorder="1" applyAlignment="1">
      <alignment horizontal="center" vertical="top"/>
    </xf>
    <xf numFmtId="49" fontId="3" fillId="9" borderId="6" xfId="0" applyNumberFormat="1" applyFont="1" applyFill="1" applyBorder="1" applyAlignment="1">
      <alignment horizontal="center" vertical="top"/>
    </xf>
    <xf numFmtId="0" fontId="13" fillId="0" borderId="0" xfId="0" applyFont="1" applyAlignment="1">
      <alignment horizontal="center" vertical="top"/>
    </xf>
    <xf numFmtId="0" fontId="2" fillId="0" borderId="56" xfId="0" applyFont="1" applyBorder="1" applyAlignment="1">
      <alignment vertical="top"/>
    </xf>
    <xf numFmtId="0" fontId="5" fillId="8" borderId="19" xfId="0" applyFont="1" applyFill="1" applyBorder="1" applyAlignment="1">
      <alignment horizontal="center" textRotation="90" wrapText="1"/>
    </xf>
    <xf numFmtId="0" fontId="2" fillId="0" borderId="35" xfId="0" applyNumberFormat="1" applyFont="1" applyFill="1" applyBorder="1" applyAlignment="1">
      <alignment vertical="top"/>
    </xf>
    <xf numFmtId="0" fontId="2" fillId="0" borderId="35" xfId="0" applyFont="1" applyFill="1" applyBorder="1" applyAlignment="1">
      <alignment horizontal="center" vertical="top"/>
    </xf>
    <xf numFmtId="0" fontId="2" fillId="0" borderId="35" xfId="0" applyFont="1" applyFill="1" applyBorder="1" applyAlignment="1">
      <alignment vertical="top"/>
    </xf>
    <xf numFmtId="0" fontId="2" fillId="8" borderId="3" xfId="0" applyFont="1" applyFill="1" applyBorder="1" applyAlignment="1">
      <alignment horizontal="center" vertical="top"/>
    </xf>
    <xf numFmtId="3" fontId="3" fillId="0" borderId="0" xfId="0" applyNumberFormat="1" applyFont="1" applyFill="1" applyBorder="1" applyAlignment="1">
      <alignment horizontal="center" vertical="top"/>
    </xf>
    <xf numFmtId="0" fontId="2" fillId="0" borderId="0" xfId="0" applyFont="1" applyFill="1" applyBorder="1" applyAlignment="1">
      <alignment vertical="top"/>
    </xf>
    <xf numFmtId="49" fontId="3" fillId="9" borderId="6" xfId="0" applyNumberFormat="1" applyFont="1" applyFill="1" applyBorder="1" applyAlignment="1">
      <alignment horizontal="center" vertical="top"/>
    </xf>
    <xf numFmtId="49" fontId="3" fillId="2" borderId="10" xfId="0" applyNumberFormat="1" applyFont="1" applyFill="1" applyBorder="1" applyAlignment="1">
      <alignment horizontal="center" vertical="top"/>
    </xf>
    <xf numFmtId="0" fontId="13" fillId="0" borderId="0" xfId="0" applyFont="1" applyAlignment="1">
      <alignment horizontal="center" vertical="top"/>
    </xf>
    <xf numFmtId="49" fontId="3" fillId="7" borderId="45" xfId="0" applyNumberFormat="1" applyFont="1" applyFill="1" applyBorder="1" applyAlignment="1">
      <alignment horizontal="center" vertical="top"/>
    </xf>
    <xf numFmtId="0" fontId="2" fillId="8" borderId="10" xfId="0" applyFont="1" applyFill="1" applyBorder="1" applyAlignment="1">
      <alignment horizontal="left" vertical="top" wrapText="1"/>
    </xf>
    <xf numFmtId="0" fontId="3" fillId="8" borderId="0" xfId="0" applyFont="1" applyFill="1" applyBorder="1" applyAlignment="1">
      <alignment horizontal="center" vertical="top" wrapText="1"/>
    </xf>
    <xf numFmtId="49" fontId="2" fillId="8" borderId="11" xfId="0" applyNumberFormat="1" applyFont="1" applyFill="1" applyBorder="1" applyAlignment="1">
      <alignment horizontal="center" vertical="top" wrapText="1"/>
    </xf>
    <xf numFmtId="0" fontId="2" fillId="8" borderId="54" xfId="0" applyFont="1" applyFill="1" applyBorder="1" applyAlignment="1">
      <alignment vertical="top" wrapText="1"/>
    </xf>
    <xf numFmtId="0" fontId="2" fillId="8" borderId="10" xfId="0" applyFont="1" applyFill="1" applyBorder="1" applyAlignment="1">
      <alignment vertical="top" wrapText="1"/>
    </xf>
    <xf numFmtId="0" fontId="2" fillId="8" borderId="6" xfId="0" applyFont="1" applyFill="1" applyBorder="1" applyAlignment="1">
      <alignment vertical="top" wrapText="1"/>
    </xf>
    <xf numFmtId="49" fontId="3" fillId="9" borderId="38" xfId="0" applyNumberFormat="1" applyFont="1" applyFill="1" applyBorder="1" applyAlignment="1">
      <alignment horizontal="center" vertical="top"/>
    </xf>
    <xf numFmtId="0" fontId="5" fillId="8" borderId="10" xfId="0" applyFont="1" applyFill="1" applyBorder="1" applyAlignment="1">
      <alignment vertical="top" wrapText="1"/>
    </xf>
    <xf numFmtId="166" fontId="2" fillId="8" borderId="45" xfId="0" applyNumberFormat="1" applyFont="1" applyFill="1" applyBorder="1" applyAlignment="1">
      <alignment horizontal="center" vertical="top"/>
    </xf>
    <xf numFmtId="166" fontId="2" fillId="8" borderId="12" xfId="0" applyNumberFormat="1" applyFont="1" applyFill="1" applyBorder="1" applyAlignment="1">
      <alignment horizontal="center" vertical="top"/>
    </xf>
    <xf numFmtId="164" fontId="3" fillId="2" borderId="21" xfId="0" applyNumberFormat="1" applyFont="1" applyFill="1" applyBorder="1" applyAlignment="1">
      <alignment horizontal="center" vertical="top"/>
    </xf>
    <xf numFmtId="164" fontId="3" fillId="9" borderId="22" xfId="0" applyNumberFormat="1" applyFont="1" applyFill="1" applyBorder="1" applyAlignment="1">
      <alignment horizontal="center" vertical="top"/>
    </xf>
    <xf numFmtId="164" fontId="3" fillId="12" borderId="22" xfId="0" applyNumberFormat="1" applyFont="1" applyFill="1" applyBorder="1" applyAlignment="1">
      <alignment horizontal="center" vertical="top"/>
    </xf>
    <xf numFmtId="0" fontId="2" fillId="0" borderId="18" xfId="0" applyFont="1" applyBorder="1" applyAlignment="1">
      <alignment vertical="top"/>
    </xf>
    <xf numFmtId="164" fontId="7" fillId="8" borderId="55" xfId="0" applyNumberFormat="1" applyFont="1" applyFill="1" applyBorder="1" applyAlignment="1">
      <alignment horizontal="center" vertical="top"/>
    </xf>
    <xf numFmtId="164" fontId="7" fillId="8" borderId="53" xfId="0" applyNumberFormat="1" applyFont="1" applyFill="1" applyBorder="1" applyAlignment="1">
      <alignment horizontal="center" vertical="top"/>
    </xf>
    <xf numFmtId="164" fontId="2" fillId="8" borderId="71" xfId="0" applyNumberFormat="1" applyFont="1" applyFill="1" applyBorder="1" applyAlignment="1">
      <alignment horizontal="center" vertical="top"/>
    </xf>
    <xf numFmtId="164" fontId="2" fillId="8" borderId="6" xfId="0" applyNumberFormat="1" applyFont="1" applyFill="1" applyBorder="1" applyAlignment="1">
      <alignment horizontal="center" vertical="top"/>
    </xf>
    <xf numFmtId="164" fontId="2" fillId="8" borderId="56" xfId="0" applyNumberFormat="1" applyFont="1" applyFill="1" applyBorder="1" applyAlignment="1">
      <alignment horizontal="center" vertical="top"/>
    </xf>
    <xf numFmtId="164" fontId="7" fillId="8" borderId="19" xfId="0" applyNumberFormat="1" applyFont="1" applyFill="1" applyBorder="1" applyAlignment="1">
      <alignment horizontal="center" vertical="top"/>
    </xf>
    <xf numFmtId="164" fontId="2" fillId="8" borderId="44" xfId="0" applyNumberFormat="1" applyFont="1" applyFill="1" applyBorder="1" applyAlignment="1">
      <alignment horizontal="center" vertical="top"/>
    </xf>
    <xf numFmtId="164" fontId="2" fillId="8" borderId="52" xfId="0" applyNumberFormat="1" applyFont="1" applyFill="1" applyBorder="1" applyAlignment="1">
      <alignment horizontal="center" vertical="top"/>
    </xf>
    <xf numFmtId="164" fontId="3" fillId="7" borderId="72" xfId="0" applyNumberFormat="1" applyFont="1" applyFill="1" applyBorder="1" applyAlignment="1">
      <alignment horizontal="center" vertical="top"/>
    </xf>
    <xf numFmtId="164" fontId="3" fillId="2" borderId="23" xfId="0" applyNumberFormat="1" applyFont="1" applyFill="1" applyBorder="1" applyAlignment="1">
      <alignment horizontal="center" vertical="top"/>
    </xf>
    <xf numFmtId="164" fontId="3" fillId="7" borderId="62" xfId="0" applyNumberFormat="1" applyFont="1" applyFill="1" applyBorder="1" applyAlignment="1">
      <alignment horizontal="center" vertical="top"/>
    </xf>
    <xf numFmtId="164" fontId="3" fillId="7" borderId="74" xfId="0" applyNumberFormat="1" applyFont="1" applyFill="1" applyBorder="1" applyAlignment="1">
      <alignment horizontal="center" vertical="top"/>
    </xf>
    <xf numFmtId="164" fontId="3" fillId="2" borderId="22" xfId="0" applyNumberFormat="1" applyFont="1" applyFill="1" applyBorder="1" applyAlignment="1">
      <alignment horizontal="center" vertical="top"/>
    </xf>
    <xf numFmtId="164" fontId="3" fillId="7" borderId="69" xfId="0" applyNumberFormat="1" applyFont="1" applyFill="1" applyBorder="1" applyAlignment="1">
      <alignment horizontal="center" vertical="top"/>
    </xf>
    <xf numFmtId="164" fontId="3" fillId="2" borderId="27" xfId="0" applyNumberFormat="1" applyFont="1" applyFill="1" applyBorder="1" applyAlignment="1">
      <alignment horizontal="center" vertical="top"/>
    </xf>
    <xf numFmtId="164" fontId="3" fillId="7" borderId="51" xfId="0" applyNumberFormat="1" applyFont="1" applyFill="1" applyBorder="1" applyAlignment="1">
      <alignment horizontal="center" vertical="top"/>
    </xf>
    <xf numFmtId="164" fontId="3" fillId="2" borderId="70" xfId="0" applyNumberFormat="1" applyFont="1" applyFill="1" applyBorder="1" applyAlignment="1">
      <alignment horizontal="center" vertical="top"/>
    </xf>
    <xf numFmtId="164" fontId="3" fillId="7" borderId="68" xfId="0" applyNumberFormat="1" applyFont="1" applyFill="1" applyBorder="1" applyAlignment="1">
      <alignment horizontal="center" vertical="top"/>
    </xf>
    <xf numFmtId="164" fontId="3" fillId="7" borderId="26" xfId="0" applyNumberFormat="1" applyFont="1" applyFill="1" applyBorder="1" applyAlignment="1">
      <alignment horizontal="center" vertical="top"/>
    </xf>
    <xf numFmtId="164" fontId="2" fillId="8" borderId="48" xfId="0" applyNumberFormat="1" applyFont="1" applyFill="1" applyBorder="1" applyAlignment="1">
      <alignment horizontal="center" vertical="top"/>
    </xf>
    <xf numFmtId="164" fontId="7" fillId="8" borderId="4" xfId="0" applyNumberFormat="1" applyFont="1" applyFill="1" applyBorder="1" applyAlignment="1">
      <alignment horizontal="center" vertical="top"/>
    </xf>
    <xf numFmtId="164" fontId="7" fillId="8" borderId="14" xfId="0" applyNumberFormat="1" applyFont="1" applyFill="1" applyBorder="1" applyAlignment="1">
      <alignment horizontal="center" vertical="top"/>
    </xf>
    <xf numFmtId="164" fontId="2" fillId="8" borderId="3" xfId="0" applyNumberFormat="1" applyFont="1" applyFill="1" applyBorder="1" applyAlignment="1">
      <alignment horizontal="center" vertical="top" wrapText="1"/>
    </xf>
    <xf numFmtId="166" fontId="2" fillId="8" borderId="61" xfId="0" applyNumberFormat="1" applyFont="1" applyFill="1" applyBorder="1" applyAlignment="1">
      <alignment horizontal="center" vertical="top"/>
    </xf>
    <xf numFmtId="164" fontId="3" fillId="7" borderId="13" xfId="0" applyNumberFormat="1" applyFont="1" applyFill="1" applyBorder="1" applyAlignment="1">
      <alignment horizontal="center" vertical="top"/>
    </xf>
    <xf numFmtId="164" fontId="2" fillId="8" borderId="75" xfId="0" applyNumberFormat="1" applyFont="1" applyFill="1" applyBorder="1" applyAlignment="1">
      <alignment horizontal="center" vertical="top"/>
    </xf>
    <xf numFmtId="164" fontId="2" fillId="8" borderId="30" xfId="0" applyNumberFormat="1" applyFont="1" applyFill="1" applyBorder="1" applyAlignment="1">
      <alignment horizontal="center" vertical="top"/>
    </xf>
    <xf numFmtId="164" fontId="3" fillId="9" borderId="67" xfId="0" applyNumberFormat="1" applyFont="1" applyFill="1" applyBorder="1" applyAlignment="1">
      <alignment horizontal="center" vertical="top"/>
    </xf>
    <xf numFmtId="164" fontId="3" fillId="12" borderId="67" xfId="0" applyNumberFormat="1" applyFont="1" applyFill="1" applyBorder="1" applyAlignment="1">
      <alignment horizontal="center" vertical="top"/>
    </xf>
    <xf numFmtId="164" fontId="2" fillId="8" borderId="6" xfId="0" applyNumberFormat="1" applyFont="1" applyFill="1" applyBorder="1" applyAlignment="1">
      <alignment horizontal="center" vertical="center"/>
    </xf>
    <xf numFmtId="164" fontId="3" fillId="9" borderId="27" xfId="0" applyNumberFormat="1" applyFont="1" applyFill="1" applyBorder="1" applyAlignment="1">
      <alignment horizontal="center" vertical="top"/>
    </xf>
    <xf numFmtId="164" fontId="3" fillId="12" borderId="27" xfId="0" applyNumberFormat="1" applyFont="1" applyFill="1" applyBorder="1" applyAlignment="1">
      <alignment horizontal="center" vertical="top"/>
    </xf>
    <xf numFmtId="164" fontId="3" fillId="2" borderId="2" xfId="0" applyNumberFormat="1" applyFont="1" applyFill="1" applyBorder="1" applyAlignment="1">
      <alignment horizontal="center" vertical="top"/>
    </xf>
    <xf numFmtId="164" fontId="3" fillId="9" borderId="70" xfId="0" applyNumberFormat="1" applyFont="1" applyFill="1" applyBorder="1" applyAlignment="1">
      <alignment horizontal="center" vertical="top"/>
    </xf>
    <xf numFmtId="164" fontId="3" fillId="12" borderId="70" xfId="0" applyNumberFormat="1" applyFont="1" applyFill="1" applyBorder="1" applyAlignment="1">
      <alignment horizontal="center" vertical="top"/>
    </xf>
    <xf numFmtId="0" fontId="18" fillId="0" borderId="21" xfId="0" applyFont="1" applyBorder="1" applyAlignment="1">
      <alignment horizontal="center" vertical="center" textRotation="90" wrapText="1"/>
    </xf>
    <xf numFmtId="0" fontId="18" fillId="0" borderId="27" xfId="0" applyFont="1" applyBorder="1" applyAlignment="1">
      <alignment horizontal="center" vertical="center" textRotation="90" wrapText="1"/>
    </xf>
    <xf numFmtId="0" fontId="18" fillId="0" borderId="2" xfId="0" applyFont="1" applyBorder="1" applyAlignment="1">
      <alignment horizontal="center" vertical="center" textRotation="90" wrapText="1"/>
    </xf>
    <xf numFmtId="0" fontId="18" fillId="0" borderId="23" xfId="0" applyFont="1" applyBorder="1" applyAlignment="1">
      <alignment horizontal="center" vertical="center" textRotation="90" wrapText="1"/>
    </xf>
    <xf numFmtId="164" fontId="3" fillId="4" borderId="33" xfId="0" applyNumberFormat="1" applyFont="1" applyFill="1" applyBorder="1" applyAlignment="1">
      <alignment horizontal="center" vertical="top" wrapText="1"/>
    </xf>
    <xf numFmtId="164" fontId="3" fillId="7" borderId="25" xfId="0" applyNumberFormat="1" applyFont="1" applyFill="1" applyBorder="1" applyAlignment="1">
      <alignment horizontal="center" vertical="top" wrapText="1"/>
    </xf>
    <xf numFmtId="164" fontId="2" fillId="0" borderId="44" xfId="0" applyNumberFormat="1" applyFont="1" applyBorder="1" applyAlignment="1">
      <alignment horizontal="center" vertical="top"/>
    </xf>
    <xf numFmtId="164" fontId="2" fillId="7" borderId="44" xfId="0" applyNumberFormat="1" applyFont="1" applyFill="1" applyBorder="1" applyAlignment="1">
      <alignment horizontal="center" vertical="top"/>
    </xf>
    <xf numFmtId="164" fontId="2" fillId="7" borderId="25" xfId="0" applyNumberFormat="1" applyFont="1" applyFill="1" applyBorder="1" applyAlignment="1">
      <alignment horizontal="center" vertical="top" wrapText="1"/>
    </xf>
    <xf numFmtId="164" fontId="3" fillId="4" borderId="44" xfId="0" applyNumberFormat="1" applyFont="1" applyFill="1" applyBorder="1" applyAlignment="1">
      <alignment horizontal="center" vertical="top"/>
    </xf>
    <xf numFmtId="164" fontId="2" fillId="0" borderId="25" xfId="0" applyNumberFormat="1" applyFont="1" applyBorder="1" applyAlignment="1">
      <alignment horizontal="center" vertical="top" wrapText="1"/>
    </xf>
    <xf numFmtId="164" fontId="3" fillId="5" borderId="40" xfId="0" applyNumberFormat="1" applyFont="1" applyFill="1" applyBorder="1" applyAlignment="1">
      <alignment horizontal="center" vertical="top"/>
    </xf>
    <xf numFmtId="164" fontId="3" fillId="4" borderId="76" xfId="0" applyNumberFormat="1" applyFont="1" applyFill="1" applyBorder="1" applyAlignment="1">
      <alignment horizontal="center" vertical="top" wrapText="1"/>
    </xf>
    <xf numFmtId="164" fontId="3" fillId="7" borderId="9" xfId="0" applyNumberFormat="1" applyFont="1" applyFill="1" applyBorder="1" applyAlignment="1">
      <alignment horizontal="center" vertical="top" wrapText="1"/>
    </xf>
    <xf numFmtId="164" fontId="2" fillId="0" borderId="56" xfId="0" applyNumberFormat="1" applyFont="1" applyBorder="1" applyAlignment="1">
      <alignment horizontal="center" vertical="top"/>
    </xf>
    <xf numFmtId="164" fontId="2" fillId="7" borderId="56" xfId="0" applyNumberFormat="1" applyFont="1" applyFill="1" applyBorder="1" applyAlignment="1">
      <alignment horizontal="center" vertical="top"/>
    </xf>
    <xf numFmtId="164" fontId="2" fillId="7" borderId="9" xfId="0" applyNumberFormat="1" applyFont="1" applyFill="1" applyBorder="1" applyAlignment="1">
      <alignment horizontal="center" vertical="top" wrapText="1"/>
    </xf>
    <xf numFmtId="164" fontId="3" fillId="4" borderId="56" xfId="0" applyNumberFormat="1" applyFont="1" applyFill="1" applyBorder="1" applyAlignment="1">
      <alignment horizontal="center" vertical="top"/>
    </xf>
    <xf numFmtId="164" fontId="2" fillId="0" borderId="9" xfId="0" applyNumberFormat="1" applyFont="1" applyBorder="1" applyAlignment="1">
      <alignment horizontal="center" vertical="top" wrapText="1"/>
    </xf>
    <xf numFmtId="164" fontId="3" fillId="5" borderId="7" xfId="0" applyNumberFormat="1" applyFont="1" applyFill="1" applyBorder="1" applyAlignment="1">
      <alignment horizontal="center" vertical="top"/>
    </xf>
    <xf numFmtId="164" fontId="3" fillId="4" borderId="73" xfId="0" applyNumberFormat="1" applyFont="1" applyFill="1" applyBorder="1" applyAlignment="1">
      <alignment horizontal="center" vertical="top" wrapText="1"/>
    </xf>
    <xf numFmtId="164" fontId="3" fillId="7" borderId="1" xfId="0" applyNumberFormat="1" applyFont="1" applyFill="1" applyBorder="1" applyAlignment="1">
      <alignment horizontal="center" vertical="top" wrapText="1"/>
    </xf>
    <xf numFmtId="164" fontId="2" fillId="0" borderId="19" xfId="0" applyNumberFormat="1" applyFont="1" applyBorder="1" applyAlignment="1">
      <alignment horizontal="center" vertical="top"/>
    </xf>
    <xf numFmtId="164" fontId="2" fillId="7" borderId="19" xfId="0" applyNumberFormat="1" applyFont="1" applyFill="1" applyBorder="1" applyAlignment="1">
      <alignment horizontal="center" vertical="top"/>
    </xf>
    <xf numFmtId="164" fontId="2" fillId="7" borderId="1" xfId="0" applyNumberFormat="1" applyFont="1" applyFill="1" applyBorder="1" applyAlignment="1">
      <alignment horizontal="center" vertical="top" wrapText="1"/>
    </xf>
    <xf numFmtId="164" fontId="3" fillId="4" borderId="19" xfId="0" applyNumberFormat="1" applyFont="1" applyFill="1" applyBorder="1" applyAlignment="1">
      <alignment horizontal="center" vertical="top"/>
    </xf>
    <xf numFmtId="164" fontId="2" fillId="0" borderId="1" xfId="0" applyNumberFormat="1" applyFont="1" applyBorder="1" applyAlignment="1">
      <alignment horizontal="center" vertical="top" wrapText="1"/>
    </xf>
    <xf numFmtId="164" fontId="3" fillId="5" borderId="8" xfId="0" applyNumberFormat="1" applyFont="1" applyFill="1" applyBorder="1" applyAlignment="1">
      <alignment horizontal="center" vertical="top"/>
    </xf>
    <xf numFmtId="0" fontId="2" fillId="0" borderId="69" xfId="0" applyFont="1" applyBorder="1" applyAlignment="1">
      <alignment horizontal="center" vertical="center" textRotation="90"/>
    </xf>
    <xf numFmtId="0" fontId="2" fillId="0" borderId="46" xfId="0" applyFont="1" applyBorder="1" applyAlignment="1">
      <alignment horizontal="center" vertical="center" textRotation="90"/>
    </xf>
    <xf numFmtId="0" fontId="2" fillId="0" borderId="51" xfId="0" applyFont="1" applyBorder="1" applyAlignment="1">
      <alignment horizontal="center" vertical="center" textRotation="90"/>
    </xf>
    <xf numFmtId="0" fontId="5" fillId="8" borderId="52" xfId="0" applyFont="1" applyFill="1" applyBorder="1" applyAlignment="1">
      <alignment vertical="top" wrapText="1"/>
    </xf>
    <xf numFmtId="0" fontId="2" fillId="8" borderId="71" xfId="0" applyFont="1" applyFill="1" applyBorder="1" applyAlignment="1">
      <alignment horizontal="center" vertical="top"/>
    </xf>
    <xf numFmtId="164" fontId="2" fillId="8" borderId="71" xfId="0" applyNumberFormat="1" applyFont="1" applyFill="1" applyBorder="1" applyAlignment="1">
      <alignment horizontal="left" vertical="top" wrapText="1"/>
    </xf>
    <xf numFmtId="164" fontId="2" fillId="8" borderId="52" xfId="0" applyNumberFormat="1" applyFont="1" applyFill="1" applyBorder="1" applyAlignment="1">
      <alignment horizontal="left" vertical="top" wrapText="1"/>
    </xf>
    <xf numFmtId="0" fontId="2" fillId="3" borderId="71" xfId="2" applyFont="1" applyFill="1" applyBorder="1" applyAlignment="1">
      <alignment horizontal="center" vertical="top"/>
    </xf>
    <xf numFmtId="0" fontId="2" fillId="3" borderId="77" xfId="2" applyFont="1" applyFill="1" applyBorder="1" applyAlignment="1">
      <alignment horizontal="center" vertical="top"/>
    </xf>
    <xf numFmtId="0" fontId="2" fillId="8" borderId="77" xfId="1" applyFont="1" applyFill="1" applyBorder="1" applyAlignment="1">
      <alignment horizontal="center" vertical="top"/>
    </xf>
    <xf numFmtId="1" fontId="2" fillId="8" borderId="78" xfId="2" applyNumberFormat="1" applyFont="1" applyFill="1" applyBorder="1" applyAlignment="1">
      <alignment horizontal="center" vertical="top"/>
    </xf>
    <xf numFmtId="1" fontId="2" fillId="3" borderId="77" xfId="2" applyNumberFormat="1" applyFont="1" applyFill="1" applyBorder="1" applyAlignment="1">
      <alignment horizontal="center" vertical="top"/>
    </xf>
    <xf numFmtId="1" fontId="2" fillId="3" borderId="79" xfId="2" applyNumberFormat="1" applyFont="1" applyFill="1" applyBorder="1" applyAlignment="1">
      <alignment horizontal="center" vertical="top"/>
    </xf>
    <xf numFmtId="1" fontId="2" fillId="0" borderId="77" xfId="0" applyNumberFormat="1" applyFont="1" applyFill="1" applyBorder="1" applyAlignment="1">
      <alignment horizontal="center" vertical="top"/>
    </xf>
    <xf numFmtId="3" fontId="2" fillId="8" borderId="77" xfId="0" applyNumberFormat="1" applyFont="1" applyFill="1" applyBorder="1" applyAlignment="1">
      <alignment horizontal="center" vertical="top" wrapText="1"/>
    </xf>
    <xf numFmtId="3" fontId="2" fillId="8" borderId="52" xfId="2" applyNumberFormat="1" applyFont="1" applyFill="1" applyBorder="1" applyAlignment="1">
      <alignment horizontal="center" vertical="top"/>
    </xf>
    <xf numFmtId="0" fontId="2" fillId="8" borderId="78" xfId="0" applyFont="1" applyFill="1" applyBorder="1" applyAlignment="1">
      <alignment horizontal="center" vertical="top" wrapText="1"/>
    </xf>
    <xf numFmtId="0" fontId="2" fillId="8" borderId="52" xfId="0" applyFont="1" applyFill="1" applyBorder="1" applyAlignment="1">
      <alignment vertical="top" wrapText="1"/>
    </xf>
    <xf numFmtId="0" fontId="2" fillId="8" borderId="44" xfId="0" applyFont="1" applyFill="1" applyBorder="1" applyAlignment="1">
      <alignment vertical="top" wrapText="1"/>
    </xf>
    <xf numFmtId="0" fontId="23" fillId="8" borderId="3" xfId="0" applyFont="1" applyFill="1" applyBorder="1" applyAlignment="1">
      <alignment horizontal="left" vertical="top" wrapText="1"/>
    </xf>
    <xf numFmtId="164" fontId="2" fillId="8" borderId="3" xfId="0" applyNumberFormat="1" applyFont="1" applyFill="1" applyBorder="1" applyAlignment="1">
      <alignment horizontal="left" vertical="top" wrapText="1"/>
    </xf>
    <xf numFmtId="164" fontId="2" fillId="8" borderId="14" xfId="0" applyNumberFormat="1" applyFont="1" applyFill="1" applyBorder="1" applyAlignment="1">
      <alignment horizontal="left" vertical="top" wrapText="1"/>
    </xf>
    <xf numFmtId="0" fontId="2" fillId="8" borderId="82" xfId="0" applyFont="1" applyFill="1" applyBorder="1" applyAlignment="1">
      <alignment horizontal="left" vertical="top" wrapText="1"/>
    </xf>
    <xf numFmtId="0" fontId="2" fillId="8" borderId="81" xfId="0" applyFont="1" applyFill="1" applyBorder="1" applyAlignment="1">
      <alignment horizontal="left" vertical="top" wrapText="1"/>
    </xf>
    <xf numFmtId="0" fontId="2" fillId="8" borderId="83" xfId="0" applyFont="1" applyFill="1" applyBorder="1" applyAlignment="1">
      <alignment horizontal="left" vertical="top" wrapText="1"/>
    </xf>
    <xf numFmtId="0" fontId="2" fillId="8" borderId="3" xfId="0" applyFont="1" applyFill="1" applyBorder="1" applyAlignment="1">
      <alignment vertical="top" wrapText="1"/>
    </xf>
    <xf numFmtId="164" fontId="2" fillId="8" borderId="81" xfId="0" applyNumberFormat="1" applyFont="1" applyFill="1" applyBorder="1" applyAlignment="1">
      <alignment vertical="top" wrapText="1"/>
    </xf>
    <xf numFmtId="0" fontId="2" fillId="8" borderId="84" xfId="0" applyFont="1" applyFill="1" applyBorder="1" applyAlignment="1">
      <alignment horizontal="left" vertical="top" wrapText="1"/>
    </xf>
    <xf numFmtId="0" fontId="2" fillId="8" borderId="3" xfId="0" applyFont="1" applyFill="1" applyBorder="1" applyAlignment="1">
      <alignment horizontal="left" vertical="top" wrapText="1"/>
    </xf>
    <xf numFmtId="0" fontId="2" fillId="8" borderId="4" xfId="0" applyFont="1" applyFill="1" applyBorder="1" applyAlignment="1">
      <alignment vertical="top" wrapText="1"/>
    </xf>
    <xf numFmtId="0" fontId="2" fillId="8" borderId="14" xfId="0" applyFont="1" applyFill="1" applyBorder="1" applyAlignment="1">
      <alignment vertical="top" wrapText="1"/>
    </xf>
    <xf numFmtId="0" fontId="2" fillId="0" borderId="44" xfId="0" applyFont="1" applyBorder="1" applyAlignment="1">
      <alignment vertical="top"/>
    </xf>
    <xf numFmtId="0" fontId="12" fillId="8" borderId="25" xfId="0" applyFont="1" applyFill="1" applyBorder="1" applyAlignment="1">
      <alignment vertical="top" wrapText="1"/>
    </xf>
    <xf numFmtId="0" fontId="2" fillId="10" borderId="71" xfId="0" applyFont="1" applyFill="1" applyBorder="1" applyAlignment="1">
      <alignment vertical="top" wrapText="1"/>
    </xf>
    <xf numFmtId="0" fontId="2" fillId="8" borderId="52" xfId="0" applyFont="1" applyFill="1" applyBorder="1" applyAlignment="1">
      <alignment horizontal="center" vertical="top" wrapText="1"/>
    </xf>
    <xf numFmtId="0" fontId="2" fillId="8" borderId="77" xfId="0" applyFont="1" applyFill="1" applyBorder="1" applyAlignment="1">
      <alignment horizontal="center" vertical="center" wrapText="1"/>
    </xf>
    <xf numFmtId="0" fontId="2" fillId="8" borderId="78" xfId="0" applyFont="1" applyFill="1" applyBorder="1" applyAlignment="1">
      <alignment horizontal="center" vertical="top"/>
    </xf>
    <xf numFmtId="0" fontId="2" fillId="8" borderId="52" xfId="0" applyFont="1" applyFill="1" applyBorder="1" applyAlignment="1">
      <alignment horizontal="center" vertical="top"/>
    </xf>
    <xf numFmtId="0" fontId="12" fillId="8" borderId="72" xfId="0" applyFont="1" applyFill="1" applyBorder="1" applyAlignment="1">
      <alignment vertical="top" wrapText="1"/>
    </xf>
    <xf numFmtId="0" fontId="2" fillId="0" borderId="14" xfId="0" applyFont="1" applyBorder="1" applyAlignment="1">
      <alignment vertical="top"/>
    </xf>
    <xf numFmtId="0" fontId="12" fillId="8" borderId="13" xfId="0" applyFont="1" applyFill="1" applyBorder="1" applyAlignment="1">
      <alignment vertical="top" wrapText="1"/>
    </xf>
    <xf numFmtId="0" fontId="2" fillId="10" borderId="3" xfId="0" applyFont="1" applyFill="1" applyBorder="1" applyAlignment="1">
      <alignment vertical="top" wrapText="1"/>
    </xf>
    <xf numFmtId="165" fontId="2" fillId="8" borderId="3" xfId="3" applyFont="1" applyFill="1" applyBorder="1" applyAlignment="1">
      <alignment vertical="top" wrapText="1"/>
    </xf>
    <xf numFmtId="165" fontId="2" fillId="8" borderId="14" xfId="3" applyFont="1" applyFill="1" applyBorder="1" applyAlignment="1">
      <alignment vertical="top" wrapText="1"/>
    </xf>
    <xf numFmtId="0" fontId="2" fillId="8" borderId="82" xfId="0" applyFont="1" applyFill="1" applyBorder="1" applyAlignment="1">
      <alignment vertical="top" wrapText="1"/>
    </xf>
    <xf numFmtId="0" fontId="12" fillId="8" borderId="66" xfId="0" applyFont="1" applyFill="1" applyBorder="1" applyAlignment="1">
      <alignment vertical="top" wrapText="1"/>
    </xf>
    <xf numFmtId="0" fontId="8" fillId="8" borderId="38" xfId="0" applyFont="1" applyFill="1" applyBorder="1" applyAlignment="1">
      <alignment horizontal="left" vertical="top" wrapText="1"/>
    </xf>
    <xf numFmtId="0" fontId="8" fillId="8" borderId="42" xfId="0" applyFont="1" applyFill="1" applyBorder="1" applyAlignment="1">
      <alignment horizontal="left" vertical="top" wrapText="1"/>
    </xf>
    <xf numFmtId="0" fontId="8" fillId="8" borderId="3" xfId="0" applyFont="1" applyFill="1" applyBorder="1" applyAlignment="1">
      <alignment horizontal="left" vertical="top" wrapText="1"/>
    </xf>
    <xf numFmtId="0" fontId="2" fillId="8" borderId="82" xfId="0" applyFont="1" applyFill="1" applyBorder="1" applyAlignment="1">
      <alignment horizontal="center" vertical="top"/>
    </xf>
    <xf numFmtId="0" fontId="2" fillId="8" borderId="81" xfId="0" applyFont="1" applyFill="1" applyBorder="1" applyAlignment="1">
      <alignment horizontal="center" vertical="top"/>
    </xf>
    <xf numFmtId="0" fontId="8" fillId="8" borderId="52" xfId="0" applyFont="1" applyFill="1" applyBorder="1" applyAlignment="1">
      <alignment horizontal="center" vertical="top" wrapText="1"/>
    </xf>
    <xf numFmtId="0" fontId="8" fillId="3" borderId="44" xfId="0" applyFont="1" applyFill="1" applyBorder="1" applyAlignment="1">
      <alignment horizontal="center" vertical="top" wrapText="1"/>
    </xf>
    <xf numFmtId="0" fontId="2" fillId="8" borderId="86" xfId="0" applyFont="1" applyFill="1" applyBorder="1" applyAlignment="1">
      <alignment horizontal="center" vertical="top"/>
    </xf>
    <xf numFmtId="0" fontId="2" fillId="8" borderId="80" xfId="0" applyFont="1" applyFill="1" applyBorder="1" applyAlignment="1">
      <alignment horizontal="center" vertical="top"/>
    </xf>
    <xf numFmtId="0" fontId="2" fillId="8" borderId="77" xfId="0" applyFont="1" applyFill="1" applyBorder="1" applyAlignment="1">
      <alignment horizontal="center" vertical="top"/>
    </xf>
    <xf numFmtId="49" fontId="2" fillId="0" borderId="77" xfId="0" applyNumberFormat="1" applyFont="1" applyFill="1" applyBorder="1" applyAlignment="1">
      <alignment horizontal="center" vertical="top" wrapText="1"/>
    </xf>
    <xf numFmtId="49" fontId="2" fillId="8" borderId="77" xfId="0" applyNumberFormat="1" applyFont="1" applyFill="1" applyBorder="1" applyAlignment="1">
      <alignment horizontal="center" vertical="top" wrapText="1"/>
    </xf>
    <xf numFmtId="0" fontId="8" fillId="0" borderId="71" xfId="0" applyFont="1" applyFill="1" applyBorder="1" applyAlignment="1">
      <alignment horizontal="center" vertical="top"/>
    </xf>
    <xf numFmtId="0" fontId="8" fillId="8" borderId="3" xfId="0" applyFont="1" applyFill="1" applyBorder="1" applyAlignment="1">
      <alignment vertical="top" wrapText="1"/>
    </xf>
    <xf numFmtId="0" fontId="8" fillId="3" borderId="14" xfId="0" applyFont="1" applyFill="1" applyBorder="1" applyAlignment="1">
      <alignment horizontal="left" vertical="top" wrapText="1"/>
    </xf>
    <xf numFmtId="0" fontId="2" fillId="0" borderId="81" xfId="0" applyFont="1" applyBorder="1" applyAlignment="1">
      <alignment horizontal="left" vertical="top" wrapText="1"/>
    </xf>
    <xf numFmtId="0" fontId="2" fillId="0" borderId="14" xfId="0" applyFont="1" applyBorder="1" applyAlignment="1">
      <alignment horizontal="left" vertical="top" wrapText="1"/>
    </xf>
    <xf numFmtId="0" fontId="2" fillId="0" borderId="81" xfId="0" applyFont="1" applyFill="1" applyBorder="1" applyAlignment="1">
      <alignment horizontal="left" vertical="top" wrapText="1"/>
    </xf>
    <xf numFmtId="0" fontId="8" fillId="0" borderId="4" xfId="0" applyFont="1" applyBorder="1" applyAlignment="1">
      <alignment horizontal="left" vertical="top" wrapText="1"/>
    </xf>
    <xf numFmtId="0" fontId="5" fillId="8" borderId="72" xfId="0" applyFont="1" applyFill="1" applyBorder="1" applyAlignment="1"/>
    <xf numFmtId="0" fontId="5" fillId="8" borderId="29" xfId="0" applyFont="1" applyFill="1" applyBorder="1" applyAlignment="1"/>
    <xf numFmtId="164" fontId="2" fillId="8" borderId="37" xfId="0" applyNumberFormat="1" applyFont="1" applyFill="1" applyBorder="1" applyAlignment="1">
      <alignment horizontal="left" vertical="top" wrapText="1"/>
    </xf>
    <xf numFmtId="0" fontId="2" fillId="3" borderId="37" xfId="2" applyFont="1" applyFill="1" applyBorder="1" applyAlignment="1">
      <alignment horizontal="center" vertical="top"/>
    </xf>
    <xf numFmtId="0" fontId="2" fillId="3" borderId="47" xfId="2" applyFont="1" applyFill="1" applyBorder="1" applyAlignment="1">
      <alignment horizontal="center" vertical="top"/>
    </xf>
    <xf numFmtId="0" fontId="2" fillId="8" borderId="59" xfId="0" applyFont="1" applyFill="1" applyBorder="1" applyAlignment="1">
      <alignment horizontal="center" vertical="top" wrapText="1"/>
    </xf>
    <xf numFmtId="164" fontId="2" fillId="8" borderId="54" xfId="0" applyNumberFormat="1" applyFont="1" applyFill="1" applyBorder="1" applyAlignment="1">
      <alignment horizontal="left" vertical="top" wrapText="1"/>
    </xf>
    <xf numFmtId="164" fontId="2" fillId="8" borderId="10" xfId="0" applyNumberFormat="1" applyFont="1" applyFill="1" applyBorder="1" applyAlignment="1">
      <alignment horizontal="left" vertical="top" wrapText="1"/>
    </xf>
    <xf numFmtId="0" fontId="2" fillId="3" borderId="54" xfId="2" applyFont="1" applyFill="1" applyBorder="1" applyAlignment="1">
      <alignment horizontal="center" vertical="top"/>
    </xf>
    <xf numFmtId="0" fontId="2" fillId="3" borderId="87" xfId="2" applyFont="1" applyFill="1" applyBorder="1" applyAlignment="1">
      <alignment horizontal="center" vertical="top"/>
    </xf>
    <xf numFmtId="0" fontId="2" fillId="8" borderId="88" xfId="0" applyFont="1" applyFill="1" applyBorder="1" applyAlignment="1">
      <alignment horizontal="center" vertical="top" wrapText="1"/>
    </xf>
    <xf numFmtId="0" fontId="2" fillId="8" borderId="37" xfId="0" applyFont="1" applyFill="1" applyBorder="1" applyAlignment="1">
      <alignment horizontal="center" vertical="top"/>
    </xf>
    <xf numFmtId="0" fontId="5" fillId="8" borderId="6" xfId="0" applyFont="1" applyFill="1" applyBorder="1" applyAlignment="1">
      <alignment vertical="top" wrapText="1"/>
    </xf>
    <xf numFmtId="0" fontId="2" fillId="10" borderId="37" xfId="0" applyFont="1" applyFill="1" applyBorder="1" applyAlignment="1">
      <alignment vertical="top" wrapText="1"/>
    </xf>
    <xf numFmtId="0" fontId="2" fillId="8" borderId="37" xfId="0" applyFont="1" applyFill="1" applyBorder="1" applyAlignment="1">
      <alignment horizontal="center" vertical="top" wrapText="1"/>
    </xf>
    <xf numFmtId="0" fontId="2" fillId="8" borderId="6" xfId="0" applyFont="1" applyFill="1" applyBorder="1" applyAlignment="1">
      <alignment horizontal="center" vertical="top" wrapText="1"/>
    </xf>
    <xf numFmtId="0" fontId="2" fillId="8" borderId="6" xfId="0" applyFont="1" applyFill="1" applyBorder="1" applyAlignment="1">
      <alignment horizontal="center" vertical="top"/>
    </xf>
    <xf numFmtId="0" fontId="2" fillId="8" borderId="19" xfId="0" applyFont="1" applyFill="1" applyBorder="1" applyAlignment="1">
      <alignment vertical="top" wrapText="1"/>
    </xf>
    <xf numFmtId="0" fontId="2" fillId="8" borderId="54" xfId="0" applyFont="1" applyFill="1" applyBorder="1" applyAlignment="1">
      <alignment horizontal="center" vertical="top"/>
    </xf>
    <xf numFmtId="0" fontId="2" fillId="0" borderId="19" xfId="0" applyFont="1" applyBorder="1" applyAlignment="1">
      <alignment vertical="top"/>
    </xf>
    <xf numFmtId="0" fontId="12" fillId="8" borderId="1" xfId="0" applyFont="1" applyFill="1" applyBorder="1" applyAlignment="1">
      <alignment vertical="top" wrapText="1"/>
    </xf>
    <xf numFmtId="0" fontId="2" fillId="10" borderId="54" xfId="0" applyFont="1" applyFill="1" applyBorder="1" applyAlignment="1">
      <alignment vertical="top" wrapText="1"/>
    </xf>
    <xf numFmtId="0" fontId="2" fillId="8" borderId="54" xfId="0" applyFont="1" applyFill="1" applyBorder="1" applyAlignment="1">
      <alignment horizontal="center" vertical="top" wrapText="1"/>
    </xf>
    <xf numFmtId="0" fontId="2" fillId="8" borderId="10" xfId="0" applyFont="1" applyFill="1" applyBorder="1" applyAlignment="1">
      <alignment horizontal="center" vertical="top" wrapText="1"/>
    </xf>
    <xf numFmtId="0" fontId="2" fillId="8" borderId="87" xfId="0" applyFont="1" applyFill="1" applyBorder="1" applyAlignment="1">
      <alignment horizontal="center" vertical="center" wrapText="1"/>
    </xf>
    <xf numFmtId="0" fontId="2" fillId="8" borderId="10" xfId="0" applyFont="1" applyFill="1" applyBorder="1" applyAlignment="1">
      <alignment horizontal="center" vertical="top"/>
    </xf>
    <xf numFmtId="0" fontId="12" fillId="8" borderId="62" xfId="0" applyFont="1" applyFill="1" applyBorder="1" applyAlignment="1">
      <alignment vertical="top" wrapText="1"/>
    </xf>
    <xf numFmtId="0" fontId="8" fillId="8" borderId="20" xfId="0" applyFont="1" applyFill="1" applyBorder="1" applyAlignment="1">
      <alignment horizontal="left" vertical="top" wrapText="1"/>
    </xf>
    <xf numFmtId="0" fontId="2" fillId="8" borderId="47" xfId="0" applyFont="1" applyFill="1" applyBorder="1" applyAlignment="1">
      <alignment horizontal="center" vertical="top"/>
    </xf>
    <xf numFmtId="0" fontId="8" fillId="8" borderId="75" xfId="0" applyFont="1" applyFill="1" applyBorder="1" applyAlignment="1">
      <alignment horizontal="left" vertical="top" wrapText="1"/>
    </xf>
    <xf numFmtId="0" fontId="8" fillId="8" borderId="45" xfId="0" applyFont="1" applyFill="1" applyBorder="1" applyAlignment="1">
      <alignment horizontal="left" vertical="top" wrapText="1"/>
    </xf>
    <xf numFmtId="0" fontId="8" fillId="8" borderId="6" xfId="0" applyFont="1" applyFill="1" applyBorder="1" applyAlignment="1">
      <alignment horizontal="center" vertical="top" wrapText="1"/>
    </xf>
    <xf numFmtId="0" fontId="8" fillId="8" borderId="45" xfId="0" applyFont="1" applyFill="1" applyBorder="1" applyAlignment="1">
      <alignment horizontal="center" vertical="top" wrapText="1"/>
    </xf>
    <xf numFmtId="0" fontId="8" fillId="3" borderId="12" xfId="0" applyFont="1" applyFill="1" applyBorder="1" applyAlignment="1">
      <alignment horizontal="center" vertical="top" wrapText="1"/>
    </xf>
    <xf numFmtId="0" fontId="8" fillId="3" borderId="45" xfId="0" applyFont="1" applyFill="1" applyBorder="1" applyAlignment="1">
      <alignment horizontal="center" vertical="top" wrapText="1"/>
    </xf>
    <xf numFmtId="0" fontId="5" fillId="8" borderId="64" xfId="0" applyFont="1" applyFill="1" applyBorder="1" applyAlignment="1"/>
    <xf numFmtId="0" fontId="8" fillId="3" borderId="56" xfId="0" applyFont="1" applyFill="1" applyBorder="1" applyAlignment="1">
      <alignment horizontal="center" vertical="top" wrapText="1"/>
    </xf>
    <xf numFmtId="0" fontId="5" fillId="8" borderId="69" xfId="0" applyFont="1" applyFill="1" applyBorder="1" applyAlignment="1"/>
    <xf numFmtId="0" fontId="12" fillId="0" borderId="0" xfId="0" applyFont="1" applyFill="1" applyAlignment="1">
      <alignment vertical="top"/>
    </xf>
    <xf numFmtId="0" fontId="12" fillId="3" borderId="0" xfId="0" applyFont="1" applyFill="1" applyAlignment="1">
      <alignment vertical="top"/>
    </xf>
    <xf numFmtId="0" fontId="26" fillId="8" borderId="90" xfId="0" applyFont="1" applyFill="1" applyBorder="1" applyAlignment="1">
      <alignment horizontal="center" vertical="top" wrapText="1"/>
    </xf>
    <xf numFmtId="0" fontId="26" fillId="0" borderId="47" xfId="1" applyFont="1" applyFill="1" applyBorder="1" applyAlignment="1">
      <alignment horizontal="center" vertical="top"/>
    </xf>
    <xf numFmtId="0" fontId="26" fillId="0" borderId="60" xfId="1" applyFont="1" applyFill="1" applyBorder="1" applyAlignment="1">
      <alignment horizontal="center" vertical="top"/>
    </xf>
    <xf numFmtId="0" fontId="26" fillId="8" borderId="92" xfId="1" applyFont="1" applyFill="1" applyBorder="1" applyAlignment="1">
      <alignment horizontal="center" vertical="top"/>
    </xf>
    <xf numFmtId="0" fontId="26" fillId="8" borderId="84" xfId="1" applyFont="1" applyFill="1" applyBorder="1" applyAlignment="1">
      <alignment horizontal="center" vertical="top"/>
    </xf>
    <xf numFmtId="1" fontId="26" fillId="3" borderId="87" xfId="2" applyNumberFormat="1" applyFont="1" applyFill="1" applyBorder="1" applyAlignment="1">
      <alignment horizontal="center" vertical="top"/>
    </xf>
    <xf numFmtId="1" fontId="26" fillId="3" borderId="89" xfId="2" applyNumberFormat="1" applyFont="1" applyFill="1" applyBorder="1" applyAlignment="1">
      <alignment horizontal="center" vertical="top"/>
    </xf>
    <xf numFmtId="1" fontId="26" fillId="0" borderId="87" xfId="0" applyNumberFormat="1" applyFont="1" applyFill="1" applyBorder="1" applyAlignment="1">
      <alignment horizontal="center" vertical="top"/>
    </xf>
    <xf numFmtId="3" fontId="26" fillId="8" borderId="10" xfId="0" applyNumberFormat="1" applyFont="1" applyFill="1" applyBorder="1" applyAlignment="1">
      <alignment horizontal="center" vertical="top" wrapText="1"/>
    </xf>
    <xf numFmtId="3" fontId="26" fillId="3" borderId="87" xfId="2" applyNumberFormat="1" applyFont="1" applyFill="1" applyBorder="1" applyAlignment="1">
      <alignment horizontal="center" vertical="top"/>
    </xf>
    <xf numFmtId="0" fontId="26" fillId="8" borderId="88" xfId="0" applyFont="1" applyFill="1" applyBorder="1" applyAlignment="1">
      <alignment horizontal="center" vertical="top" wrapText="1"/>
    </xf>
    <xf numFmtId="0" fontId="26" fillId="8" borderId="87" xfId="0" applyFont="1" applyFill="1" applyBorder="1" applyAlignment="1">
      <alignment horizontal="center" vertical="top" wrapText="1"/>
    </xf>
    <xf numFmtId="0" fontId="26" fillId="8" borderId="89" xfId="0" applyFont="1" applyFill="1" applyBorder="1" applyAlignment="1">
      <alignment horizontal="center" vertical="top" wrapText="1"/>
    </xf>
    <xf numFmtId="0" fontId="26" fillId="0" borderId="93" xfId="0" applyFont="1" applyFill="1" applyBorder="1" applyAlignment="1">
      <alignment horizontal="center" vertical="top" wrapText="1"/>
    </xf>
    <xf numFmtId="3" fontId="26" fillId="8" borderId="87" xfId="0" applyNumberFormat="1" applyFont="1" applyFill="1" applyBorder="1" applyAlignment="1">
      <alignment horizontal="center" vertical="top" wrapText="1"/>
    </xf>
    <xf numFmtId="0" fontId="27" fillId="8" borderId="54" xfId="0" applyFont="1" applyFill="1" applyBorder="1" applyAlignment="1">
      <alignment horizontal="center" vertical="center" wrapText="1"/>
    </xf>
    <xf numFmtId="0" fontId="27" fillId="8" borderId="19" xfId="0" applyFont="1" applyFill="1" applyBorder="1" applyAlignment="1">
      <alignment horizontal="center" vertical="center" wrapText="1"/>
    </xf>
    <xf numFmtId="0" fontId="26" fillId="8" borderId="61" xfId="0" applyFont="1" applyFill="1" applyBorder="1" applyAlignment="1">
      <alignment horizontal="center" vertical="top" wrapText="1"/>
    </xf>
    <xf numFmtId="0" fontId="26" fillId="8" borderId="93" xfId="0" applyFont="1" applyFill="1" applyBorder="1" applyAlignment="1">
      <alignment horizontal="center" vertical="top" wrapText="1"/>
    </xf>
    <xf numFmtId="0" fontId="26" fillId="10" borderId="0" xfId="0" applyFont="1" applyFill="1" applyBorder="1" applyAlignment="1">
      <alignment horizontal="center" vertical="top" wrapText="1"/>
    </xf>
    <xf numFmtId="0" fontId="26" fillId="8" borderId="94" xfId="0" applyFont="1" applyFill="1" applyBorder="1" applyAlignment="1">
      <alignment horizontal="center" vertical="top" wrapText="1"/>
    </xf>
    <xf numFmtId="0" fontId="26" fillId="8" borderId="82" xfId="0" applyFont="1" applyFill="1" applyBorder="1" applyAlignment="1">
      <alignment vertical="top" wrapText="1"/>
    </xf>
    <xf numFmtId="0" fontId="26" fillId="8" borderId="14" xfId="0" applyFont="1" applyFill="1" applyBorder="1" applyAlignment="1">
      <alignment vertical="top" wrapText="1"/>
    </xf>
    <xf numFmtId="0" fontId="26" fillId="8" borderId="91" xfId="0" applyFont="1" applyFill="1" applyBorder="1" applyAlignment="1">
      <alignment horizontal="center" vertical="top" wrapText="1"/>
    </xf>
    <xf numFmtId="0" fontId="26" fillId="10" borderId="4" xfId="0" applyFont="1" applyFill="1" applyBorder="1" applyAlignment="1">
      <alignment vertical="top" wrapText="1"/>
    </xf>
    <xf numFmtId="0" fontId="26" fillId="8" borderId="84" xfId="0" applyFont="1" applyFill="1" applyBorder="1" applyAlignment="1">
      <alignment vertical="top" wrapText="1"/>
    </xf>
    <xf numFmtId="0" fontId="2" fillId="0" borderId="53" xfId="0" applyFont="1" applyBorder="1" applyAlignment="1">
      <alignment vertical="top"/>
    </xf>
    <xf numFmtId="0" fontId="2" fillId="0" borderId="58" xfId="0" applyFont="1" applyBorder="1" applyAlignment="1">
      <alignment vertical="top"/>
    </xf>
    <xf numFmtId="164" fontId="2" fillId="8" borderId="11" xfId="0" applyNumberFormat="1" applyFont="1" applyFill="1" applyBorder="1" applyAlignment="1">
      <alignment horizontal="center" vertical="top"/>
    </xf>
    <xf numFmtId="0" fontId="2" fillId="8" borderId="52" xfId="0" applyNumberFormat="1" applyFont="1" applyFill="1" applyBorder="1" applyAlignment="1">
      <alignment horizontal="center" vertical="top" wrapText="1"/>
    </xf>
    <xf numFmtId="0" fontId="26" fillId="8" borderId="54" xfId="0" applyFont="1" applyFill="1" applyBorder="1" applyAlignment="1">
      <alignment horizontal="center" vertical="top"/>
    </xf>
    <xf numFmtId="0" fontId="26" fillId="8" borderId="55" xfId="0" applyFont="1" applyFill="1" applyBorder="1" applyAlignment="1">
      <alignment horizontal="center" vertical="top"/>
    </xf>
    <xf numFmtId="0" fontId="26" fillId="8" borderId="49" xfId="0" applyFont="1" applyFill="1" applyBorder="1" applyAlignment="1">
      <alignment vertical="top" wrapText="1"/>
    </xf>
    <xf numFmtId="0" fontId="26" fillId="8" borderId="61" xfId="0" applyFont="1" applyFill="1" applyBorder="1" applyAlignment="1">
      <alignment horizontal="center" vertical="top"/>
    </xf>
    <xf numFmtId="0" fontId="26" fillId="8" borderId="4" xfId="0" applyFont="1" applyFill="1" applyBorder="1" applyAlignment="1">
      <alignment horizontal="center" vertical="top"/>
    </xf>
    <xf numFmtId="0" fontId="26" fillId="0" borderId="82" xfId="0" applyFont="1" applyBorder="1" applyAlignment="1">
      <alignment vertical="top" wrapText="1"/>
    </xf>
    <xf numFmtId="0" fontId="26" fillId="8" borderId="87" xfId="0" applyFont="1" applyFill="1" applyBorder="1" applyAlignment="1">
      <alignment horizontal="center" vertical="top"/>
    </xf>
    <xf numFmtId="0" fontId="26" fillId="8" borderId="93" xfId="0" applyFont="1" applyFill="1" applyBorder="1" applyAlignment="1">
      <alignment horizontal="center" vertical="top"/>
    </xf>
    <xf numFmtId="0" fontId="26" fillId="8" borderId="54" xfId="0" applyFont="1" applyFill="1" applyBorder="1" applyAlignment="1">
      <alignment horizontal="center" vertical="top" wrapText="1"/>
    </xf>
    <xf numFmtId="0" fontId="2" fillId="8" borderId="87" xfId="0" applyFont="1" applyFill="1" applyBorder="1" applyAlignment="1">
      <alignment horizontal="center" vertical="top"/>
    </xf>
    <xf numFmtId="49" fontId="26" fillId="0" borderId="87" xfId="0" applyNumberFormat="1" applyFont="1" applyFill="1" applyBorder="1" applyAlignment="1">
      <alignment horizontal="center" vertical="top" wrapText="1"/>
    </xf>
    <xf numFmtId="49" fontId="26" fillId="8" borderId="87" xfId="0" applyNumberFormat="1" applyFont="1" applyFill="1" applyBorder="1" applyAlignment="1">
      <alignment horizontal="center" vertical="top" wrapText="1"/>
    </xf>
    <xf numFmtId="49" fontId="26" fillId="0" borderId="10" xfId="0" applyNumberFormat="1" applyFont="1" applyFill="1" applyBorder="1" applyAlignment="1">
      <alignment horizontal="center" vertical="top" wrapText="1"/>
    </xf>
    <xf numFmtId="0" fontId="28" fillId="0" borderId="54" xfId="0" applyFont="1" applyFill="1" applyBorder="1" applyAlignment="1">
      <alignment horizontal="center" vertical="top"/>
    </xf>
    <xf numFmtId="0" fontId="26" fillId="8" borderId="10" xfId="0" applyFont="1" applyFill="1" applyBorder="1" applyAlignment="1">
      <alignment horizontal="center" vertical="top"/>
    </xf>
    <xf numFmtId="0" fontId="26" fillId="0" borderId="87" xfId="0" applyFont="1" applyFill="1" applyBorder="1" applyAlignment="1">
      <alignment horizontal="center" vertical="top" wrapText="1"/>
    </xf>
    <xf numFmtId="0" fontId="26" fillId="0" borderId="10" xfId="0" applyFont="1" applyFill="1" applyBorder="1" applyAlignment="1">
      <alignment horizontal="center" vertical="top" wrapText="1"/>
    </xf>
    <xf numFmtId="0" fontId="28" fillId="0" borderId="54" xfId="0" applyFont="1" applyBorder="1" applyAlignment="1">
      <alignment horizontal="center" vertical="top" wrapText="1"/>
    </xf>
    <xf numFmtId="0" fontId="25" fillId="8" borderId="10" xfId="0" applyFont="1" applyFill="1" applyBorder="1" applyAlignment="1">
      <alignment horizontal="center" vertical="top" wrapText="1"/>
    </xf>
    <xf numFmtId="0" fontId="2" fillId="8" borderId="3" xfId="0" applyFont="1" applyFill="1" applyBorder="1" applyAlignment="1">
      <alignment horizontal="center" vertical="top"/>
    </xf>
    <xf numFmtId="0" fontId="3" fillId="8" borderId="0" xfId="0" applyFont="1" applyFill="1" applyBorder="1" applyAlignment="1">
      <alignment horizontal="center" vertical="top" wrapText="1"/>
    </xf>
    <xf numFmtId="49" fontId="2" fillId="8" borderId="86" xfId="0" applyNumberFormat="1" applyFont="1" applyFill="1" applyBorder="1" applyAlignment="1">
      <alignment horizontal="center" vertical="top" wrapText="1"/>
    </xf>
    <xf numFmtId="0" fontId="2" fillId="8" borderId="85" xfId="0" applyFont="1" applyFill="1" applyBorder="1" applyAlignment="1">
      <alignment horizontal="left" vertical="top" wrapText="1"/>
    </xf>
    <xf numFmtId="0" fontId="2" fillId="8" borderId="83" xfId="0" applyFont="1" applyFill="1" applyBorder="1" applyAlignment="1">
      <alignment horizontal="left" vertical="top" wrapText="1"/>
    </xf>
    <xf numFmtId="49" fontId="2" fillId="8" borderId="11" xfId="0" applyNumberFormat="1" applyFont="1" applyFill="1" applyBorder="1" applyAlignment="1">
      <alignment horizontal="center" vertical="top" wrapText="1"/>
    </xf>
    <xf numFmtId="49" fontId="2" fillId="8" borderId="48" xfId="0" applyNumberFormat="1" applyFont="1" applyFill="1" applyBorder="1" applyAlignment="1">
      <alignment horizontal="center" vertical="top" wrapText="1"/>
    </xf>
    <xf numFmtId="49" fontId="3" fillId="8" borderId="10" xfId="0" applyNumberFormat="1" applyFont="1" applyFill="1" applyBorder="1" applyAlignment="1">
      <alignment horizontal="center" vertical="top"/>
    </xf>
    <xf numFmtId="49" fontId="3" fillId="9" borderId="6" xfId="0" applyNumberFormat="1" applyFont="1" applyFill="1" applyBorder="1" applyAlignment="1">
      <alignment horizontal="center" vertical="top"/>
    </xf>
    <xf numFmtId="49" fontId="3" fillId="2" borderId="10" xfId="0" applyNumberFormat="1" applyFont="1" applyFill="1" applyBorder="1" applyAlignment="1">
      <alignment horizontal="center" vertical="top"/>
    </xf>
    <xf numFmtId="0" fontId="2" fillId="8" borderId="3" xfId="0" applyFont="1" applyFill="1" applyBorder="1" applyAlignment="1">
      <alignment vertical="top" wrapText="1"/>
    </xf>
    <xf numFmtId="0" fontId="2" fillId="8" borderId="10" xfId="0" applyFont="1" applyFill="1" applyBorder="1" applyAlignment="1">
      <alignment vertical="top" wrapText="1"/>
    </xf>
    <xf numFmtId="49" fontId="3" fillId="9" borderId="38" xfId="0" applyNumberFormat="1" applyFont="1" applyFill="1" applyBorder="1" applyAlignment="1">
      <alignment horizontal="center" vertical="top"/>
    </xf>
    <xf numFmtId="49" fontId="3" fillId="8" borderId="10" xfId="0" applyNumberFormat="1" applyFont="1" applyFill="1" applyBorder="1" applyAlignment="1">
      <alignment horizontal="center" vertical="top" wrapText="1"/>
    </xf>
    <xf numFmtId="49" fontId="3" fillId="7" borderId="45" xfId="0" applyNumberFormat="1" applyFont="1" applyFill="1" applyBorder="1" applyAlignment="1">
      <alignment horizontal="center" vertical="top"/>
    </xf>
    <xf numFmtId="0" fontId="2" fillId="8" borderId="11" xfId="0" applyFont="1" applyFill="1" applyBorder="1" applyAlignment="1">
      <alignment horizontal="center" vertical="top" wrapText="1"/>
    </xf>
    <xf numFmtId="0" fontId="2" fillId="8" borderId="3" xfId="0" applyFont="1" applyFill="1" applyBorder="1" applyAlignment="1">
      <alignment horizontal="center" vertical="top"/>
    </xf>
    <xf numFmtId="0" fontId="3" fillId="8" borderId="0" xfId="0" applyFont="1" applyFill="1" applyBorder="1" applyAlignment="1">
      <alignment vertical="top" wrapText="1"/>
    </xf>
    <xf numFmtId="0" fontId="2" fillId="3" borderId="3" xfId="0" applyFont="1" applyFill="1" applyBorder="1" applyAlignment="1">
      <alignment vertical="top" wrapText="1"/>
    </xf>
    <xf numFmtId="0" fontId="2" fillId="3" borderId="81" xfId="0" applyFont="1" applyFill="1" applyBorder="1" applyAlignment="1">
      <alignment vertical="top" wrapText="1"/>
    </xf>
    <xf numFmtId="0" fontId="2" fillId="0" borderId="60" xfId="0" applyFont="1" applyBorder="1" applyAlignment="1">
      <alignment vertical="top" wrapText="1"/>
    </xf>
    <xf numFmtId="0" fontId="2" fillId="8" borderId="81" xfId="0" applyFont="1" applyFill="1" applyBorder="1" applyAlignment="1">
      <alignment horizontal="left" vertical="center" wrapText="1"/>
    </xf>
    <xf numFmtId="0" fontId="2" fillId="8" borderId="38" xfId="0" applyFont="1" applyFill="1" applyBorder="1" applyAlignment="1">
      <alignment vertical="top" wrapText="1"/>
    </xf>
    <xf numFmtId="1" fontId="2" fillId="8" borderId="79" xfId="2" applyNumberFormat="1" applyFont="1" applyFill="1" applyBorder="1" applyAlignment="1">
      <alignment horizontal="center" vertical="top"/>
    </xf>
    <xf numFmtId="0" fontId="26" fillId="8" borderId="10" xfId="0" applyFont="1" applyFill="1" applyBorder="1" applyAlignment="1">
      <alignment horizontal="center" vertical="top" wrapText="1"/>
    </xf>
    <xf numFmtId="3" fontId="2" fillId="3" borderId="84" xfId="2" applyNumberFormat="1" applyFont="1" applyFill="1" applyBorder="1" applyAlignment="1">
      <alignment horizontal="center" vertical="top"/>
    </xf>
    <xf numFmtId="3" fontId="2" fillId="3" borderId="58" xfId="2" applyNumberFormat="1" applyFont="1" applyFill="1" applyBorder="1" applyAlignment="1">
      <alignment horizontal="center" vertical="top"/>
    </xf>
    <xf numFmtId="3" fontId="26" fillId="3" borderId="47" xfId="2" applyNumberFormat="1" applyFont="1" applyFill="1" applyBorder="1" applyAlignment="1">
      <alignment horizontal="center" vertical="top"/>
    </xf>
    <xf numFmtId="0" fontId="2" fillId="8" borderId="3" xfId="0" applyFont="1" applyFill="1" applyBorder="1" applyAlignment="1">
      <alignment vertical="top"/>
    </xf>
    <xf numFmtId="0" fontId="2" fillId="8" borderId="45" xfId="0" applyFont="1" applyFill="1" applyBorder="1" applyAlignment="1">
      <alignment vertical="top"/>
    </xf>
    <xf numFmtId="0" fontId="2" fillId="8" borderId="10" xfId="0" applyFont="1" applyFill="1" applyBorder="1" applyAlignment="1">
      <alignment vertical="top"/>
    </xf>
    <xf numFmtId="0" fontId="2" fillId="8" borderId="0" xfId="0" applyFont="1" applyFill="1" applyAlignment="1">
      <alignment vertical="top"/>
    </xf>
    <xf numFmtId="0" fontId="3" fillId="0" borderId="0" xfId="0" applyFont="1" applyBorder="1" applyAlignment="1">
      <alignment horizontal="center" vertical="top"/>
    </xf>
    <xf numFmtId="0" fontId="2" fillId="8" borderId="37" xfId="0" applyFont="1" applyFill="1" applyBorder="1" applyAlignment="1">
      <alignment vertical="top" wrapText="1"/>
    </xf>
    <xf numFmtId="164" fontId="2" fillId="8" borderId="96" xfId="0" applyNumberFormat="1" applyFont="1" applyFill="1" applyBorder="1" applyAlignment="1">
      <alignment horizontal="center" vertical="top"/>
    </xf>
    <xf numFmtId="164" fontId="2" fillId="8" borderId="88" xfId="0" applyNumberFormat="1" applyFont="1" applyFill="1" applyBorder="1" applyAlignment="1">
      <alignment horizontal="center" vertical="top"/>
    </xf>
    <xf numFmtId="164" fontId="2" fillId="8" borderId="59" xfId="0" applyNumberFormat="1" applyFont="1" applyFill="1" applyBorder="1" applyAlignment="1">
      <alignment horizontal="center" vertical="top"/>
    </xf>
    <xf numFmtId="164" fontId="2" fillId="8" borderId="82" xfId="0" applyNumberFormat="1" applyFont="1" applyFill="1" applyBorder="1" applyAlignment="1">
      <alignment horizontal="center" vertical="top"/>
    </xf>
    <xf numFmtId="0" fontId="2" fillId="8" borderId="82" xfId="0" applyFont="1" applyFill="1" applyBorder="1" applyAlignment="1">
      <alignment horizontal="center" vertical="top" wrapText="1"/>
    </xf>
    <xf numFmtId="0" fontId="2" fillId="8" borderId="86" xfId="0" applyFont="1" applyFill="1" applyBorder="1" applyAlignment="1">
      <alignment horizontal="center" vertical="top" wrapText="1"/>
    </xf>
    <xf numFmtId="0" fontId="2" fillId="8" borderId="93" xfId="0" applyFont="1" applyFill="1" applyBorder="1" applyAlignment="1">
      <alignment horizontal="center" vertical="top" wrapText="1"/>
    </xf>
    <xf numFmtId="0" fontId="2" fillId="0" borderId="48" xfId="0" applyFont="1" applyBorder="1" applyAlignment="1">
      <alignment vertical="top"/>
    </xf>
    <xf numFmtId="0" fontId="2" fillId="8" borderId="97" xfId="0" applyFont="1" applyFill="1" applyBorder="1" applyAlignment="1">
      <alignment horizontal="center" vertical="top" wrapText="1"/>
    </xf>
    <xf numFmtId="0" fontId="2" fillId="8" borderId="95" xfId="0" applyFont="1" applyFill="1" applyBorder="1" applyAlignment="1">
      <alignment horizontal="center" vertical="top" wrapText="1"/>
    </xf>
    <xf numFmtId="0" fontId="2" fillId="8" borderId="85" xfId="0" applyFont="1" applyFill="1" applyBorder="1" applyAlignment="1">
      <alignment horizontal="center" vertical="top" wrapText="1"/>
    </xf>
    <xf numFmtId="0" fontId="2" fillId="8" borderId="81" xfId="0" applyFont="1" applyFill="1" applyBorder="1" applyAlignment="1">
      <alignment horizontal="center" vertical="top" wrapText="1"/>
    </xf>
    <xf numFmtId="164" fontId="2" fillId="8" borderId="84" xfId="0" applyNumberFormat="1" applyFont="1" applyFill="1" applyBorder="1" applyAlignment="1">
      <alignment horizontal="center" vertical="top"/>
    </xf>
    <xf numFmtId="164" fontId="2" fillId="8" borderId="81" xfId="0" applyNumberFormat="1" applyFont="1" applyFill="1" applyBorder="1" applyAlignment="1">
      <alignment horizontal="center" vertical="top"/>
    </xf>
    <xf numFmtId="164" fontId="2" fillId="8" borderId="47" xfId="0" applyNumberFormat="1" applyFont="1" applyFill="1" applyBorder="1" applyAlignment="1">
      <alignment horizontal="center" vertical="top"/>
    </xf>
    <xf numFmtId="164" fontId="2" fillId="8" borderId="87" xfId="0" applyNumberFormat="1" applyFont="1" applyFill="1" applyBorder="1" applyAlignment="1">
      <alignment horizontal="center" vertical="top"/>
    </xf>
    <xf numFmtId="164" fontId="2" fillId="8" borderId="93" xfId="0" applyNumberFormat="1" applyFont="1" applyFill="1" applyBorder="1" applyAlignment="1">
      <alignment horizontal="center" vertical="top"/>
    </xf>
    <xf numFmtId="164" fontId="2" fillId="8" borderId="97" xfId="0" applyNumberFormat="1" applyFont="1" applyFill="1" applyBorder="1" applyAlignment="1">
      <alignment horizontal="center" vertical="top"/>
    </xf>
    <xf numFmtId="164" fontId="2" fillId="8" borderId="58" xfId="0" applyNumberFormat="1" applyFont="1" applyFill="1" applyBorder="1" applyAlignment="1">
      <alignment horizontal="center" vertical="top"/>
    </xf>
    <xf numFmtId="0" fontId="2" fillId="0" borderId="81" xfId="0" applyFont="1" applyBorder="1" applyAlignment="1">
      <alignment vertical="top"/>
    </xf>
    <xf numFmtId="164" fontId="2" fillId="8" borderId="90" xfId="0" applyNumberFormat="1" applyFont="1" applyFill="1" applyBorder="1" applyAlignment="1">
      <alignment horizontal="center" vertical="top"/>
    </xf>
    <xf numFmtId="0" fontId="2" fillId="8" borderId="85" xfId="0" applyFont="1" applyFill="1" applyBorder="1" applyAlignment="1">
      <alignment vertical="top" wrapText="1"/>
    </xf>
    <xf numFmtId="0" fontId="2" fillId="8" borderId="96" xfId="0" applyFont="1" applyFill="1" applyBorder="1" applyAlignment="1">
      <alignment horizontal="center" vertical="top" wrapText="1"/>
    </xf>
    <xf numFmtId="0" fontId="2" fillId="0" borderId="42" xfId="0" applyFont="1" applyBorder="1" applyAlignment="1">
      <alignment vertical="top"/>
    </xf>
    <xf numFmtId="0" fontId="2" fillId="8" borderId="85" xfId="0" applyFont="1" applyFill="1" applyBorder="1" applyAlignment="1">
      <alignment horizontal="center" vertical="top"/>
    </xf>
    <xf numFmtId="0" fontId="2" fillId="8" borderId="95" xfId="0" applyFont="1" applyFill="1" applyBorder="1" applyAlignment="1">
      <alignment vertical="top" wrapText="1"/>
    </xf>
    <xf numFmtId="0" fontId="3" fillId="8" borderId="1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26" fillId="8" borderId="88" xfId="0" applyNumberFormat="1" applyFont="1" applyFill="1" applyBorder="1" applyAlignment="1">
      <alignment horizontal="center" vertical="top"/>
    </xf>
    <xf numFmtId="0" fontId="26" fillId="8" borderId="90" xfId="0" applyNumberFormat="1" applyFont="1" applyFill="1" applyBorder="1" applyAlignment="1">
      <alignment horizontal="center" vertical="top"/>
    </xf>
    <xf numFmtId="49" fontId="2" fillId="8" borderId="79" xfId="0" applyNumberFormat="1" applyFont="1" applyFill="1" applyBorder="1" applyAlignment="1">
      <alignment horizontal="center" vertical="top"/>
    </xf>
    <xf numFmtId="0" fontId="2" fillId="8" borderId="86" xfId="0" applyNumberFormat="1" applyFont="1" applyFill="1" applyBorder="1" applyAlignment="1">
      <alignment horizontal="center" vertical="top" wrapText="1"/>
    </xf>
    <xf numFmtId="3" fontId="2" fillId="8" borderId="95" xfId="0" applyNumberFormat="1" applyFont="1" applyFill="1" applyBorder="1" applyAlignment="1">
      <alignment horizontal="center" vertical="top"/>
    </xf>
    <xf numFmtId="3" fontId="2" fillId="8" borderId="91" xfId="0" applyNumberFormat="1" applyFont="1" applyFill="1" applyBorder="1" applyAlignment="1">
      <alignment horizontal="center" vertical="top"/>
    </xf>
    <xf numFmtId="3" fontId="2" fillId="8" borderId="58" xfId="0" applyNumberFormat="1" applyFont="1" applyFill="1" applyBorder="1" applyAlignment="1">
      <alignment horizontal="center" vertical="top"/>
    </xf>
    <xf numFmtId="0" fontId="2" fillId="8" borderId="81" xfId="0" applyFont="1" applyFill="1" applyBorder="1" applyAlignment="1">
      <alignment vertical="top" wrapText="1"/>
    </xf>
    <xf numFmtId="49" fontId="26" fillId="8" borderId="47" xfId="0" applyNumberFormat="1" applyFont="1" applyFill="1" applyBorder="1" applyAlignment="1">
      <alignment horizontal="center" vertical="top"/>
    </xf>
    <xf numFmtId="0" fontId="2" fillId="0" borderId="98" xfId="0" applyNumberFormat="1" applyFont="1" applyFill="1" applyBorder="1" applyAlignment="1">
      <alignment horizontal="center" vertical="top" wrapText="1"/>
    </xf>
    <xf numFmtId="0" fontId="2" fillId="8" borderId="77" xfId="0" applyNumberFormat="1" applyFont="1" applyFill="1" applyBorder="1" applyAlignment="1">
      <alignment horizontal="center" vertical="top" wrapText="1"/>
    </xf>
    <xf numFmtId="0" fontId="8" fillId="0" borderId="52" xfId="0" applyFont="1" applyFill="1" applyBorder="1" applyAlignment="1">
      <alignment horizontal="center" vertical="top"/>
    </xf>
    <xf numFmtId="0" fontId="2" fillId="0" borderId="85" xfId="0" applyNumberFormat="1" applyFont="1" applyFill="1" applyBorder="1" applyAlignment="1">
      <alignment horizontal="center" vertical="top" wrapText="1"/>
    </xf>
    <xf numFmtId="0" fontId="26" fillId="8" borderId="95" xfId="0" applyNumberFormat="1" applyFont="1" applyFill="1" applyBorder="1" applyAlignment="1">
      <alignment horizontal="center" vertical="top" wrapText="1"/>
    </xf>
    <xf numFmtId="0" fontId="26" fillId="8" borderId="59" xfId="0" applyNumberFormat="1" applyFont="1" applyFill="1" applyBorder="1" applyAlignment="1">
      <alignment horizontal="center" vertical="top"/>
    </xf>
    <xf numFmtId="0" fontId="26" fillId="0" borderId="95" xfId="0" applyNumberFormat="1" applyFont="1" applyFill="1" applyBorder="1" applyAlignment="1">
      <alignment horizontal="center" vertical="top" wrapText="1"/>
    </xf>
    <xf numFmtId="0" fontId="26" fillId="8" borderId="88" xfId="0" applyNumberFormat="1" applyFont="1" applyFill="1" applyBorder="1" applyAlignment="1">
      <alignment horizontal="center" vertical="top" wrapText="1"/>
    </xf>
    <xf numFmtId="0" fontId="2" fillId="8" borderId="79" xfId="0" applyNumberFormat="1" applyFont="1" applyFill="1" applyBorder="1" applyAlignment="1">
      <alignment horizontal="center" vertical="top"/>
    </xf>
    <xf numFmtId="0" fontId="2" fillId="0" borderId="10" xfId="0" applyFont="1" applyBorder="1" applyAlignment="1">
      <alignment horizontal="center" vertical="top"/>
    </xf>
    <xf numFmtId="0" fontId="2" fillId="0" borderId="84" xfId="0" applyNumberFormat="1" applyFont="1" applyFill="1" applyBorder="1" applyAlignment="1">
      <alignment horizontal="center" vertical="top" wrapText="1"/>
    </xf>
    <xf numFmtId="0" fontId="2" fillId="8" borderId="81" xfId="0" applyNumberFormat="1" applyFont="1" applyFill="1" applyBorder="1" applyAlignment="1">
      <alignment horizontal="center" vertical="top"/>
    </xf>
    <xf numFmtId="0" fontId="8" fillId="8" borderId="85" xfId="0" applyFont="1" applyFill="1" applyBorder="1" applyAlignment="1">
      <alignment horizontal="left" vertical="top" wrapText="1"/>
    </xf>
    <xf numFmtId="0" fontId="8" fillId="8" borderId="85" xfId="0" applyFont="1" applyFill="1" applyBorder="1" applyAlignment="1">
      <alignment horizontal="center" vertical="top"/>
    </xf>
    <xf numFmtId="0" fontId="28" fillId="8" borderId="93" xfId="0" applyFont="1" applyFill="1" applyBorder="1" applyAlignment="1">
      <alignment horizontal="center" vertical="top"/>
    </xf>
    <xf numFmtId="0" fontId="28" fillId="8" borderId="93" xfId="0" applyFont="1" applyFill="1" applyBorder="1" applyAlignment="1">
      <alignment horizontal="center" vertical="top" wrapText="1"/>
    </xf>
    <xf numFmtId="0" fontId="8" fillId="8" borderId="48" xfId="0" applyFont="1" applyFill="1" applyBorder="1" applyAlignment="1">
      <alignment horizontal="center" vertical="top"/>
    </xf>
    <xf numFmtId="0" fontId="3" fillId="0" borderId="19" xfId="0" applyFont="1" applyBorder="1" applyAlignment="1">
      <alignment horizontal="center" vertical="top"/>
    </xf>
    <xf numFmtId="0" fontId="8" fillId="0" borderId="97" xfId="0" applyFont="1" applyFill="1" applyBorder="1" applyAlignment="1">
      <alignment horizontal="center" vertical="top"/>
    </xf>
    <xf numFmtId="0" fontId="2" fillId="0" borderId="14" xfId="0" applyFont="1" applyBorder="1" applyAlignment="1">
      <alignment horizontal="center" vertical="top"/>
    </xf>
    <xf numFmtId="49" fontId="2" fillId="8" borderId="52" xfId="0" applyNumberFormat="1" applyFont="1" applyFill="1" applyBorder="1" applyAlignment="1">
      <alignment horizontal="center" vertical="top"/>
    </xf>
    <xf numFmtId="0" fontId="2" fillId="8" borderId="80" xfId="0" applyNumberFormat="1" applyFont="1" applyFill="1" applyBorder="1" applyAlignment="1">
      <alignment horizontal="center" vertical="top"/>
    </xf>
    <xf numFmtId="49" fontId="2" fillId="8" borderId="81" xfId="0" applyNumberFormat="1" applyFont="1" applyFill="1" applyBorder="1" applyAlignment="1">
      <alignment horizontal="center" vertical="top"/>
    </xf>
    <xf numFmtId="49" fontId="2" fillId="8" borderId="98" xfId="0" applyNumberFormat="1" applyFont="1" applyFill="1" applyBorder="1" applyAlignment="1">
      <alignment horizontal="center" vertical="top"/>
    </xf>
    <xf numFmtId="164" fontId="2" fillId="8" borderId="99" xfId="0" applyNumberFormat="1" applyFont="1" applyFill="1" applyBorder="1" applyAlignment="1">
      <alignment horizontal="center" vertical="top"/>
    </xf>
    <xf numFmtId="0" fontId="2" fillId="0" borderId="93" xfId="0" applyFont="1" applyBorder="1" applyAlignment="1">
      <alignment vertical="top"/>
    </xf>
    <xf numFmtId="164" fontId="2" fillId="8" borderId="98" xfId="0" applyNumberFormat="1" applyFont="1" applyFill="1" applyBorder="1" applyAlignment="1">
      <alignment horizontal="center" vertical="top"/>
    </xf>
    <xf numFmtId="0" fontId="2" fillId="0" borderId="98" xfId="0" applyFont="1" applyBorder="1" applyAlignment="1">
      <alignment vertical="top"/>
    </xf>
    <xf numFmtId="0" fontId="3" fillId="8" borderId="0" xfId="0" applyFont="1" applyFill="1" applyAlignment="1">
      <alignment horizontal="center" vertical="top"/>
    </xf>
    <xf numFmtId="0" fontId="26" fillId="8" borderId="47" xfId="0" applyNumberFormat="1" applyFont="1" applyFill="1" applyBorder="1" applyAlignment="1">
      <alignment horizontal="center" vertical="top"/>
    </xf>
    <xf numFmtId="0" fontId="2" fillId="8" borderId="78" xfId="0" applyNumberFormat="1" applyFont="1" applyFill="1" applyBorder="1" applyAlignment="1">
      <alignment horizontal="center" vertical="top"/>
    </xf>
    <xf numFmtId="164" fontId="2" fillId="8" borderId="93" xfId="0" applyNumberFormat="1" applyFont="1" applyFill="1" applyBorder="1" applyAlignment="1">
      <alignment horizontal="center" vertical="center"/>
    </xf>
    <xf numFmtId="164" fontId="2" fillId="8" borderId="97" xfId="0" applyNumberFormat="1" applyFont="1" applyFill="1" applyBorder="1" applyAlignment="1">
      <alignment horizontal="center" vertical="center"/>
    </xf>
    <xf numFmtId="0" fontId="2" fillId="8" borderId="81" xfId="0" applyFont="1" applyFill="1" applyBorder="1" applyAlignment="1">
      <alignment horizontal="center" vertical="center"/>
    </xf>
    <xf numFmtId="164" fontId="2" fillId="8" borderId="81" xfId="0" applyNumberFormat="1" applyFont="1" applyFill="1" applyBorder="1" applyAlignment="1">
      <alignment horizontal="center" vertical="center"/>
    </xf>
    <xf numFmtId="164" fontId="2" fillId="8" borderId="57" xfId="0" applyNumberFormat="1" applyFont="1" applyFill="1" applyBorder="1" applyAlignment="1">
      <alignment horizontal="center" vertical="center"/>
    </xf>
    <xf numFmtId="164" fontId="2" fillId="8" borderId="90" xfId="0" applyNumberFormat="1" applyFont="1" applyFill="1" applyBorder="1" applyAlignment="1">
      <alignment horizontal="center" vertical="center"/>
    </xf>
    <xf numFmtId="164" fontId="2" fillId="8" borderId="58" xfId="0" applyNumberFormat="1" applyFont="1" applyFill="1" applyBorder="1" applyAlignment="1">
      <alignment horizontal="center" vertical="center"/>
    </xf>
    <xf numFmtId="49" fontId="3" fillId="7" borderId="28" xfId="0" applyNumberFormat="1" applyFont="1" applyFill="1" applyBorder="1" applyAlignment="1">
      <alignment horizontal="center" vertical="top"/>
    </xf>
    <xf numFmtId="0" fontId="3" fillId="7" borderId="66" xfId="0" applyFont="1" applyFill="1" applyBorder="1" applyAlignment="1">
      <alignment horizontal="center" vertical="top"/>
    </xf>
    <xf numFmtId="0" fontId="3" fillId="0" borderId="10" xfId="0" applyFont="1" applyBorder="1" applyAlignment="1">
      <alignment horizontal="center" vertical="top"/>
    </xf>
    <xf numFmtId="0" fontId="5" fillId="8" borderId="19" xfId="0" applyFont="1" applyFill="1" applyBorder="1" applyAlignment="1">
      <alignment vertical="center" textRotation="90" wrapText="1"/>
    </xf>
    <xf numFmtId="0" fontId="8" fillId="3" borderId="14" xfId="0" applyFont="1" applyFill="1" applyBorder="1" applyAlignment="1">
      <alignment horizontal="center" vertical="top" wrapText="1"/>
    </xf>
    <xf numFmtId="0" fontId="8" fillId="3" borderId="48" xfId="0" applyFont="1" applyFill="1" applyBorder="1" applyAlignment="1">
      <alignment horizontal="center" vertical="top" wrapText="1"/>
    </xf>
    <xf numFmtId="0" fontId="2" fillId="8" borderId="14" xfId="0" applyFont="1" applyFill="1" applyBorder="1" applyAlignment="1">
      <alignment horizontal="center" vertical="top"/>
    </xf>
    <xf numFmtId="0" fontId="8" fillId="8" borderId="14" xfId="0" applyFont="1" applyFill="1" applyBorder="1" applyAlignment="1">
      <alignment horizontal="left" vertical="top" wrapText="1"/>
    </xf>
    <xf numFmtId="164" fontId="2" fillId="8" borderId="57" xfId="0" applyNumberFormat="1" applyFont="1" applyFill="1" applyBorder="1" applyAlignment="1">
      <alignment horizontal="center" vertical="top"/>
    </xf>
    <xf numFmtId="0" fontId="2" fillId="8" borderId="47" xfId="0" applyFont="1" applyFill="1" applyBorder="1" applyAlignment="1">
      <alignment horizontal="center" vertical="center" wrapText="1"/>
    </xf>
    <xf numFmtId="0" fontId="2" fillId="8" borderId="83" xfId="0" applyFont="1" applyFill="1" applyBorder="1" applyAlignment="1">
      <alignment vertical="top"/>
    </xf>
    <xf numFmtId="164" fontId="2" fillId="8" borderId="83" xfId="0" applyNumberFormat="1" applyFont="1" applyFill="1" applyBorder="1" applyAlignment="1">
      <alignment horizontal="center" vertical="top"/>
    </xf>
    <xf numFmtId="0" fontId="2" fillId="8" borderId="3" xfId="0" applyFont="1" applyFill="1" applyBorder="1" applyAlignment="1">
      <alignment vertical="top" wrapText="1"/>
    </xf>
    <xf numFmtId="0" fontId="2" fillId="8" borderId="84" xfId="0" applyFont="1" applyFill="1" applyBorder="1" applyAlignment="1">
      <alignment vertical="top" wrapText="1"/>
    </xf>
    <xf numFmtId="0" fontId="2" fillId="8" borderId="57" xfId="0" applyFont="1" applyFill="1" applyBorder="1" applyAlignment="1">
      <alignment vertical="top" wrapText="1"/>
    </xf>
    <xf numFmtId="0" fontId="2" fillId="8" borderId="90" xfId="0" applyFont="1" applyFill="1" applyBorder="1" applyAlignment="1">
      <alignment vertical="top" wrapText="1"/>
    </xf>
    <xf numFmtId="0" fontId="2" fillId="8" borderId="96" xfId="0" applyFont="1" applyFill="1" applyBorder="1" applyAlignment="1">
      <alignment vertical="top" wrapText="1"/>
    </xf>
    <xf numFmtId="49" fontId="3" fillId="7" borderId="45" xfId="0" applyNumberFormat="1" applyFont="1" applyFill="1" applyBorder="1" applyAlignment="1">
      <alignment horizontal="center" vertical="top"/>
    </xf>
    <xf numFmtId="49" fontId="3" fillId="8" borderId="10" xfId="0" applyNumberFormat="1" applyFont="1" applyFill="1" applyBorder="1" applyAlignment="1">
      <alignment horizontal="center" vertical="top"/>
    </xf>
    <xf numFmtId="0" fontId="2" fillId="8" borderId="3" xfId="0" applyFont="1" applyFill="1" applyBorder="1" applyAlignment="1">
      <alignment vertical="top" wrapText="1"/>
    </xf>
    <xf numFmtId="0" fontId="2" fillId="8" borderId="86" xfId="0" applyFont="1" applyFill="1" applyBorder="1" applyAlignment="1">
      <alignment horizontal="center" vertical="center" wrapText="1"/>
    </xf>
    <xf numFmtId="0" fontId="2" fillId="8" borderId="95" xfId="0" applyFont="1" applyFill="1" applyBorder="1" applyAlignment="1">
      <alignment horizontal="center" vertical="center" wrapText="1"/>
    </xf>
    <xf numFmtId="0" fontId="2" fillId="8" borderId="89" xfId="0" applyFont="1" applyFill="1" applyBorder="1" applyAlignment="1">
      <alignment horizontal="center" vertical="center" wrapText="1"/>
    </xf>
    <xf numFmtId="0" fontId="2" fillId="8" borderId="93" xfId="0" applyFont="1" applyFill="1" applyBorder="1" applyAlignment="1">
      <alignment horizontal="center" vertical="center" wrapText="1"/>
    </xf>
    <xf numFmtId="0" fontId="2" fillId="8" borderId="79" xfId="0" applyFont="1" applyFill="1" applyBorder="1" applyAlignment="1">
      <alignment horizontal="center" vertical="center" wrapText="1"/>
    </xf>
    <xf numFmtId="0" fontId="2" fillId="8" borderId="97" xfId="0" applyFont="1" applyFill="1" applyBorder="1" applyAlignment="1">
      <alignment horizontal="center" vertical="center" wrapText="1"/>
    </xf>
    <xf numFmtId="3" fontId="2" fillId="8" borderId="84" xfId="0" applyNumberFormat="1" applyFont="1" applyFill="1" applyBorder="1" applyAlignment="1">
      <alignment horizontal="center" vertical="top"/>
    </xf>
    <xf numFmtId="0" fontId="2" fillId="8" borderId="1" xfId="0" applyFont="1" applyFill="1" applyBorder="1" applyAlignment="1">
      <alignment horizontal="center" vertical="top" wrapText="1"/>
    </xf>
    <xf numFmtId="0" fontId="2" fillId="8" borderId="90" xfId="0" applyFont="1" applyFill="1" applyBorder="1" applyAlignment="1">
      <alignment horizontal="center" vertical="top"/>
    </xf>
    <xf numFmtId="0" fontId="2" fillId="8" borderId="90" xfId="0" applyFont="1" applyFill="1" applyBorder="1" applyAlignment="1">
      <alignment horizontal="center" vertical="top" wrapText="1"/>
    </xf>
    <xf numFmtId="0" fontId="2" fillId="8" borderId="3" xfId="0" applyFont="1" applyFill="1" applyBorder="1" applyAlignment="1">
      <alignment vertical="top" wrapText="1"/>
    </xf>
    <xf numFmtId="166" fontId="2" fillId="8" borderId="54" xfId="0" applyNumberFormat="1" applyFont="1" applyFill="1" applyBorder="1" applyAlignment="1">
      <alignment horizontal="center" vertical="top"/>
    </xf>
    <xf numFmtId="165" fontId="2" fillId="8" borderId="82" xfId="3" applyFont="1" applyFill="1" applyBorder="1" applyAlignment="1">
      <alignment vertical="top" wrapText="1"/>
    </xf>
    <xf numFmtId="166" fontId="2" fillId="8" borderId="10" xfId="0" applyNumberFormat="1" applyFont="1" applyFill="1" applyBorder="1" applyAlignment="1">
      <alignment horizontal="center" vertical="top"/>
    </xf>
    <xf numFmtId="166" fontId="2" fillId="8" borderId="19" xfId="0" applyNumberFormat="1" applyFont="1" applyFill="1" applyBorder="1" applyAlignment="1">
      <alignment horizontal="center" vertical="top"/>
    </xf>
    <xf numFmtId="0" fontId="2" fillId="8" borderId="13" xfId="0" applyFont="1" applyFill="1" applyBorder="1" applyAlignment="1">
      <alignment horizontal="left" vertical="top" wrapText="1"/>
    </xf>
    <xf numFmtId="0" fontId="2" fillId="8" borderId="83" xfId="0" applyFont="1" applyFill="1" applyBorder="1" applyAlignment="1">
      <alignment horizontal="left" vertical="top" wrapText="1"/>
    </xf>
    <xf numFmtId="1" fontId="26" fillId="8" borderId="89" xfId="2" applyNumberFormat="1" applyFont="1" applyFill="1" applyBorder="1" applyAlignment="1">
      <alignment horizontal="center" vertical="top"/>
    </xf>
    <xf numFmtId="0" fontId="3" fillId="0" borderId="10" xfId="0" applyFont="1" applyFill="1" applyBorder="1" applyAlignment="1">
      <alignment horizontal="center" vertical="top" wrapText="1"/>
    </xf>
    <xf numFmtId="1" fontId="26" fillId="8" borderId="88" xfId="2" applyNumberFormat="1" applyFont="1" applyFill="1" applyBorder="1" applyAlignment="1">
      <alignment horizontal="center" vertical="top"/>
    </xf>
    <xf numFmtId="164" fontId="2" fillId="8" borderId="95" xfId="0" applyNumberFormat="1" applyFont="1" applyFill="1" applyBorder="1" applyAlignment="1">
      <alignment horizontal="center" vertical="top"/>
    </xf>
    <xf numFmtId="0" fontId="2" fillId="8" borderId="85" xfId="0" applyFont="1" applyFill="1" applyBorder="1" applyAlignment="1">
      <alignment horizontal="left" vertical="top" wrapText="1"/>
    </xf>
    <xf numFmtId="0" fontId="21" fillId="0" borderId="0" xfId="0" applyFont="1"/>
    <xf numFmtId="0" fontId="2" fillId="0" borderId="38" xfId="0" applyFont="1" applyBorder="1" applyAlignment="1">
      <alignment vertical="center" wrapText="1"/>
    </xf>
    <xf numFmtId="0" fontId="2" fillId="0" borderId="0" xfId="0" applyFont="1" applyBorder="1" applyAlignment="1">
      <alignment vertical="center" wrapText="1"/>
    </xf>
    <xf numFmtId="0" fontId="26" fillId="8" borderId="10" xfId="0" applyNumberFormat="1" applyFont="1" applyFill="1" applyBorder="1" applyAlignment="1">
      <alignment horizontal="center" vertical="top"/>
    </xf>
    <xf numFmtId="0" fontId="13" fillId="0" borderId="0" xfId="0" applyFont="1" applyBorder="1" applyAlignment="1">
      <alignment horizontal="center" vertical="top"/>
    </xf>
    <xf numFmtId="49" fontId="3" fillId="8" borderId="54" xfId="0" applyNumberFormat="1" applyFont="1" applyFill="1" applyBorder="1" applyAlignment="1">
      <alignment horizontal="center" vertical="top"/>
    </xf>
    <xf numFmtId="49" fontId="3" fillId="8" borderId="10" xfId="0" applyNumberFormat="1" applyFont="1" applyFill="1" applyBorder="1" applyAlignment="1">
      <alignment horizontal="center" vertical="top"/>
    </xf>
    <xf numFmtId="0" fontId="2" fillId="8" borderId="10" xfId="0" applyFont="1" applyFill="1" applyBorder="1" applyAlignment="1">
      <alignment horizontal="left" vertical="top" wrapText="1"/>
    </xf>
    <xf numFmtId="0" fontId="5" fillId="8" borderId="19" xfId="0" applyFont="1" applyFill="1" applyBorder="1" applyAlignment="1">
      <alignment vertical="top" wrapText="1"/>
    </xf>
    <xf numFmtId="0" fontId="27" fillId="8" borderId="55" xfId="0" applyFont="1" applyFill="1" applyBorder="1" applyAlignment="1">
      <alignment horizontal="center" vertical="top"/>
    </xf>
    <xf numFmtId="0" fontId="26" fillId="8" borderId="10" xfId="0" applyFont="1" applyFill="1" applyBorder="1" applyAlignment="1">
      <alignment horizontal="left" vertical="top" wrapText="1"/>
    </xf>
    <xf numFmtId="0" fontId="26" fillId="8" borderId="10" xfId="0" applyFont="1" applyFill="1" applyBorder="1" applyAlignment="1">
      <alignment vertical="top" wrapText="1"/>
    </xf>
    <xf numFmtId="0" fontId="27" fillId="8" borderId="19" xfId="0" applyFont="1" applyFill="1" applyBorder="1" applyAlignment="1">
      <alignment horizontal="center" vertical="top"/>
    </xf>
    <xf numFmtId="49" fontId="3" fillId="8" borderId="1" xfId="0" applyNumberFormat="1" applyFont="1" applyFill="1" applyBorder="1" applyAlignment="1">
      <alignment horizontal="center" vertical="top"/>
    </xf>
    <xf numFmtId="0" fontId="3" fillId="8" borderId="1" xfId="0" applyFont="1" applyFill="1" applyBorder="1" applyAlignment="1">
      <alignment horizontal="center" vertical="top" wrapText="1"/>
    </xf>
    <xf numFmtId="0" fontId="2" fillId="8" borderId="10" xfId="0" applyFont="1" applyFill="1" applyBorder="1" applyAlignment="1">
      <alignment horizontal="left" vertical="top" wrapText="1"/>
    </xf>
    <xf numFmtId="0" fontId="2" fillId="8" borderId="53" xfId="0" applyFont="1" applyFill="1" applyBorder="1" applyAlignment="1">
      <alignment horizontal="center" vertical="top" wrapText="1"/>
    </xf>
    <xf numFmtId="0" fontId="2" fillId="8" borderId="4" xfId="0" applyFont="1" applyFill="1" applyBorder="1" applyAlignment="1">
      <alignment horizontal="center" vertical="top"/>
    </xf>
    <xf numFmtId="0" fontId="2" fillId="8" borderId="3" xfId="0" applyFont="1" applyFill="1" applyBorder="1" applyAlignment="1">
      <alignment horizontal="center" vertical="top"/>
    </xf>
    <xf numFmtId="0" fontId="2" fillId="8" borderId="83" xfId="0" applyFont="1" applyFill="1" applyBorder="1" applyAlignment="1">
      <alignment horizontal="left" vertical="top" wrapText="1"/>
    </xf>
    <xf numFmtId="0" fontId="2" fillId="8" borderId="10" xfId="0" applyFont="1" applyFill="1" applyBorder="1" applyAlignment="1">
      <alignment vertical="top" wrapText="1"/>
    </xf>
    <xf numFmtId="0" fontId="5" fillId="8" borderId="10" xfId="0" applyFont="1" applyFill="1" applyBorder="1" applyAlignment="1">
      <alignment vertical="top" wrapText="1"/>
    </xf>
    <xf numFmtId="0" fontId="2" fillId="8" borderId="55" xfId="0" applyFont="1" applyFill="1" applyBorder="1" applyAlignment="1">
      <alignment horizontal="left" vertical="top" wrapText="1"/>
    </xf>
    <xf numFmtId="0" fontId="2" fillId="7" borderId="25" xfId="0" applyFont="1" applyFill="1" applyBorder="1" applyAlignment="1">
      <alignment horizontal="left" vertical="top" wrapText="1"/>
    </xf>
    <xf numFmtId="49" fontId="3" fillId="9" borderId="6" xfId="0" applyNumberFormat="1" applyFont="1" applyFill="1" applyBorder="1" applyAlignment="1">
      <alignment horizontal="center" vertical="top"/>
    </xf>
    <xf numFmtId="49" fontId="3" fillId="2" borderId="10" xfId="0" applyNumberFormat="1" applyFont="1" applyFill="1" applyBorder="1" applyAlignment="1">
      <alignment horizontal="center" vertical="top"/>
    </xf>
    <xf numFmtId="49" fontId="3" fillId="9" borderId="7" xfId="0" applyNumberFormat="1" applyFont="1" applyFill="1" applyBorder="1" applyAlignment="1">
      <alignment horizontal="center" vertical="top"/>
    </xf>
    <xf numFmtId="49" fontId="3" fillId="9" borderId="38" xfId="0" applyNumberFormat="1" applyFont="1" applyFill="1" applyBorder="1" applyAlignment="1">
      <alignment horizontal="center" vertical="top"/>
    </xf>
    <xf numFmtId="0" fontId="5" fillId="8" borderId="19" xfId="0" applyFont="1" applyFill="1" applyBorder="1" applyAlignment="1">
      <alignment horizontal="left" vertical="top" wrapText="1"/>
    </xf>
    <xf numFmtId="49" fontId="3" fillId="7" borderId="45" xfId="0" applyNumberFormat="1" applyFont="1" applyFill="1" applyBorder="1" applyAlignment="1">
      <alignment horizontal="center" vertical="top"/>
    </xf>
    <xf numFmtId="0" fontId="13" fillId="0" borderId="0" xfId="0" applyFont="1" applyAlignment="1">
      <alignment horizontal="center" vertical="top"/>
    </xf>
    <xf numFmtId="0" fontId="17" fillId="7" borderId="10" xfId="0" applyFont="1" applyFill="1" applyBorder="1" applyAlignment="1">
      <alignment horizontal="center" vertical="center" textRotation="90" wrapText="1"/>
    </xf>
    <xf numFmtId="0" fontId="26" fillId="8" borderId="10" xfId="0" applyFont="1" applyFill="1" applyBorder="1" applyAlignment="1">
      <alignment horizontal="left" vertical="top" wrapText="1"/>
    </xf>
    <xf numFmtId="0" fontId="2" fillId="8" borderId="3" xfId="0" applyFont="1" applyFill="1" applyBorder="1" applyAlignment="1">
      <alignment vertical="top" wrapText="1"/>
    </xf>
    <xf numFmtId="0" fontId="5" fillId="8" borderId="19" xfId="0" applyFont="1" applyFill="1" applyBorder="1" applyAlignment="1">
      <alignment vertical="top" wrapText="1"/>
    </xf>
    <xf numFmtId="0" fontId="26" fillId="10" borderId="88" xfId="0" applyFont="1" applyFill="1" applyBorder="1" applyAlignment="1">
      <alignment horizontal="center" vertical="top" wrapText="1"/>
    </xf>
    <xf numFmtId="0" fontId="2" fillId="0" borderId="28" xfId="0" applyFont="1" applyBorder="1" applyAlignment="1">
      <alignment vertical="top"/>
    </xf>
    <xf numFmtId="0" fontId="2" fillId="0" borderId="11" xfId="0" applyFont="1" applyBorder="1" applyAlignment="1">
      <alignment vertical="top"/>
    </xf>
    <xf numFmtId="0" fontId="26" fillId="8" borderId="37" xfId="0" applyFont="1" applyFill="1" applyBorder="1" applyAlignment="1">
      <alignment horizontal="center" vertical="top"/>
    </xf>
    <xf numFmtId="0" fontId="2" fillId="8" borderId="99" xfId="0" applyFont="1" applyFill="1" applyBorder="1" applyAlignment="1">
      <alignment horizontal="center" vertical="center" wrapText="1"/>
    </xf>
    <xf numFmtId="0" fontId="2" fillId="8" borderId="56" xfId="0" applyFont="1" applyFill="1" applyBorder="1" applyAlignment="1">
      <alignment horizontal="center" vertical="top" wrapText="1"/>
    </xf>
    <xf numFmtId="0" fontId="2" fillId="8" borderId="88" xfId="0" applyFont="1" applyFill="1" applyBorder="1" applyAlignment="1">
      <alignment horizontal="center" vertical="center" wrapText="1"/>
    </xf>
    <xf numFmtId="0" fontId="2" fillId="8" borderId="96" xfId="0" applyFont="1" applyFill="1" applyBorder="1" applyAlignment="1">
      <alignment horizontal="center" vertical="center" wrapText="1"/>
    </xf>
    <xf numFmtId="0" fontId="26" fillId="8" borderId="47" xfId="0" applyFont="1" applyFill="1" applyBorder="1" applyAlignment="1">
      <alignment horizontal="center" vertical="top"/>
    </xf>
    <xf numFmtId="0" fontId="26" fillId="8" borderId="101" xfId="0" applyFont="1" applyFill="1" applyBorder="1" applyAlignment="1">
      <alignment horizontal="center" vertical="top"/>
    </xf>
    <xf numFmtId="0" fontId="3" fillId="8" borderId="53" xfId="0" applyFont="1" applyFill="1" applyBorder="1" applyAlignment="1">
      <alignment horizontal="center" vertical="top" wrapText="1"/>
    </xf>
    <xf numFmtId="49" fontId="26" fillId="8" borderId="56" xfId="0" applyNumberFormat="1" applyFont="1" applyFill="1" applyBorder="1" applyAlignment="1">
      <alignment horizontal="center" vertical="top"/>
    </xf>
    <xf numFmtId="0" fontId="26" fillId="8" borderId="19" xfId="0" applyFont="1" applyFill="1" applyBorder="1" applyAlignment="1">
      <alignment horizontal="center" vertical="top" wrapText="1"/>
    </xf>
    <xf numFmtId="0" fontId="2" fillId="0" borderId="97" xfId="0" applyNumberFormat="1" applyFont="1" applyFill="1" applyBorder="1" applyAlignment="1">
      <alignment horizontal="center" vertical="top" wrapText="1"/>
    </xf>
    <xf numFmtId="49" fontId="2" fillId="8" borderId="48" xfId="0" applyNumberFormat="1" applyFont="1" applyFill="1" applyBorder="1" applyAlignment="1">
      <alignment horizontal="center" vertical="top"/>
    </xf>
    <xf numFmtId="0" fontId="8" fillId="8" borderId="13" xfId="0" applyFont="1" applyFill="1" applyBorder="1" applyAlignment="1">
      <alignment vertical="top" wrapText="1"/>
    </xf>
    <xf numFmtId="0" fontId="8" fillId="8" borderId="37" xfId="0" applyFont="1" applyFill="1" applyBorder="1" applyAlignment="1">
      <alignment horizontal="center" vertical="top" wrapText="1"/>
    </xf>
    <xf numFmtId="0" fontId="8" fillId="8" borderId="54" xfId="0" applyFont="1" applyFill="1" applyBorder="1" applyAlignment="1">
      <alignment horizontal="center" vertical="top" wrapText="1"/>
    </xf>
    <xf numFmtId="0" fontId="8" fillId="8" borderId="68" xfId="0" applyFont="1" applyFill="1" applyBorder="1" applyAlignment="1">
      <alignment horizontal="center" vertical="top" wrapText="1"/>
    </xf>
    <xf numFmtId="0" fontId="2" fillId="8" borderId="45" xfId="0" applyFont="1" applyFill="1" applyBorder="1" applyAlignment="1">
      <alignment horizontal="center" vertical="center" textRotation="90" wrapText="1"/>
    </xf>
    <xf numFmtId="164" fontId="2" fillId="8" borderId="53" xfId="0" applyNumberFormat="1" applyFont="1" applyFill="1" applyBorder="1" applyAlignment="1">
      <alignment horizontal="center" vertical="top"/>
    </xf>
    <xf numFmtId="0" fontId="29" fillId="8" borderId="4" xfId="0" applyFont="1" applyFill="1" applyBorder="1" applyAlignment="1">
      <alignment horizontal="center" vertical="top"/>
    </xf>
    <xf numFmtId="164" fontId="29" fillId="8" borderId="61" xfId="0" applyNumberFormat="1" applyFont="1" applyFill="1" applyBorder="1" applyAlignment="1">
      <alignment horizontal="center" vertical="top"/>
    </xf>
    <xf numFmtId="0" fontId="29" fillId="8" borderId="3" xfId="0" applyFont="1" applyFill="1" applyBorder="1" applyAlignment="1">
      <alignment horizontal="center" vertical="top"/>
    </xf>
    <xf numFmtId="164" fontId="29" fillId="8" borderId="45" xfId="0" applyNumberFormat="1" applyFont="1" applyFill="1" applyBorder="1" applyAlignment="1">
      <alignment horizontal="center" vertical="top"/>
    </xf>
    <xf numFmtId="0" fontId="29" fillId="8" borderId="4" xfId="0" applyFont="1" applyFill="1" applyBorder="1" applyAlignment="1">
      <alignment horizontal="center" vertical="top" wrapText="1"/>
    </xf>
    <xf numFmtId="164" fontId="29" fillId="8" borderId="37" xfId="0" applyNumberFormat="1" applyFont="1" applyFill="1" applyBorder="1" applyAlignment="1">
      <alignment horizontal="center" vertical="top"/>
    </xf>
    <xf numFmtId="164" fontId="29" fillId="8" borderId="54" xfId="0" applyNumberFormat="1" applyFont="1" applyFill="1" applyBorder="1" applyAlignment="1">
      <alignment horizontal="center" vertical="top"/>
    </xf>
    <xf numFmtId="164" fontId="29" fillId="8" borderId="53" xfId="0" applyNumberFormat="1" applyFont="1" applyFill="1" applyBorder="1" applyAlignment="1">
      <alignment horizontal="center" vertical="top"/>
    </xf>
    <xf numFmtId="164" fontId="29" fillId="8" borderId="6" xfId="0" applyNumberFormat="1" applyFont="1" applyFill="1" applyBorder="1" applyAlignment="1">
      <alignment horizontal="center" vertical="top"/>
    </xf>
    <xf numFmtId="164" fontId="29" fillId="8" borderId="11" xfId="0" applyNumberFormat="1" applyFont="1" applyFill="1" applyBorder="1" applyAlignment="1">
      <alignment horizontal="center" vertical="top"/>
    </xf>
    <xf numFmtId="0" fontId="29" fillId="0" borderId="14" xfId="0" applyFont="1" applyBorder="1" applyAlignment="1">
      <alignment vertical="top"/>
    </xf>
    <xf numFmtId="164" fontId="29" fillId="8" borderId="56" xfId="0" applyNumberFormat="1" applyFont="1" applyFill="1" applyBorder="1" applyAlignment="1">
      <alignment horizontal="center" vertical="top"/>
    </xf>
    <xf numFmtId="164" fontId="29" fillId="8" borderId="0" xfId="0" applyNumberFormat="1" applyFont="1" applyFill="1" applyBorder="1" applyAlignment="1">
      <alignment horizontal="center" vertical="top"/>
    </xf>
    <xf numFmtId="0" fontId="29" fillId="8" borderId="85" xfId="0" applyFont="1" applyFill="1" applyBorder="1" applyAlignment="1">
      <alignment horizontal="center" vertical="top" wrapText="1"/>
    </xf>
    <xf numFmtId="164" fontId="29" fillId="8" borderId="95" xfId="0" applyNumberFormat="1" applyFont="1" applyFill="1" applyBorder="1" applyAlignment="1">
      <alignment horizontal="center" vertical="top"/>
    </xf>
    <xf numFmtId="0" fontId="29" fillId="8" borderId="3" xfId="0" applyFont="1" applyFill="1" applyBorder="1" applyAlignment="1">
      <alignment horizontal="center" vertical="top" wrapText="1"/>
    </xf>
    <xf numFmtId="164" fontId="29" fillId="8" borderId="10" xfId="0" applyNumberFormat="1" applyFont="1" applyFill="1" applyBorder="1" applyAlignment="1">
      <alignment horizontal="center" vertical="top"/>
    </xf>
    <xf numFmtId="0" fontId="29" fillId="8" borderId="14" xfId="0" applyFont="1" applyFill="1" applyBorder="1" applyAlignment="1">
      <alignment horizontal="center" vertical="top" wrapText="1"/>
    </xf>
    <xf numFmtId="164" fontId="29" fillId="8" borderId="19" xfId="0" applyNumberFormat="1" applyFont="1" applyFill="1" applyBorder="1" applyAlignment="1">
      <alignment horizontal="center" vertical="top"/>
    </xf>
    <xf numFmtId="164" fontId="29" fillId="8" borderId="48" xfId="0" applyNumberFormat="1" applyFont="1" applyFill="1" applyBorder="1" applyAlignment="1">
      <alignment horizontal="center" vertical="top"/>
    </xf>
    <xf numFmtId="0" fontId="2" fillId="10" borderId="6" xfId="0" applyFont="1" applyFill="1" applyBorder="1" applyAlignment="1">
      <alignment vertical="top" wrapText="1"/>
    </xf>
    <xf numFmtId="0" fontId="2" fillId="10" borderId="10" xfId="0" applyFont="1" applyFill="1" applyBorder="1" applyAlignment="1">
      <alignment vertical="top" wrapText="1"/>
    </xf>
    <xf numFmtId="0" fontId="2" fillId="10" borderId="52" xfId="0" applyFont="1" applyFill="1" applyBorder="1" applyAlignment="1">
      <alignment vertical="top" wrapText="1"/>
    </xf>
    <xf numFmtId="164" fontId="29" fillId="8" borderId="52" xfId="0" applyNumberFormat="1" applyFont="1" applyFill="1" applyBorder="1" applyAlignment="1">
      <alignment horizontal="center" vertical="top"/>
    </xf>
    <xf numFmtId="0" fontId="29" fillId="0" borderId="42" xfId="0" applyFont="1" applyBorder="1" applyAlignment="1">
      <alignment vertical="top"/>
    </xf>
    <xf numFmtId="0" fontId="29" fillId="0" borderId="56" xfId="0" applyFont="1" applyBorder="1" applyAlignment="1">
      <alignment vertical="top"/>
    </xf>
    <xf numFmtId="0" fontId="29" fillId="0" borderId="19" xfId="0" applyFont="1" applyBorder="1" applyAlignment="1">
      <alignment vertical="top"/>
    </xf>
    <xf numFmtId="0" fontId="29" fillId="0" borderId="44" xfId="0" applyFont="1" applyBorder="1" applyAlignment="1">
      <alignment vertical="top"/>
    </xf>
    <xf numFmtId="164" fontId="29" fillId="8" borderId="28" xfId="0" applyNumberFormat="1" applyFont="1" applyFill="1" applyBorder="1" applyAlignment="1">
      <alignment horizontal="center" vertical="top"/>
    </xf>
    <xf numFmtId="166" fontId="29" fillId="8" borderId="61" xfId="0" applyNumberFormat="1" applyFont="1" applyFill="1" applyBorder="1" applyAlignment="1">
      <alignment horizontal="center" vertical="top"/>
    </xf>
    <xf numFmtId="166" fontId="29" fillId="8" borderId="54" xfId="0" applyNumberFormat="1" applyFont="1" applyFill="1" applyBorder="1" applyAlignment="1">
      <alignment horizontal="center" vertical="top"/>
    </xf>
    <xf numFmtId="166" fontId="29" fillId="8" borderId="45" xfId="0" applyNumberFormat="1" applyFont="1" applyFill="1" applyBorder="1" applyAlignment="1">
      <alignment horizontal="center" vertical="top"/>
    </xf>
    <xf numFmtId="166" fontId="29" fillId="8" borderId="10" xfId="0" applyNumberFormat="1" applyFont="1" applyFill="1" applyBorder="1" applyAlignment="1">
      <alignment horizontal="center" vertical="top"/>
    </xf>
    <xf numFmtId="0" fontId="29" fillId="8" borderId="49" xfId="0" applyFont="1" applyFill="1" applyBorder="1" applyAlignment="1">
      <alignment horizontal="center" vertical="top"/>
    </xf>
    <xf numFmtId="164" fontId="29" fillId="8" borderId="71" xfId="0" applyNumberFormat="1" applyFont="1" applyFill="1" applyBorder="1" applyAlignment="1">
      <alignment horizontal="center" vertical="top"/>
    </xf>
    <xf numFmtId="0" fontId="29" fillId="8" borderId="14" xfId="0" applyFont="1" applyFill="1" applyBorder="1" applyAlignment="1">
      <alignment horizontal="center" vertical="top"/>
    </xf>
    <xf numFmtId="164" fontId="29" fillId="8" borderId="12" xfId="0" applyNumberFormat="1" applyFont="1" applyFill="1" applyBorder="1" applyAlignment="1">
      <alignment horizontal="center" vertical="top"/>
    </xf>
    <xf numFmtId="164" fontId="29" fillId="8" borderId="44" xfId="0" applyNumberFormat="1" applyFont="1" applyFill="1" applyBorder="1" applyAlignment="1">
      <alignment horizontal="center" vertical="top"/>
    </xf>
    <xf numFmtId="0" fontId="29" fillId="8" borderId="38" xfId="0" applyFont="1" applyFill="1" applyBorder="1" applyAlignment="1">
      <alignment horizontal="center" vertical="top"/>
    </xf>
    <xf numFmtId="164" fontId="29" fillId="8" borderId="46" xfId="0" applyNumberFormat="1" applyFont="1" applyFill="1" applyBorder="1" applyAlignment="1">
      <alignment horizontal="center" vertical="top"/>
    </xf>
    <xf numFmtId="164" fontId="29" fillId="8" borderId="55" xfId="0" applyNumberFormat="1" applyFont="1" applyFill="1" applyBorder="1" applyAlignment="1">
      <alignment horizontal="center" vertical="top"/>
    </xf>
    <xf numFmtId="0" fontId="29" fillId="0" borderId="14" xfId="0" applyFont="1" applyBorder="1" applyAlignment="1">
      <alignment horizontal="center" vertical="top"/>
    </xf>
    <xf numFmtId="164" fontId="29" fillId="8" borderId="43" xfId="0" applyNumberFormat="1" applyFont="1" applyFill="1" applyBorder="1" applyAlignment="1">
      <alignment horizontal="center" vertical="top"/>
    </xf>
    <xf numFmtId="0" fontId="29" fillId="0" borderId="10" xfId="0" applyFont="1" applyBorder="1" applyAlignment="1">
      <alignment vertical="top"/>
    </xf>
    <xf numFmtId="0" fontId="29" fillId="0" borderId="11" xfId="0" applyFont="1" applyBorder="1" applyAlignment="1">
      <alignment vertical="top"/>
    </xf>
    <xf numFmtId="0" fontId="29" fillId="8" borderId="14" xfId="0" applyFont="1" applyFill="1" applyBorder="1" applyAlignment="1">
      <alignment horizontal="center" vertical="center"/>
    </xf>
    <xf numFmtId="164" fontId="29" fillId="8" borderId="57" xfId="0" applyNumberFormat="1" applyFont="1" applyFill="1" applyBorder="1" applyAlignment="1">
      <alignment horizontal="center" vertical="center"/>
    </xf>
    <xf numFmtId="0" fontId="29" fillId="0" borderId="0" xfId="0" applyFont="1" applyBorder="1" applyAlignment="1">
      <alignment vertical="top"/>
    </xf>
    <xf numFmtId="164" fontId="29" fillId="0" borderId="0" xfId="0" applyNumberFormat="1" applyFont="1" applyBorder="1" applyAlignment="1">
      <alignment vertical="top"/>
    </xf>
    <xf numFmtId="0" fontId="3" fillId="8" borderId="19" xfId="0" applyFont="1" applyFill="1" applyBorder="1" applyAlignment="1">
      <alignment horizontal="center" vertical="top"/>
    </xf>
    <xf numFmtId="0" fontId="3" fillId="8" borderId="54" xfId="0" applyFont="1" applyFill="1" applyBorder="1" applyAlignment="1">
      <alignment horizontal="center" vertical="top" wrapText="1"/>
    </xf>
    <xf numFmtId="3" fontId="2" fillId="0" borderId="31" xfId="0" applyNumberFormat="1" applyFont="1" applyBorder="1" applyAlignment="1">
      <alignment horizontal="center" vertical="center" shrinkToFit="1"/>
    </xf>
    <xf numFmtId="3" fontId="2" fillId="0" borderId="28" xfId="0" applyNumberFormat="1" applyFont="1" applyBorder="1" applyAlignment="1">
      <alignment horizontal="center" vertical="center" shrinkToFit="1"/>
    </xf>
    <xf numFmtId="3" fontId="2" fillId="0" borderId="36" xfId="0" applyNumberFormat="1" applyFont="1" applyBorder="1" applyAlignment="1">
      <alignment horizontal="center" vertical="center" shrinkToFit="1"/>
    </xf>
    <xf numFmtId="0" fontId="13" fillId="0" borderId="0" xfId="0" applyFont="1" applyAlignment="1">
      <alignment horizontal="left" vertical="top" wrapText="1"/>
    </xf>
    <xf numFmtId="0" fontId="13" fillId="0" borderId="0" xfId="0" applyFont="1" applyAlignment="1">
      <alignment horizontal="center" vertical="top" wrapText="1"/>
    </xf>
    <xf numFmtId="0" fontId="14" fillId="0" borderId="0" xfId="0" applyFont="1" applyAlignment="1">
      <alignment horizontal="center" vertical="top"/>
    </xf>
    <xf numFmtId="0" fontId="13" fillId="0" borderId="0" xfId="0" applyFont="1" applyAlignment="1">
      <alignment horizontal="center" vertical="top"/>
    </xf>
    <xf numFmtId="0" fontId="2" fillId="0" borderId="18" xfId="0" applyFont="1" applyBorder="1" applyAlignment="1">
      <alignment horizontal="right" vertical="top"/>
    </xf>
    <xf numFmtId="0" fontId="6" fillId="4" borderId="34" xfId="0" applyFont="1" applyFill="1" applyBorder="1" applyAlignment="1">
      <alignment horizontal="left" vertical="top" wrapText="1"/>
    </xf>
    <xf numFmtId="0" fontId="6" fillId="4" borderId="24" xfId="0" applyFont="1" applyFill="1" applyBorder="1" applyAlignment="1">
      <alignment horizontal="left" vertical="top" wrapText="1"/>
    </xf>
    <xf numFmtId="0" fontId="6" fillId="4" borderId="25" xfId="0" applyFont="1" applyFill="1" applyBorder="1" applyAlignment="1">
      <alignment horizontal="left" vertical="top" wrapText="1"/>
    </xf>
    <xf numFmtId="0" fontId="3" fillId="9" borderId="26" xfId="0" applyFont="1" applyFill="1" applyBorder="1" applyAlignment="1">
      <alignment horizontal="left" vertical="top" wrapText="1"/>
    </xf>
    <xf numFmtId="0" fontId="3" fillId="9" borderId="24" xfId="0" applyFont="1" applyFill="1" applyBorder="1" applyAlignment="1">
      <alignment horizontal="left" vertical="top" wrapText="1"/>
    </xf>
    <xf numFmtId="0" fontId="3" fillId="9" borderId="25" xfId="0" applyFont="1" applyFill="1" applyBorder="1" applyAlignment="1">
      <alignment horizontal="left" vertical="top" wrapText="1"/>
    </xf>
    <xf numFmtId="0" fontId="3" fillId="2" borderId="26" xfId="0" applyFont="1" applyFill="1" applyBorder="1" applyAlignment="1">
      <alignment horizontal="left" vertical="top" wrapText="1"/>
    </xf>
    <xf numFmtId="0" fontId="3" fillId="2" borderId="24" xfId="0" applyFont="1" applyFill="1" applyBorder="1" applyAlignment="1">
      <alignment horizontal="left" vertical="top" wrapText="1"/>
    </xf>
    <xf numFmtId="0" fontId="3" fillId="2" borderId="25" xfId="0" applyFont="1" applyFill="1" applyBorder="1" applyAlignment="1">
      <alignment horizontal="left" vertical="top" wrapText="1"/>
    </xf>
    <xf numFmtId="0" fontId="3" fillId="8" borderId="54" xfId="0" applyFont="1" applyFill="1" applyBorder="1" applyAlignment="1">
      <alignment horizontal="left" vertical="top" wrapText="1"/>
    </xf>
    <xf numFmtId="0" fontId="3" fillId="8" borderId="10" xfId="0" applyFont="1" applyFill="1" applyBorder="1" applyAlignment="1">
      <alignment horizontal="left" vertical="top" wrapText="1"/>
    </xf>
    <xf numFmtId="0" fontId="2" fillId="0" borderId="100" xfId="0" applyFont="1" applyBorder="1" applyAlignment="1">
      <alignment horizontal="center" vertical="center" textRotation="90" wrapText="1"/>
    </xf>
    <xf numFmtId="0" fontId="2" fillId="0" borderId="52" xfId="0" applyFont="1" applyBorder="1" applyAlignment="1">
      <alignment horizontal="center" vertical="center" textRotation="90" wrapText="1"/>
    </xf>
    <xf numFmtId="0" fontId="2" fillId="0" borderId="40" xfId="0" applyFont="1" applyBorder="1" applyAlignment="1">
      <alignment horizontal="center" vertical="center" textRotation="90" wrapText="1"/>
    </xf>
    <xf numFmtId="0" fontId="3" fillId="0" borderId="32" xfId="0" applyFont="1" applyBorder="1" applyAlignment="1">
      <alignment horizontal="center" vertical="center"/>
    </xf>
    <xf numFmtId="0" fontId="3" fillId="0" borderId="35" xfId="0" applyFont="1" applyBorder="1" applyAlignment="1">
      <alignment horizontal="center" vertical="center"/>
    </xf>
    <xf numFmtId="0" fontId="3" fillId="0" borderId="33" xfId="0" applyFont="1" applyBorder="1" applyAlignment="1">
      <alignment horizontal="center" vertical="center"/>
    </xf>
    <xf numFmtId="0" fontId="2" fillId="0" borderId="7" xfId="0" applyFont="1" applyBorder="1" applyAlignment="1">
      <alignment horizontal="center" vertical="center" wrapText="1"/>
    </xf>
    <xf numFmtId="3" fontId="2" fillId="0" borderId="35" xfId="0" applyNumberFormat="1" applyFont="1" applyBorder="1" applyAlignment="1">
      <alignment horizontal="center" vertical="center"/>
    </xf>
    <xf numFmtId="3" fontId="2" fillId="0" borderId="33" xfId="0" applyNumberFormat="1" applyFont="1" applyBorder="1" applyAlignment="1">
      <alignment horizontal="center" vertical="center"/>
    </xf>
    <xf numFmtId="49" fontId="6" fillId="6" borderId="32" xfId="0" applyNumberFormat="1" applyFont="1" applyFill="1" applyBorder="1" applyAlignment="1">
      <alignment horizontal="left" vertical="top" wrapText="1"/>
    </xf>
    <xf numFmtId="49" fontId="6" fillId="6" borderId="35" xfId="0" applyNumberFormat="1" applyFont="1" applyFill="1" applyBorder="1" applyAlignment="1">
      <alignment horizontal="left" vertical="top" wrapText="1"/>
    </xf>
    <xf numFmtId="49" fontId="6" fillId="6" borderId="33" xfId="0" applyNumberFormat="1" applyFont="1" applyFill="1" applyBorder="1" applyAlignment="1">
      <alignment horizontal="left" vertical="top" wrapText="1"/>
    </xf>
    <xf numFmtId="3" fontId="2" fillId="0" borderId="16" xfId="0" applyNumberFormat="1" applyFont="1" applyBorder="1" applyAlignment="1">
      <alignment horizontal="center" vertical="center" textRotation="90" shrinkToFit="1"/>
    </xf>
    <xf numFmtId="3" fontId="2" fillId="0" borderId="10" xfId="0" applyNumberFormat="1" applyFont="1" applyBorder="1" applyAlignment="1">
      <alignment horizontal="center" vertical="center" textRotation="90" shrinkToFit="1"/>
    </xf>
    <xf numFmtId="3" fontId="2" fillId="0" borderId="8" xfId="0" applyNumberFormat="1" applyFont="1" applyBorder="1" applyAlignment="1">
      <alignment horizontal="center" vertical="center" textRotation="90" shrinkToFit="1"/>
    </xf>
    <xf numFmtId="3" fontId="2" fillId="0" borderId="30" xfId="0" applyNumberFormat="1" applyFont="1" applyBorder="1" applyAlignment="1">
      <alignment horizontal="center" vertical="center" textRotation="90" wrapText="1" shrinkToFit="1"/>
    </xf>
    <xf numFmtId="3" fontId="2" fillId="0" borderId="3" xfId="0" applyNumberFormat="1" applyFont="1" applyBorder="1" applyAlignment="1">
      <alignment horizontal="center" vertical="center" textRotation="90" wrapText="1" shrinkToFit="1"/>
    </xf>
    <xf numFmtId="3" fontId="2" fillId="0" borderId="29" xfId="0" applyNumberFormat="1" applyFont="1" applyBorder="1" applyAlignment="1">
      <alignment horizontal="center" vertical="center" textRotation="90" wrapText="1" shrinkToFit="1"/>
    </xf>
    <xf numFmtId="0" fontId="2" fillId="0" borderId="20"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2" fillId="0" borderId="7"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3" fontId="2" fillId="0" borderId="20" xfId="0" applyNumberFormat="1" applyFont="1" applyBorder="1" applyAlignment="1">
      <alignment horizontal="center" vertical="center" textRotation="90" shrinkToFit="1"/>
    </xf>
    <xf numFmtId="3" fontId="2" fillId="0" borderId="6" xfId="0" applyNumberFormat="1" applyFont="1" applyBorder="1" applyAlignment="1">
      <alignment horizontal="center" vertical="center" textRotation="90" shrinkToFit="1"/>
    </xf>
    <xf numFmtId="3" fontId="2" fillId="0" borderId="7" xfId="0" applyNumberFormat="1" applyFont="1" applyBorder="1" applyAlignment="1">
      <alignment horizontal="center" vertical="center" textRotation="90" shrinkToFit="1"/>
    </xf>
    <xf numFmtId="0" fontId="2" fillId="8" borderId="54" xfId="0" applyFont="1" applyFill="1" applyBorder="1" applyAlignment="1">
      <alignment horizontal="left" vertical="top" wrapText="1"/>
    </xf>
    <xf numFmtId="0" fontId="2" fillId="8" borderId="10" xfId="0" applyFont="1" applyFill="1" applyBorder="1" applyAlignment="1">
      <alignment horizontal="left" vertical="top" wrapText="1"/>
    </xf>
    <xf numFmtId="0" fontId="2" fillId="8" borderId="4" xfId="0" applyFont="1" applyFill="1" applyBorder="1" applyAlignment="1">
      <alignment vertical="top" wrapText="1"/>
    </xf>
    <xf numFmtId="0" fontId="2" fillId="8" borderId="3" xfId="0" applyFont="1" applyFill="1" applyBorder="1" applyAlignment="1">
      <alignment vertical="top" wrapText="1"/>
    </xf>
    <xf numFmtId="0" fontId="26" fillId="8" borderId="54" xfId="0" applyFont="1" applyFill="1" applyBorder="1" applyAlignment="1">
      <alignment vertical="top" wrapText="1"/>
    </xf>
    <xf numFmtId="0" fontId="25" fillId="8" borderId="19" xfId="0" applyFont="1" applyFill="1" applyBorder="1" applyAlignment="1">
      <alignment vertical="top" wrapText="1"/>
    </xf>
    <xf numFmtId="49" fontId="3" fillId="9" borderId="6" xfId="0" applyNumberFormat="1" applyFont="1" applyFill="1" applyBorder="1" applyAlignment="1">
      <alignment horizontal="center" vertical="top"/>
    </xf>
    <xf numFmtId="49" fontId="3" fillId="2" borderId="10" xfId="0" applyNumberFormat="1" applyFont="1" applyFill="1" applyBorder="1" applyAlignment="1">
      <alignment horizontal="center" vertical="top"/>
    </xf>
    <xf numFmtId="0" fontId="2" fillId="8" borderId="54" xfId="0" applyFont="1" applyFill="1" applyBorder="1" applyAlignment="1">
      <alignment vertical="top" wrapText="1"/>
    </xf>
    <xf numFmtId="0" fontId="2" fillId="8" borderId="10" xfId="0" applyFont="1" applyFill="1" applyBorder="1" applyAlignment="1">
      <alignment vertical="top" wrapText="1"/>
    </xf>
    <xf numFmtId="0" fontId="2" fillId="7" borderId="54" xfId="0" applyFont="1" applyFill="1" applyBorder="1" applyAlignment="1">
      <alignment horizontal="center" vertical="center"/>
    </xf>
    <xf numFmtId="0" fontId="2" fillId="7" borderId="10" xfId="0" applyFont="1" applyFill="1" applyBorder="1" applyAlignment="1">
      <alignment horizontal="center" vertical="center"/>
    </xf>
    <xf numFmtId="0" fontId="3" fillId="8" borderId="10" xfId="0" applyFont="1" applyFill="1" applyBorder="1" applyAlignment="1">
      <alignment vertical="top" wrapText="1"/>
    </xf>
    <xf numFmtId="0" fontId="19" fillId="8" borderId="10" xfId="0" applyFont="1" applyFill="1" applyBorder="1" applyAlignment="1">
      <alignment vertical="top" wrapText="1"/>
    </xf>
    <xf numFmtId="49" fontId="1" fillId="7" borderId="61" xfId="0" applyNumberFormat="1" applyFont="1" applyFill="1" applyBorder="1" applyAlignment="1">
      <alignment horizontal="center" vertical="center" textRotation="90" wrapText="1"/>
    </xf>
    <xf numFmtId="49" fontId="1" fillId="7" borderId="45" xfId="0" applyNumberFormat="1" applyFont="1" applyFill="1" applyBorder="1" applyAlignment="1">
      <alignment horizontal="center" vertical="center" textRotation="90" wrapText="1"/>
    </xf>
    <xf numFmtId="0" fontId="5" fillId="0" borderId="12" xfId="0" applyFont="1" applyBorder="1" applyAlignment="1">
      <alignment horizontal="center" vertical="center"/>
    </xf>
    <xf numFmtId="0" fontId="5" fillId="8" borderId="19" xfId="0" applyFont="1" applyFill="1" applyBorder="1" applyAlignment="1">
      <alignment vertical="top" wrapText="1"/>
    </xf>
    <xf numFmtId="0" fontId="29" fillId="8" borderId="4" xfId="0" applyFont="1" applyFill="1" applyBorder="1" applyAlignment="1">
      <alignment horizontal="center" vertical="top"/>
    </xf>
    <xf numFmtId="0" fontId="29" fillId="8" borderId="3" xfId="0" applyFont="1" applyFill="1" applyBorder="1" applyAlignment="1">
      <alignment horizontal="center" vertical="top"/>
    </xf>
    <xf numFmtId="166" fontId="29" fillId="8" borderId="54" xfId="0" applyNumberFormat="1" applyFont="1" applyFill="1" applyBorder="1" applyAlignment="1">
      <alignment horizontal="center" vertical="top"/>
    </xf>
    <xf numFmtId="166" fontId="29" fillId="8" borderId="10" xfId="0" applyNumberFormat="1" applyFont="1" applyFill="1" applyBorder="1" applyAlignment="1">
      <alignment horizontal="center" vertical="top"/>
    </xf>
    <xf numFmtId="49" fontId="3" fillId="9" borderId="7" xfId="0" applyNumberFormat="1" applyFont="1" applyFill="1" applyBorder="1" applyAlignment="1">
      <alignment horizontal="center" vertical="top"/>
    </xf>
    <xf numFmtId="0" fontId="2" fillId="8" borderId="85" xfId="0" applyFont="1" applyFill="1" applyBorder="1" applyAlignment="1">
      <alignment horizontal="left" vertical="top" wrapText="1"/>
    </xf>
    <xf numFmtId="0" fontId="2" fillId="8" borderId="14" xfId="0" applyFont="1" applyFill="1" applyBorder="1" applyAlignment="1">
      <alignment horizontal="left" vertical="top" wrapText="1"/>
    </xf>
    <xf numFmtId="0" fontId="26" fillId="8" borderId="54" xfId="0" applyFont="1" applyFill="1" applyBorder="1" applyAlignment="1">
      <alignment horizontal="left" vertical="top" wrapText="1"/>
    </xf>
    <xf numFmtId="0" fontId="26" fillId="8" borderId="10" xfId="0" applyFont="1" applyFill="1" applyBorder="1" applyAlignment="1">
      <alignment horizontal="left" vertical="top" wrapText="1"/>
    </xf>
    <xf numFmtId="49" fontId="3" fillId="2" borderId="41" xfId="0" applyNumberFormat="1" applyFont="1" applyFill="1" applyBorder="1" applyAlignment="1">
      <alignment horizontal="right" vertical="top"/>
    </xf>
    <xf numFmtId="49" fontId="3" fillId="2" borderId="22" xfId="0" applyNumberFormat="1" applyFont="1" applyFill="1" applyBorder="1" applyAlignment="1">
      <alignment horizontal="right" vertical="top"/>
    </xf>
    <xf numFmtId="0" fontId="2" fillId="2" borderId="21" xfId="0" applyFont="1" applyFill="1" applyBorder="1" applyAlignment="1">
      <alignment horizontal="center" vertical="top" wrapText="1"/>
    </xf>
    <xf numFmtId="0" fontId="2" fillId="2" borderId="22" xfId="0" applyFont="1" applyFill="1" applyBorder="1" applyAlignment="1">
      <alignment horizontal="center" vertical="top" wrapText="1"/>
    </xf>
    <xf numFmtId="0" fontId="2" fillId="2" borderId="23" xfId="0" applyFont="1" applyFill="1" applyBorder="1" applyAlignment="1">
      <alignment horizontal="center" vertical="top" wrapText="1"/>
    </xf>
    <xf numFmtId="0" fontId="3" fillId="2" borderId="41" xfId="0" applyFont="1" applyFill="1" applyBorder="1" applyAlignment="1">
      <alignment horizontal="left" vertical="top" wrapText="1"/>
    </xf>
    <xf numFmtId="0" fontId="3" fillId="2" borderId="22" xfId="0" applyFont="1" applyFill="1" applyBorder="1" applyAlignment="1">
      <alignment horizontal="left" vertical="top" wrapText="1"/>
    </xf>
    <xf numFmtId="0" fontId="3" fillId="2" borderId="23" xfId="0" applyFont="1" applyFill="1" applyBorder="1" applyAlignment="1">
      <alignment horizontal="left" vertical="top" wrapText="1"/>
    </xf>
    <xf numFmtId="0" fontId="5" fillId="8" borderId="19" xfId="0" applyFont="1" applyFill="1" applyBorder="1" applyAlignment="1">
      <alignment horizontal="left" vertical="top" wrapText="1"/>
    </xf>
    <xf numFmtId="49" fontId="1" fillId="7" borderId="54" xfId="0" applyNumberFormat="1" applyFont="1" applyFill="1" applyBorder="1" applyAlignment="1">
      <alignment horizontal="center" vertical="center" textRotation="90" wrapText="1"/>
    </xf>
    <xf numFmtId="49" fontId="1" fillId="7" borderId="10" xfId="0" applyNumberFormat="1" applyFont="1" applyFill="1" applyBorder="1" applyAlignment="1">
      <alignment horizontal="center" vertical="center" textRotation="90" wrapText="1"/>
    </xf>
    <xf numFmtId="0" fontId="17" fillId="7" borderId="10" xfId="0" applyFont="1" applyFill="1" applyBorder="1" applyAlignment="1">
      <alignment horizontal="center" vertical="center" textRotation="90" wrapText="1"/>
    </xf>
    <xf numFmtId="0" fontId="5" fillId="8" borderId="10" xfId="0" applyFont="1" applyFill="1" applyBorder="1" applyAlignment="1">
      <alignment horizontal="left" vertical="top" wrapText="1"/>
    </xf>
    <xf numFmtId="49" fontId="2" fillId="7" borderId="54" xfId="0" applyNumberFormat="1" applyFont="1" applyFill="1" applyBorder="1" applyAlignment="1">
      <alignment horizontal="center" vertical="center" textRotation="90"/>
    </xf>
    <xf numFmtId="49" fontId="2" fillId="7" borderId="10" xfId="0" applyNumberFormat="1" applyFont="1" applyFill="1" applyBorder="1" applyAlignment="1">
      <alignment horizontal="center" vertical="center" textRotation="90"/>
    </xf>
    <xf numFmtId="0" fontId="2" fillId="8" borderId="28" xfId="0" applyFont="1" applyFill="1" applyBorder="1" applyAlignment="1">
      <alignment vertical="top" wrapText="1"/>
    </xf>
    <xf numFmtId="49" fontId="3" fillId="9" borderId="38" xfId="0" applyNumberFormat="1" applyFont="1" applyFill="1" applyBorder="1" applyAlignment="1">
      <alignment horizontal="center" vertical="top"/>
    </xf>
    <xf numFmtId="49" fontId="7" fillId="7" borderId="54" xfId="0" applyNumberFormat="1" applyFont="1" applyFill="1" applyBorder="1" applyAlignment="1">
      <alignment horizontal="center" vertical="center" textRotation="90" wrapText="1"/>
    </xf>
    <xf numFmtId="49" fontId="7" fillId="7" borderId="10" xfId="0" applyNumberFormat="1" applyFont="1" applyFill="1" applyBorder="1" applyAlignment="1">
      <alignment horizontal="center" vertical="center" textRotation="90" wrapText="1"/>
    </xf>
    <xf numFmtId="0" fontId="22" fillId="0" borderId="10" xfId="0" applyFont="1" applyBorder="1" applyAlignment="1">
      <alignment horizontal="center" vertical="center" textRotation="90" wrapText="1"/>
    </xf>
    <xf numFmtId="49" fontId="2" fillId="7" borderId="10" xfId="0" applyNumberFormat="1" applyFont="1" applyFill="1" applyBorder="1" applyAlignment="1">
      <alignment horizontal="center" vertical="center" textRotation="90" wrapText="1"/>
    </xf>
    <xf numFmtId="0" fontId="5" fillId="8" borderId="10" xfId="0" applyFont="1" applyFill="1" applyBorder="1" applyAlignment="1">
      <alignment vertical="top" wrapText="1"/>
    </xf>
    <xf numFmtId="0" fontId="2" fillId="8" borderId="83" xfId="0" applyFont="1" applyFill="1" applyBorder="1" applyAlignment="1">
      <alignment horizontal="left" vertical="top" wrapText="1"/>
    </xf>
    <xf numFmtId="0" fontId="2" fillId="8" borderId="19" xfId="0" applyFont="1" applyFill="1" applyBorder="1" applyAlignment="1">
      <alignment horizontal="left" vertical="top" wrapText="1"/>
    </xf>
    <xf numFmtId="49" fontId="3" fillId="2" borderId="36" xfId="0" applyNumberFormat="1" applyFont="1" applyFill="1" applyBorder="1" applyAlignment="1">
      <alignment horizontal="right" vertical="top"/>
    </xf>
    <xf numFmtId="49" fontId="3" fillId="2" borderId="18" xfId="0" applyNumberFormat="1" applyFont="1" applyFill="1" applyBorder="1" applyAlignment="1">
      <alignment horizontal="right" vertical="top"/>
    </xf>
    <xf numFmtId="49" fontId="3" fillId="2" borderId="40" xfId="0" applyNumberFormat="1" applyFont="1" applyFill="1" applyBorder="1" applyAlignment="1">
      <alignment horizontal="right" vertical="top"/>
    </xf>
    <xf numFmtId="0" fontId="8" fillId="11" borderId="21" xfId="0" applyFont="1" applyFill="1" applyBorder="1" applyAlignment="1">
      <alignment horizontal="center" vertical="top" wrapText="1"/>
    </xf>
    <xf numFmtId="0" fontId="8" fillId="11" borderId="22" xfId="0" applyFont="1" applyFill="1" applyBorder="1" applyAlignment="1">
      <alignment horizontal="center" vertical="top" wrapText="1"/>
    </xf>
    <xf numFmtId="0" fontId="8" fillId="11" borderId="23" xfId="0" applyFont="1" applyFill="1" applyBorder="1" applyAlignment="1">
      <alignment horizontal="center" vertical="top" wrapText="1"/>
    </xf>
    <xf numFmtId="49" fontId="3" fillId="9" borderId="41" xfId="0" applyNumberFormat="1" applyFont="1" applyFill="1" applyBorder="1" applyAlignment="1">
      <alignment horizontal="right" vertical="top"/>
    </xf>
    <xf numFmtId="49" fontId="3" fillId="9" borderId="22" xfId="0" applyNumberFormat="1" applyFont="1" applyFill="1" applyBorder="1" applyAlignment="1">
      <alignment horizontal="right" vertical="top"/>
    </xf>
    <xf numFmtId="49" fontId="3" fillId="9" borderId="23" xfId="0" applyNumberFormat="1" applyFont="1" applyFill="1" applyBorder="1" applyAlignment="1">
      <alignment horizontal="right" vertical="top"/>
    </xf>
    <xf numFmtId="0" fontId="2" fillId="9" borderId="21" xfId="0" applyFont="1" applyFill="1" applyBorder="1" applyAlignment="1">
      <alignment horizontal="center" vertical="top"/>
    </xf>
    <xf numFmtId="0" fontId="2" fillId="9" borderId="22" xfId="0" applyFont="1" applyFill="1" applyBorder="1" applyAlignment="1">
      <alignment horizontal="center" vertical="top"/>
    </xf>
    <xf numFmtId="0" fontId="2" fillId="9" borderId="23" xfId="0" applyFont="1" applyFill="1" applyBorder="1" applyAlignment="1">
      <alignment horizontal="center" vertical="top"/>
    </xf>
    <xf numFmtId="0" fontId="2" fillId="0" borderId="42" xfId="0" applyFont="1" applyBorder="1" applyAlignment="1">
      <alignment horizontal="left" vertical="top" wrapText="1"/>
    </xf>
    <xf numFmtId="0" fontId="2" fillId="0" borderId="43" xfId="0" applyFont="1" applyBorder="1" applyAlignment="1">
      <alignment horizontal="left" vertical="top" wrapText="1"/>
    </xf>
    <xf numFmtId="0" fontId="2" fillId="0" borderId="44" xfId="0" applyFont="1" applyBorder="1" applyAlignment="1">
      <alignment horizontal="left" vertical="top" wrapText="1"/>
    </xf>
    <xf numFmtId="49" fontId="3" fillId="12" borderId="41" xfId="0" applyNumberFormat="1" applyFont="1" applyFill="1" applyBorder="1" applyAlignment="1">
      <alignment horizontal="right" vertical="top"/>
    </xf>
    <xf numFmtId="49" fontId="3" fillId="12" borderId="22" xfId="0" applyNumberFormat="1" applyFont="1" applyFill="1" applyBorder="1" applyAlignment="1">
      <alignment horizontal="right" vertical="top"/>
    </xf>
    <xf numFmtId="49" fontId="3" fillId="12" borderId="23" xfId="0" applyNumberFormat="1" applyFont="1" applyFill="1" applyBorder="1" applyAlignment="1">
      <alignment horizontal="right" vertical="top"/>
    </xf>
    <xf numFmtId="0" fontId="2" fillId="12" borderId="21" xfId="0" applyFont="1" applyFill="1" applyBorder="1" applyAlignment="1">
      <alignment horizontal="center" vertical="top"/>
    </xf>
    <xf numFmtId="0" fontId="2" fillId="12" borderId="22" xfId="0" applyFont="1" applyFill="1" applyBorder="1" applyAlignment="1">
      <alignment horizontal="center" vertical="top"/>
    </xf>
    <xf numFmtId="0" fontId="2" fillId="12" borderId="23" xfId="0" applyFont="1" applyFill="1" applyBorder="1" applyAlignment="1">
      <alignment horizontal="center" vertical="top"/>
    </xf>
    <xf numFmtId="49" fontId="3" fillId="0" borderId="18" xfId="0" applyNumberFormat="1" applyFont="1" applyFill="1" applyBorder="1" applyAlignment="1">
      <alignment horizontal="center" vertical="top"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5" borderId="39" xfId="0" applyFont="1" applyFill="1" applyBorder="1" applyAlignment="1">
      <alignment horizontal="right" vertical="top" wrapText="1"/>
    </xf>
    <xf numFmtId="0" fontId="3" fillId="5" borderId="18" xfId="0" applyFont="1" applyFill="1" applyBorder="1" applyAlignment="1">
      <alignment horizontal="right" vertical="top" wrapText="1"/>
    </xf>
    <xf numFmtId="0" fontId="3" fillId="5" borderId="40" xfId="0" applyFont="1" applyFill="1" applyBorder="1" applyAlignment="1">
      <alignment horizontal="right" vertical="top" wrapText="1"/>
    </xf>
    <xf numFmtId="3" fontId="2" fillId="0" borderId="63" xfId="0" applyNumberFormat="1" applyFont="1" applyFill="1" applyBorder="1" applyAlignment="1">
      <alignment horizontal="left" vertical="top" wrapText="1"/>
    </xf>
    <xf numFmtId="0" fontId="2" fillId="7" borderId="42" xfId="0" applyFont="1" applyFill="1" applyBorder="1" applyAlignment="1">
      <alignment horizontal="left" vertical="top" wrapText="1"/>
    </xf>
    <xf numFmtId="0" fontId="2" fillId="7" borderId="43" xfId="0" applyFont="1" applyFill="1" applyBorder="1" applyAlignment="1">
      <alignment horizontal="left" vertical="top" wrapText="1"/>
    </xf>
    <xf numFmtId="0" fontId="2" fillId="7" borderId="44" xfId="0" applyFont="1" applyFill="1" applyBorder="1" applyAlignment="1">
      <alignment horizontal="left" vertical="top" wrapText="1"/>
    </xf>
    <xf numFmtId="0" fontId="2" fillId="7" borderId="34" xfId="0" applyFont="1" applyFill="1" applyBorder="1" applyAlignment="1">
      <alignment horizontal="left" vertical="top" wrapText="1"/>
    </xf>
    <xf numFmtId="0" fontId="5" fillId="7" borderId="24" xfId="0" applyFont="1" applyFill="1" applyBorder="1" applyAlignment="1">
      <alignment horizontal="left" vertical="top" wrapText="1"/>
    </xf>
    <xf numFmtId="0" fontId="3" fillId="4" borderId="34" xfId="0" applyFont="1" applyFill="1" applyBorder="1" applyAlignment="1">
      <alignment horizontal="right" vertical="top" wrapText="1"/>
    </xf>
    <xf numFmtId="0" fontId="3" fillId="4" borderId="24" xfId="0" applyFont="1" applyFill="1" applyBorder="1" applyAlignment="1">
      <alignment horizontal="right" vertical="top" wrapText="1"/>
    </xf>
    <xf numFmtId="0" fontId="3" fillId="4" borderId="25" xfId="0" applyFont="1" applyFill="1" applyBorder="1" applyAlignment="1">
      <alignment horizontal="right" vertical="top" wrapText="1"/>
    </xf>
    <xf numFmtId="0" fontId="2" fillId="3" borderId="42" xfId="0" applyFont="1" applyFill="1" applyBorder="1" applyAlignment="1">
      <alignment horizontal="left" vertical="top" wrapText="1"/>
    </xf>
    <xf numFmtId="0" fontId="2" fillId="3" borderId="43" xfId="0" applyFont="1" applyFill="1" applyBorder="1" applyAlignment="1">
      <alignment horizontal="left" vertical="top" wrapText="1"/>
    </xf>
    <xf numFmtId="0" fontId="2" fillId="3" borderId="44" xfId="0" applyFont="1" applyFill="1" applyBorder="1" applyAlignment="1">
      <alignment horizontal="left" vertical="top" wrapText="1"/>
    </xf>
    <xf numFmtId="0" fontId="3" fillId="4" borderId="32" xfId="0" applyFont="1" applyFill="1" applyBorder="1" applyAlignment="1">
      <alignment horizontal="right" vertical="top" wrapText="1"/>
    </xf>
    <xf numFmtId="0" fontId="3" fillId="4" borderId="35" xfId="0" applyFont="1" applyFill="1" applyBorder="1" applyAlignment="1">
      <alignment horizontal="right" vertical="top" wrapText="1"/>
    </xf>
    <xf numFmtId="0" fontId="3" fillId="4" borderId="33" xfId="0" applyFont="1" applyFill="1" applyBorder="1" applyAlignment="1">
      <alignment horizontal="right" vertical="top" wrapText="1"/>
    </xf>
    <xf numFmtId="0" fontId="3" fillId="7" borderId="34" xfId="0" applyFont="1" applyFill="1" applyBorder="1" applyAlignment="1">
      <alignment horizontal="right" vertical="top" wrapText="1"/>
    </xf>
    <xf numFmtId="0" fontId="3" fillId="7" borderId="24" xfId="0" applyFont="1" applyFill="1" applyBorder="1" applyAlignment="1">
      <alignment horizontal="right" vertical="top" wrapText="1"/>
    </xf>
    <xf numFmtId="0" fontId="3" fillId="7" borderId="25" xfId="0" applyFont="1" applyFill="1" applyBorder="1" applyAlignment="1">
      <alignment horizontal="right" vertical="top" wrapText="1"/>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166" fontId="2" fillId="8" borderId="4" xfId="0" applyNumberFormat="1" applyFont="1" applyFill="1" applyBorder="1" applyAlignment="1">
      <alignment horizontal="center" vertical="top"/>
    </xf>
    <xf numFmtId="166" fontId="2" fillId="8" borderId="3" xfId="0" applyNumberFormat="1" applyFont="1" applyFill="1" applyBorder="1" applyAlignment="1">
      <alignment horizontal="center" vertical="top"/>
    </xf>
    <xf numFmtId="166" fontId="2" fillId="8" borderId="14" xfId="0" applyNumberFormat="1" applyFont="1" applyFill="1" applyBorder="1" applyAlignment="1">
      <alignment horizontal="center" vertical="top"/>
    </xf>
    <xf numFmtId="0" fontId="2" fillId="8" borderId="11" xfId="0" applyFont="1" applyFill="1" applyBorder="1" applyAlignment="1">
      <alignment horizontal="center" vertical="top" wrapText="1"/>
    </xf>
    <xf numFmtId="0" fontId="2" fillId="8" borderId="48" xfId="0" applyFont="1" applyFill="1" applyBorder="1" applyAlignment="1">
      <alignment horizontal="center" vertical="top" wrapText="1"/>
    </xf>
    <xf numFmtId="49" fontId="2" fillId="8" borderId="53" xfId="0" applyNumberFormat="1" applyFont="1" applyFill="1" applyBorder="1" applyAlignment="1">
      <alignment horizontal="center" vertical="top" wrapText="1"/>
    </xf>
    <xf numFmtId="49" fontId="2" fillId="8" borderId="11" xfId="0" applyNumberFormat="1" applyFont="1" applyFill="1" applyBorder="1" applyAlignment="1">
      <alignment horizontal="center" vertical="top" wrapText="1"/>
    </xf>
    <xf numFmtId="0" fontId="5" fillId="8" borderId="11" xfId="0" applyFont="1" applyFill="1" applyBorder="1" applyAlignment="1">
      <alignment horizontal="center" vertical="top" wrapText="1"/>
    </xf>
    <xf numFmtId="49" fontId="2" fillId="8" borderId="48" xfId="0" applyNumberFormat="1" applyFont="1" applyFill="1" applyBorder="1" applyAlignment="1">
      <alignment horizontal="center" vertical="top" wrapText="1"/>
    </xf>
    <xf numFmtId="49" fontId="3" fillId="8" borderId="54" xfId="0" applyNumberFormat="1" applyFont="1" applyFill="1" applyBorder="1" applyAlignment="1">
      <alignment horizontal="center" vertical="top" wrapText="1"/>
    </xf>
    <xf numFmtId="49" fontId="3" fillId="8" borderId="19" xfId="0" applyNumberFormat="1" applyFont="1" applyFill="1" applyBorder="1" applyAlignment="1">
      <alignment horizontal="center" vertical="top" wrapText="1"/>
    </xf>
    <xf numFmtId="49" fontId="3" fillId="8" borderId="54" xfId="0" applyNumberFormat="1" applyFont="1" applyFill="1" applyBorder="1" applyAlignment="1">
      <alignment horizontal="center" vertical="top"/>
    </xf>
    <xf numFmtId="49" fontId="3" fillId="8" borderId="10" xfId="0" applyNumberFormat="1" applyFont="1" applyFill="1" applyBorder="1" applyAlignment="1">
      <alignment horizontal="center" vertical="top"/>
    </xf>
    <xf numFmtId="0" fontId="24" fillId="0" borderId="0" xfId="0" applyFont="1" applyAlignment="1">
      <alignment horizontal="right" vertical="top"/>
    </xf>
    <xf numFmtId="166" fontId="2" fillId="8" borderId="54" xfId="0" applyNumberFormat="1" applyFont="1" applyFill="1" applyBorder="1" applyAlignment="1">
      <alignment horizontal="center" vertical="top"/>
    </xf>
    <xf numFmtId="166" fontId="2" fillId="8" borderId="10" xfId="0" applyNumberFormat="1" applyFont="1" applyFill="1" applyBorder="1" applyAlignment="1">
      <alignment horizontal="center" vertical="top"/>
    </xf>
    <xf numFmtId="166" fontId="2" fillId="8" borderId="19" xfId="0" applyNumberFormat="1" applyFont="1" applyFill="1" applyBorder="1" applyAlignment="1">
      <alignment horizontal="center" vertical="top"/>
    </xf>
    <xf numFmtId="0" fontId="2" fillId="0" borderId="30" xfId="0" applyFont="1" applyBorder="1" applyAlignment="1">
      <alignment horizontal="center" vertical="center" textRotation="90"/>
    </xf>
    <xf numFmtId="0" fontId="2" fillId="0" borderId="29" xfId="0" applyFont="1" applyBorder="1" applyAlignment="1">
      <alignment horizontal="center" vertical="center" textRotation="90"/>
    </xf>
    <xf numFmtId="0" fontId="3" fillId="8" borderId="19" xfId="0" applyFont="1" applyFill="1" applyBorder="1" applyAlignment="1">
      <alignment horizontal="left" vertical="top" wrapText="1"/>
    </xf>
    <xf numFmtId="0" fontId="2" fillId="0" borderId="37" xfId="0" applyFont="1" applyBorder="1" applyAlignment="1">
      <alignment horizontal="center" vertical="center" wrapText="1"/>
    </xf>
    <xf numFmtId="3" fontId="2" fillId="0" borderId="17" xfId="0" applyNumberFormat="1" applyFont="1" applyFill="1" applyBorder="1" applyAlignment="1">
      <alignment horizontal="center" vertical="center" wrapText="1" shrinkToFit="1"/>
    </xf>
    <xf numFmtId="3" fontId="2" fillId="0" borderId="11" xfId="0" applyNumberFormat="1" applyFont="1" applyFill="1" applyBorder="1" applyAlignment="1">
      <alignment horizontal="center" vertical="center" wrapText="1" shrinkToFit="1"/>
    </xf>
    <xf numFmtId="3" fontId="2" fillId="0" borderId="15" xfId="0" applyNumberFormat="1" applyFont="1" applyFill="1" applyBorder="1" applyAlignment="1">
      <alignment horizontal="center" vertical="center" wrapText="1" shrinkToFit="1"/>
    </xf>
    <xf numFmtId="0" fontId="2" fillId="0" borderId="30"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29" xfId="0" applyFont="1" applyBorder="1" applyAlignment="1">
      <alignment horizontal="center" vertical="center" textRotation="90" wrapText="1"/>
    </xf>
    <xf numFmtId="49" fontId="3" fillId="7" borderId="45" xfId="0" applyNumberFormat="1" applyFont="1" applyFill="1" applyBorder="1" applyAlignment="1">
      <alignment horizontal="center" vertical="top"/>
    </xf>
    <xf numFmtId="49" fontId="3" fillId="0" borderId="54" xfId="0" applyNumberFormat="1" applyFont="1" applyBorder="1" applyAlignment="1">
      <alignment horizontal="center" vertical="top"/>
    </xf>
    <xf numFmtId="49" fontId="3" fillId="0" borderId="10" xfId="0" applyNumberFormat="1" applyFont="1" applyBorder="1" applyAlignment="1">
      <alignment horizontal="center" vertical="top"/>
    </xf>
    <xf numFmtId="49" fontId="2" fillId="8" borderId="11" xfId="0" applyNumberFormat="1" applyFont="1" applyFill="1" applyBorder="1" applyAlignment="1">
      <alignment horizontal="center" vertical="center" wrapText="1"/>
    </xf>
    <xf numFmtId="0" fontId="5" fillId="8" borderId="48" xfId="0" applyFont="1" applyFill="1" applyBorder="1" applyAlignment="1">
      <alignment horizontal="center" vertical="center" wrapText="1"/>
    </xf>
    <xf numFmtId="49" fontId="3" fillId="8" borderId="10" xfId="0" applyNumberFormat="1" applyFont="1" applyFill="1" applyBorder="1" applyAlignment="1">
      <alignment horizontal="center" vertical="top" wrapText="1"/>
    </xf>
    <xf numFmtId="0" fontId="5" fillId="8" borderId="48" xfId="0" applyFont="1" applyFill="1" applyBorder="1" applyAlignment="1">
      <alignment horizontal="center" vertical="top" wrapText="1"/>
    </xf>
    <xf numFmtId="0" fontId="2" fillId="8" borderId="53" xfId="0" applyNumberFormat="1" applyFont="1" applyFill="1" applyBorder="1" applyAlignment="1">
      <alignment horizontal="center" vertical="top" wrapText="1"/>
    </xf>
    <xf numFmtId="0" fontId="2" fillId="8" borderId="11" xfId="0" applyNumberFormat="1" applyFont="1" applyFill="1" applyBorder="1" applyAlignment="1">
      <alignment horizontal="center" vertical="top" wrapText="1"/>
    </xf>
    <xf numFmtId="0" fontId="2" fillId="0" borderId="34"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7" borderId="24" xfId="0" applyFont="1" applyFill="1" applyBorder="1" applyAlignment="1">
      <alignment horizontal="left" vertical="top" wrapText="1"/>
    </xf>
    <xf numFmtId="0" fontId="2" fillId="7" borderId="25" xfId="0" applyFont="1" applyFill="1" applyBorder="1" applyAlignment="1">
      <alignment horizontal="left" vertical="top" wrapText="1"/>
    </xf>
    <xf numFmtId="0" fontId="2" fillId="3" borderId="34" xfId="0" applyFont="1" applyFill="1" applyBorder="1" applyAlignment="1">
      <alignment horizontal="left" vertical="top" wrapText="1"/>
    </xf>
    <xf numFmtId="0" fontId="5" fillId="0" borderId="24" xfId="0" applyFont="1" applyBorder="1" applyAlignment="1">
      <alignment horizontal="left" vertical="top" wrapText="1"/>
    </xf>
    <xf numFmtId="0" fontId="5" fillId="0" borderId="25" xfId="0" applyFont="1" applyBorder="1" applyAlignment="1">
      <alignment horizontal="left" vertical="top" wrapText="1"/>
    </xf>
    <xf numFmtId="0" fontId="2" fillId="8" borderId="53" xfId="0" applyFont="1" applyFill="1" applyBorder="1" applyAlignment="1">
      <alignment horizontal="center" vertical="top" wrapText="1"/>
    </xf>
    <xf numFmtId="0" fontId="2" fillId="8" borderId="4" xfId="0" applyFont="1" applyFill="1" applyBorder="1" applyAlignment="1">
      <alignment horizontal="center" vertical="top"/>
    </xf>
    <xf numFmtId="0" fontId="2" fillId="8" borderId="3" xfId="0" applyFont="1" applyFill="1" applyBorder="1" applyAlignment="1">
      <alignment horizontal="center" vertical="top"/>
    </xf>
    <xf numFmtId="0" fontId="2" fillId="8" borderId="14" xfId="0" applyFont="1" applyFill="1" applyBorder="1" applyAlignment="1">
      <alignment horizontal="center" vertical="top"/>
    </xf>
    <xf numFmtId="49" fontId="2" fillId="0" borderId="0" xfId="0" applyNumberFormat="1" applyFont="1" applyFill="1" applyBorder="1" applyAlignment="1">
      <alignment horizontal="left" vertical="top" wrapText="1"/>
    </xf>
    <xf numFmtId="0" fontId="2" fillId="8" borderId="55" xfId="0" applyFont="1" applyFill="1" applyBorder="1" applyAlignment="1">
      <alignment horizontal="left" vertical="top" wrapText="1"/>
    </xf>
    <xf numFmtId="0" fontId="2" fillId="8" borderId="28" xfId="0" applyFont="1" applyFill="1" applyBorder="1" applyAlignment="1">
      <alignment horizontal="left" vertical="top" wrapText="1"/>
    </xf>
    <xf numFmtId="0" fontId="2" fillId="8" borderId="50" xfId="0" applyFont="1" applyFill="1" applyBorder="1" applyAlignment="1">
      <alignment horizontal="left" vertical="top" wrapText="1"/>
    </xf>
    <xf numFmtId="0" fontId="2" fillId="0" borderId="38" xfId="0" applyFont="1" applyBorder="1" applyAlignment="1">
      <alignment horizontal="center" vertical="center" wrapText="1"/>
    </xf>
    <xf numFmtId="3" fontId="2" fillId="0" borderId="42" xfId="0" applyNumberFormat="1" applyFont="1" applyBorder="1" applyAlignment="1">
      <alignment horizontal="center" vertical="center"/>
    </xf>
    <xf numFmtId="3" fontId="2" fillId="0" borderId="43" xfId="0" applyNumberFormat="1" applyFont="1" applyBorder="1" applyAlignment="1">
      <alignment horizontal="center" vertical="center"/>
    </xf>
    <xf numFmtId="3" fontId="2" fillId="0" borderId="44" xfId="0" applyNumberFormat="1"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cellXfs>
  <cellStyles count="4">
    <cellStyle name="Excel Built-in Normal" xfId="3"/>
    <cellStyle name="Įprastas" xfId="0" builtinId="0"/>
    <cellStyle name="Įprastas 2" xfId="2"/>
    <cellStyle name="Normal_biudz uz 2001 atskaitomybe3" xfId="1"/>
  </cellStyles>
  <dxfs count="0"/>
  <tableStyles count="0" defaultTableStyle="TableStyleMedium2" defaultPivotStyle="PivotStyleLight16"/>
  <colors>
    <mruColors>
      <color rgb="FFFFDDFF"/>
      <color rgb="FFFFCCFF"/>
      <color rgb="FFCCFFCC"/>
      <color rgb="FFFFFFCC"/>
      <color rgb="FF99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10"/>
  <sheetViews>
    <sheetView tabSelected="1" zoomScaleNormal="100" zoomScaleSheetLayoutView="100" workbookViewId="0">
      <selection activeCell="I103" sqref="I103"/>
    </sheetView>
  </sheetViews>
  <sheetFormatPr defaultColWidth="9.26953125" defaultRowHeight="13"/>
  <cols>
    <col min="1" max="3" width="2.54296875" style="3" customWidth="1"/>
    <col min="4" max="4" width="28" style="3" customWidth="1"/>
    <col min="5" max="5" width="4.453125" style="28" customWidth="1"/>
    <col min="6" max="6" width="8.7265625" style="28" customWidth="1"/>
    <col min="7" max="9" width="8.26953125" style="3" customWidth="1"/>
    <col min="10" max="10" width="36" style="3" customWidth="1"/>
    <col min="11" max="13" width="6.26953125" style="3" customWidth="1"/>
    <col min="14" max="14" width="9.26953125" style="2"/>
    <col min="15" max="18" width="0" style="2" hidden="1" customWidth="1"/>
    <col min="19" max="16384" width="9.26953125" style="2"/>
  </cols>
  <sheetData>
    <row r="1" spans="1:18" ht="30" customHeight="1">
      <c r="E1" s="57"/>
      <c r="J1" s="655" t="s">
        <v>164</v>
      </c>
      <c r="K1" s="655"/>
      <c r="L1" s="655"/>
      <c r="M1" s="655"/>
    </row>
    <row r="2" spans="1:18" ht="14">
      <c r="E2" s="57"/>
      <c r="J2" s="655" t="s">
        <v>157</v>
      </c>
      <c r="K2" s="655"/>
      <c r="L2" s="655"/>
      <c r="M2" s="655"/>
    </row>
    <row r="3" spans="1:18" ht="15" customHeight="1">
      <c r="E3" s="57"/>
      <c r="G3" s="65"/>
      <c r="H3" s="65"/>
      <c r="I3" s="65"/>
      <c r="J3" s="65"/>
      <c r="K3" s="2"/>
      <c r="L3" s="2"/>
      <c r="M3" s="2"/>
    </row>
    <row r="4" spans="1:18" s="3" customFormat="1" ht="15" customHeight="1">
      <c r="A4" s="656" t="s">
        <v>156</v>
      </c>
      <c r="B4" s="656"/>
      <c r="C4" s="656"/>
      <c r="D4" s="656"/>
      <c r="E4" s="656"/>
      <c r="F4" s="656"/>
      <c r="G4" s="656"/>
      <c r="H4" s="656"/>
      <c r="I4" s="656"/>
      <c r="J4" s="656"/>
      <c r="K4" s="656"/>
      <c r="L4" s="656"/>
      <c r="M4" s="656"/>
    </row>
    <row r="5" spans="1:18" ht="15" customHeight="1">
      <c r="A5" s="657" t="s">
        <v>63</v>
      </c>
      <c r="B5" s="657"/>
      <c r="C5" s="657"/>
      <c r="D5" s="657"/>
      <c r="E5" s="657"/>
      <c r="F5" s="657"/>
      <c r="G5" s="657"/>
      <c r="H5" s="657"/>
      <c r="I5" s="657"/>
      <c r="J5" s="657"/>
      <c r="K5" s="657"/>
      <c r="L5" s="657"/>
      <c r="M5" s="657"/>
    </row>
    <row r="6" spans="1:18" ht="15" customHeight="1">
      <c r="A6" s="658" t="s">
        <v>30</v>
      </c>
      <c r="B6" s="658"/>
      <c r="C6" s="658"/>
      <c r="D6" s="658"/>
      <c r="E6" s="658"/>
      <c r="F6" s="658"/>
      <c r="G6" s="658"/>
      <c r="H6" s="658"/>
      <c r="I6" s="658"/>
      <c r="J6" s="658"/>
      <c r="K6" s="658"/>
      <c r="L6" s="658"/>
      <c r="M6" s="658"/>
    </row>
    <row r="7" spans="1:18" ht="15" customHeight="1">
      <c r="A7" s="575"/>
      <c r="B7" s="575"/>
      <c r="C7" s="575"/>
      <c r="D7" s="575"/>
      <c r="E7" s="575"/>
      <c r="F7" s="575"/>
      <c r="G7" s="575"/>
      <c r="H7" s="549"/>
      <c r="I7" s="575"/>
      <c r="J7" s="575"/>
      <c r="K7" s="575"/>
      <c r="L7" s="575"/>
      <c r="M7" s="575"/>
    </row>
    <row r="8" spans="1:18" ht="15" customHeight="1" thickBot="1">
      <c r="H8" s="176"/>
      <c r="I8" s="176"/>
      <c r="K8" s="2"/>
      <c r="L8" s="659" t="s">
        <v>28</v>
      </c>
      <c r="M8" s="659"/>
    </row>
    <row r="9" spans="1:18" s="31" customFormat="1" ht="29.25" customHeight="1" thickBot="1">
      <c r="A9" s="695" t="s">
        <v>15</v>
      </c>
      <c r="B9" s="683" t="s">
        <v>0</v>
      </c>
      <c r="C9" s="683" t="s">
        <v>1</v>
      </c>
      <c r="D9" s="652" t="s">
        <v>9</v>
      </c>
      <c r="E9" s="683" t="s">
        <v>103</v>
      </c>
      <c r="F9" s="686" t="s">
        <v>2</v>
      </c>
      <c r="G9" s="689" t="s">
        <v>106</v>
      </c>
      <c r="H9" s="692" t="s">
        <v>147</v>
      </c>
      <c r="I9" s="671" t="s">
        <v>107</v>
      </c>
      <c r="J9" s="854" t="s">
        <v>98</v>
      </c>
      <c r="K9" s="855"/>
      <c r="L9" s="855"/>
      <c r="M9" s="856"/>
    </row>
    <row r="10" spans="1:18" s="31" customFormat="1" ht="21.75" customHeight="1">
      <c r="A10" s="696"/>
      <c r="B10" s="684"/>
      <c r="C10" s="684"/>
      <c r="D10" s="653"/>
      <c r="E10" s="684"/>
      <c r="F10" s="687"/>
      <c r="G10" s="690"/>
      <c r="H10" s="693"/>
      <c r="I10" s="672"/>
      <c r="J10" s="850" t="s">
        <v>9</v>
      </c>
      <c r="K10" s="851" t="s">
        <v>99</v>
      </c>
      <c r="L10" s="852"/>
      <c r="M10" s="853"/>
    </row>
    <row r="11" spans="1:18" s="31" customFormat="1" ht="79.5" customHeight="1" thickBot="1">
      <c r="A11" s="697"/>
      <c r="B11" s="685"/>
      <c r="C11" s="685"/>
      <c r="D11" s="654"/>
      <c r="E11" s="685"/>
      <c r="F11" s="688"/>
      <c r="G11" s="691"/>
      <c r="H11" s="694"/>
      <c r="I11" s="673"/>
      <c r="J11" s="677"/>
      <c r="K11" s="240" t="s">
        <v>110</v>
      </c>
      <c r="L11" s="241" t="s">
        <v>111</v>
      </c>
      <c r="M11" s="242" t="s">
        <v>112</v>
      </c>
    </row>
    <row r="12" spans="1:18" s="8" customFormat="1" ht="14.65" customHeight="1">
      <c r="A12" s="680" t="s">
        <v>24</v>
      </c>
      <c r="B12" s="681"/>
      <c r="C12" s="681"/>
      <c r="D12" s="681"/>
      <c r="E12" s="681"/>
      <c r="F12" s="681"/>
      <c r="G12" s="681"/>
      <c r="H12" s="681"/>
      <c r="I12" s="681"/>
      <c r="J12" s="681"/>
      <c r="K12" s="681"/>
      <c r="L12" s="681"/>
      <c r="M12" s="682"/>
    </row>
    <row r="13" spans="1:18" s="8" customFormat="1" ht="14.65" customHeight="1">
      <c r="A13" s="660" t="s">
        <v>64</v>
      </c>
      <c r="B13" s="661"/>
      <c r="C13" s="661"/>
      <c r="D13" s="661"/>
      <c r="E13" s="661"/>
      <c r="F13" s="661"/>
      <c r="G13" s="661"/>
      <c r="H13" s="661"/>
      <c r="I13" s="661"/>
      <c r="J13" s="661"/>
      <c r="K13" s="661"/>
      <c r="L13" s="661"/>
      <c r="M13" s="662"/>
    </row>
    <row r="14" spans="1:18" ht="14.65" customHeight="1">
      <c r="A14" s="11" t="s">
        <v>3</v>
      </c>
      <c r="B14" s="663" t="s">
        <v>70</v>
      </c>
      <c r="C14" s="664"/>
      <c r="D14" s="664"/>
      <c r="E14" s="664"/>
      <c r="F14" s="664"/>
      <c r="G14" s="664"/>
      <c r="H14" s="664"/>
      <c r="I14" s="664"/>
      <c r="J14" s="664"/>
      <c r="K14" s="664"/>
      <c r="L14" s="664"/>
      <c r="M14" s="665"/>
      <c r="N14" s="122"/>
    </row>
    <row r="15" spans="1:18" ht="14.65" customHeight="1">
      <c r="A15" s="12" t="s">
        <v>3</v>
      </c>
      <c r="B15" s="9" t="s">
        <v>3</v>
      </c>
      <c r="C15" s="666" t="s">
        <v>71</v>
      </c>
      <c r="D15" s="667"/>
      <c r="E15" s="667"/>
      <c r="F15" s="667"/>
      <c r="G15" s="667"/>
      <c r="H15" s="667"/>
      <c r="I15" s="667"/>
      <c r="J15" s="667"/>
      <c r="K15" s="667"/>
      <c r="L15" s="667"/>
      <c r="M15" s="668"/>
    </row>
    <row r="16" spans="1:18" ht="15.4" customHeight="1">
      <c r="A16" s="569" t="s">
        <v>3</v>
      </c>
      <c r="B16" s="570" t="s">
        <v>3</v>
      </c>
      <c r="C16" s="574" t="s">
        <v>3</v>
      </c>
      <c r="D16" s="669" t="s">
        <v>40</v>
      </c>
      <c r="E16" s="54"/>
      <c r="F16" s="562" t="s">
        <v>19</v>
      </c>
      <c r="G16" s="20">
        <v>316</v>
      </c>
      <c r="H16" s="74">
        <v>306</v>
      </c>
      <c r="I16" s="600">
        <v>306</v>
      </c>
      <c r="J16" s="260"/>
      <c r="K16" s="307"/>
      <c r="L16" s="311"/>
      <c r="M16" s="245"/>
      <c r="O16" s="648" t="s">
        <v>19</v>
      </c>
      <c r="P16" s="649">
        <f>+G20+G27+G33</f>
        <v>316</v>
      </c>
      <c r="Q16" s="649">
        <f t="shared" ref="Q16:R16" si="0">+H20+H27+H33</f>
        <v>306</v>
      </c>
      <c r="R16" s="649">
        <f t="shared" si="0"/>
        <v>306</v>
      </c>
    </row>
    <row r="17" spans="1:18" ht="15.4" customHeight="1">
      <c r="A17" s="569"/>
      <c r="B17" s="570"/>
      <c r="C17" s="574"/>
      <c r="D17" s="670"/>
      <c r="E17" s="599"/>
      <c r="F17" s="50" t="s">
        <v>34</v>
      </c>
      <c r="G17" s="20">
        <v>83.8</v>
      </c>
      <c r="H17" s="66"/>
      <c r="I17" s="373"/>
      <c r="J17" s="260"/>
      <c r="K17" s="60"/>
      <c r="L17" s="312"/>
      <c r="M17" s="246"/>
      <c r="O17" s="648" t="s">
        <v>34</v>
      </c>
      <c r="P17" s="649">
        <f>+G30</f>
        <v>83.8</v>
      </c>
      <c r="Q17" s="649">
        <f t="shared" ref="Q17:R17" si="1">+H30</f>
        <v>0</v>
      </c>
      <c r="R17" s="649">
        <f t="shared" si="1"/>
        <v>0</v>
      </c>
    </row>
    <row r="18" spans="1:18" ht="15.4" customHeight="1">
      <c r="A18" s="569"/>
      <c r="B18" s="570"/>
      <c r="C18" s="574"/>
      <c r="D18" s="670"/>
      <c r="E18" s="599"/>
      <c r="F18" s="50" t="s">
        <v>35</v>
      </c>
      <c r="G18" s="180">
        <v>15.5</v>
      </c>
      <c r="H18" s="68"/>
      <c r="I18" s="20"/>
      <c r="J18" s="260"/>
      <c r="K18" s="60"/>
      <c r="L18" s="312"/>
      <c r="M18" s="246"/>
      <c r="O18" s="648" t="s">
        <v>35</v>
      </c>
      <c r="P18" s="649">
        <f>+G32</f>
        <v>15.5</v>
      </c>
      <c r="Q18" s="649">
        <f t="shared" ref="Q18:R18" si="2">+H32</f>
        <v>0</v>
      </c>
      <c r="R18" s="649">
        <f t="shared" si="2"/>
        <v>0</v>
      </c>
    </row>
    <row r="19" spans="1:18" ht="15.4" customHeight="1">
      <c r="A19" s="569"/>
      <c r="B19" s="570"/>
      <c r="C19" s="574"/>
      <c r="D19" s="670"/>
      <c r="E19" s="599"/>
      <c r="F19" s="80" t="s">
        <v>46</v>
      </c>
      <c r="G19" s="181">
        <v>3.7</v>
      </c>
      <c r="H19" s="20"/>
      <c r="I19" s="196"/>
      <c r="J19" s="260"/>
      <c r="K19" s="60"/>
      <c r="L19" s="312"/>
      <c r="M19" s="246"/>
      <c r="O19" s="648" t="s">
        <v>46</v>
      </c>
      <c r="P19" s="649">
        <f>+G31</f>
        <v>3.7</v>
      </c>
      <c r="Q19" s="649">
        <f t="shared" ref="Q19:R19" si="3">+H31</f>
        <v>0</v>
      </c>
      <c r="R19" s="649">
        <f t="shared" si="3"/>
        <v>0</v>
      </c>
    </row>
    <row r="20" spans="1:18" ht="27" customHeight="1">
      <c r="A20" s="704"/>
      <c r="B20" s="705"/>
      <c r="C20" s="574"/>
      <c r="D20" s="706" t="s">
        <v>96</v>
      </c>
      <c r="E20" s="103" t="s">
        <v>67</v>
      </c>
      <c r="F20" s="601" t="s">
        <v>158</v>
      </c>
      <c r="G20" s="602">
        <v>303</v>
      </c>
      <c r="H20" s="602">
        <v>303</v>
      </c>
      <c r="I20" s="602">
        <v>303</v>
      </c>
      <c r="J20" s="262" t="s">
        <v>29</v>
      </c>
      <c r="K20" s="542">
        <v>90</v>
      </c>
      <c r="L20" s="355">
        <v>100</v>
      </c>
      <c r="M20" s="250">
        <v>100</v>
      </c>
      <c r="O20" s="648"/>
      <c r="P20" s="649">
        <f>+P16+P17+P18+P19</f>
        <v>419</v>
      </c>
      <c r="Q20" s="649">
        <f t="shared" ref="Q20:R20" si="4">+Q16+Q17+Q18+Q19</f>
        <v>306</v>
      </c>
      <c r="R20" s="649">
        <f t="shared" si="4"/>
        <v>306</v>
      </c>
    </row>
    <row r="21" spans="1:18" ht="17.149999999999999" customHeight="1">
      <c r="A21" s="704"/>
      <c r="B21" s="705"/>
      <c r="C21" s="574"/>
      <c r="D21" s="707"/>
      <c r="E21" s="104"/>
      <c r="F21" s="603"/>
      <c r="G21" s="604"/>
      <c r="H21" s="604"/>
      <c r="I21" s="604"/>
      <c r="J21" s="564" t="s">
        <v>135</v>
      </c>
      <c r="K21" s="540">
        <v>30</v>
      </c>
      <c r="L21" s="357">
        <v>50</v>
      </c>
      <c r="M21" s="417">
        <v>60</v>
      </c>
      <c r="O21" s="648"/>
      <c r="P21" s="649">
        <f>+P20-G35</f>
        <v>0</v>
      </c>
      <c r="Q21" s="649">
        <f t="shared" ref="Q21:R21" si="5">+Q20-H35</f>
        <v>0</v>
      </c>
      <c r="R21" s="649">
        <f t="shared" si="5"/>
        <v>0</v>
      </c>
    </row>
    <row r="22" spans="1:18" ht="29.15" customHeight="1">
      <c r="A22" s="704"/>
      <c r="B22" s="705"/>
      <c r="C22" s="574"/>
      <c r="D22" s="707"/>
      <c r="E22" s="91" t="s">
        <v>97</v>
      </c>
      <c r="F22" s="603"/>
      <c r="G22" s="604"/>
      <c r="H22" s="604"/>
      <c r="I22" s="604"/>
      <c r="J22" s="263" t="s">
        <v>150</v>
      </c>
      <c r="K22" s="350">
        <v>5</v>
      </c>
      <c r="L22" s="356">
        <v>5</v>
      </c>
      <c r="M22" s="251">
        <v>5</v>
      </c>
    </row>
    <row r="23" spans="1:18" ht="27.75" customHeight="1">
      <c r="A23" s="704"/>
      <c r="B23" s="705"/>
      <c r="C23" s="574"/>
      <c r="D23" s="707"/>
      <c r="E23" s="91" t="s">
        <v>121</v>
      </c>
      <c r="F23" s="603"/>
      <c r="G23" s="604"/>
      <c r="H23" s="604"/>
      <c r="I23" s="604"/>
      <c r="J23" s="263" t="s">
        <v>82</v>
      </c>
      <c r="K23" s="350">
        <v>3</v>
      </c>
      <c r="L23" s="356">
        <v>3</v>
      </c>
      <c r="M23" s="251">
        <v>3</v>
      </c>
    </row>
    <row r="24" spans="1:18" ht="27.75" customHeight="1">
      <c r="A24" s="704"/>
      <c r="B24" s="705"/>
      <c r="C24" s="574"/>
      <c r="D24" s="707"/>
      <c r="E24" s="104" t="s">
        <v>122</v>
      </c>
      <c r="F24" s="603"/>
      <c r="G24" s="604"/>
      <c r="H24" s="604"/>
      <c r="I24" s="604"/>
      <c r="J24" s="564" t="s">
        <v>90</v>
      </c>
      <c r="K24" s="351">
        <v>200</v>
      </c>
      <c r="L24" s="357">
        <v>250</v>
      </c>
      <c r="M24" s="417">
        <v>250</v>
      </c>
    </row>
    <row r="25" spans="1:18" ht="27.75" customHeight="1">
      <c r="A25" s="704"/>
      <c r="B25" s="705"/>
      <c r="C25" s="574"/>
      <c r="D25" s="707"/>
      <c r="E25" s="104"/>
      <c r="F25" s="603"/>
      <c r="G25" s="604"/>
      <c r="H25" s="604"/>
      <c r="I25" s="604"/>
      <c r="J25" s="578" t="s">
        <v>74</v>
      </c>
      <c r="K25" s="352">
        <v>1</v>
      </c>
      <c r="L25" s="358">
        <v>1</v>
      </c>
      <c r="M25" s="253">
        <v>1</v>
      </c>
    </row>
    <row r="26" spans="1:18" ht="31.15" customHeight="1">
      <c r="A26" s="704"/>
      <c r="B26" s="705"/>
      <c r="C26" s="574"/>
      <c r="D26" s="707"/>
      <c r="E26" s="104"/>
      <c r="F26" s="603"/>
      <c r="G26" s="604"/>
      <c r="H26" s="604"/>
      <c r="I26" s="604"/>
      <c r="J26" s="266" t="s">
        <v>91</v>
      </c>
      <c r="K26" s="353">
        <v>1</v>
      </c>
      <c r="L26" s="359">
        <v>1</v>
      </c>
      <c r="M26" s="254">
        <v>1</v>
      </c>
    </row>
    <row r="27" spans="1:18" ht="27.65" customHeight="1">
      <c r="A27" s="572"/>
      <c r="B27" s="570"/>
      <c r="C27" s="120"/>
      <c r="D27" s="698" t="s">
        <v>123</v>
      </c>
      <c r="E27" s="76" t="s">
        <v>43</v>
      </c>
      <c r="F27" s="605" t="s">
        <v>158</v>
      </c>
      <c r="G27" s="606">
        <v>3</v>
      </c>
      <c r="H27" s="607">
        <v>3</v>
      </c>
      <c r="I27" s="608">
        <v>3</v>
      </c>
      <c r="J27" s="262" t="s">
        <v>84</v>
      </c>
      <c r="K27" s="310"/>
      <c r="L27" s="315">
        <v>1</v>
      </c>
      <c r="M27" s="256">
        <v>1</v>
      </c>
    </row>
    <row r="28" spans="1:18" ht="25.5" customHeight="1">
      <c r="A28" s="572"/>
      <c r="B28" s="570"/>
      <c r="C28" s="34"/>
      <c r="D28" s="699"/>
      <c r="E28" s="61" t="s">
        <v>67</v>
      </c>
      <c r="F28" s="603"/>
      <c r="G28" s="609"/>
      <c r="H28" s="604"/>
      <c r="I28" s="610"/>
      <c r="J28" s="268" t="s">
        <v>85</v>
      </c>
      <c r="K28" s="437">
        <v>1</v>
      </c>
      <c r="L28" s="434"/>
      <c r="M28" s="436">
        <v>1</v>
      </c>
    </row>
    <row r="29" spans="1:18" ht="13.9" customHeight="1">
      <c r="A29" s="572"/>
      <c r="B29" s="570"/>
      <c r="C29" s="34"/>
      <c r="D29" s="699"/>
      <c r="E29" s="426" t="s">
        <v>122</v>
      </c>
      <c r="F29" s="611"/>
      <c r="G29" s="612"/>
      <c r="H29" s="604"/>
      <c r="I29" s="613"/>
      <c r="J29" s="279"/>
      <c r="K29" s="151"/>
      <c r="L29" s="324"/>
      <c r="M29" s="435"/>
    </row>
    <row r="30" spans="1:18" ht="18.399999999999999" customHeight="1">
      <c r="A30" s="572"/>
      <c r="B30" s="570"/>
      <c r="C30" s="120"/>
      <c r="D30" s="698" t="s">
        <v>42</v>
      </c>
      <c r="E30" s="116" t="s">
        <v>43</v>
      </c>
      <c r="F30" s="614" t="s">
        <v>159</v>
      </c>
      <c r="G30" s="615">
        <v>83.8</v>
      </c>
      <c r="H30" s="607"/>
      <c r="I30" s="608"/>
      <c r="J30" s="700" t="s">
        <v>165</v>
      </c>
      <c r="K30" s="316">
        <v>100</v>
      </c>
      <c r="L30" s="323"/>
      <c r="M30" s="244"/>
    </row>
    <row r="31" spans="1:18" ht="18.399999999999999" customHeight="1">
      <c r="A31" s="572"/>
      <c r="B31" s="570"/>
      <c r="C31" s="120"/>
      <c r="D31" s="699"/>
      <c r="E31" s="61" t="s">
        <v>22</v>
      </c>
      <c r="F31" s="616" t="s">
        <v>160</v>
      </c>
      <c r="G31" s="609">
        <v>3.7</v>
      </c>
      <c r="H31" s="617"/>
      <c r="I31" s="610"/>
      <c r="J31" s="701"/>
      <c r="K31" s="317"/>
      <c r="L31" s="566"/>
      <c r="M31" s="243"/>
    </row>
    <row r="32" spans="1:18" ht="18.399999999999999" customHeight="1">
      <c r="A32" s="572"/>
      <c r="B32" s="570"/>
      <c r="C32" s="120"/>
      <c r="D32" s="699"/>
      <c r="E32" s="61"/>
      <c r="F32" s="618" t="s">
        <v>161</v>
      </c>
      <c r="G32" s="612">
        <v>15.5</v>
      </c>
      <c r="H32" s="619"/>
      <c r="I32" s="620"/>
      <c r="J32" s="259"/>
      <c r="K32" s="317"/>
      <c r="L32" s="566"/>
      <c r="M32" s="243"/>
    </row>
    <row r="33" spans="1:18" ht="19.899999999999999" customHeight="1">
      <c r="A33" s="572"/>
      <c r="B33" s="570"/>
      <c r="C33" s="34"/>
      <c r="D33" s="702" t="s">
        <v>141</v>
      </c>
      <c r="E33" s="360" t="s">
        <v>43</v>
      </c>
      <c r="F33" s="605" t="s">
        <v>158</v>
      </c>
      <c r="G33" s="613">
        <v>10</v>
      </c>
      <c r="H33" s="607"/>
      <c r="I33" s="613"/>
      <c r="J33" s="366" t="s">
        <v>144</v>
      </c>
      <c r="K33" s="362">
        <v>1</v>
      </c>
      <c r="L33" s="580"/>
      <c r="M33" s="371"/>
    </row>
    <row r="34" spans="1:18" ht="19.899999999999999" customHeight="1">
      <c r="A34" s="572"/>
      <c r="B34" s="570"/>
      <c r="C34" s="34"/>
      <c r="D34" s="703"/>
      <c r="E34" s="361" t="s">
        <v>122</v>
      </c>
      <c r="F34" s="618"/>
      <c r="G34" s="612"/>
      <c r="H34" s="619"/>
      <c r="I34" s="620"/>
      <c r="J34" s="367" t="s">
        <v>115</v>
      </c>
      <c r="K34" s="368"/>
      <c r="L34" s="365">
        <v>1</v>
      </c>
      <c r="M34" s="372"/>
    </row>
    <row r="35" spans="1:18" ht="16.5" customHeight="1">
      <c r="A35" s="572"/>
      <c r="B35" s="570"/>
      <c r="C35" s="64"/>
      <c r="D35" s="135"/>
      <c r="E35" s="140"/>
      <c r="F35" s="90" t="s">
        <v>4</v>
      </c>
      <c r="G35" s="77">
        <f>+G16+G17+G18+G19</f>
        <v>419</v>
      </c>
      <c r="H35" s="195">
        <f>+H16+H17+H18+H19</f>
        <v>306</v>
      </c>
      <c r="I35" s="194">
        <f>+I16+I17+I18+I19</f>
        <v>306</v>
      </c>
      <c r="J35" s="280"/>
      <c r="K35" s="142"/>
      <c r="L35" s="325"/>
      <c r="M35" s="272"/>
    </row>
    <row r="36" spans="1:18" ht="15" customHeight="1">
      <c r="A36" s="704"/>
      <c r="B36" s="705"/>
      <c r="C36" s="574" t="s">
        <v>5</v>
      </c>
      <c r="D36" s="710" t="s">
        <v>66</v>
      </c>
      <c r="E36" s="61"/>
      <c r="F36" s="563" t="s">
        <v>19</v>
      </c>
      <c r="G36" s="68"/>
      <c r="H36" s="66">
        <v>149.5</v>
      </c>
      <c r="I36" s="68">
        <v>389.4</v>
      </c>
      <c r="J36" s="281"/>
      <c r="K36" s="318"/>
      <c r="L36" s="326"/>
      <c r="M36" s="273"/>
      <c r="O36" s="648" t="s">
        <v>19</v>
      </c>
      <c r="P36" s="649">
        <f>+G40+G44+G47+G53</f>
        <v>0</v>
      </c>
      <c r="Q36" s="649">
        <f t="shared" ref="Q36:R36" si="6">+H40+H44+H47+H53</f>
        <v>149.5</v>
      </c>
      <c r="R36" s="649">
        <f t="shared" si="6"/>
        <v>389.4</v>
      </c>
    </row>
    <row r="37" spans="1:18" ht="15" customHeight="1">
      <c r="A37" s="704"/>
      <c r="B37" s="705"/>
      <c r="C37" s="574"/>
      <c r="D37" s="710"/>
      <c r="E37" s="39"/>
      <c r="F37" s="563" t="s">
        <v>35</v>
      </c>
      <c r="G37" s="68">
        <v>176</v>
      </c>
      <c r="H37" s="66"/>
      <c r="I37" s="68"/>
      <c r="J37" s="281"/>
      <c r="K37" s="621"/>
      <c r="L37" s="622"/>
      <c r="M37" s="623"/>
      <c r="O37" s="648" t="s">
        <v>35</v>
      </c>
      <c r="P37" s="649">
        <f>+G39+G50</f>
        <v>176</v>
      </c>
      <c r="Q37" s="649">
        <f t="shared" ref="Q37:R37" si="7">+H39+H50</f>
        <v>0</v>
      </c>
      <c r="R37" s="649">
        <f t="shared" si="7"/>
        <v>0</v>
      </c>
    </row>
    <row r="38" spans="1:18" ht="15" customHeight="1">
      <c r="A38" s="704"/>
      <c r="B38" s="705"/>
      <c r="C38" s="574"/>
      <c r="D38" s="711"/>
      <c r="E38" s="39"/>
      <c r="F38" s="563" t="s">
        <v>125</v>
      </c>
      <c r="G38" s="68"/>
      <c r="H38" s="66">
        <v>531</v>
      </c>
      <c r="I38" s="68">
        <v>833</v>
      </c>
      <c r="J38" s="270"/>
      <c r="K38" s="85"/>
      <c r="L38" s="565"/>
      <c r="M38" s="257"/>
      <c r="O38" s="648" t="s">
        <v>125</v>
      </c>
      <c r="P38" s="649">
        <f>+G41</f>
        <v>0</v>
      </c>
      <c r="Q38" s="649">
        <f t="shared" ref="Q38:R38" si="8">+H41</f>
        <v>531</v>
      </c>
      <c r="R38" s="649">
        <f t="shared" si="8"/>
        <v>833</v>
      </c>
    </row>
    <row r="39" spans="1:18" ht="15" customHeight="1">
      <c r="A39" s="704"/>
      <c r="B39" s="705"/>
      <c r="C39" s="712" t="s">
        <v>47</v>
      </c>
      <c r="D39" s="706" t="s">
        <v>151</v>
      </c>
      <c r="E39" s="103" t="s">
        <v>54</v>
      </c>
      <c r="F39" s="601" t="s">
        <v>161</v>
      </c>
      <c r="G39" s="606">
        <v>150</v>
      </c>
      <c r="H39" s="607"/>
      <c r="I39" s="608"/>
      <c r="J39" s="578" t="s">
        <v>124</v>
      </c>
      <c r="K39" s="328">
        <v>10</v>
      </c>
      <c r="L39" s="327">
        <v>40</v>
      </c>
      <c r="M39" s="561">
        <v>65</v>
      </c>
      <c r="O39" s="648"/>
      <c r="P39" s="649">
        <f>+P36+P37+P38</f>
        <v>176</v>
      </c>
      <c r="Q39" s="649">
        <f t="shared" ref="Q39:R39" si="9">+Q36+Q37+Q38</f>
        <v>680.5</v>
      </c>
      <c r="R39" s="649">
        <f t="shared" si="9"/>
        <v>1222.4000000000001</v>
      </c>
    </row>
    <row r="40" spans="1:18" ht="15" customHeight="1">
      <c r="A40" s="704"/>
      <c r="B40" s="705"/>
      <c r="C40" s="713"/>
      <c r="D40" s="707"/>
      <c r="E40" s="104" t="s">
        <v>43</v>
      </c>
      <c r="F40" s="603" t="s">
        <v>158</v>
      </c>
      <c r="G40" s="609"/>
      <c r="H40" s="617">
        <v>99.5</v>
      </c>
      <c r="I40" s="624">
        <v>151.4</v>
      </c>
      <c r="K40" s="122"/>
      <c r="L40" s="581"/>
      <c r="M40" s="582"/>
      <c r="N40" s="122"/>
      <c r="O40" s="648"/>
      <c r="P40" s="649">
        <f>+P39-G57</f>
        <v>0</v>
      </c>
      <c r="Q40" s="649">
        <f t="shared" ref="Q40:R40" si="10">+Q39-H57</f>
        <v>0</v>
      </c>
      <c r="R40" s="649">
        <f t="shared" si="10"/>
        <v>0</v>
      </c>
    </row>
    <row r="41" spans="1:18" ht="15" customHeight="1">
      <c r="A41" s="704"/>
      <c r="B41" s="705"/>
      <c r="C41" s="713"/>
      <c r="D41" s="707"/>
      <c r="E41" s="104" t="s">
        <v>22</v>
      </c>
      <c r="F41" s="603" t="s">
        <v>162</v>
      </c>
      <c r="G41" s="609"/>
      <c r="H41" s="617">
        <v>531</v>
      </c>
      <c r="I41" s="610">
        <v>833</v>
      </c>
      <c r="J41" s="578"/>
      <c r="K41" s="320"/>
      <c r="L41" s="328"/>
      <c r="M41" s="274"/>
    </row>
    <row r="42" spans="1:18" ht="15" customHeight="1">
      <c r="A42" s="704"/>
      <c r="B42" s="705"/>
      <c r="C42" s="713"/>
      <c r="D42" s="707"/>
      <c r="E42" s="63" t="s">
        <v>67</v>
      </c>
      <c r="F42" s="603"/>
      <c r="G42" s="609"/>
      <c r="H42" s="617"/>
      <c r="I42" s="610"/>
      <c r="J42" s="578"/>
      <c r="K42" s="320"/>
      <c r="L42" s="328"/>
      <c r="M42" s="274"/>
    </row>
    <row r="43" spans="1:18" ht="15" customHeight="1">
      <c r="A43" s="704"/>
      <c r="B43" s="705"/>
      <c r="C43" s="714"/>
      <c r="D43" s="715"/>
      <c r="E43" s="361" t="s">
        <v>122</v>
      </c>
      <c r="F43" s="625"/>
      <c r="G43" s="626"/>
      <c r="H43" s="627"/>
      <c r="I43" s="628"/>
      <c r="J43" s="270"/>
      <c r="K43" s="85"/>
      <c r="L43" s="322"/>
      <c r="M43" s="258"/>
    </row>
    <row r="44" spans="1:18" ht="16.5" customHeight="1">
      <c r="A44" s="569"/>
      <c r="B44" s="570"/>
      <c r="C44" s="708"/>
      <c r="D44" s="698" t="s">
        <v>126</v>
      </c>
      <c r="E44" s="63" t="s">
        <v>67</v>
      </c>
      <c r="F44" s="603" t="s">
        <v>158</v>
      </c>
      <c r="G44" s="604"/>
      <c r="H44" s="617">
        <v>40</v>
      </c>
      <c r="I44" s="604">
        <v>138</v>
      </c>
      <c r="J44" s="578" t="s">
        <v>127</v>
      </c>
      <c r="K44" s="168"/>
      <c r="L44" s="328"/>
      <c r="M44" s="561">
        <v>1</v>
      </c>
    </row>
    <row r="45" spans="1:18" ht="16.5" customHeight="1">
      <c r="A45" s="569"/>
      <c r="B45" s="570"/>
      <c r="C45" s="709"/>
      <c r="D45" s="699"/>
      <c r="E45" s="63" t="s">
        <v>128</v>
      </c>
      <c r="F45" s="603"/>
      <c r="G45" s="604"/>
      <c r="H45" s="617"/>
      <c r="I45" s="604"/>
      <c r="J45" s="578"/>
      <c r="K45" s="168"/>
      <c r="L45" s="328"/>
      <c r="M45" s="274"/>
    </row>
    <row r="46" spans="1:18" ht="16.5" customHeight="1">
      <c r="A46" s="569"/>
      <c r="B46" s="570"/>
      <c r="C46" s="89"/>
      <c r="D46" s="579"/>
      <c r="E46" s="650" t="s">
        <v>22</v>
      </c>
      <c r="F46" s="603"/>
      <c r="G46" s="604"/>
      <c r="H46" s="617"/>
      <c r="I46" s="629"/>
      <c r="J46" s="578"/>
      <c r="K46" s="168"/>
      <c r="L46" s="565"/>
      <c r="M46" s="257"/>
    </row>
    <row r="47" spans="1:18" ht="20.65" customHeight="1">
      <c r="A47" s="569"/>
      <c r="B47" s="570"/>
      <c r="C47" s="89"/>
      <c r="D47" s="698" t="s">
        <v>152</v>
      </c>
      <c r="E47" s="63" t="s">
        <v>67</v>
      </c>
      <c r="F47" s="716" t="s">
        <v>158</v>
      </c>
      <c r="G47" s="630"/>
      <c r="H47" s="631">
        <v>10</v>
      </c>
      <c r="I47" s="718">
        <v>75</v>
      </c>
      <c r="J47" s="535" t="s">
        <v>145</v>
      </c>
      <c r="K47" s="319"/>
      <c r="L47" s="315">
        <v>1</v>
      </c>
      <c r="M47" s="450"/>
    </row>
    <row r="48" spans="1:18" ht="16.5" customHeight="1">
      <c r="A48" s="569"/>
      <c r="B48" s="570"/>
      <c r="C48" s="89"/>
      <c r="D48" s="699"/>
      <c r="E48" s="86" t="s">
        <v>128</v>
      </c>
      <c r="F48" s="717"/>
      <c r="G48" s="632"/>
      <c r="H48" s="633"/>
      <c r="I48" s="719"/>
      <c r="J48" s="578" t="s">
        <v>127</v>
      </c>
      <c r="K48" s="437"/>
      <c r="L48" s="328"/>
      <c r="M48" s="274"/>
    </row>
    <row r="49" spans="1:18" ht="16.899999999999999" customHeight="1">
      <c r="A49" s="569"/>
      <c r="B49" s="570"/>
      <c r="C49" s="89"/>
      <c r="D49" s="699"/>
      <c r="E49" s="63" t="s">
        <v>22</v>
      </c>
      <c r="F49" s="717"/>
      <c r="G49" s="632"/>
      <c r="H49" s="633"/>
      <c r="I49" s="719"/>
      <c r="J49" s="282"/>
      <c r="K49" s="585"/>
      <c r="L49" s="328"/>
      <c r="M49" s="274"/>
    </row>
    <row r="50" spans="1:18" ht="29.15" customHeight="1">
      <c r="A50" s="704"/>
      <c r="B50" s="705"/>
      <c r="C50" s="574"/>
      <c r="D50" s="706" t="s">
        <v>44</v>
      </c>
      <c r="E50" s="56" t="s">
        <v>43</v>
      </c>
      <c r="F50" s="634" t="s">
        <v>161</v>
      </c>
      <c r="G50" s="606">
        <v>26</v>
      </c>
      <c r="H50" s="607"/>
      <c r="I50" s="635"/>
      <c r="J50" s="380" t="s">
        <v>117</v>
      </c>
      <c r="K50" s="584">
        <v>1</v>
      </c>
      <c r="L50" s="586"/>
      <c r="M50" s="587"/>
    </row>
    <row r="51" spans="1:18" ht="15" customHeight="1">
      <c r="A51" s="704"/>
      <c r="B51" s="705"/>
      <c r="C51" s="574"/>
      <c r="D51" s="707"/>
      <c r="E51" s="63" t="s">
        <v>122</v>
      </c>
      <c r="F51" s="603"/>
      <c r="G51" s="604"/>
      <c r="H51" s="617"/>
      <c r="I51" s="624"/>
      <c r="J51" s="721" t="s">
        <v>86</v>
      </c>
      <c r="K51" s="524">
        <v>1</v>
      </c>
      <c r="L51" s="526"/>
      <c r="M51" s="528"/>
    </row>
    <row r="52" spans="1:18" ht="14.15" customHeight="1">
      <c r="A52" s="704"/>
      <c r="B52" s="705"/>
      <c r="C52" s="574"/>
      <c r="D52" s="707"/>
      <c r="E52" s="541" t="s">
        <v>67</v>
      </c>
      <c r="F52" s="636"/>
      <c r="G52" s="637"/>
      <c r="H52" s="619"/>
      <c r="I52" s="638"/>
      <c r="J52" s="722"/>
      <c r="K52" s="151"/>
      <c r="L52" s="525"/>
      <c r="M52" s="527"/>
    </row>
    <row r="53" spans="1:18" ht="15" customHeight="1">
      <c r="A53" s="704"/>
      <c r="B53" s="705"/>
      <c r="C53" s="45"/>
      <c r="D53" s="723" t="s">
        <v>116</v>
      </c>
      <c r="E53" s="554" t="s">
        <v>43</v>
      </c>
      <c r="F53" s="634" t="s">
        <v>158</v>
      </c>
      <c r="G53" s="606"/>
      <c r="H53" s="613"/>
      <c r="I53" s="610">
        <v>25</v>
      </c>
      <c r="J53" s="377" t="s">
        <v>127</v>
      </c>
      <c r="K53" s="583"/>
      <c r="L53" s="376"/>
      <c r="M53" s="123"/>
      <c r="N53" s="545"/>
    </row>
    <row r="54" spans="1:18" ht="15" customHeight="1">
      <c r="A54" s="704"/>
      <c r="B54" s="705"/>
      <c r="C54" s="45"/>
      <c r="D54" s="724"/>
      <c r="E54" s="91" t="s">
        <v>67</v>
      </c>
      <c r="F54" s="603"/>
      <c r="G54" s="609"/>
      <c r="H54" s="617"/>
      <c r="I54" s="610"/>
      <c r="J54" s="578"/>
      <c r="K54" s="321"/>
      <c r="L54" s="330"/>
      <c r="M54" s="277"/>
    </row>
    <row r="55" spans="1:18" ht="15" customHeight="1">
      <c r="A55" s="704"/>
      <c r="B55" s="705"/>
      <c r="C55" s="45"/>
      <c r="D55" s="577"/>
      <c r="E55" s="91" t="s">
        <v>128</v>
      </c>
      <c r="F55" s="639"/>
      <c r="G55" s="609"/>
      <c r="H55" s="613"/>
      <c r="I55" s="610"/>
      <c r="J55" s="578"/>
      <c r="K55" s="321"/>
      <c r="L55" s="330"/>
      <c r="M55" s="277"/>
    </row>
    <row r="56" spans="1:18" ht="15" customHeight="1">
      <c r="A56" s="704"/>
      <c r="B56" s="705"/>
      <c r="C56" s="45"/>
      <c r="D56" s="556"/>
      <c r="E56" s="557" t="s">
        <v>22</v>
      </c>
      <c r="F56" s="639"/>
      <c r="G56" s="612"/>
      <c r="H56" s="613"/>
      <c r="I56" s="610"/>
      <c r="J56" s="578"/>
      <c r="K56" s="321"/>
      <c r="L56" s="330"/>
      <c r="M56" s="277"/>
    </row>
    <row r="57" spans="1:18" ht="16.5" customHeight="1" thickBot="1">
      <c r="A57" s="720"/>
      <c r="B57" s="705"/>
      <c r="C57" s="84"/>
      <c r="D57" s="136"/>
      <c r="E57" s="137"/>
      <c r="F57" s="127" t="s">
        <v>4</v>
      </c>
      <c r="G57" s="190">
        <f>+G36+G37+G38</f>
        <v>176</v>
      </c>
      <c r="H57" s="188">
        <f>+H36+H37+H38</f>
        <v>680.5</v>
      </c>
      <c r="I57" s="192">
        <f>+I36+I37+I38</f>
        <v>1222.4000000000001</v>
      </c>
      <c r="J57" s="285"/>
      <c r="K57" s="139"/>
      <c r="L57" s="331"/>
      <c r="M57" s="278"/>
    </row>
    <row r="58" spans="1:18" ht="15.75" customHeight="1" thickBot="1">
      <c r="A58" s="13" t="s">
        <v>3</v>
      </c>
      <c r="B58" s="5" t="s">
        <v>3</v>
      </c>
      <c r="C58" s="725" t="s">
        <v>6</v>
      </c>
      <c r="D58" s="726"/>
      <c r="E58" s="726"/>
      <c r="F58" s="726"/>
      <c r="G58" s="191">
        <f>G57+G35</f>
        <v>595</v>
      </c>
      <c r="H58" s="189">
        <f>H57+H35</f>
        <v>986.5</v>
      </c>
      <c r="I58" s="193">
        <f>I57+I35</f>
        <v>1528.4</v>
      </c>
      <c r="J58" s="727"/>
      <c r="K58" s="728"/>
      <c r="L58" s="728"/>
      <c r="M58" s="729"/>
    </row>
    <row r="59" spans="1:18" ht="15" customHeight="1" thickBot="1">
      <c r="A59" s="13" t="s">
        <v>3</v>
      </c>
      <c r="B59" s="5" t="s">
        <v>5</v>
      </c>
      <c r="C59" s="730" t="s">
        <v>94</v>
      </c>
      <c r="D59" s="731"/>
      <c r="E59" s="731"/>
      <c r="F59" s="731"/>
      <c r="G59" s="731"/>
      <c r="H59" s="731"/>
      <c r="I59" s="731"/>
      <c r="J59" s="731"/>
      <c r="K59" s="731"/>
      <c r="L59" s="731"/>
      <c r="M59" s="732"/>
    </row>
    <row r="60" spans="1:18" ht="15" customHeight="1">
      <c r="A60" s="569" t="s">
        <v>3</v>
      </c>
      <c r="B60" s="570" t="s">
        <v>5</v>
      </c>
      <c r="C60" s="45" t="s">
        <v>3</v>
      </c>
      <c r="D60" s="670" t="s">
        <v>93</v>
      </c>
      <c r="E60" s="104"/>
      <c r="F60" s="83" t="s">
        <v>19</v>
      </c>
      <c r="G60" s="202">
        <v>1117.7</v>
      </c>
      <c r="H60" s="73">
        <v>1352.7</v>
      </c>
      <c r="I60" s="73">
        <v>1352.7</v>
      </c>
      <c r="J60" s="286"/>
      <c r="K60" s="332"/>
      <c r="L60" s="334"/>
      <c r="M60" s="124"/>
      <c r="O60" s="648" t="s">
        <v>19</v>
      </c>
      <c r="P60" s="649">
        <f>+G63+G70+G74+G77+G78+G79+G81+G82+G83+G84+G86</f>
        <v>1117.7</v>
      </c>
      <c r="Q60" s="649">
        <f>+H63+H70+H74+H77+H78+H79+H81+H82+H83+H84+H86</f>
        <v>1352.7</v>
      </c>
      <c r="R60" s="649">
        <f>+I63+I70+I74+I77+I78+I79+I81+I82+I83+I84+I86</f>
        <v>1352.7</v>
      </c>
    </row>
    <row r="61" spans="1:18" ht="15" customHeight="1">
      <c r="A61" s="569"/>
      <c r="B61" s="570"/>
      <c r="C61" s="45"/>
      <c r="D61" s="670"/>
      <c r="E61" s="104"/>
      <c r="F61" s="563" t="s">
        <v>36</v>
      </c>
      <c r="G61" s="68">
        <v>4.5</v>
      </c>
      <c r="H61" s="68"/>
      <c r="I61" s="68"/>
      <c r="J61" s="286"/>
      <c r="K61" s="46"/>
      <c r="L61" s="335"/>
      <c r="M61" s="124"/>
      <c r="O61" s="648" t="s">
        <v>36</v>
      </c>
      <c r="P61" s="649">
        <f>+G85</f>
        <v>4.5</v>
      </c>
      <c r="Q61" s="649">
        <f t="shared" ref="Q61:R61" si="11">+H85</f>
        <v>0</v>
      </c>
      <c r="R61" s="649">
        <f t="shared" si="11"/>
        <v>0</v>
      </c>
    </row>
    <row r="62" spans="1:18" ht="15" customHeight="1">
      <c r="A62" s="569"/>
      <c r="B62" s="570"/>
      <c r="C62" s="45"/>
      <c r="D62" s="733"/>
      <c r="E62" s="52"/>
      <c r="F62" s="80" t="s">
        <v>35</v>
      </c>
      <c r="G62" s="69">
        <v>91.2</v>
      </c>
      <c r="H62" s="69"/>
      <c r="I62" s="69"/>
      <c r="J62" s="287"/>
      <c r="K62" s="46"/>
      <c r="L62" s="335"/>
      <c r="M62" s="124"/>
      <c r="O62" s="648" t="s">
        <v>35</v>
      </c>
      <c r="P62" s="649">
        <f>+G75+G80</f>
        <v>91.2</v>
      </c>
      <c r="Q62" s="649">
        <f t="shared" ref="Q62:R62" si="12">+H75+H80</f>
        <v>0</v>
      </c>
      <c r="R62" s="649">
        <f t="shared" si="12"/>
        <v>0</v>
      </c>
    </row>
    <row r="63" spans="1:18" ht="17.649999999999999" customHeight="1">
      <c r="A63" s="569"/>
      <c r="B63" s="570"/>
      <c r="C63" s="734"/>
      <c r="D63" s="698" t="s">
        <v>68</v>
      </c>
      <c r="E63" s="61" t="s">
        <v>67</v>
      </c>
      <c r="F63" s="605" t="s">
        <v>158</v>
      </c>
      <c r="G63" s="606">
        <f>563.7+9</f>
        <v>572.70000000000005</v>
      </c>
      <c r="H63" s="607">
        <v>572.70000000000005</v>
      </c>
      <c r="I63" s="602">
        <v>572.70000000000005</v>
      </c>
      <c r="J63" s="262" t="s">
        <v>60</v>
      </c>
      <c r="K63" s="378">
        <v>5</v>
      </c>
      <c r="L63" s="383">
        <v>5</v>
      </c>
      <c r="M63" s="276">
        <v>5</v>
      </c>
      <c r="O63" s="648"/>
      <c r="P63" s="649">
        <f>+P60+P61+P62</f>
        <v>1213.4000000000001</v>
      </c>
      <c r="Q63" s="649">
        <f t="shared" ref="Q63:R63" si="13">+Q60+Q61+Q62</f>
        <v>1352.7</v>
      </c>
      <c r="R63" s="649">
        <f t="shared" si="13"/>
        <v>1352.7</v>
      </c>
    </row>
    <row r="64" spans="1:18" ht="27" customHeight="1">
      <c r="A64" s="569"/>
      <c r="B64" s="570"/>
      <c r="C64" s="735"/>
      <c r="D64" s="699"/>
      <c r="E64" s="61" t="s">
        <v>54</v>
      </c>
      <c r="F64" s="616"/>
      <c r="G64" s="609"/>
      <c r="H64" s="617"/>
      <c r="I64" s="610"/>
      <c r="J64" s="32" t="s">
        <v>61</v>
      </c>
      <c r="K64" s="588">
        <v>5</v>
      </c>
      <c r="L64" s="356">
        <v>5</v>
      </c>
      <c r="M64" s="295">
        <v>5</v>
      </c>
      <c r="O64" s="648"/>
      <c r="P64" s="649">
        <f>+P63-G87</f>
        <v>0</v>
      </c>
      <c r="Q64" s="649">
        <f>+Q63-H87</f>
        <v>0</v>
      </c>
      <c r="R64" s="649">
        <f>+R63-I87</f>
        <v>0</v>
      </c>
    </row>
    <row r="65" spans="1:13" ht="31.9" customHeight="1">
      <c r="A65" s="569"/>
      <c r="B65" s="570"/>
      <c r="C65" s="735"/>
      <c r="D65" s="699"/>
      <c r="E65" s="104" t="s">
        <v>43</v>
      </c>
      <c r="F65" s="616"/>
      <c r="G65" s="604"/>
      <c r="H65" s="604"/>
      <c r="I65" s="604"/>
      <c r="J65" s="463" t="s">
        <v>142</v>
      </c>
      <c r="K65" s="589">
        <v>2</v>
      </c>
      <c r="L65" s="356">
        <v>3</v>
      </c>
      <c r="M65" s="295">
        <v>3</v>
      </c>
    </row>
    <row r="66" spans="1:13" ht="27" customHeight="1">
      <c r="A66" s="569"/>
      <c r="B66" s="570"/>
      <c r="C66" s="735"/>
      <c r="D66" s="699"/>
      <c r="E66" s="61" t="s">
        <v>122</v>
      </c>
      <c r="F66" s="616"/>
      <c r="G66" s="604"/>
      <c r="H66" s="617"/>
      <c r="I66" s="613"/>
      <c r="J66" s="27" t="s">
        <v>139</v>
      </c>
      <c r="K66" s="588">
        <v>2</v>
      </c>
      <c r="L66" s="356">
        <v>2</v>
      </c>
      <c r="M66" s="295">
        <v>2</v>
      </c>
    </row>
    <row r="67" spans="1:13" ht="43.5" customHeight="1">
      <c r="A67" s="569"/>
      <c r="B67" s="570"/>
      <c r="C67" s="735"/>
      <c r="D67" s="699"/>
      <c r="E67" s="61"/>
      <c r="F67" s="616"/>
      <c r="G67" s="604"/>
      <c r="H67" s="617"/>
      <c r="I67" s="613"/>
      <c r="J67" s="44" t="s">
        <v>62</v>
      </c>
      <c r="K67" s="588">
        <v>1</v>
      </c>
      <c r="L67" s="356">
        <v>1</v>
      </c>
      <c r="M67" s="295">
        <v>1</v>
      </c>
    </row>
    <row r="68" spans="1:13" ht="69" customHeight="1">
      <c r="A68" s="569"/>
      <c r="B68" s="570"/>
      <c r="C68" s="736"/>
      <c r="D68" s="737"/>
      <c r="E68" s="61"/>
      <c r="F68" s="616"/>
      <c r="G68" s="604"/>
      <c r="H68" s="617"/>
      <c r="I68" s="613"/>
      <c r="J68" s="301" t="s">
        <v>77</v>
      </c>
      <c r="K68" s="382">
        <v>15</v>
      </c>
      <c r="L68" s="363">
        <v>15</v>
      </c>
      <c r="M68" s="293">
        <v>15</v>
      </c>
    </row>
    <row r="69" spans="1:13" ht="29.65" customHeight="1">
      <c r="A69" s="569"/>
      <c r="B69" s="570"/>
      <c r="C69" s="576"/>
      <c r="D69" s="573"/>
      <c r="E69" s="454"/>
      <c r="F69" s="618"/>
      <c r="G69" s="637"/>
      <c r="H69" s="619"/>
      <c r="I69" s="619"/>
      <c r="J69" s="302" t="s">
        <v>137</v>
      </c>
      <c r="K69" s="531">
        <v>2</v>
      </c>
      <c r="L69" s="532">
        <v>2</v>
      </c>
      <c r="M69" s="294">
        <v>2</v>
      </c>
    </row>
    <row r="70" spans="1:13" ht="15.75" customHeight="1">
      <c r="A70" s="704"/>
      <c r="B70" s="705"/>
      <c r="C70" s="738"/>
      <c r="D70" s="740" t="s">
        <v>153</v>
      </c>
      <c r="E70" s="116" t="s">
        <v>67</v>
      </c>
      <c r="F70" s="601" t="s">
        <v>158</v>
      </c>
      <c r="G70" s="640">
        <v>125</v>
      </c>
      <c r="H70" s="641">
        <v>125</v>
      </c>
      <c r="I70" s="641">
        <v>125</v>
      </c>
      <c r="J70" s="262" t="s">
        <v>129</v>
      </c>
      <c r="K70" s="470">
        <v>5</v>
      </c>
      <c r="L70" s="472">
        <v>5</v>
      </c>
      <c r="M70" s="473">
        <v>5</v>
      </c>
    </row>
    <row r="71" spans="1:13" ht="15.75" customHeight="1">
      <c r="A71" s="704"/>
      <c r="B71" s="705"/>
      <c r="C71" s="739"/>
      <c r="D71" s="740"/>
      <c r="E71" s="455" t="s">
        <v>54</v>
      </c>
      <c r="F71" s="603"/>
      <c r="G71" s="609"/>
      <c r="H71" s="617"/>
      <c r="I71" s="613"/>
      <c r="J71" s="263" t="s">
        <v>119</v>
      </c>
      <c r="K71" s="469">
        <v>80</v>
      </c>
      <c r="L71" s="358">
        <v>80</v>
      </c>
      <c r="M71" s="459">
        <v>80</v>
      </c>
    </row>
    <row r="72" spans="1:13" ht="15.4" customHeight="1">
      <c r="A72" s="704"/>
      <c r="B72" s="705"/>
      <c r="C72" s="739"/>
      <c r="D72" s="740"/>
      <c r="E72" s="61" t="s">
        <v>43</v>
      </c>
      <c r="F72" s="603"/>
      <c r="G72" s="609"/>
      <c r="H72" s="617"/>
      <c r="I72" s="613"/>
      <c r="J72" s="721" t="s">
        <v>120</v>
      </c>
      <c r="K72" s="471">
        <v>120</v>
      </c>
      <c r="L72" s="358">
        <v>360</v>
      </c>
      <c r="M72" s="593">
        <v>360</v>
      </c>
    </row>
    <row r="73" spans="1:13" ht="15.4" customHeight="1">
      <c r="A73" s="704"/>
      <c r="B73" s="705"/>
      <c r="C73" s="739"/>
      <c r="D73" s="740"/>
      <c r="E73" s="61" t="s">
        <v>122</v>
      </c>
      <c r="F73" s="603"/>
      <c r="G73" s="609"/>
      <c r="H73" s="617"/>
      <c r="I73" s="613"/>
      <c r="J73" s="722"/>
      <c r="K73" s="591"/>
      <c r="L73" s="592"/>
      <c r="M73" s="594"/>
    </row>
    <row r="74" spans="1:13" ht="27.65" customHeight="1">
      <c r="A74" s="741"/>
      <c r="B74" s="705"/>
      <c r="C74" s="742"/>
      <c r="D74" s="698" t="s">
        <v>51</v>
      </c>
      <c r="E74" s="590" t="s">
        <v>67</v>
      </c>
      <c r="F74" s="605" t="s">
        <v>158</v>
      </c>
      <c r="G74" s="606">
        <v>18.2</v>
      </c>
      <c r="H74" s="607"/>
      <c r="I74" s="602"/>
      <c r="J74" s="304" t="s">
        <v>52</v>
      </c>
      <c r="K74" s="388">
        <v>1</v>
      </c>
      <c r="L74" s="392"/>
      <c r="M74" s="298"/>
    </row>
    <row r="75" spans="1:13" ht="16.149999999999999" customHeight="1">
      <c r="A75" s="741"/>
      <c r="B75" s="705"/>
      <c r="C75" s="743"/>
      <c r="D75" s="699"/>
      <c r="E75" s="104" t="s">
        <v>43</v>
      </c>
      <c r="F75" s="616" t="s">
        <v>161</v>
      </c>
      <c r="G75" s="604">
        <v>19.2</v>
      </c>
      <c r="H75" s="617"/>
      <c r="I75" s="610"/>
      <c r="J75" s="477" t="s">
        <v>53</v>
      </c>
      <c r="K75" s="479">
        <v>7</v>
      </c>
      <c r="L75" s="480"/>
      <c r="M75" s="483"/>
    </row>
    <row r="76" spans="1:13" ht="16.5" customHeight="1">
      <c r="A76" s="741"/>
      <c r="B76" s="705"/>
      <c r="C76" s="744"/>
      <c r="D76" s="733"/>
      <c r="E76" s="482" t="s">
        <v>122</v>
      </c>
      <c r="F76" s="642"/>
      <c r="G76" s="612"/>
      <c r="H76" s="643"/>
      <c r="I76" s="620"/>
      <c r="J76" s="279"/>
      <c r="K76" s="151"/>
      <c r="L76" s="324"/>
      <c r="M76" s="481"/>
    </row>
    <row r="77" spans="1:13" ht="17.149999999999999" customHeight="1">
      <c r="A77" s="572"/>
      <c r="B77" s="42"/>
      <c r="C77" s="745"/>
      <c r="D77" s="706" t="s">
        <v>143</v>
      </c>
      <c r="E77" s="116" t="s">
        <v>67</v>
      </c>
      <c r="F77" s="601" t="s">
        <v>158</v>
      </c>
      <c r="G77" s="607">
        <v>76</v>
      </c>
      <c r="H77" s="607">
        <v>305</v>
      </c>
      <c r="I77" s="635">
        <v>305</v>
      </c>
      <c r="J77" s="284" t="s">
        <v>75</v>
      </c>
      <c r="K77" s="456">
        <v>40</v>
      </c>
      <c r="L77" s="355">
        <v>40</v>
      </c>
      <c r="M77" s="495">
        <v>40</v>
      </c>
    </row>
    <row r="78" spans="1:13" ht="15" customHeight="1">
      <c r="A78" s="572"/>
      <c r="B78" s="42"/>
      <c r="C78" s="745"/>
      <c r="D78" s="707"/>
      <c r="E78" s="61" t="s">
        <v>54</v>
      </c>
      <c r="F78" s="616" t="s">
        <v>158</v>
      </c>
      <c r="G78" s="609">
        <v>50</v>
      </c>
      <c r="H78" s="617"/>
      <c r="I78" s="610"/>
      <c r="J78" s="463" t="s">
        <v>133</v>
      </c>
      <c r="K78" s="494">
        <v>10</v>
      </c>
      <c r="L78" s="418">
        <v>10</v>
      </c>
      <c r="M78" s="485">
        <v>10</v>
      </c>
    </row>
    <row r="79" spans="1:13" ht="26.65" customHeight="1">
      <c r="A79" s="572"/>
      <c r="B79" s="42"/>
      <c r="C79" s="745"/>
      <c r="D79" s="707"/>
      <c r="E79" s="61" t="s">
        <v>43</v>
      </c>
      <c r="F79" s="616" t="s">
        <v>158</v>
      </c>
      <c r="G79" s="609">
        <f>53-30</f>
        <v>23</v>
      </c>
      <c r="H79" s="617"/>
      <c r="I79" s="610"/>
      <c r="J79" s="578" t="s">
        <v>134</v>
      </c>
      <c r="K79" s="548">
        <v>30</v>
      </c>
      <c r="L79" s="356">
        <v>50</v>
      </c>
      <c r="M79" s="488">
        <v>50</v>
      </c>
    </row>
    <row r="80" spans="1:13" ht="13.5" customHeight="1">
      <c r="A80" s="569"/>
      <c r="B80" s="570"/>
      <c r="C80" s="745"/>
      <c r="D80" s="746"/>
      <c r="E80" s="493" t="s">
        <v>122</v>
      </c>
      <c r="F80" s="616" t="s">
        <v>161</v>
      </c>
      <c r="G80" s="609">
        <v>72</v>
      </c>
      <c r="H80" s="644"/>
      <c r="I80" s="645"/>
      <c r="J80" s="721" t="s">
        <v>58</v>
      </c>
      <c r="K80" s="382">
        <v>5</v>
      </c>
      <c r="L80" s="363">
        <v>5</v>
      </c>
      <c r="M80" s="293">
        <v>5</v>
      </c>
    </row>
    <row r="81" spans="1:42" ht="13.5" customHeight="1">
      <c r="A81" s="572"/>
      <c r="B81" s="570"/>
      <c r="C81" s="745"/>
      <c r="D81" s="560"/>
      <c r="F81" s="603" t="s">
        <v>158</v>
      </c>
      <c r="G81" s="609">
        <v>10</v>
      </c>
      <c r="H81" s="617"/>
      <c r="I81" s="610"/>
      <c r="J81" s="747"/>
      <c r="K81" s="389"/>
      <c r="L81" s="393"/>
      <c r="M81" s="277"/>
    </row>
    <row r="82" spans="1:42" ht="29.15" customHeight="1">
      <c r="A82" s="572"/>
      <c r="B82" s="42"/>
      <c r="C82" s="745"/>
      <c r="D82" s="566"/>
      <c r="E82" s="58"/>
      <c r="F82" s="636" t="s">
        <v>158</v>
      </c>
      <c r="G82" s="612">
        <v>44</v>
      </c>
      <c r="H82" s="637"/>
      <c r="I82" s="620"/>
      <c r="J82" s="267" t="s">
        <v>59</v>
      </c>
      <c r="K82" s="457">
        <v>5</v>
      </c>
      <c r="L82" s="345">
        <v>5</v>
      </c>
      <c r="M82" s="486">
        <v>4</v>
      </c>
    </row>
    <row r="83" spans="1:42" ht="54" customHeight="1">
      <c r="A83" s="572"/>
      <c r="B83" s="570"/>
      <c r="C83" s="45"/>
      <c r="D83" s="567" t="s">
        <v>69</v>
      </c>
      <c r="E83" s="505" t="s">
        <v>122</v>
      </c>
      <c r="F83" s="646" t="s">
        <v>158</v>
      </c>
      <c r="G83" s="647">
        <v>1</v>
      </c>
      <c r="H83" s="604"/>
      <c r="I83" s="604"/>
      <c r="J83" s="595" t="s">
        <v>138</v>
      </c>
      <c r="K83" s="336"/>
      <c r="L83" s="337"/>
      <c r="M83" s="598"/>
    </row>
    <row r="84" spans="1:42" ht="27.4" customHeight="1">
      <c r="A84" s="572"/>
      <c r="B84" s="570"/>
      <c r="C84" s="45"/>
      <c r="D84" s="698" t="s">
        <v>146</v>
      </c>
      <c r="E84" s="76" t="s">
        <v>43</v>
      </c>
      <c r="F84" s="601" t="s">
        <v>158</v>
      </c>
      <c r="G84" s="604">
        <v>0.8</v>
      </c>
      <c r="H84" s="607"/>
      <c r="I84" s="608"/>
      <c r="J84" s="299" t="s">
        <v>138</v>
      </c>
      <c r="K84" s="596">
        <v>1</v>
      </c>
      <c r="L84" s="597"/>
      <c r="M84" s="291"/>
    </row>
    <row r="85" spans="1:42" ht="27" customHeight="1">
      <c r="A85" s="572"/>
      <c r="B85" s="570"/>
      <c r="C85" s="45"/>
      <c r="D85" s="748"/>
      <c r="E85" s="86" t="s">
        <v>122</v>
      </c>
      <c r="F85" s="636" t="s">
        <v>163</v>
      </c>
      <c r="G85" s="612">
        <v>4.5</v>
      </c>
      <c r="H85" s="619"/>
      <c r="I85" s="620"/>
      <c r="J85" s="300"/>
      <c r="K85" s="341"/>
      <c r="L85" s="339"/>
      <c r="M85" s="508"/>
    </row>
    <row r="86" spans="1:42" ht="30.65" customHeight="1">
      <c r="A86" s="572"/>
      <c r="B86" s="570"/>
      <c r="C86" s="503"/>
      <c r="D86" s="560" t="s">
        <v>130</v>
      </c>
      <c r="E86" s="559" t="s">
        <v>136</v>
      </c>
      <c r="F86" s="603" t="s">
        <v>158</v>
      </c>
      <c r="G86" s="604">
        <f>330-133</f>
        <v>197</v>
      </c>
      <c r="H86" s="604">
        <v>350</v>
      </c>
      <c r="I86" s="613">
        <v>350</v>
      </c>
      <c r="J86" s="538" t="s">
        <v>131</v>
      </c>
      <c r="K86" s="320">
        <v>1</v>
      </c>
      <c r="L86" s="530">
        <v>1</v>
      </c>
      <c r="M86" s="274">
        <v>1</v>
      </c>
      <c r="N86" s="546"/>
      <c r="O86" s="547"/>
      <c r="P86" s="547"/>
      <c r="Q86" s="547"/>
      <c r="R86" s="547"/>
      <c r="S86" s="547"/>
    </row>
    <row r="87" spans="1:42" s="15" customFormat="1" ht="16.5" customHeight="1" thickBot="1">
      <c r="A87" s="14"/>
      <c r="B87" s="33"/>
      <c r="C87" s="25"/>
      <c r="D87" s="136"/>
      <c r="E87" s="145"/>
      <c r="F87" s="504" t="s">
        <v>4</v>
      </c>
      <c r="G87" s="190">
        <f>+G60+G61+G62</f>
        <v>1213.4000000000001</v>
      </c>
      <c r="H87" s="187">
        <f>+H60+H61+H62</f>
        <v>1352.7</v>
      </c>
      <c r="I87" s="185">
        <f>+I60+I61+I62</f>
        <v>1352.7</v>
      </c>
      <c r="J87" s="306"/>
      <c r="K87" s="342"/>
      <c r="L87" s="340"/>
      <c r="M87" s="305"/>
      <c r="N87" s="6"/>
      <c r="O87" s="6"/>
      <c r="P87" s="6"/>
      <c r="Q87" s="6"/>
      <c r="R87" s="6"/>
      <c r="S87" s="6"/>
      <c r="T87" s="6"/>
      <c r="U87" s="6"/>
    </row>
    <row r="88" spans="1:42" ht="14.25" customHeight="1" thickBot="1">
      <c r="A88" s="571" t="s">
        <v>3</v>
      </c>
      <c r="B88" s="37" t="s">
        <v>5</v>
      </c>
      <c r="C88" s="749" t="s">
        <v>6</v>
      </c>
      <c r="D88" s="750"/>
      <c r="E88" s="750"/>
      <c r="F88" s="751"/>
      <c r="G88" s="191">
        <f t="shared" ref="G88:I88" si="14">G87</f>
        <v>1213.4000000000001</v>
      </c>
      <c r="H88" s="209">
        <f t="shared" si="14"/>
        <v>1352.7</v>
      </c>
      <c r="I88" s="186">
        <f t="shared" si="14"/>
        <v>1352.7</v>
      </c>
      <c r="J88" s="752"/>
      <c r="K88" s="753"/>
      <c r="L88" s="753"/>
      <c r="M88" s="754"/>
    </row>
    <row r="89" spans="1:42" ht="14.25" customHeight="1" thickBot="1">
      <c r="A89" s="13" t="s">
        <v>3</v>
      </c>
      <c r="B89" s="755" t="s">
        <v>7</v>
      </c>
      <c r="C89" s="756"/>
      <c r="D89" s="756"/>
      <c r="E89" s="756"/>
      <c r="F89" s="757"/>
      <c r="G89" s="207">
        <f>G88+G58</f>
        <v>1808.4</v>
      </c>
      <c r="H89" s="174">
        <f>H88+H58</f>
        <v>2339.1999999999998</v>
      </c>
      <c r="I89" s="210">
        <f>I88+I58</f>
        <v>2881.1</v>
      </c>
      <c r="J89" s="758"/>
      <c r="K89" s="759"/>
      <c r="L89" s="759"/>
      <c r="M89" s="760"/>
    </row>
    <row r="90" spans="1:42" ht="14.25" customHeight="1" thickBot="1">
      <c r="A90" s="35" t="s">
        <v>3</v>
      </c>
      <c r="B90" s="764" t="s">
        <v>14</v>
      </c>
      <c r="C90" s="765"/>
      <c r="D90" s="765"/>
      <c r="E90" s="765"/>
      <c r="F90" s="766"/>
      <c r="G90" s="208">
        <f>G89</f>
        <v>1808.4</v>
      </c>
      <c r="H90" s="175">
        <f t="shared" ref="H90:I90" si="15">H89</f>
        <v>2339.1999999999998</v>
      </c>
      <c r="I90" s="211">
        <f t="shared" si="15"/>
        <v>2881.1</v>
      </c>
      <c r="J90" s="767"/>
      <c r="K90" s="768"/>
      <c r="L90" s="768"/>
      <c r="M90" s="769"/>
    </row>
    <row r="91" spans="1:42" s="7" customFormat="1" ht="17.25" customHeight="1">
      <c r="A91" s="777" t="s">
        <v>166</v>
      </c>
      <c r="B91" s="777"/>
      <c r="C91" s="777"/>
      <c r="D91" s="777"/>
      <c r="E91" s="777"/>
      <c r="F91" s="777"/>
      <c r="G91" s="777"/>
      <c r="H91" s="777"/>
      <c r="I91" s="777"/>
      <c r="J91" s="777"/>
      <c r="K91" s="777"/>
      <c r="L91" s="777"/>
      <c r="M91" s="777"/>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1:42" s="6" customFormat="1" ht="17.25" customHeight="1">
      <c r="A92" s="87"/>
      <c r="B92" s="87"/>
      <c r="C92" s="87"/>
      <c r="D92" s="87"/>
      <c r="E92" s="87"/>
      <c r="F92" s="87"/>
      <c r="G92" s="88"/>
      <c r="H92" s="88"/>
      <c r="I92" s="88"/>
      <c r="J92" s="87"/>
      <c r="K92" s="78"/>
      <c r="L92" s="78"/>
      <c r="M92" s="78"/>
      <c r="N92" s="3"/>
      <c r="O92" s="3"/>
      <c r="P92" s="3"/>
      <c r="Q92" s="3"/>
      <c r="R92" s="3"/>
      <c r="S92" s="3"/>
      <c r="T92" s="3"/>
      <c r="U92" s="3"/>
      <c r="V92" s="3"/>
    </row>
    <row r="93" spans="1:42" s="7" customFormat="1" ht="14.65" customHeight="1" thickBot="1">
      <c r="A93" s="770" t="s">
        <v>10</v>
      </c>
      <c r="B93" s="770"/>
      <c r="C93" s="770"/>
      <c r="D93" s="770"/>
      <c r="E93" s="770"/>
      <c r="F93" s="770"/>
      <c r="G93" s="770"/>
      <c r="H93" s="770"/>
      <c r="I93" s="770"/>
      <c r="J93" s="1"/>
      <c r="K93" s="1"/>
      <c r="L93" s="1"/>
      <c r="M93" s="1"/>
      <c r="N93" s="6"/>
      <c r="O93" s="6"/>
      <c r="P93" s="6"/>
      <c r="Q93" s="6"/>
      <c r="R93" s="6"/>
      <c r="S93" s="6"/>
      <c r="T93" s="6"/>
      <c r="U93" s="15"/>
      <c r="V93" s="15"/>
    </row>
    <row r="94" spans="1:42" ht="80.150000000000006" customHeight="1" thickBot="1">
      <c r="A94" s="771" t="s">
        <v>8</v>
      </c>
      <c r="B94" s="772"/>
      <c r="C94" s="772"/>
      <c r="D94" s="772"/>
      <c r="E94" s="772"/>
      <c r="F94" s="773"/>
      <c r="G94" s="213" t="s">
        <v>106</v>
      </c>
      <c r="H94" s="214" t="s">
        <v>147</v>
      </c>
      <c r="I94" s="215" t="s">
        <v>107</v>
      </c>
      <c r="J94" s="6"/>
      <c r="K94" s="6"/>
      <c r="L94" s="6"/>
      <c r="M94" s="6"/>
    </row>
    <row r="95" spans="1:42" ht="14.25" customHeight="1">
      <c r="A95" s="789" t="s">
        <v>11</v>
      </c>
      <c r="B95" s="790"/>
      <c r="C95" s="790"/>
      <c r="D95" s="790"/>
      <c r="E95" s="790"/>
      <c r="F95" s="791"/>
      <c r="G95" s="224">
        <f>G96+G101+G100</f>
        <v>1808.4</v>
      </c>
      <c r="H95" s="232">
        <f>H96+H101+H100</f>
        <v>1808.2</v>
      </c>
      <c r="I95" s="216">
        <f>I96+I101+I100</f>
        <v>2048.1</v>
      </c>
      <c r="J95" s="6"/>
      <c r="K95" s="6"/>
      <c r="L95" s="6"/>
      <c r="M95" s="6"/>
    </row>
    <row r="96" spans="1:42" s="15" customFormat="1" ht="14.25" customHeight="1">
      <c r="A96" s="792" t="s">
        <v>26</v>
      </c>
      <c r="B96" s="793"/>
      <c r="C96" s="793"/>
      <c r="D96" s="793"/>
      <c r="E96" s="793"/>
      <c r="F96" s="794"/>
      <c r="G96" s="225">
        <f>SUM(G97:G99)</f>
        <v>1522</v>
      </c>
      <c r="H96" s="233">
        <f>SUM(H97:H99)</f>
        <v>1808.2</v>
      </c>
      <c r="I96" s="217">
        <f>SUM(I97:I99)</f>
        <v>2048.1</v>
      </c>
      <c r="J96" s="6"/>
      <c r="K96" s="6"/>
      <c r="L96" s="6"/>
      <c r="M96" s="6"/>
      <c r="N96" s="2"/>
      <c r="O96" s="2"/>
      <c r="P96" s="2"/>
      <c r="Q96" s="2"/>
      <c r="R96" s="2"/>
      <c r="S96" s="2"/>
      <c r="T96" s="2"/>
      <c r="U96" s="2"/>
      <c r="V96" s="2"/>
    </row>
    <row r="97" spans="1:22" ht="14.25" customHeight="1">
      <c r="A97" s="761" t="s">
        <v>16</v>
      </c>
      <c r="B97" s="762"/>
      <c r="C97" s="762"/>
      <c r="D97" s="762"/>
      <c r="E97" s="762"/>
      <c r="F97" s="763"/>
      <c r="G97" s="226">
        <f>SUMIF(F16:F90,"SB",G16:G90)</f>
        <v>1433.7</v>
      </c>
      <c r="H97" s="234">
        <f>SUMIF(F16:F90,"SB",H16:H90)</f>
        <v>1808.2</v>
      </c>
      <c r="I97" s="218">
        <f>SUMIF(F16:F90,"SB",I16:I90)</f>
        <v>2048.1</v>
      </c>
      <c r="J97" s="6"/>
      <c r="K97" s="6"/>
      <c r="L97" s="6"/>
      <c r="M97" s="6"/>
      <c r="N97" s="6"/>
      <c r="O97" s="6"/>
      <c r="P97" s="6"/>
      <c r="Q97" s="6"/>
      <c r="R97" s="6"/>
      <c r="S97" s="6"/>
      <c r="T97" s="6"/>
      <c r="U97" s="6"/>
      <c r="V97" s="6"/>
    </row>
    <row r="98" spans="1:22" ht="44.65" customHeight="1">
      <c r="A98" s="795" t="s">
        <v>37</v>
      </c>
      <c r="B98" s="796"/>
      <c r="C98" s="796"/>
      <c r="D98" s="796"/>
      <c r="E98" s="796"/>
      <c r="F98" s="797"/>
      <c r="G98" s="226">
        <f>SUMIF(F16:F90,"SB(ESA)",G16:G90)</f>
        <v>4.5</v>
      </c>
      <c r="H98" s="234">
        <f>SUMIF(F16:F90,"SB(ESA)",H16:H90)</f>
        <v>0</v>
      </c>
      <c r="I98" s="218">
        <f>SUMIF(F16:F90,"SB(ESA)",I16:I90)</f>
        <v>0</v>
      </c>
      <c r="J98" s="6"/>
      <c r="K98" s="6"/>
      <c r="L98" s="6"/>
      <c r="M98" s="6"/>
      <c r="N98" s="6"/>
      <c r="O98" s="6"/>
      <c r="P98" s="6"/>
      <c r="Q98" s="6"/>
      <c r="R98" s="6"/>
      <c r="S98" s="6"/>
      <c r="T98" s="6"/>
      <c r="U98" s="6"/>
      <c r="V98" s="6"/>
    </row>
    <row r="99" spans="1:22" ht="28.9" customHeight="1">
      <c r="A99" s="761" t="s">
        <v>78</v>
      </c>
      <c r="B99" s="762"/>
      <c r="C99" s="762"/>
      <c r="D99" s="762"/>
      <c r="E99" s="762"/>
      <c r="F99" s="763"/>
      <c r="G99" s="226">
        <f>SUMIF(F16:F90,"SB(ES)",G16:G90)</f>
        <v>83.8</v>
      </c>
      <c r="H99" s="234">
        <f>SUMIF(F16:F90,"SB(ES)",H16:H90)</f>
        <v>0</v>
      </c>
      <c r="I99" s="218">
        <f>SUMIF(F16:F90,"SB(ES)",I16:I90)</f>
        <v>0</v>
      </c>
    </row>
    <row r="100" spans="1:22" ht="33.4" customHeight="1">
      <c r="A100" s="778" t="s">
        <v>154</v>
      </c>
      <c r="B100" s="779"/>
      <c r="C100" s="779"/>
      <c r="D100" s="779"/>
      <c r="E100" s="779"/>
      <c r="F100" s="780"/>
      <c r="G100" s="227">
        <f>SUMIF(F16:F90,"SB(ESL)",G16:G90)</f>
        <v>3.7</v>
      </c>
      <c r="H100" s="235">
        <f>SUMIF(F16:F90,"SB(ESL)",H16:H90)</f>
        <v>0</v>
      </c>
      <c r="I100" s="219">
        <f>SUMIF(F16:F90,"SB(ESL)",I16:I90)</f>
        <v>0</v>
      </c>
    </row>
    <row r="101" spans="1:22" ht="15.75" customHeight="1">
      <c r="A101" s="781" t="s">
        <v>118</v>
      </c>
      <c r="B101" s="782"/>
      <c r="C101" s="782"/>
      <c r="D101" s="782"/>
      <c r="E101" s="782"/>
      <c r="F101" s="568"/>
      <c r="G101" s="228">
        <f>SUMIF(F16:F90,"SB(L)",G16:G90)</f>
        <v>282.7</v>
      </c>
      <c r="H101" s="236">
        <f>SUMIF(F16:F90,"SB(L)",H16:H90)</f>
        <v>0</v>
      </c>
      <c r="I101" s="220">
        <f>SUMIF(F16:F90,"SB(L)",I16:I90)</f>
        <v>0</v>
      </c>
      <c r="J101" s="10"/>
      <c r="K101" s="10"/>
      <c r="L101" s="10"/>
      <c r="M101" s="10"/>
    </row>
    <row r="102" spans="1:22" ht="14.25" customHeight="1">
      <c r="A102" s="783" t="s">
        <v>12</v>
      </c>
      <c r="B102" s="784"/>
      <c r="C102" s="784"/>
      <c r="D102" s="784"/>
      <c r="E102" s="784"/>
      <c r="F102" s="785"/>
      <c r="G102" s="229">
        <f>G103</f>
        <v>0</v>
      </c>
      <c r="H102" s="237">
        <f>H103</f>
        <v>531</v>
      </c>
      <c r="I102" s="221">
        <f>I103</f>
        <v>833</v>
      </c>
    </row>
    <row r="103" spans="1:22" ht="14.25" customHeight="1">
      <c r="A103" s="786" t="s">
        <v>18</v>
      </c>
      <c r="B103" s="787"/>
      <c r="C103" s="787"/>
      <c r="D103" s="787"/>
      <c r="E103" s="787"/>
      <c r="F103" s="788"/>
      <c r="G103" s="230">
        <f>SUMIF(F16:F90,"ES",G16:G90)</f>
        <v>0</v>
      </c>
      <c r="H103" s="238">
        <f>SUMIF(F16:F90,"ES",H16:H90)</f>
        <v>531</v>
      </c>
      <c r="I103" s="222">
        <f>SUMIF(F16:F90,"ES",I16:I90)</f>
        <v>833</v>
      </c>
    </row>
    <row r="104" spans="1:22" s="3" customFormat="1" ht="18" customHeight="1" thickBot="1">
      <c r="A104" s="774" t="s">
        <v>13</v>
      </c>
      <c r="B104" s="775"/>
      <c r="C104" s="775"/>
      <c r="D104" s="775"/>
      <c r="E104" s="775"/>
      <c r="F104" s="776"/>
      <c r="G104" s="231">
        <f>SUM(G95,G102)</f>
        <v>1808.4</v>
      </c>
      <c r="H104" s="239">
        <f>SUM(H95,H102)</f>
        <v>2339.1999999999998</v>
      </c>
      <c r="I104" s="223">
        <f>SUM(I95,I102)</f>
        <v>2881.1</v>
      </c>
      <c r="J104" s="10"/>
    </row>
    <row r="105" spans="1:22" s="3" customFormat="1">
      <c r="D105" s="6"/>
      <c r="E105" s="41"/>
      <c r="F105" s="154"/>
      <c r="G105" s="155"/>
      <c r="H105" s="155"/>
      <c r="I105" s="155"/>
      <c r="J105" s="6"/>
      <c r="K105" s="6"/>
      <c r="L105" s="6"/>
      <c r="M105" s="6"/>
    </row>
    <row r="106" spans="1:22" s="3" customFormat="1">
      <c r="D106" s="6"/>
      <c r="E106" s="41"/>
      <c r="F106" s="41"/>
      <c r="G106" s="6"/>
      <c r="H106" s="6"/>
      <c r="I106" s="6"/>
      <c r="J106" s="6"/>
      <c r="K106" s="6"/>
      <c r="L106" s="6"/>
      <c r="M106" s="6"/>
    </row>
    <row r="107" spans="1:22" s="3" customFormat="1">
      <c r="D107" s="6"/>
      <c r="E107" s="41"/>
      <c r="F107" s="41"/>
      <c r="G107" s="6"/>
      <c r="H107" s="6"/>
      <c r="I107" s="6"/>
      <c r="J107" s="6"/>
      <c r="K107" s="6"/>
      <c r="L107" s="6"/>
      <c r="M107" s="6"/>
    </row>
    <row r="108" spans="1:22" s="3" customFormat="1">
      <c r="E108" s="28"/>
      <c r="F108" s="28"/>
    </row>
    <row r="109" spans="1:22" s="3" customFormat="1" ht="48.75" customHeight="1">
      <c r="E109" s="28"/>
      <c r="F109" s="28"/>
    </row>
    <row r="110" spans="1:22" s="3" customFormat="1" ht="23">
      <c r="E110" s="28"/>
      <c r="F110" s="28"/>
      <c r="G110" s="40"/>
      <c r="H110" s="40"/>
      <c r="I110" s="40"/>
    </row>
  </sheetData>
  <mergeCells count="83">
    <mergeCell ref="A104:F104"/>
    <mergeCell ref="J2:M2"/>
    <mergeCell ref="J72:J73"/>
    <mergeCell ref="A91:M91"/>
    <mergeCell ref="A100:F100"/>
    <mergeCell ref="A101:E101"/>
    <mergeCell ref="A102:F102"/>
    <mergeCell ref="A103:F103"/>
    <mergeCell ref="A95:F95"/>
    <mergeCell ref="A96:F96"/>
    <mergeCell ref="A97:F97"/>
    <mergeCell ref="A98:F98"/>
    <mergeCell ref="A99:F99"/>
    <mergeCell ref="B90:F90"/>
    <mergeCell ref="J90:M90"/>
    <mergeCell ref="A93:I93"/>
    <mergeCell ref="A94:F94"/>
    <mergeCell ref="J80:J81"/>
    <mergeCell ref="D84:D85"/>
    <mergeCell ref="C88:F88"/>
    <mergeCell ref="J88:M88"/>
    <mergeCell ref="B89:F89"/>
    <mergeCell ref="J89:M89"/>
    <mergeCell ref="A74:A76"/>
    <mergeCell ref="B74:B76"/>
    <mergeCell ref="C74:C76"/>
    <mergeCell ref="D74:D76"/>
    <mergeCell ref="C77:C82"/>
    <mergeCell ref="D77:D80"/>
    <mergeCell ref="D60:D62"/>
    <mergeCell ref="C63:C68"/>
    <mergeCell ref="D63:D68"/>
    <mergeCell ref="A70:A73"/>
    <mergeCell ref="B70:B73"/>
    <mergeCell ref="C70:C73"/>
    <mergeCell ref="D70:D73"/>
    <mergeCell ref="J51:J52"/>
    <mergeCell ref="D53:D54"/>
    <mergeCell ref="C58:F58"/>
    <mergeCell ref="J58:M58"/>
    <mergeCell ref="C59:M59"/>
    <mergeCell ref="F47:F49"/>
    <mergeCell ref="I47:I49"/>
    <mergeCell ref="A50:A57"/>
    <mergeCell ref="B50:B57"/>
    <mergeCell ref="D50:D52"/>
    <mergeCell ref="C44:C45"/>
    <mergeCell ref="D44:D45"/>
    <mergeCell ref="D47:D49"/>
    <mergeCell ref="A36:A43"/>
    <mergeCell ref="B36:B43"/>
    <mergeCell ref="D36:D38"/>
    <mergeCell ref="C39:C43"/>
    <mergeCell ref="D39:D43"/>
    <mergeCell ref="D30:D32"/>
    <mergeCell ref="J30:J31"/>
    <mergeCell ref="D33:D34"/>
    <mergeCell ref="A20:A26"/>
    <mergeCell ref="B20:B26"/>
    <mergeCell ref="D20:D26"/>
    <mergeCell ref="D27:D29"/>
    <mergeCell ref="A13:M13"/>
    <mergeCell ref="B14:M14"/>
    <mergeCell ref="C15:M15"/>
    <mergeCell ref="D16:D19"/>
    <mergeCell ref="I9:I11"/>
    <mergeCell ref="J9:M9"/>
    <mergeCell ref="J10:J11"/>
    <mergeCell ref="K10:M10"/>
    <mergeCell ref="A12:M12"/>
    <mergeCell ref="E9:E11"/>
    <mergeCell ref="F9:F11"/>
    <mergeCell ref="G9:G11"/>
    <mergeCell ref="H9:H11"/>
    <mergeCell ref="A9:A11"/>
    <mergeCell ref="B9:B11"/>
    <mergeCell ref="C9:C11"/>
    <mergeCell ref="D9:D11"/>
    <mergeCell ref="J1:M1"/>
    <mergeCell ref="A4:M4"/>
    <mergeCell ref="A5:M5"/>
    <mergeCell ref="A6:M6"/>
    <mergeCell ref="L8:M8"/>
  </mergeCells>
  <printOptions horizontalCentered="1"/>
  <pageMargins left="0.78740157480314965" right="0.39370078740157483" top="0.39370078740157483" bottom="0.39370078740157483" header="0" footer="0"/>
  <pageSetup paperSize="9" scale="67" orientation="portrait" r:id="rId1"/>
  <headerFooter alignWithMargins="0"/>
  <rowBreaks count="2" manualBreakCount="2">
    <brk id="58" max="12" man="1"/>
    <brk id="92"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30"/>
  <sheetViews>
    <sheetView topLeftCell="A79" zoomScaleNormal="100" zoomScaleSheetLayoutView="100" workbookViewId="0">
      <selection activeCell="M109" sqref="M109"/>
    </sheetView>
  </sheetViews>
  <sheetFormatPr defaultColWidth="9.26953125" defaultRowHeight="13"/>
  <cols>
    <col min="1" max="3" width="2.54296875" style="3" customWidth="1"/>
    <col min="4" max="4" width="3.26953125" style="3" customWidth="1"/>
    <col min="5" max="5" width="28" style="3" customWidth="1"/>
    <col min="6" max="6" width="4.453125" style="28" customWidth="1"/>
    <col min="7" max="7" width="12.453125" style="4" customWidth="1"/>
    <col min="8" max="8" width="9.453125" style="28" customWidth="1"/>
    <col min="9" max="12" width="10.453125" style="3" customWidth="1"/>
    <col min="13" max="13" width="36" style="3" customWidth="1"/>
    <col min="14" max="17" width="6.7265625" style="3" customWidth="1"/>
    <col min="18" max="16384" width="9.26953125" style="2"/>
  </cols>
  <sheetData>
    <row r="1" spans="1:18" ht="15.5">
      <c r="F1" s="57"/>
      <c r="M1" s="811" t="s">
        <v>155</v>
      </c>
      <c r="N1" s="811"/>
      <c r="O1" s="811"/>
      <c r="P1" s="811"/>
      <c r="Q1" s="811"/>
    </row>
    <row r="2" spans="1:18" ht="15" customHeight="1">
      <c r="F2" s="57"/>
      <c r="I2" s="65"/>
      <c r="J2" s="65"/>
      <c r="K2" s="65"/>
      <c r="L2" s="65"/>
      <c r="M2" s="65"/>
      <c r="N2" s="2"/>
      <c r="O2" s="2"/>
      <c r="P2" s="2"/>
      <c r="Q2" s="2"/>
    </row>
    <row r="3" spans="1:18" s="3" customFormat="1" ht="15" customHeight="1">
      <c r="A3" s="656" t="s">
        <v>102</v>
      </c>
      <c r="B3" s="656"/>
      <c r="C3" s="656"/>
      <c r="D3" s="656"/>
      <c r="E3" s="656"/>
      <c r="F3" s="656"/>
      <c r="G3" s="656"/>
      <c r="H3" s="656"/>
      <c r="I3" s="656"/>
      <c r="J3" s="656"/>
      <c r="K3" s="656"/>
      <c r="L3" s="656"/>
      <c r="M3" s="656"/>
      <c r="N3" s="656"/>
      <c r="O3" s="656"/>
      <c r="P3" s="656"/>
      <c r="Q3" s="656"/>
    </row>
    <row r="4" spans="1:18" ht="15" customHeight="1">
      <c r="A4" s="657" t="s">
        <v>63</v>
      </c>
      <c r="B4" s="657"/>
      <c r="C4" s="657"/>
      <c r="D4" s="657"/>
      <c r="E4" s="657"/>
      <c r="F4" s="657"/>
      <c r="G4" s="657"/>
      <c r="H4" s="657"/>
      <c r="I4" s="657"/>
      <c r="J4" s="657"/>
      <c r="K4" s="657"/>
      <c r="L4" s="657"/>
      <c r="M4" s="657"/>
      <c r="N4" s="657"/>
      <c r="O4" s="657"/>
      <c r="P4" s="657"/>
      <c r="Q4" s="657"/>
    </row>
    <row r="5" spans="1:18" ht="15" customHeight="1">
      <c r="A5" s="658" t="s">
        <v>30</v>
      </c>
      <c r="B5" s="658"/>
      <c r="C5" s="658"/>
      <c r="D5" s="658"/>
      <c r="E5" s="658"/>
      <c r="F5" s="658"/>
      <c r="G5" s="658"/>
      <c r="H5" s="658"/>
      <c r="I5" s="658"/>
      <c r="J5" s="658"/>
      <c r="K5" s="658"/>
      <c r="L5" s="658"/>
      <c r="M5" s="658"/>
      <c r="N5" s="658"/>
      <c r="O5" s="658"/>
      <c r="P5" s="658"/>
      <c r="Q5" s="658"/>
    </row>
    <row r="6" spans="1:18" ht="15" customHeight="1">
      <c r="A6" s="150"/>
      <c r="B6" s="150"/>
      <c r="C6" s="150"/>
      <c r="D6" s="150"/>
      <c r="E6" s="150"/>
      <c r="F6" s="150"/>
      <c r="G6" s="150"/>
      <c r="H6" s="150"/>
      <c r="I6" s="150"/>
      <c r="J6" s="161"/>
      <c r="K6" s="549"/>
      <c r="L6" s="161"/>
      <c r="M6" s="161"/>
      <c r="N6" s="150"/>
      <c r="O6" s="161"/>
      <c r="P6" s="161"/>
      <c r="Q6" s="161"/>
    </row>
    <row r="7" spans="1:18" ht="15" customHeight="1" thickBot="1">
      <c r="K7" s="176"/>
      <c r="L7" s="176"/>
      <c r="N7" s="2"/>
      <c r="O7" s="2"/>
      <c r="P7" s="659" t="s">
        <v>28</v>
      </c>
      <c r="Q7" s="659"/>
    </row>
    <row r="8" spans="1:18" s="31" customFormat="1" ht="29.25" customHeight="1" thickBot="1">
      <c r="A8" s="695" t="s">
        <v>15</v>
      </c>
      <c r="B8" s="683" t="s">
        <v>0</v>
      </c>
      <c r="C8" s="683" t="s">
        <v>1</v>
      </c>
      <c r="D8" s="683" t="s">
        <v>20</v>
      </c>
      <c r="E8" s="652" t="s">
        <v>9</v>
      </c>
      <c r="F8" s="683" t="s">
        <v>103</v>
      </c>
      <c r="G8" s="819" t="s">
        <v>104</v>
      </c>
      <c r="H8" s="686" t="s">
        <v>2</v>
      </c>
      <c r="I8" s="822" t="s">
        <v>105</v>
      </c>
      <c r="J8" s="689" t="s">
        <v>106</v>
      </c>
      <c r="K8" s="692" t="s">
        <v>147</v>
      </c>
      <c r="L8" s="671" t="s">
        <v>107</v>
      </c>
      <c r="M8" s="674" t="s">
        <v>98</v>
      </c>
      <c r="N8" s="675"/>
      <c r="O8" s="675"/>
      <c r="P8" s="675"/>
      <c r="Q8" s="676"/>
    </row>
    <row r="9" spans="1:18" s="31" customFormat="1" ht="21.75" customHeight="1">
      <c r="A9" s="696"/>
      <c r="B9" s="684"/>
      <c r="C9" s="684"/>
      <c r="D9" s="684"/>
      <c r="E9" s="653"/>
      <c r="F9" s="684"/>
      <c r="G9" s="820"/>
      <c r="H9" s="687"/>
      <c r="I9" s="823"/>
      <c r="J9" s="690"/>
      <c r="K9" s="693"/>
      <c r="L9" s="672"/>
      <c r="M9" s="818" t="s">
        <v>9</v>
      </c>
      <c r="N9" s="815" t="s">
        <v>109</v>
      </c>
      <c r="O9" s="678" t="s">
        <v>99</v>
      </c>
      <c r="P9" s="678"/>
      <c r="Q9" s="679"/>
    </row>
    <row r="10" spans="1:18" s="31" customFormat="1" ht="79.5" customHeight="1" thickBot="1">
      <c r="A10" s="697"/>
      <c r="B10" s="685"/>
      <c r="C10" s="685"/>
      <c r="D10" s="685"/>
      <c r="E10" s="654"/>
      <c r="F10" s="685"/>
      <c r="G10" s="821"/>
      <c r="H10" s="688"/>
      <c r="I10" s="824"/>
      <c r="J10" s="691"/>
      <c r="K10" s="694"/>
      <c r="L10" s="673"/>
      <c r="M10" s="677"/>
      <c r="N10" s="816"/>
      <c r="O10" s="240" t="s">
        <v>110</v>
      </c>
      <c r="P10" s="241" t="s">
        <v>111</v>
      </c>
      <c r="Q10" s="242" t="s">
        <v>112</v>
      </c>
    </row>
    <row r="11" spans="1:18" s="8" customFormat="1" ht="14.65" customHeight="1">
      <c r="A11" s="680" t="s">
        <v>24</v>
      </c>
      <c r="B11" s="681"/>
      <c r="C11" s="681"/>
      <c r="D11" s="681"/>
      <c r="E11" s="681"/>
      <c r="F11" s="681"/>
      <c r="G11" s="681"/>
      <c r="H11" s="681"/>
      <c r="I11" s="681"/>
      <c r="J11" s="681"/>
      <c r="K11" s="681"/>
      <c r="L11" s="681"/>
      <c r="M11" s="681"/>
      <c r="N11" s="681"/>
      <c r="O11" s="681"/>
      <c r="P11" s="681"/>
      <c r="Q11" s="682"/>
    </row>
    <row r="12" spans="1:18" s="8" customFormat="1" ht="14.65" customHeight="1">
      <c r="A12" s="660" t="s">
        <v>64</v>
      </c>
      <c r="B12" s="661"/>
      <c r="C12" s="661"/>
      <c r="D12" s="661"/>
      <c r="E12" s="661"/>
      <c r="F12" s="661"/>
      <c r="G12" s="661"/>
      <c r="H12" s="661"/>
      <c r="I12" s="661"/>
      <c r="J12" s="661"/>
      <c r="K12" s="661"/>
      <c r="L12" s="661"/>
      <c r="M12" s="661"/>
      <c r="N12" s="661"/>
      <c r="O12" s="661"/>
      <c r="P12" s="661"/>
      <c r="Q12" s="662"/>
    </row>
    <row r="13" spans="1:18" ht="14.65" customHeight="1">
      <c r="A13" s="11" t="s">
        <v>3</v>
      </c>
      <c r="B13" s="663" t="s">
        <v>70</v>
      </c>
      <c r="C13" s="664"/>
      <c r="D13" s="664"/>
      <c r="E13" s="664"/>
      <c r="F13" s="664"/>
      <c r="G13" s="664"/>
      <c r="H13" s="664"/>
      <c r="I13" s="664"/>
      <c r="J13" s="664"/>
      <c r="K13" s="664"/>
      <c r="L13" s="664"/>
      <c r="M13" s="664"/>
      <c r="N13" s="664"/>
      <c r="O13" s="664"/>
      <c r="P13" s="664"/>
      <c r="Q13" s="665"/>
      <c r="R13" s="122"/>
    </row>
    <row r="14" spans="1:18" ht="14.65" customHeight="1">
      <c r="A14" s="12" t="s">
        <v>3</v>
      </c>
      <c r="B14" s="9" t="s">
        <v>3</v>
      </c>
      <c r="C14" s="666" t="s">
        <v>71</v>
      </c>
      <c r="D14" s="667"/>
      <c r="E14" s="667"/>
      <c r="F14" s="667"/>
      <c r="G14" s="667"/>
      <c r="H14" s="667"/>
      <c r="I14" s="667"/>
      <c r="J14" s="667"/>
      <c r="K14" s="667"/>
      <c r="L14" s="667"/>
      <c r="M14" s="667"/>
      <c r="N14" s="667"/>
      <c r="O14" s="667"/>
      <c r="P14" s="667"/>
      <c r="Q14" s="668"/>
    </row>
    <row r="15" spans="1:18" ht="22.4" customHeight="1">
      <c r="A15" s="93" t="s">
        <v>3</v>
      </c>
      <c r="B15" s="94" t="s">
        <v>3</v>
      </c>
      <c r="C15" s="95" t="s">
        <v>3</v>
      </c>
      <c r="D15" s="108"/>
      <c r="E15" s="669" t="s">
        <v>40</v>
      </c>
      <c r="F15" s="54"/>
      <c r="G15" s="38"/>
      <c r="H15" s="118"/>
      <c r="I15" s="197"/>
      <c r="J15" s="70"/>
      <c r="K15" s="177"/>
      <c r="L15" s="178"/>
      <c r="M15" s="260"/>
      <c r="N15" s="245"/>
      <c r="O15" s="307"/>
      <c r="P15" s="311"/>
      <c r="Q15" s="245"/>
    </row>
    <row r="16" spans="1:18" ht="18.649999999999999" customHeight="1">
      <c r="A16" s="93"/>
      <c r="B16" s="94"/>
      <c r="C16" s="95"/>
      <c r="D16" s="117"/>
      <c r="E16" s="817"/>
      <c r="F16" s="55"/>
      <c r="G16" s="48"/>
      <c r="H16" s="111"/>
      <c r="I16" s="198"/>
      <c r="J16" s="72"/>
      <c r="K16" s="72"/>
      <c r="L16" s="72"/>
      <c r="M16" s="261"/>
      <c r="N16" s="246"/>
      <c r="O16" s="60"/>
      <c r="P16" s="312"/>
      <c r="Q16" s="246"/>
    </row>
    <row r="17" spans="1:17" ht="15.75" customHeight="1">
      <c r="A17" s="704"/>
      <c r="B17" s="705"/>
      <c r="C17" s="825"/>
      <c r="D17" s="826" t="s">
        <v>3</v>
      </c>
      <c r="E17" s="699" t="s">
        <v>23</v>
      </c>
      <c r="F17" s="395" t="s">
        <v>67</v>
      </c>
      <c r="G17" s="804" t="s">
        <v>79</v>
      </c>
      <c r="H17" s="410" t="s">
        <v>35</v>
      </c>
      <c r="I17" s="199">
        <f>11-7-1-2</f>
        <v>1</v>
      </c>
      <c r="J17" s="133"/>
      <c r="K17" s="133"/>
      <c r="L17" s="133"/>
      <c r="M17" s="412" t="s">
        <v>65</v>
      </c>
      <c r="N17" s="247">
        <v>2</v>
      </c>
      <c r="O17" s="308"/>
      <c r="P17" s="313"/>
      <c r="Q17" s="247"/>
    </row>
    <row r="18" spans="1:17" ht="27" customHeight="1">
      <c r="A18" s="704"/>
      <c r="B18" s="705"/>
      <c r="C18" s="825"/>
      <c r="D18" s="827"/>
      <c r="E18" s="699"/>
      <c r="F18" s="411"/>
      <c r="G18" s="804"/>
      <c r="H18" s="410"/>
      <c r="I18" s="422"/>
      <c r="J18" s="423"/>
      <c r="K18" s="424"/>
      <c r="L18" s="425"/>
      <c r="M18" s="413" t="s">
        <v>27</v>
      </c>
      <c r="N18" s="248">
        <v>1</v>
      </c>
      <c r="O18" s="309"/>
      <c r="P18" s="314"/>
      <c r="Q18" s="248"/>
    </row>
    <row r="19" spans="1:17" ht="27" customHeight="1">
      <c r="A19" s="159"/>
      <c r="B19" s="160"/>
      <c r="C19" s="162"/>
      <c r="D19" s="827"/>
      <c r="E19" s="163"/>
      <c r="F19" s="164"/>
      <c r="G19" s="165"/>
      <c r="H19" s="410"/>
      <c r="I19" s="422"/>
      <c r="J19" s="423"/>
      <c r="K19" s="423"/>
      <c r="L19" s="425"/>
      <c r="M19" s="414" t="s">
        <v>113</v>
      </c>
      <c r="N19" s="347"/>
      <c r="O19" s="346"/>
      <c r="P19" s="314"/>
      <c r="Q19" s="248"/>
    </row>
    <row r="20" spans="1:17" ht="27" customHeight="1">
      <c r="A20" s="159"/>
      <c r="B20" s="160"/>
      <c r="C20" s="162"/>
      <c r="D20" s="827"/>
      <c r="E20" s="163"/>
      <c r="F20" s="164"/>
      <c r="G20" s="165"/>
      <c r="H20" s="410"/>
      <c r="I20" s="422"/>
      <c r="J20" s="423"/>
      <c r="K20" s="423"/>
      <c r="L20" s="425"/>
      <c r="M20" s="415" t="s">
        <v>89</v>
      </c>
      <c r="N20" s="249">
        <v>1100</v>
      </c>
      <c r="O20" s="309"/>
      <c r="P20" s="314"/>
      <c r="Q20" s="248"/>
    </row>
    <row r="21" spans="1:17" ht="27" customHeight="1">
      <c r="A21" s="93"/>
      <c r="B21" s="94"/>
      <c r="C21" s="95"/>
      <c r="D21" s="827"/>
      <c r="E21" s="92"/>
      <c r="F21" s="107"/>
      <c r="G21" s="53"/>
      <c r="H21" s="410"/>
      <c r="I21" s="128"/>
      <c r="J21" s="68"/>
      <c r="K21" s="68"/>
      <c r="L21" s="68"/>
      <c r="M21" s="416" t="s">
        <v>114</v>
      </c>
      <c r="N21" s="349"/>
      <c r="O21" s="348"/>
      <c r="P21" s="345"/>
      <c r="Q21" s="249"/>
    </row>
    <row r="22" spans="1:17" ht="25.5" customHeight="1">
      <c r="A22" s="704"/>
      <c r="B22" s="705"/>
      <c r="C22" s="95"/>
      <c r="D22" s="809" t="s">
        <v>5</v>
      </c>
      <c r="E22" s="706" t="s">
        <v>96</v>
      </c>
      <c r="F22" s="103" t="s">
        <v>67</v>
      </c>
      <c r="G22" s="803" t="s">
        <v>79</v>
      </c>
      <c r="H22" s="110" t="s">
        <v>19</v>
      </c>
      <c r="I22" s="129">
        <f>204.8-5</f>
        <v>199.8</v>
      </c>
      <c r="J22" s="67">
        <v>303</v>
      </c>
      <c r="K22" s="67">
        <v>303</v>
      </c>
      <c r="L22" s="67">
        <v>303</v>
      </c>
      <c r="M22" s="262" t="s">
        <v>29</v>
      </c>
      <c r="N22" s="250">
        <v>70</v>
      </c>
      <c r="O22" s="542">
        <v>90</v>
      </c>
      <c r="P22" s="355">
        <v>100</v>
      </c>
      <c r="Q22" s="250">
        <v>100</v>
      </c>
    </row>
    <row r="23" spans="1:17" ht="17.149999999999999" customHeight="1">
      <c r="A23" s="704"/>
      <c r="B23" s="705"/>
      <c r="C23" s="408"/>
      <c r="D23" s="810"/>
      <c r="E23" s="707"/>
      <c r="F23" s="104"/>
      <c r="G23" s="804"/>
      <c r="H23" s="410"/>
      <c r="I23" s="128"/>
      <c r="J23" s="68"/>
      <c r="K23" s="68"/>
      <c r="L23" s="68"/>
      <c r="M23" s="539" t="s">
        <v>135</v>
      </c>
      <c r="N23" s="417"/>
      <c r="O23" s="540">
        <v>30</v>
      </c>
      <c r="P23" s="357">
        <v>50</v>
      </c>
      <c r="Q23" s="417">
        <v>60</v>
      </c>
    </row>
    <row r="24" spans="1:17" ht="29.15" customHeight="1">
      <c r="A24" s="704"/>
      <c r="B24" s="705"/>
      <c r="C24" s="95"/>
      <c r="D24" s="810"/>
      <c r="E24" s="707"/>
      <c r="F24" s="91" t="s">
        <v>97</v>
      </c>
      <c r="G24" s="804"/>
      <c r="H24" s="118"/>
      <c r="I24" s="128"/>
      <c r="J24" s="68"/>
      <c r="K24" s="68"/>
      <c r="L24" s="68"/>
      <c r="M24" s="263" t="s">
        <v>150</v>
      </c>
      <c r="N24" s="251">
        <v>5</v>
      </c>
      <c r="O24" s="350">
        <v>5</v>
      </c>
      <c r="P24" s="356">
        <v>5</v>
      </c>
      <c r="Q24" s="251">
        <v>5</v>
      </c>
    </row>
    <row r="25" spans="1:17" ht="27.75" customHeight="1">
      <c r="A25" s="704"/>
      <c r="B25" s="705"/>
      <c r="C25" s="95"/>
      <c r="D25" s="810"/>
      <c r="E25" s="707"/>
      <c r="F25" s="91" t="s">
        <v>121</v>
      </c>
      <c r="G25" s="804"/>
      <c r="H25" s="118"/>
      <c r="I25" s="128"/>
      <c r="J25" s="68"/>
      <c r="K25" s="68"/>
      <c r="L25" s="68"/>
      <c r="M25" s="263" t="s">
        <v>82</v>
      </c>
      <c r="N25" s="251">
        <v>3</v>
      </c>
      <c r="O25" s="350">
        <v>3</v>
      </c>
      <c r="P25" s="356">
        <v>3</v>
      </c>
      <c r="Q25" s="251">
        <v>3</v>
      </c>
    </row>
    <row r="26" spans="1:17" ht="27.75" customHeight="1">
      <c r="A26" s="704"/>
      <c r="B26" s="705"/>
      <c r="C26" s="95"/>
      <c r="D26" s="810"/>
      <c r="E26" s="707"/>
      <c r="F26" s="104" t="s">
        <v>122</v>
      </c>
      <c r="G26" s="106"/>
      <c r="H26" s="118"/>
      <c r="I26" s="128"/>
      <c r="J26" s="68"/>
      <c r="K26" s="68"/>
      <c r="L26" s="68"/>
      <c r="M26" s="264" t="s">
        <v>90</v>
      </c>
      <c r="N26" s="252">
        <v>100</v>
      </c>
      <c r="O26" s="351">
        <v>200</v>
      </c>
      <c r="P26" s="357">
        <v>250</v>
      </c>
      <c r="Q26" s="417">
        <v>250</v>
      </c>
    </row>
    <row r="27" spans="1:17" ht="27.75" customHeight="1">
      <c r="A27" s="704"/>
      <c r="B27" s="705"/>
      <c r="C27" s="95"/>
      <c r="D27" s="810"/>
      <c r="E27" s="707"/>
      <c r="F27" s="104"/>
      <c r="G27" s="106"/>
      <c r="H27" s="118"/>
      <c r="I27" s="128"/>
      <c r="J27" s="68"/>
      <c r="K27" s="68"/>
      <c r="L27" s="68"/>
      <c r="M27" s="265" t="s">
        <v>74</v>
      </c>
      <c r="N27" s="253">
        <v>1</v>
      </c>
      <c r="O27" s="352">
        <v>1</v>
      </c>
      <c r="P27" s="358">
        <v>1</v>
      </c>
      <c r="Q27" s="253">
        <v>1</v>
      </c>
    </row>
    <row r="28" spans="1:17" ht="27.75" customHeight="1">
      <c r="A28" s="704"/>
      <c r="B28" s="705"/>
      <c r="C28" s="95"/>
      <c r="D28" s="810"/>
      <c r="E28" s="707"/>
      <c r="F28" s="104"/>
      <c r="G28" s="106"/>
      <c r="H28" s="118"/>
      <c r="I28" s="128"/>
      <c r="J28" s="68"/>
      <c r="K28" s="68"/>
      <c r="L28" s="68"/>
      <c r="M28" s="266" t="s">
        <v>91</v>
      </c>
      <c r="N28" s="254">
        <v>1</v>
      </c>
      <c r="O28" s="353">
        <v>1</v>
      </c>
      <c r="P28" s="359">
        <v>1</v>
      </c>
      <c r="Q28" s="254">
        <v>1</v>
      </c>
    </row>
    <row r="29" spans="1:17" ht="16.149999999999999" customHeight="1">
      <c r="A29" s="704"/>
      <c r="B29" s="705"/>
      <c r="C29" s="408"/>
      <c r="D29" s="810"/>
      <c r="E29" s="707"/>
      <c r="F29" s="104"/>
      <c r="G29" s="399"/>
      <c r="H29" s="410"/>
      <c r="I29" s="128"/>
      <c r="J29" s="68"/>
      <c r="K29" s="68"/>
      <c r="L29" s="68"/>
      <c r="M29" s="263" t="s">
        <v>72</v>
      </c>
      <c r="N29" s="255">
        <v>4</v>
      </c>
      <c r="O29" s="421"/>
      <c r="P29" s="356"/>
      <c r="Q29" s="255"/>
    </row>
    <row r="30" spans="1:17" ht="27.65" customHeight="1">
      <c r="A30" s="704"/>
      <c r="B30" s="705"/>
      <c r="C30" s="95"/>
      <c r="D30" s="810"/>
      <c r="E30" s="707"/>
      <c r="F30" s="82"/>
      <c r="G30" s="62"/>
      <c r="H30" s="118"/>
      <c r="I30" s="128"/>
      <c r="J30" s="68"/>
      <c r="K30" s="68"/>
      <c r="L30" s="68"/>
      <c r="M30" s="397" t="s">
        <v>83</v>
      </c>
      <c r="N30" s="419">
        <v>2</v>
      </c>
      <c r="O30" s="354"/>
      <c r="P30" s="357"/>
      <c r="Q30" s="420"/>
    </row>
    <row r="31" spans="1:17" ht="27.65" customHeight="1">
      <c r="A31" s="99"/>
      <c r="B31" s="94"/>
      <c r="C31" s="120"/>
      <c r="D31" s="807" t="s">
        <v>21</v>
      </c>
      <c r="E31" s="698" t="s">
        <v>123</v>
      </c>
      <c r="F31" s="76" t="s">
        <v>43</v>
      </c>
      <c r="G31" s="804"/>
      <c r="H31" s="432" t="s">
        <v>19</v>
      </c>
      <c r="I31" s="431">
        <f>3+5</f>
        <v>8</v>
      </c>
      <c r="J31" s="430">
        <v>3</v>
      </c>
      <c r="K31" s="429">
        <v>3</v>
      </c>
      <c r="L31" s="428">
        <v>3</v>
      </c>
      <c r="M31" s="262" t="s">
        <v>84</v>
      </c>
      <c r="N31" s="256">
        <v>2</v>
      </c>
      <c r="O31" s="310"/>
      <c r="P31" s="315">
        <v>1</v>
      </c>
      <c r="Q31" s="256">
        <v>1</v>
      </c>
    </row>
    <row r="32" spans="1:17" ht="25.5" customHeight="1">
      <c r="A32" s="406"/>
      <c r="B32" s="403"/>
      <c r="C32" s="34"/>
      <c r="D32" s="830"/>
      <c r="E32" s="699"/>
      <c r="F32" s="61" t="s">
        <v>67</v>
      </c>
      <c r="G32" s="804"/>
      <c r="H32" s="156" t="s">
        <v>35</v>
      </c>
      <c r="I32" s="128">
        <f>1+2</f>
        <v>3</v>
      </c>
      <c r="J32" s="68"/>
      <c r="K32" s="68"/>
      <c r="L32" s="68"/>
      <c r="M32" s="268" t="s">
        <v>85</v>
      </c>
      <c r="N32" s="433">
        <v>1</v>
      </c>
      <c r="O32" s="437">
        <v>1</v>
      </c>
      <c r="P32" s="434"/>
      <c r="Q32" s="436">
        <v>1</v>
      </c>
    </row>
    <row r="33" spans="1:17" ht="13.15" customHeight="1">
      <c r="A33" s="99"/>
      <c r="B33" s="94"/>
      <c r="C33" s="34"/>
      <c r="D33" s="830"/>
      <c r="E33" s="699"/>
      <c r="F33" s="426" t="s">
        <v>122</v>
      </c>
      <c r="G33" s="804"/>
      <c r="H33" s="2"/>
      <c r="I33" s="279"/>
      <c r="J33" s="181"/>
      <c r="K33" s="68"/>
      <c r="L33" s="20"/>
      <c r="M33" s="279"/>
      <c r="N33" s="279"/>
      <c r="O33" s="151"/>
      <c r="P33" s="324"/>
      <c r="Q33" s="435"/>
    </row>
    <row r="34" spans="1:17" ht="14.65" customHeight="1">
      <c r="A34" s="99"/>
      <c r="B34" s="94"/>
      <c r="C34" s="120"/>
      <c r="D34" s="147" t="s">
        <v>55</v>
      </c>
      <c r="E34" s="698" t="s">
        <v>33</v>
      </c>
      <c r="F34" s="76" t="s">
        <v>43</v>
      </c>
      <c r="G34" s="828"/>
      <c r="H34" s="83" t="s">
        <v>35</v>
      </c>
      <c r="I34" s="129">
        <v>0.1</v>
      </c>
      <c r="J34" s="67"/>
      <c r="K34" s="112"/>
      <c r="L34" s="179"/>
      <c r="M34" s="269" t="s">
        <v>76</v>
      </c>
      <c r="N34" s="257"/>
      <c r="O34" s="427"/>
      <c r="P34" s="166"/>
      <c r="Q34" s="519"/>
    </row>
    <row r="35" spans="1:17" ht="14.65" customHeight="1">
      <c r="A35" s="99"/>
      <c r="B35" s="94"/>
      <c r="C35" s="120"/>
      <c r="D35" s="16"/>
      <c r="E35" s="748"/>
      <c r="F35" s="96"/>
      <c r="G35" s="829"/>
      <c r="H35" s="50"/>
      <c r="I35" s="198"/>
      <c r="J35" s="72"/>
      <c r="K35" s="182"/>
      <c r="L35" s="72"/>
      <c r="M35" s="516" t="s">
        <v>39</v>
      </c>
      <c r="N35" s="516"/>
      <c r="O35" s="517"/>
      <c r="P35" s="518"/>
      <c r="Q35" s="258"/>
    </row>
    <row r="36" spans="1:17" ht="15.65" customHeight="1">
      <c r="A36" s="99"/>
      <c r="B36" s="94"/>
      <c r="C36" s="120"/>
      <c r="D36" s="114" t="s">
        <v>56</v>
      </c>
      <c r="E36" s="698" t="s">
        <v>42</v>
      </c>
      <c r="F36" s="116" t="s">
        <v>43</v>
      </c>
      <c r="G36" s="803" t="s">
        <v>73</v>
      </c>
      <c r="H36" s="83" t="s">
        <v>19</v>
      </c>
      <c r="I36" s="431">
        <v>5.3</v>
      </c>
      <c r="J36" s="67"/>
      <c r="K36" s="429"/>
      <c r="L36" s="428"/>
      <c r="M36" s="700" t="s">
        <v>88</v>
      </c>
      <c r="N36" s="244">
        <v>100</v>
      </c>
      <c r="O36" s="316">
        <v>100</v>
      </c>
      <c r="P36" s="323"/>
      <c r="Q36" s="244"/>
    </row>
    <row r="37" spans="1:17" ht="15.65" customHeight="1">
      <c r="A37" s="99"/>
      <c r="B37" s="94"/>
      <c r="C37" s="120"/>
      <c r="D37" s="115"/>
      <c r="E37" s="699"/>
      <c r="F37" s="61" t="s">
        <v>22</v>
      </c>
      <c r="G37" s="804"/>
      <c r="H37" s="438" t="s">
        <v>34</v>
      </c>
      <c r="I37" s="128">
        <f>102.1-3.6</f>
        <v>98.5</v>
      </c>
      <c r="J37" s="442">
        <v>83.8</v>
      </c>
      <c r="K37" s="443"/>
      <c r="L37" s="68"/>
      <c r="M37" s="701"/>
      <c r="N37" s="243"/>
      <c r="O37" s="317"/>
      <c r="P37" s="170"/>
      <c r="Q37" s="243"/>
    </row>
    <row r="38" spans="1:17" ht="15.65" customHeight="1">
      <c r="A38" s="99"/>
      <c r="B38" s="94"/>
      <c r="C38" s="120"/>
      <c r="D38" s="115"/>
      <c r="E38" s="699"/>
      <c r="F38" s="61"/>
      <c r="G38" s="804"/>
      <c r="H38" s="438" t="s">
        <v>46</v>
      </c>
      <c r="I38" s="441">
        <v>3.6</v>
      </c>
      <c r="J38" s="442">
        <v>3.7</v>
      </c>
      <c r="K38" s="66"/>
      <c r="L38" s="445"/>
      <c r="M38" s="259"/>
      <c r="N38" s="243"/>
      <c r="O38" s="317"/>
      <c r="P38" s="170"/>
      <c r="Q38" s="243"/>
    </row>
    <row r="39" spans="1:17" ht="15.65" customHeight="1">
      <c r="A39" s="99"/>
      <c r="B39" s="94"/>
      <c r="C39" s="120"/>
      <c r="D39" s="115"/>
      <c r="E39" s="699"/>
      <c r="F39" s="49"/>
      <c r="G39" s="804"/>
      <c r="H39" s="439" t="s">
        <v>31</v>
      </c>
      <c r="I39" s="441"/>
      <c r="J39" s="442"/>
      <c r="K39" s="443"/>
      <c r="L39" s="445"/>
      <c r="M39" s="259"/>
      <c r="N39" s="243"/>
      <c r="O39" s="317"/>
      <c r="P39" s="170"/>
      <c r="Q39" s="243"/>
    </row>
    <row r="40" spans="1:17" ht="15.65" customHeight="1">
      <c r="A40" s="99"/>
      <c r="B40" s="94"/>
      <c r="C40" s="120"/>
      <c r="D40" s="16"/>
      <c r="E40" s="748"/>
      <c r="F40" s="152"/>
      <c r="G40" s="806"/>
      <c r="H40" s="80" t="s">
        <v>35</v>
      </c>
      <c r="I40" s="440">
        <v>10.4</v>
      </c>
      <c r="J40" s="69">
        <v>15.5</v>
      </c>
      <c r="K40" s="113"/>
      <c r="L40" s="446"/>
      <c r="M40" s="279"/>
      <c r="N40" s="271"/>
      <c r="O40" s="151"/>
      <c r="P40" s="324"/>
      <c r="Q40" s="271"/>
    </row>
    <row r="41" spans="1:17" ht="27.65" customHeight="1">
      <c r="A41" s="169"/>
      <c r="B41" s="160"/>
      <c r="C41" s="34"/>
      <c r="D41" s="807" t="s">
        <v>57</v>
      </c>
      <c r="E41" s="702" t="s">
        <v>141</v>
      </c>
      <c r="F41" s="360" t="s">
        <v>43</v>
      </c>
      <c r="G41" s="803" t="s">
        <v>79</v>
      </c>
      <c r="H41" s="83" t="s">
        <v>19</v>
      </c>
      <c r="I41" s="129"/>
      <c r="J41" s="20">
        <v>10</v>
      </c>
      <c r="K41" s="112"/>
      <c r="L41" s="20"/>
      <c r="M41" s="366" t="s">
        <v>144</v>
      </c>
      <c r="N41" s="369"/>
      <c r="O41" s="362">
        <v>1</v>
      </c>
      <c r="P41" s="364"/>
      <c r="Q41" s="371"/>
    </row>
    <row r="42" spans="1:17" ht="27.65" customHeight="1">
      <c r="A42" s="169"/>
      <c r="B42" s="160"/>
      <c r="C42" s="34"/>
      <c r="D42" s="808"/>
      <c r="E42" s="703"/>
      <c r="F42" s="361" t="s">
        <v>122</v>
      </c>
      <c r="G42" s="806"/>
      <c r="H42" s="80"/>
      <c r="I42" s="130"/>
      <c r="J42" s="181"/>
      <c r="K42" s="113"/>
      <c r="L42" s="196"/>
      <c r="M42" s="367" t="s">
        <v>115</v>
      </c>
      <c r="N42" s="370"/>
      <c r="O42" s="368"/>
      <c r="P42" s="365">
        <v>1</v>
      </c>
      <c r="Q42" s="372"/>
    </row>
    <row r="43" spans="1:17" ht="16.5" customHeight="1">
      <c r="A43" s="99"/>
      <c r="B43" s="94"/>
      <c r="C43" s="64"/>
      <c r="D43" s="143"/>
      <c r="E43" s="135"/>
      <c r="F43" s="140"/>
      <c r="G43" s="141"/>
      <c r="H43" s="90" t="s">
        <v>4</v>
      </c>
      <c r="I43" s="201">
        <f>SUM(I17:I42)</f>
        <v>329.7</v>
      </c>
      <c r="J43" s="77">
        <f>SUM(J17:J42)</f>
        <v>419</v>
      </c>
      <c r="K43" s="195">
        <f>SUM(K17:K42)</f>
        <v>306</v>
      </c>
      <c r="L43" s="194">
        <f>SUM(L17:L42)</f>
        <v>306</v>
      </c>
      <c r="M43" s="280"/>
      <c r="N43" s="272"/>
      <c r="O43" s="142"/>
      <c r="P43" s="325"/>
      <c r="Q43" s="272"/>
    </row>
    <row r="44" spans="1:17" ht="12.75" customHeight="1">
      <c r="A44" s="704"/>
      <c r="B44" s="705"/>
      <c r="C44" s="95" t="s">
        <v>5</v>
      </c>
      <c r="D44" s="109"/>
      <c r="E44" s="710" t="s">
        <v>66</v>
      </c>
      <c r="F44" s="61"/>
      <c r="G44" s="106"/>
      <c r="H44" s="50"/>
      <c r="I44" s="128"/>
      <c r="J44" s="68"/>
      <c r="K44" s="66"/>
      <c r="L44" s="68"/>
      <c r="M44" s="281"/>
      <c r="N44" s="273"/>
      <c r="O44" s="318"/>
      <c r="P44" s="326"/>
      <c r="Q44" s="273"/>
    </row>
    <row r="45" spans="1:17" ht="29.25" customHeight="1">
      <c r="A45" s="704"/>
      <c r="B45" s="705"/>
      <c r="C45" s="95"/>
      <c r="D45" s="109"/>
      <c r="E45" s="711"/>
      <c r="F45" s="39"/>
      <c r="G45" s="106"/>
      <c r="H45" s="50"/>
      <c r="I45" s="128"/>
      <c r="J45" s="68"/>
      <c r="K45" s="66"/>
      <c r="L45" s="68"/>
      <c r="M45" s="265"/>
      <c r="N45" s="257"/>
      <c r="O45" s="168"/>
      <c r="P45" s="167"/>
      <c r="Q45" s="257"/>
    </row>
    <row r="46" spans="1:17" ht="28.5" customHeight="1">
      <c r="A46" s="704"/>
      <c r="B46" s="705"/>
      <c r="C46" s="712" t="s">
        <v>47</v>
      </c>
      <c r="D46" s="108" t="s">
        <v>3</v>
      </c>
      <c r="E46" s="706" t="s">
        <v>151</v>
      </c>
      <c r="F46" s="103" t="s">
        <v>54</v>
      </c>
      <c r="G46" s="803" t="s">
        <v>73</v>
      </c>
      <c r="H46" s="289" t="s">
        <v>35</v>
      </c>
      <c r="I46" s="129">
        <f>72.9-2.9</f>
        <v>70</v>
      </c>
      <c r="J46" s="67">
        <v>150</v>
      </c>
      <c r="K46" s="112"/>
      <c r="L46" s="428"/>
      <c r="M46" s="269" t="s">
        <v>41</v>
      </c>
      <c r="N46" s="432">
        <v>1</v>
      </c>
      <c r="O46" s="319"/>
      <c r="P46" s="327"/>
      <c r="Q46" s="450"/>
    </row>
    <row r="47" spans="1:17" ht="17.149999999999999" customHeight="1">
      <c r="A47" s="704"/>
      <c r="B47" s="705"/>
      <c r="C47" s="713"/>
      <c r="D47" s="109"/>
      <c r="E47" s="707"/>
      <c r="F47" s="104" t="s">
        <v>43</v>
      </c>
      <c r="G47" s="804"/>
      <c r="H47" s="290" t="s">
        <v>19</v>
      </c>
      <c r="I47" s="447"/>
      <c r="J47" s="442"/>
      <c r="K47" s="444">
        <v>99.5</v>
      </c>
      <c r="L47" s="184">
        <v>151.4</v>
      </c>
      <c r="M47" s="449" t="s">
        <v>124</v>
      </c>
      <c r="N47" s="274"/>
      <c r="O47" s="434">
        <v>10</v>
      </c>
      <c r="P47" s="434">
        <v>40</v>
      </c>
      <c r="Q47" s="274">
        <v>65</v>
      </c>
    </row>
    <row r="48" spans="1:17" ht="15" customHeight="1">
      <c r="A48" s="704"/>
      <c r="B48" s="705"/>
      <c r="C48" s="713"/>
      <c r="D48" s="401"/>
      <c r="E48" s="707"/>
      <c r="F48" s="104" t="s">
        <v>22</v>
      </c>
      <c r="G48" s="801" t="s">
        <v>80</v>
      </c>
      <c r="H48" s="410" t="s">
        <v>125</v>
      </c>
      <c r="I48" s="452"/>
      <c r="J48" s="543"/>
      <c r="K48" s="444">
        <v>531</v>
      </c>
      <c r="L48" s="445">
        <v>833</v>
      </c>
      <c r="M48" s="404"/>
      <c r="N48" s="274"/>
      <c r="O48" s="320"/>
      <c r="P48" s="328"/>
      <c r="Q48" s="274"/>
    </row>
    <row r="49" spans="1:18" ht="13.5" customHeight="1">
      <c r="A49" s="704"/>
      <c r="B49" s="705"/>
      <c r="C49" s="713"/>
      <c r="D49" s="401"/>
      <c r="E49" s="707"/>
      <c r="F49" s="63" t="s">
        <v>67</v>
      </c>
      <c r="G49" s="801"/>
      <c r="H49" s="410"/>
      <c r="I49" s="410"/>
      <c r="J49" s="180"/>
      <c r="K49" s="66"/>
      <c r="L49" s="373"/>
      <c r="M49" s="404"/>
      <c r="N49" s="274"/>
      <c r="O49" s="320"/>
      <c r="P49" s="328"/>
      <c r="Q49" s="274"/>
    </row>
    <row r="50" spans="1:18" ht="13.5" customHeight="1">
      <c r="A50" s="704"/>
      <c r="B50" s="705"/>
      <c r="C50" s="714"/>
      <c r="D50" s="117"/>
      <c r="E50" s="715"/>
      <c r="F50" s="361" t="s">
        <v>122</v>
      </c>
      <c r="G50" s="802"/>
      <c r="H50" s="451"/>
      <c r="I50" s="451"/>
      <c r="J50" s="151"/>
      <c r="K50" s="324"/>
      <c r="L50" s="271"/>
      <c r="M50" s="270"/>
      <c r="N50" s="258"/>
      <c r="O50" s="85"/>
      <c r="P50" s="322"/>
      <c r="Q50" s="258"/>
    </row>
    <row r="51" spans="1:18" ht="16.5" customHeight="1">
      <c r="A51" s="402"/>
      <c r="B51" s="403"/>
      <c r="C51" s="708"/>
      <c r="D51" s="809" t="s">
        <v>5</v>
      </c>
      <c r="E51" s="698" t="s">
        <v>126</v>
      </c>
      <c r="F51" s="63" t="s">
        <v>67</v>
      </c>
      <c r="G51" s="803" t="s">
        <v>73</v>
      </c>
      <c r="H51" s="410" t="s">
        <v>19</v>
      </c>
      <c r="I51" s="410"/>
      <c r="J51" s="68"/>
      <c r="K51" s="66">
        <v>40</v>
      </c>
      <c r="L51" s="68">
        <v>138</v>
      </c>
      <c r="M51" s="404" t="s">
        <v>127</v>
      </c>
      <c r="N51" s="257"/>
      <c r="O51" s="168"/>
      <c r="P51" s="328"/>
      <c r="Q51" s="450">
        <v>1</v>
      </c>
    </row>
    <row r="52" spans="1:18" ht="16.5" customHeight="1">
      <c r="A52" s="402"/>
      <c r="B52" s="403"/>
      <c r="C52" s="709"/>
      <c r="D52" s="810"/>
      <c r="E52" s="699"/>
      <c r="F52" s="63" t="s">
        <v>128</v>
      </c>
      <c r="G52" s="804"/>
      <c r="H52" s="410"/>
      <c r="I52" s="410"/>
      <c r="J52" s="68"/>
      <c r="K52" s="66"/>
      <c r="L52" s="68"/>
      <c r="M52" s="449" t="s">
        <v>140</v>
      </c>
      <c r="N52" s="449"/>
      <c r="O52" s="453"/>
      <c r="P52" s="434"/>
      <c r="Q52" s="274"/>
    </row>
    <row r="53" spans="1:18" ht="16.5" customHeight="1">
      <c r="A53" s="402"/>
      <c r="B53" s="403"/>
      <c r="C53" s="89"/>
      <c r="D53" s="117"/>
      <c r="E53" s="553"/>
      <c r="F53" s="650" t="s">
        <v>22</v>
      </c>
      <c r="G53" s="409"/>
      <c r="H53" s="410"/>
      <c r="I53" s="410"/>
      <c r="J53" s="68"/>
      <c r="K53" s="66"/>
      <c r="L53" s="79"/>
      <c r="M53" s="404"/>
      <c r="N53" s="257"/>
      <c r="O53" s="168"/>
      <c r="P53" s="405"/>
      <c r="Q53" s="257"/>
    </row>
    <row r="54" spans="1:18" ht="28.5" customHeight="1">
      <c r="A54" s="149"/>
      <c r="B54" s="94"/>
      <c r="C54" s="89"/>
      <c r="D54" s="550" t="s">
        <v>21</v>
      </c>
      <c r="E54" s="698" t="s">
        <v>152</v>
      </c>
      <c r="F54" s="63" t="s">
        <v>67</v>
      </c>
      <c r="G54" s="842" t="s">
        <v>95</v>
      </c>
      <c r="H54" s="843" t="s">
        <v>19</v>
      </c>
      <c r="I54" s="798"/>
      <c r="J54" s="200"/>
      <c r="K54" s="534">
        <v>10</v>
      </c>
      <c r="L54" s="812">
        <v>75</v>
      </c>
      <c r="M54" s="535" t="s">
        <v>145</v>
      </c>
      <c r="N54" s="432"/>
      <c r="O54" s="319"/>
      <c r="P54" s="315">
        <v>1</v>
      </c>
      <c r="Q54" s="450"/>
    </row>
    <row r="55" spans="1:18" ht="16.5" customHeight="1">
      <c r="A55" s="149"/>
      <c r="B55" s="94"/>
      <c r="C55" s="89"/>
      <c r="D55" s="551"/>
      <c r="E55" s="699"/>
      <c r="F55" s="86" t="s">
        <v>128</v>
      </c>
      <c r="G55" s="801"/>
      <c r="H55" s="844"/>
      <c r="I55" s="799"/>
      <c r="J55" s="171"/>
      <c r="K55" s="536"/>
      <c r="L55" s="813"/>
      <c r="M55" s="533" t="s">
        <v>127</v>
      </c>
      <c r="N55" s="274"/>
      <c r="O55" s="437"/>
      <c r="P55" s="328"/>
      <c r="Q55" s="274"/>
    </row>
    <row r="56" spans="1:18" ht="13.5" customHeight="1">
      <c r="A56" s="149"/>
      <c r="B56" s="94"/>
      <c r="C56" s="89"/>
      <c r="D56" s="551"/>
      <c r="E56" s="699"/>
      <c r="F56" s="63" t="s">
        <v>22</v>
      </c>
      <c r="G56" s="801" t="s">
        <v>80</v>
      </c>
      <c r="H56" s="844"/>
      <c r="I56" s="799"/>
      <c r="J56" s="171"/>
      <c r="K56" s="536"/>
      <c r="L56" s="813"/>
      <c r="M56" s="282"/>
      <c r="N56" s="274"/>
      <c r="O56" s="320"/>
      <c r="P56" s="328"/>
      <c r="Q56" s="274"/>
    </row>
    <row r="57" spans="1:18" ht="14.65" customHeight="1">
      <c r="A57" s="149"/>
      <c r="B57" s="94"/>
      <c r="C57" s="89"/>
      <c r="D57" s="551"/>
      <c r="E57" s="748"/>
      <c r="F57" s="63"/>
      <c r="G57" s="802"/>
      <c r="H57" s="845"/>
      <c r="I57" s="800"/>
      <c r="J57" s="172"/>
      <c r="K57" s="537"/>
      <c r="L57" s="814"/>
      <c r="M57" s="283"/>
      <c r="N57" s="258"/>
      <c r="O57" s="85"/>
      <c r="P57" s="322"/>
      <c r="Q57" s="258"/>
    </row>
    <row r="58" spans="1:18" ht="29.15" customHeight="1">
      <c r="A58" s="704"/>
      <c r="B58" s="705"/>
      <c r="C58" s="95"/>
      <c r="D58" s="108" t="s">
        <v>55</v>
      </c>
      <c r="E58" s="706" t="s">
        <v>44</v>
      </c>
      <c r="F58" s="56" t="s">
        <v>43</v>
      </c>
      <c r="G58" s="105" t="s">
        <v>79</v>
      </c>
      <c r="H58" s="51" t="s">
        <v>35</v>
      </c>
      <c r="I58" s="129">
        <v>26</v>
      </c>
      <c r="J58" s="112">
        <v>26</v>
      </c>
      <c r="K58" s="112"/>
      <c r="L58" s="179"/>
      <c r="M58" s="380" t="s">
        <v>117</v>
      </c>
      <c r="N58" s="275"/>
      <c r="O58" s="512">
        <v>1</v>
      </c>
      <c r="P58" s="329"/>
      <c r="Q58" s="275"/>
    </row>
    <row r="59" spans="1:18" ht="15" customHeight="1">
      <c r="A59" s="704"/>
      <c r="B59" s="705"/>
      <c r="C59" s="520"/>
      <c r="D59" s="521"/>
      <c r="E59" s="707"/>
      <c r="F59" s="63" t="s">
        <v>122</v>
      </c>
      <c r="G59" s="801" t="s">
        <v>81</v>
      </c>
      <c r="H59" s="59"/>
      <c r="I59" s="128"/>
      <c r="J59" s="68"/>
      <c r="K59" s="66"/>
      <c r="L59" s="184"/>
      <c r="M59" s="721" t="s">
        <v>86</v>
      </c>
      <c r="N59" s="523">
        <v>2</v>
      </c>
      <c r="O59" s="524">
        <v>1</v>
      </c>
      <c r="P59" s="526"/>
      <c r="Q59" s="528"/>
    </row>
    <row r="60" spans="1:18" ht="14.15" customHeight="1">
      <c r="A60" s="704"/>
      <c r="B60" s="705"/>
      <c r="C60" s="95"/>
      <c r="D60" s="109"/>
      <c r="E60" s="707"/>
      <c r="F60" s="541" t="s">
        <v>67</v>
      </c>
      <c r="G60" s="802"/>
      <c r="H60" s="148"/>
      <c r="I60" s="130"/>
      <c r="J60" s="69"/>
      <c r="K60" s="113"/>
      <c r="L60" s="183"/>
      <c r="M60" s="722"/>
      <c r="N60" s="279"/>
      <c r="O60" s="151"/>
      <c r="P60" s="525"/>
      <c r="Q60" s="527"/>
    </row>
    <row r="61" spans="1:18" ht="15.65" customHeight="1">
      <c r="A61" s="704"/>
      <c r="B61" s="705"/>
      <c r="C61" s="45"/>
      <c r="D61" s="550" t="s">
        <v>56</v>
      </c>
      <c r="E61" s="723" t="s">
        <v>116</v>
      </c>
      <c r="F61" s="554" t="s">
        <v>43</v>
      </c>
      <c r="G61" s="832" t="s">
        <v>81</v>
      </c>
      <c r="H61" s="51" t="s">
        <v>19</v>
      </c>
      <c r="I61" s="431"/>
      <c r="J61" s="430"/>
      <c r="K61" s="20"/>
      <c r="L61" s="373">
        <v>25</v>
      </c>
      <c r="M61" s="377" t="s">
        <v>127</v>
      </c>
      <c r="N61" s="379"/>
      <c r="O61" s="378"/>
      <c r="P61" s="376"/>
      <c r="Q61" s="123"/>
      <c r="R61" s="545"/>
    </row>
    <row r="62" spans="1:18" ht="15.65" customHeight="1">
      <c r="A62" s="704"/>
      <c r="B62" s="705"/>
      <c r="C62" s="45"/>
      <c r="D62" s="551"/>
      <c r="E62" s="724"/>
      <c r="F62" s="91" t="s">
        <v>67</v>
      </c>
      <c r="G62" s="833"/>
      <c r="H62" s="452" t="s">
        <v>34</v>
      </c>
      <c r="I62" s="128"/>
      <c r="J62" s="68"/>
      <c r="K62" s="444"/>
      <c r="L62" s="445"/>
      <c r="M62" s="265"/>
      <c r="N62" s="277"/>
      <c r="O62" s="321"/>
      <c r="P62" s="330"/>
      <c r="Q62" s="277"/>
    </row>
    <row r="63" spans="1:18" ht="15.65" customHeight="1">
      <c r="A63" s="704"/>
      <c r="B63" s="705"/>
      <c r="C63" s="45"/>
      <c r="D63" s="551"/>
      <c r="E63" s="555"/>
      <c r="F63" s="91" t="s">
        <v>128</v>
      </c>
      <c r="G63" s="374"/>
      <c r="H63" s="59"/>
      <c r="I63" s="128"/>
      <c r="J63" s="68"/>
      <c r="K63" s="20"/>
      <c r="L63" s="373"/>
      <c r="M63" s="522"/>
      <c r="N63" s="277"/>
      <c r="O63" s="321"/>
      <c r="P63" s="330"/>
      <c r="Q63" s="277"/>
    </row>
    <row r="64" spans="1:18" ht="15.65" customHeight="1">
      <c r="A64" s="704"/>
      <c r="B64" s="705"/>
      <c r="C64" s="45"/>
      <c r="D64" s="551"/>
      <c r="E64" s="556"/>
      <c r="F64" s="557" t="s">
        <v>22</v>
      </c>
      <c r="G64" s="374"/>
      <c r="H64" s="59"/>
      <c r="I64" s="128"/>
      <c r="J64" s="68"/>
      <c r="K64" s="20"/>
      <c r="L64" s="373"/>
      <c r="M64" s="265"/>
      <c r="N64" s="277"/>
      <c r="O64" s="321"/>
      <c r="P64" s="330"/>
      <c r="Q64" s="277"/>
    </row>
    <row r="65" spans="1:17" ht="16.5" customHeight="1" thickBot="1">
      <c r="A65" s="720"/>
      <c r="B65" s="705"/>
      <c r="C65" s="84"/>
      <c r="D65" s="144"/>
      <c r="E65" s="136"/>
      <c r="F65" s="137"/>
      <c r="G65" s="138"/>
      <c r="H65" s="127" t="s">
        <v>4</v>
      </c>
      <c r="I65" s="131">
        <f>SUM(I46:I64)</f>
        <v>96</v>
      </c>
      <c r="J65" s="75">
        <f>SUM(J46:J64)</f>
        <v>176</v>
      </c>
      <c r="K65" s="188">
        <f>SUM(K46:K64)</f>
        <v>680.5</v>
      </c>
      <c r="L65" s="192">
        <f>SUM(L46:L64)</f>
        <v>1222.4000000000001</v>
      </c>
      <c r="M65" s="285"/>
      <c r="N65" s="278"/>
      <c r="O65" s="139"/>
      <c r="P65" s="331"/>
      <c r="Q65" s="278"/>
    </row>
    <row r="66" spans="1:17" ht="15.75" customHeight="1" thickBot="1">
      <c r="A66" s="13" t="s">
        <v>3</v>
      </c>
      <c r="B66" s="5" t="s">
        <v>3</v>
      </c>
      <c r="C66" s="725" t="s">
        <v>6</v>
      </c>
      <c r="D66" s="726"/>
      <c r="E66" s="726"/>
      <c r="F66" s="726"/>
      <c r="G66" s="726"/>
      <c r="H66" s="726"/>
      <c r="I66" s="173">
        <f>I65+I43</f>
        <v>425.7</v>
      </c>
      <c r="J66" s="191">
        <f>J65+J43</f>
        <v>595</v>
      </c>
      <c r="K66" s="189">
        <f>K65+K43</f>
        <v>986.5</v>
      </c>
      <c r="L66" s="193">
        <f>L65+L43</f>
        <v>1528.4</v>
      </c>
      <c r="M66" s="727"/>
      <c r="N66" s="728"/>
      <c r="O66" s="728"/>
      <c r="P66" s="728"/>
      <c r="Q66" s="729"/>
    </row>
    <row r="67" spans="1:17" ht="15" customHeight="1" thickBot="1">
      <c r="A67" s="13" t="s">
        <v>3</v>
      </c>
      <c r="B67" s="5" t="s">
        <v>5</v>
      </c>
      <c r="C67" s="730" t="s">
        <v>94</v>
      </c>
      <c r="D67" s="731"/>
      <c r="E67" s="731"/>
      <c r="F67" s="731"/>
      <c r="G67" s="731"/>
      <c r="H67" s="731"/>
      <c r="I67" s="731"/>
      <c r="J67" s="731"/>
      <c r="K67" s="731"/>
      <c r="L67" s="731"/>
      <c r="M67" s="731"/>
      <c r="N67" s="731"/>
      <c r="O67" s="731"/>
      <c r="P67" s="731"/>
      <c r="Q67" s="732"/>
    </row>
    <row r="68" spans="1:17" ht="21" customHeight="1">
      <c r="A68" s="93" t="s">
        <v>3</v>
      </c>
      <c r="B68" s="94" t="s">
        <v>5</v>
      </c>
      <c r="C68" s="45" t="s">
        <v>3</v>
      </c>
      <c r="D68" s="109"/>
      <c r="E68" s="670" t="s">
        <v>93</v>
      </c>
      <c r="F68" s="104"/>
      <c r="G68" s="47"/>
      <c r="H68" s="50"/>
      <c r="I68" s="203"/>
      <c r="J68" s="202"/>
      <c r="K68" s="73"/>
      <c r="L68" s="73"/>
      <c r="M68" s="286"/>
      <c r="N68" s="288"/>
      <c r="O68" s="332"/>
      <c r="P68" s="334"/>
      <c r="Q68" s="124"/>
    </row>
    <row r="69" spans="1:17" ht="19.149999999999999" customHeight="1">
      <c r="A69" s="93"/>
      <c r="B69" s="94"/>
      <c r="C69" s="45"/>
      <c r="D69" s="109"/>
      <c r="E69" s="733"/>
      <c r="F69" s="52"/>
      <c r="G69" s="106"/>
      <c r="H69" s="50"/>
      <c r="I69" s="130"/>
      <c r="J69" s="69"/>
      <c r="K69" s="69"/>
      <c r="L69" s="69"/>
      <c r="M69" s="287"/>
      <c r="N69" s="288"/>
      <c r="O69" s="46"/>
      <c r="P69" s="335"/>
      <c r="Q69" s="124"/>
    </row>
    <row r="70" spans="1:17" ht="30.65" customHeight="1">
      <c r="A70" s="93"/>
      <c r="B70" s="94"/>
      <c r="C70" s="734"/>
      <c r="D70" s="114" t="s">
        <v>3</v>
      </c>
      <c r="E70" s="698" t="s">
        <v>68</v>
      </c>
      <c r="F70" s="61" t="s">
        <v>67</v>
      </c>
      <c r="G70" s="803" t="s">
        <v>79</v>
      </c>
      <c r="H70" s="83" t="s">
        <v>19</v>
      </c>
      <c r="I70" s="431">
        <v>417</v>
      </c>
      <c r="J70" s="430">
        <f>563.7+9</f>
        <v>572.70000000000005</v>
      </c>
      <c r="K70" s="429">
        <v>572.70000000000005</v>
      </c>
      <c r="L70" s="67">
        <v>572.70000000000005</v>
      </c>
      <c r="M70" s="43" t="s">
        <v>60</v>
      </c>
      <c r="N70" s="289">
        <v>5</v>
      </c>
      <c r="O70" s="375">
        <v>5</v>
      </c>
      <c r="P70" s="383">
        <v>5</v>
      </c>
      <c r="Q70" s="276">
        <v>5</v>
      </c>
    </row>
    <row r="71" spans="1:17" ht="27" customHeight="1">
      <c r="A71" s="93"/>
      <c r="B71" s="94"/>
      <c r="C71" s="735"/>
      <c r="D71" s="115"/>
      <c r="E71" s="699"/>
      <c r="F71" s="61" t="s">
        <v>54</v>
      </c>
      <c r="G71" s="804"/>
      <c r="H71" s="438" t="s">
        <v>35</v>
      </c>
      <c r="I71" s="128">
        <v>4.2</v>
      </c>
      <c r="J71" s="68"/>
      <c r="K71" s="68"/>
      <c r="L71" s="445"/>
      <c r="M71" s="32" t="s">
        <v>61</v>
      </c>
      <c r="N71" s="290">
        <v>5</v>
      </c>
      <c r="O71" s="381">
        <v>5</v>
      </c>
      <c r="P71" s="356">
        <v>5</v>
      </c>
      <c r="Q71" s="295">
        <v>5</v>
      </c>
    </row>
    <row r="72" spans="1:17" ht="43.9" customHeight="1">
      <c r="A72" s="93"/>
      <c r="B72" s="94"/>
      <c r="C72" s="735"/>
      <c r="D72" s="115"/>
      <c r="E72" s="699"/>
      <c r="F72" s="104" t="s">
        <v>43</v>
      </c>
      <c r="G72" s="804"/>
      <c r="H72" s="50"/>
      <c r="I72" s="128"/>
      <c r="J72" s="68"/>
      <c r="K72" s="68"/>
      <c r="L72" s="68"/>
      <c r="M72" s="27" t="s">
        <v>142</v>
      </c>
      <c r="N72" s="290">
        <v>3</v>
      </c>
      <c r="O72" s="381">
        <v>2</v>
      </c>
      <c r="P72" s="356">
        <v>3</v>
      </c>
      <c r="Q72" s="295">
        <v>3</v>
      </c>
    </row>
    <row r="73" spans="1:17" ht="27" customHeight="1">
      <c r="A73" s="93"/>
      <c r="B73" s="94"/>
      <c r="C73" s="735"/>
      <c r="D73" s="115"/>
      <c r="E73" s="699"/>
      <c r="F73" s="61" t="s">
        <v>122</v>
      </c>
      <c r="G73" s="804"/>
      <c r="H73" s="50"/>
      <c r="I73" s="128"/>
      <c r="J73" s="68"/>
      <c r="K73" s="66"/>
      <c r="L73" s="20"/>
      <c r="M73" s="27" t="s">
        <v>139</v>
      </c>
      <c r="N73" s="290">
        <v>1</v>
      </c>
      <c r="O73" s="381">
        <v>2</v>
      </c>
      <c r="P73" s="356">
        <v>2</v>
      </c>
      <c r="Q73" s="295">
        <v>2</v>
      </c>
    </row>
    <row r="74" spans="1:17" ht="43.5" customHeight="1">
      <c r="A74" s="93"/>
      <c r="B74" s="94"/>
      <c r="C74" s="735"/>
      <c r="D74" s="115"/>
      <c r="E74" s="699"/>
      <c r="F74" s="61"/>
      <c r="G74" s="804"/>
      <c r="H74" s="50"/>
      <c r="I74" s="128"/>
      <c r="J74" s="68"/>
      <c r="K74" s="66"/>
      <c r="L74" s="20"/>
      <c r="M74" s="44" t="s">
        <v>62</v>
      </c>
      <c r="N74" s="290">
        <v>1</v>
      </c>
      <c r="O74" s="381">
        <v>1</v>
      </c>
      <c r="P74" s="356">
        <v>1</v>
      </c>
      <c r="Q74" s="295">
        <v>1</v>
      </c>
    </row>
    <row r="75" spans="1:17" ht="69" customHeight="1">
      <c r="A75" s="93"/>
      <c r="B75" s="94"/>
      <c r="C75" s="736"/>
      <c r="D75" s="115"/>
      <c r="E75" s="737"/>
      <c r="F75" s="61"/>
      <c r="G75" s="805"/>
      <c r="H75" s="50"/>
      <c r="I75" s="128"/>
      <c r="J75" s="68"/>
      <c r="K75" s="66"/>
      <c r="L75" s="20"/>
      <c r="M75" s="301" t="s">
        <v>77</v>
      </c>
      <c r="N75" s="293">
        <v>20</v>
      </c>
      <c r="O75" s="382">
        <v>15</v>
      </c>
      <c r="P75" s="363">
        <v>15</v>
      </c>
      <c r="Q75" s="293">
        <v>15</v>
      </c>
    </row>
    <row r="76" spans="1:17" ht="29.65" customHeight="1">
      <c r="A76" s="93"/>
      <c r="B76" s="94"/>
      <c r="C76" s="98"/>
      <c r="D76" s="115"/>
      <c r="E76" s="97"/>
      <c r="F76" s="454"/>
      <c r="G76" s="119"/>
      <c r="H76" s="80"/>
      <c r="I76" s="130"/>
      <c r="J76" s="69"/>
      <c r="K76" s="113"/>
      <c r="L76" s="113"/>
      <c r="M76" s="302" t="s">
        <v>137</v>
      </c>
      <c r="N76" s="294">
        <v>3</v>
      </c>
      <c r="O76" s="531">
        <v>2</v>
      </c>
      <c r="P76" s="532">
        <v>2</v>
      </c>
      <c r="Q76" s="294">
        <v>2</v>
      </c>
    </row>
    <row r="77" spans="1:17" ht="23.65" customHeight="1">
      <c r="A77" s="93"/>
      <c r="B77" s="94"/>
      <c r="C77" s="98"/>
      <c r="D77" s="115"/>
      <c r="E77" s="698" t="s">
        <v>92</v>
      </c>
      <c r="F77" s="61" t="s">
        <v>122</v>
      </c>
      <c r="G77" s="119"/>
      <c r="H77" s="50" t="s">
        <v>35</v>
      </c>
      <c r="I77" s="128">
        <v>18</v>
      </c>
      <c r="J77" s="20"/>
      <c r="K77" s="79"/>
      <c r="L77" s="79"/>
      <c r="M77" s="263" t="s">
        <v>101</v>
      </c>
      <c r="N77" s="295">
        <v>125</v>
      </c>
      <c r="O77" s="333"/>
      <c r="P77" s="384"/>
      <c r="Q77" s="295"/>
    </row>
    <row r="78" spans="1:17" ht="48.65" customHeight="1">
      <c r="A78" s="93"/>
      <c r="B78" s="94"/>
      <c r="C78" s="81"/>
      <c r="D78" s="115"/>
      <c r="E78" s="733"/>
      <c r="F78" s="61"/>
      <c r="G78" s="119"/>
      <c r="H78" s="80"/>
      <c r="I78" s="130"/>
      <c r="J78" s="69"/>
      <c r="K78" s="113"/>
      <c r="L78" s="113"/>
      <c r="M78" s="544" t="s">
        <v>100</v>
      </c>
      <c r="N78" s="529">
        <v>1000</v>
      </c>
      <c r="O78" s="460"/>
      <c r="P78" s="461"/>
      <c r="Q78" s="462"/>
    </row>
    <row r="79" spans="1:17" ht="15.75" customHeight="1">
      <c r="A79" s="704"/>
      <c r="B79" s="705"/>
      <c r="C79" s="738"/>
      <c r="D79" s="809" t="s">
        <v>5</v>
      </c>
      <c r="E79" s="740" t="s">
        <v>153</v>
      </c>
      <c r="F79" s="116" t="s">
        <v>67</v>
      </c>
      <c r="G79" s="803" t="s">
        <v>79</v>
      </c>
      <c r="H79" s="110" t="s">
        <v>19</v>
      </c>
      <c r="I79" s="129">
        <v>95</v>
      </c>
      <c r="J79" s="71">
        <v>125</v>
      </c>
      <c r="K79" s="74">
        <v>125</v>
      </c>
      <c r="L79" s="74">
        <v>125</v>
      </c>
      <c r="M79" s="262" t="s">
        <v>129</v>
      </c>
      <c r="N79" s="458"/>
      <c r="O79" s="470">
        <v>5</v>
      </c>
      <c r="P79" s="472">
        <v>5</v>
      </c>
      <c r="Q79" s="473">
        <v>5</v>
      </c>
    </row>
    <row r="80" spans="1:17" ht="15.75" customHeight="1">
      <c r="A80" s="704"/>
      <c r="B80" s="705"/>
      <c r="C80" s="739"/>
      <c r="D80" s="810"/>
      <c r="E80" s="740"/>
      <c r="F80" s="455" t="s">
        <v>54</v>
      </c>
      <c r="G80" s="804"/>
      <c r="H80" s="410"/>
      <c r="I80" s="128"/>
      <c r="J80" s="180"/>
      <c r="K80" s="66"/>
      <c r="L80" s="20"/>
      <c r="M80" s="263" t="s">
        <v>119</v>
      </c>
      <c r="N80" s="459">
        <v>80</v>
      </c>
      <c r="O80" s="469">
        <v>80</v>
      </c>
      <c r="P80" s="358">
        <v>80</v>
      </c>
      <c r="Q80" s="459">
        <v>80</v>
      </c>
    </row>
    <row r="81" spans="1:17" ht="25.5" customHeight="1">
      <c r="A81" s="704"/>
      <c r="B81" s="705"/>
      <c r="C81" s="739"/>
      <c r="D81" s="810"/>
      <c r="E81" s="740"/>
      <c r="F81" s="61" t="s">
        <v>43</v>
      </c>
      <c r="G81" s="804"/>
      <c r="H81" s="410"/>
      <c r="I81" s="128"/>
      <c r="J81" s="180"/>
      <c r="K81" s="66"/>
      <c r="L81" s="20"/>
      <c r="M81" s="463" t="s">
        <v>120</v>
      </c>
      <c r="N81" s="468">
        <v>120</v>
      </c>
      <c r="O81" s="471">
        <v>120</v>
      </c>
      <c r="P81" s="358">
        <v>360</v>
      </c>
      <c r="Q81" s="465">
        <v>360</v>
      </c>
    </row>
    <row r="82" spans="1:17" ht="15.75" customHeight="1">
      <c r="A82" s="704"/>
      <c r="B82" s="705"/>
      <c r="C82" s="739"/>
      <c r="D82" s="810"/>
      <c r="E82" s="740"/>
      <c r="F82" s="61" t="s">
        <v>122</v>
      </c>
      <c r="G82" s="804"/>
      <c r="H82" s="410"/>
      <c r="I82" s="128"/>
      <c r="J82" s="180"/>
      <c r="K82" s="66"/>
      <c r="L82" s="20"/>
      <c r="M82" s="398" t="s">
        <v>48</v>
      </c>
      <c r="N82" s="476">
        <v>80</v>
      </c>
      <c r="O82" s="464"/>
      <c r="P82" s="356"/>
      <c r="Q82" s="458"/>
    </row>
    <row r="83" spans="1:17" ht="27" customHeight="1">
      <c r="A83" s="704"/>
      <c r="B83" s="705"/>
      <c r="C83" s="739"/>
      <c r="D83" s="810"/>
      <c r="E83" s="740"/>
      <c r="F83" s="330"/>
      <c r="G83" s="804"/>
      <c r="H83" s="118"/>
      <c r="I83" s="128"/>
      <c r="J83" s="68"/>
      <c r="K83" s="68"/>
      <c r="L83" s="68"/>
      <c r="M83" s="303" t="s">
        <v>49</v>
      </c>
      <c r="N83" s="296">
        <v>12</v>
      </c>
      <c r="O83" s="385"/>
      <c r="P83" s="390"/>
      <c r="Q83" s="296"/>
    </row>
    <row r="84" spans="1:17" ht="29.65" customHeight="1">
      <c r="A84" s="704"/>
      <c r="B84" s="705"/>
      <c r="C84" s="739"/>
      <c r="D84" s="810"/>
      <c r="E84" s="740"/>
      <c r="F84" s="474"/>
      <c r="G84" s="804"/>
      <c r="H84" s="118"/>
      <c r="I84" s="128"/>
      <c r="J84" s="68"/>
      <c r="K84" s="68"/>
      <c r="L84" s="68"/>
      <c r="M84" s="303" t="s">
        <v>50</v>
      </c>
      <c r="N84" s="466">
        <v>90</v>
      </c>
      <c r="O84" s="386"/>
      <c r="P84" s="390"/>
      <c r="Q84" s="297"/>
    </row>
    <row r="85" spans="1:17" ht="28.15" customHeight="1">
      <c r="A85" s="704"/>
      <c r="B85" s="705"/>
      <c r="C85" s="739"/>
      <c r="D85" s="810"/>
      <c r="E85" s="740"/>
      <c r="F85" s="454"/>
      <c r="G85" s="804"/>
      <c r="H85" s="394"/>
      <c r="I85" s="128"/>
      <c r="J85" s="68"/>
      <c r="K85" s="68"/>
      <c r="L85" s="68"/>
      <c r="M85" s="32" t="s">
        <v>87</v>
      </c>
      <c r="N85" s="475">
        <v>13</v>
      </c>
      <c r="O85" s="387"/>
      <c r="P85" s="391"/>
      <c r="Q85" s="396"/>
    </row>
    <row r="86" spans="1:17" ht="27.65" customHeight="1">
      <c r="A86" s="741"/>
      <c r="B86" s="705"/>
      <c r="C86" s="742"/>
      <c r="D86" s="114" t="s">
        <v>21</v>
      </c>
      <c r="E86" s="698" t="s">
        <v>51</v>
      </c>
      <c r="F86" s="104" t="s">
        <v>67</v>
      </c>
      <c r="G86" s="804"/>
      <c r="H86" s="432" t="s">
        <v>19</v>
      </c>
      <c r="I86" s="431">
        <f>4.3-1.6-0.2</f>
        <v>2.5</v>
      </c>
      <c r="J86" s="430">
        <v>18.2</v>
      </c>
      <c r="K86" s="429"/>
      <c r="L86" s="67"/>
      <c r="M86" s="304" t="s">
        <v>52</v>
      </c>
      <c r="N86" s="467"/>
      <c r="O86" s="388">
        <v>1</v>
      </c>
      <c r="P86" s="392"/>
      <c r="Q86" s="298"/>
    </row>
    <row r="87" spans="1:17" ht="16.149999999999999" customHeight="1">
      <c r="A87" s="741"/>
      <c r="B87" s="705"/>
      <c r="C87" s="743"/>
      <c r="D87" s="407"/>
      <c r="E87" s="699"/>
      <c r="F87" s="104" t="s">
        <v>43</v>
      </c>
      <c r="G87" s="804"/>
      <c r="H87" s="50" t="s">
        <v>35</v>
      </c>
      <c r="I87" s="128">
        <f>34.7-18</f>
        <v>16.7</v>
      </c>
      <c r="J87" s="68">
        <v>19.2</v>
      </c>
      <c r="K87" s="20"/>
      <c r="L87" s="445"/>
      <c r="M87" s="477" t="s">
        <v>53</v>
      </c>
      <c r="N87" s="478"/>
      <c r="O87" s="479">
        <v>7</v>
      </c>
      <c r="P87" s="480"/>
      <c r="Q87" s="483"/>
    </row>
    <row r="88" spans="1:17" ht="16.5" customHeight="1">
      <c r="A88" s="741"/>
      <c r="B88" s="705"/>
      <c r="C88" s="744"/>
      <c r="D88" s="16"/>
      <c r="E88" s="733"/>
      <c r="F88" s="482" t="s">
        <v>122</v>
      </c>
      <c r="G88" s="831"/>
      <c r="H88" s="484"/>
      <c r="I88" s="279"/>
      <c r="J88" s="181"/>
      <c r="K88" s="21"/>
      <c r="L88" s="196"/>
      <c r="M88" s="279"/>
      <c r="N88" s="279"/>
      <c r="O88" s="151"/>
      <c r="P88" s="324"/>
      <c r="Q88" s="481"/>
    </row>
    <row r="89" spans="1:17" ht="17.149999999999999" customHeight="1">
      <c r="A89" s="99"/>
      <c r="B89" s="42"/>
      <c r="C89" s="745"/>
      <c r="D89" s="108" t="s">
        <v>55</v>
      </c>
      <c r="E89" s="706" t="s">
        <v>143</v>
      </c>
      <c r="F89" s="116" t="s">
        <v>67</v>
      </c>
      <c r="G89" s="803" t="s">
        <v>79</v>
      </c>
      <c r="H89" s="289" t="s">
        <v>19</v>
      </c>
      <c r="I89" s="129">
        <v>76</v>
      </c>
      <c r="J89" s="112">
        <v>76</v>
      </c>
      <c r="K89" s="112">
        <v>305</v>
      </c>
      <c r="L89" s="179">
        <v>305</v>
      </c>
      <c r="M89" s="284" t="s">
        <v>75</v>
      </c>
      <c r="N89" s="495">
        <v>50</v>
      </c>
      <c r="O89" s="456">
        <v>40</v>
      </c>
      <c r="P89" s="355">
        <v>40</v>
      </c>
      <c r="Q89" s="495">
        <v>40</v>
      </c>
    </row>
    <row r="90" spans="1:17" ht="15" customHeight="1">
      <c r="A90" s="406"/>
      <c r="B90" s="42"/>
      <c r="C90" s="745"/>
      <c r="D90" s="401"/>
      <c r="E90" s="707"/>
      <c r="F90" s="61" t="s">
        <v>54</v>
      </c>
      <c r="G90" s="804"/>
      <c r="H90" s="439" t="s">
        <v>19</v>
      </c>
      <c r="I90" s="441"/>
      <c r="J90" s="442">
        <v>50</v>
      </c>
      <c r="K90" s="444"/>
      <c r="L90" s="491"/>
      <c r="M90" s="463" t="s">
        <v>133</v>
      </c>
      <c r="N90" s="487"/>
      <c r="O90" s="494">
        <v>10</v>
      </c>
      <c r="P90" s="418">
        <v>10</v>
      </c>
      <c r="Q90" s="485">
        <v>10</v>
      </c>
    </row>
    <row r="91" spans="1:17" ht="26.65" customHeight="1">
      <c r="A91" s="406"/>
      <c r="B91" s="42"/>
      <c r="C91" s="745"/>
      <c r="D91" s="401"/>
      <c r="E91" s="707"/>
      <c r="F91" s="61" t="s">
        <v>43</v>
      </c>
      <c r="G91" s="62"/>
      <c r="H91" s="50" t="s">
        <v>19</v>
      </c>
      <c r="I91" s="441"/>
      <c r="J91" s="442">
        <f>53-30</f>
        <v>23</v>
      </c>
      <c r="K91" s="444"/>
      <c r="L91" s="79"/>
      <c r="M91" s="515" t="s">
        <v>134</v>
      </c>
      <c r="N91" s="485"/>
      <c r="O91" s="548">
        <v>30</v>
      </c>
      <c r="P91" s="356">
        <v>50</v>
      </c>
      <c r="Q91" s="488">
        <v>50</v>
      </c>
    </row>
    <row r="92" spans="1:17" ht="13.5" customHeight="1">
      <c r="A92" s="93"/>
      <c r="B92" s="94"/>
      <c r="C92" s="745"/>
      <c r="D92" s="109"/>
      <c r="E92" s="746"/>
      <c r="F92" s="493" t="s">
        <v>122</v>
      </c>
      <c r="G92" s="62"/>
      <c r="H92" s="439" t="s">
        <v>35</v>
      </c>
      <c r="I92" s="513"/>
      <c r="J92" s="442">
        <v>72</v>
      </c>
      <c r="K92" s="490"/>
      <c r="L92" s="492"/>
      <c r="M92" s="721" t="s">
        <v>58</v>
      </c>
      <c r="N92" s="293">
        <v>5</v>
      </c>
      <c r="O92" s="382">
        <v>5</v>
      </c>
      <c r="P92" s="363">
        <v>5</v>
      </c>
      <c r="Q92" s="293">
        <v>5</v>
      </c>
    </row>
    <row r="93" spans="1:17" ht="13.5" customHeight="1">
      <c r="A93" s="99"/>
      <c r="B93" s="94"/>
      <c r="C93" s="745"/>
      <c r="D93" s="109"/>
      <c r="E93" s="92"/>
      <c r="G93" s="62"/>
      <c r="H93" s="290" t="s">
        <v>19</v>
      </c>
      <c r="I93" s="514">
        <v>10</v>
      </c>
      <c r="J93" s="489">
        <v>10</v>
      </c>
      <c r="K93" s="443"/>
      <c r="L93" s="491"/>
      <c r="M93" s="747"/>
      <c r="N93" s="277"/>
      <c r="O93" s="389"/>
      <c r="P93" s="393"/>
      <c r="Q93" s="277"/>
    </row>
    <row r="94" spans="1:17" ht="29.15" customHeight="1">
      <c r="A94" s="99"/>
      <c r="B94" s="42"/>
      <c r="C94" s="745"/>
      <c r="D94" s="109"/>
      <c r="E94" s="100"/>
      <c r="F94" s="58"/>
      <c r="G94" s="62"/>
      <c r="H94" s="111" t="s">
        <v>19</v>
      </c>
      <c r="I94" s="130">
        <v>40.799999999999997</v>
      </c>
      <c r="J94" s="181">
        <v>44</v>
      </c>
      <c r="K94" s="69"/>
      <c r="L94" s="113"/>
      <c r="M94" s="267" t="s">
        <v>59</v>
      </c>
      <c r="N94" s="486">
        <v>5</v>
      </c>
      <c r="O94" s="457">
        <v>5</v>
      </c>
      <c r="P94" s="345">
        <v>5</v>
      </c>
      <c r="Q94" s="486">
        <v>4</v>
      </c>
    </row>
    <row r="95" spans="1:17" ht="19.5" customHeight="1">
      <c r="A95" s="99"/>
      <c r="B95" s="94"/>
      <c r="C95" s="45"/>
      <c r="D95" s="108" t="s">
        <v>56</v>
      </c>
      <c r="E95" s="847" t="s">
        <v>69</v>
      </c>
      <c r="F95" s="505" t="s">
        <v>122</v>
      </c>
      <c r="G95" s="62"/>
      <c r="H95" s="125" t="s">
        <v>35</v>
      </c>
      <c r="I95" s="431">
        <v>4.3</v>
      </c>
      <c r="J95" s="430"/>
      <c r="K95" s="68"/>
      <c r="L95" s="68"/>
      <c r="M95" s="299" t="s">
        <v>138</v>
      </c>
      <c r="N95" s="291">
        <v>1</v>
      </c>
      <c r="O95" s="336"/>
      <c r="P95" s="337"/>
      <c r="Q95" s="291"/>
    </row>
    <row r="96" spans="1:17" ht="17.149999999999999" customHeight="1">
      <c r="A96" s="99"/>
      <c r="B96" s="94"/>
      <c r="C96" s="45"/>
      <c r="D96" s="109"/>
      <c r="E96" s="848"/>
      <c r="F96" s="86"/>
      <c r="G96" s="62"/>
      <c r="H96" s="498" t="s">
        <v>36</v>
      </c>
      <c r="I96" s="499">
        <v>24.4</v>
      </c>
      <c r="J96" s="206"/>
      <c r="K96" s="496"/>
      <c r="L96" s="497"/>
      <c r="M96" s="299"/>
      <c r="N96" s="291"/>
      <c r="O96" s="336"/>
      <c r="P96" s="337"/>
      <c r="Q96" s="291"/>
    </row>
    <row r="97" spans="1:46" ht="19.5" customHeight="1">
      <c r="A97" s="99"/>
      <c r="B97" s="94"/>
      <c r="C97" s="45"/>
      <c r="D97" s="117"/>
      <c r="E97" s="849"/>
      <c r="F97" s="506"/>
      <c r="G97" s="62"/>
      <c r="H97" s="126" t="s">
        <v>19</v>
      </c>
      <c r="I97" s="134"/>
      <c r="J97" s="500">
        <v>1</v>
      </c>
      <c r="K97" s="501"/>
      <c r="L97" s="502"/>
      <c r="M97" s="510"/>
      <c r="N97" s="292"/>
      <c r="O97" s="341"/>
      <c r="P97" s="338"/>
      <c r="Q97" s="292"/>
    </row>
    <row r="98" spans="1:46" ht="35.15" customHeight="1">
      <c r="A98" s="99"/>
      <c r="B98" s="94"/>
      <c r="C98" s="45"/>
      <c r="D98" s="108" t="s">
        <v>57</v>
      </c>
      <c r="E98" s="698" t="s">
        <v>146</v>
      </c>
      <c r="F98" s="651" t="s">
        <v>43</v>
      </c>
      <c r="G98" s="62"/>
      <c r="H98" s="289" t="s">
        <v>19</v>
      </c>
      <c r="I98" s="431">
        <f>2+0.2</f>
        <v>2.2000000000000002</v>
      </c>
      <c r="J98" s="68">
        <v>0.8</v>
      </c>
      <c r="K98" s="68"/>
      <c r="L98" s="68"/>
      <c r="M98" s="299" t="s">
        <v>138</v>
      </c>
      <c r="N98" s="291">
        <v>1</v>
      </c>
      <c r="O98" s="336">
        <v>1</v>
      </c>
      <c r="P98" s="337"/>
      <c r="Q98" s="291"/>
    </row>
    <row r="99" spans="1:46" ht="26.15" customHeight="1">
      <c r="A99" s="99"/>
      <c r="B99" s="94"/>
      <c r="C99" s="45"/>
      <c r="D99" s="121"/>
      <c r="E99" s="748"/>
      <c r="F99" s="86" t="s">
        <v>122</v>
      </c>
      <c r="G99" s="62"/>
      <c r="H99" s="509" t="s">
        <v>36</v>
      </c>
      <c r="I99" s="130">
        <v>11</v>
      </c>
      <c r="J99" s="511">
        <v>4.5</v>
      </c>
      <c r="K99" s="448"/>
      <c r="L99" s="446"/>
      <c r="M99" s="300"/>
      <c r="N99" s="507"/>
      <c r="O99" s="341"/>
      <c r="P99" s="339"/>
      <c r="Q99" s="508"/>
    </row>
    <row r="100" spans="1:46" ht="30.65" customHeight="1">
      <c r="A100" s="406"/>
      <c r="B100" s="403"/>
      <c r="C100" s="503"/>
      <c r="D100" s="558" t="s">
        <v>132</v>
      </c>
      <c r="E100" s="552" t="s">
        <v>130</v>
      </c>
      <c r="F100" s="559" t="s">
        <v>136</v>
      </c>
      <c r="G100" s="400"/>
      <c r="H100" s="410" t="s">
        <v>19</v>
      </c>
      <c r="I100" s="128"/>
      <c r="J100" s="68">
        <f>330-133</f>
        <v>197</v>
      </c>
      <c r="K100" s="68">
        <v>350</v>
      </c>
      <c r="L100" s="20">
        <v>350</v>
      </c>
      <c r="M100" s="538" t="s">
        <v>131</v>
      </c>
      <c r="N100" s="274"/>
      <c r="O100" s="320">
        <v>1</v>
      </c>
      <c r="P100" s="530">
        <v>1</v>
      </c>
      <c r="Q100" s="274">
        <v>1</v>
      </c>
      <c r="R100" s="546"/>
      <c r="S100" s="547"/>
      <c r="T100" s="547"/>
      <c r="U100" s="547"/>
      <c r="V100" s="547"/>
      <c r="W100" s="547"/>
    </row>
    <row r="101" spans="1:46" s="15" customFormat="1" ht="16.5" customHeight="1" thickBot="1">
      <c r="A101" s="14"/>
      <c r="B101" s="33"/>
      <c r="C101" s="25"/>
      <c r="D101" s="146"/>
      <c r="E101" s="136"/>
      <c r="F101" s="145"/>
      <c r="G101" s="138"/>
      <c r="H101" s="504" t="s">
        <v>4</v>
      </c>
      <c r="I101" s="131">
        <f>SUM(I70:I100)</f>
        <v>722.1</v>
      </c>
      <c r="J101" s="190">
        <f>SUM(J70:J100)</f>
        <v>1213.4000000000001</v>
      </c>
      <c r="K101" s="187">
        <f>SUM(K70:K100)</f>
        <v>1352.7</v>
      </c>
      <c r="L101" s="185">
        <f>SUM(L70:L100)</f>
        <v>1352.7</v>
      </c>
      <c r="M101" s="306"/>
      <c r="N101" s="305"/>
      <c r="O101" s="342"/>
      <c r="P101" s="340"/>
      <c r="Q101" s="305"/>
      <c r="R101" s="6"/>
      <c r="S101" s="6"/>
      <c r="T101" s="6"/>
      <c r="U101" s="6"/>
      <c r="V101" s="6"/>
      <c r="W101" s="6"/>
      <c r="X101" s="6"/>
      <c r="Y101" s="6"/>
    </row>
    <row r="102" spans="1:46" ht="14.25" customHeight="1" thickBot="1">
      <c r="A102" s="36" t="s">
        <v>3</v>
      </c>
      <c r="B102" s="37" t="s">
        <v>5</v>
      </c>
      <c r="C102" s="749" t="s">
        <v>6</v>
      </c>
      <c r="D102" s="750"/>
      <c r="E102" s="750"/>
      <c r="F102" s="750"/>
      <c r="G102" s="750"/>
      <c r="H102" s="751"/>
      <c r="I102" s="132">
        <f t="shared" ref="I102:L102" si="0">I101</f>
        <v>722.1</v>
      </c>
      <c r="J102" s="191">
        <f t="shared" si="0"/>
        <v>1213.4000000000001</v>
      </c>
      <c r="K102" s="209">
        <f t="shared" si="0"/>
        <v>1352.7</v>
      </c>
      <c r="L102" s="186">
        <f t="shared" si="0"/>
        <v>1352.7</v>
      </c>
      <c r="M102" s="752"/>
      <c r="N102" s="753"/>
      <c r="O102" s="753"/>
      <c r="P102" s="753"/>
      <c r="Q102" s="754"/>
    </row>
    <row r="103" spans="1:46" ht="14.25" customHeight="1" thickBot="1">
      <c r="A103" s="13" t="s">
        <v>3</v>
      </c>
      <c r="B103" s="755" t="s">
        <v>7</v>
      </c>
      <c r="C103" s="756"/>
      <c r="D103" s="756"/>
      <c r="E103" s="756"/>
      <c r="F103" s="756"/>
      <c r="G103" s="756"/>
      <c r="H103" s="757"/>
      <c r="I103" s="204">
        <f>I102+I66</f>
        <v>1147.8</v>
      </c>
      <c r="J103" s="207">
        <f>J102+J66</f>
        <v>1808.4</v>
      </c>
      <c r="K103" s="174">
        <f>K102+K66</f>
        <v>2339.1999999999998</v>
      </c>
      <c r="L103" s="210">
        <f>L102+L66</f>
        <v>2881.1</v>
      </c>
      <c r="M103" s="758"/>
      <c r="N103" s="759"/>
      <c r="O103" s="759"/>
      <c r="P103" s="759"/>
      <c r="Q103" s="760"/>
    </row>
    <row r="104" spans="1:46" ht="14.25" customHeight="1" thickBot="1">
      <c r="A104" s="35" t="s">
        <v>3</v>
      </c>
      <c r="B104" s="764" t="s">
        <v>14</v>
      </c>
      <c r="C104" s="765"/>
      <c r="D104" s="765"/>
      <c r="E104" s="765"/>
      <c r="F104" s="765"/>
      <c r="G104" s="765"/>
      <c r="H104" s="766"/>
      <c r="I104" s="205">
        <f t="shared" ref="I104:L104" si="1">I103</f>
        <v>1147.8</v>
      </c>
      <c r="J104" s="208">
        <f>J103</f>
        <v>1808.4</v>
      </c>
      <c r="K104" s="175">
        <f t="shared" si="1"/>
        <v>2339.1999999999998</v>
      </c>
      <c r="L104" s="211">
        <f t="shared" si="1"/>
        <v>2881.1</v>
      </c>
      <c r="M104" s="767"/>
      <c r="N104" s="768"/>
      <c r="O104" s="768"/>
      <c r="P104" s="768"/>
      <c r="Q104" s="769"/>
    </row>
    <row r="105" spans="1:46" s="158" customFormat="1" ht="16.5" customHeight="1">
      <c r="A105" s="777" t="s">
        <v>149</v>
      </c>
      <c r="B105" s="777"/>
      <c r="C105" s="777"/>
      <c r="D105" s="777"/>
      <c r="E105" s="777"/>
      <c r="F105" s="777"/>
      <c r="G105" s="777"/>
      <c r="H105" s="777"/>
      <c r="I105" s="777"/>
      <c r="J105" s="777"/>
      <c r="K105" s="777"/>
      <c r="L105" s="777"/>
      <c r="M105" s="777"/>
      <c r="N105" s="777"/>
      <c r="O105" s="157"/>
      <c r="P105" s="157"/>
      <c r="Q105" s="157"/>
      <c r="R105" s="157"/>
    </row>
    <row r="106" spans="1:46" s="344" customFormat="1" ht="45" customHeight="1">
      <c r="A106" s="846" t="s">
        <v>148</v>
      </c>
      <c r="B106" s="846"/>
      <c r="C106" s="846"/>
      <c r="D106" s="846"/>
      <c r="E106" s="846"/>
      <c r="F106" s="846"/>
      <c r="G106" s="846"/>
      <c r="H106" s="846"/>
      <c r="I106" s="846"/>
      <c r="J106" s="846"/>
      <c r="K106" s="846"/>
      <c r="L106" s="846"/>
      <c r="M106" s="846"/>
      <c r="N106" s="846"/>
      <c r="O106" s="846"/>
      <c r="P106" s="846"/>
      <c r="Q106" s="846"/>
      <c r="R106" s="343"/>
      <c r="S106" s="343"/>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row>
    <row r="107" spans="1:46" s="6" customFormat="1" ht="17.25" customHeight="1">
      <c r="A107" s="87"/>
      <c r="B107" s="87"/>
      <c r="C107" s="87"/>
      <c r="D107" s="87"/>
      <c r="E107" s="87"/>
      <c r="F107" s="87"/>
      <c r="G107" s="87"/>
      <c r="H107" s="87"/>
      <c r="I107" s="88"/>
      <c r="J107" s="88"/>
      <c r="K107" s="88"/>
      <c r="L107" s="88"/>
      <c r="M107" s="87"/>
      <c r="N107" s="78"/>
      <c r="O107" s="78"/>
      <c r="P107" s="78"/>
      <c r="Q107" s="78"/>
      <c r="R107" s="3"/>
      <c r="S107" s="3"/>
      <c r="T107" s="3"/>
      <c r="U107" s="3"/>
      <c r="V107" s="3"/>
      <c r="W107" s="3"/>
      <c r="X107" s="3"/>
      <c r="Y107" s="3"/>
      <c r="Z107" s="3"/>
    </row>
    <row r="108" spans="1:46" s="7" customFormat="1" ht="14.65" customHeight="1" thickBot="1">
      <c r="A108" s="770" t="s">
        <v>10</v>
      </c>
      <c r="B108" s="770"/>
      <c r="C108" s="770"/>
      <c r="D108" s="770"/>
      <c r="E108" s="770"/>
      <c r="F108" s="770"/>
      <c r="G108" s="770"/>
      <c r="H108" s="770"/>
      <c r="I108" s="770"/>
      <c r="J108" s="770"/>
      <c r="K108" s="770"/>
      <c r="L108" s="770"/>
      <c r="M108" s="1"/>
      <c r="N108" s="1"/>
      <c r="O108" s="1"/>
      <c r="P108" s="1"/>
      <c r="Q108" s="1"/>
      <c r="R108" s="6"/>
      <c r="S108" s="6"/>
      <c r="T108" s="6"/>
      <c r="U108" s="6"/>
      <c r="V108" s="6"/>
      <c r="W108" s="6"/>
      <c r="X108" s="6"/>
      <c r="Y108" s="15"/>
      <c r="Z108" s="15"/>
    </row>
    <row r="109" spans="1:46" ht="80.150000000000006" customHeight="1" thickBot="1">
      <c r="A109" s="771" t="s">
        <v>8</v>
      </c>
      <c r="B109" s="772"/>
      <c r="C109" s="772"/>
      <c r="D109" s="772"/>
      <c r="E109" s="772"/>
      <c r="F109" s="772"/>
      <c r="G109" s="772"/>
      <c r="H109" s="773"/>
      <c r="I109" s="212" t="s">
        <v>108</v>
      </c>
      <c r="J109" s="213" t="s">
        <v>106</v>
      </c>
      <c r="K109" s="214" t="s">
        <v>147</v>
      </c>
      <c r="L109" s="215" t="s">
        <v>107</v>
      </c>
      <c r="M109" s="6"/>
      <c r="N109" s="6"/>
      <c r="O109" s="6"/>
      <c r="P109" s="6"/>
      <c r="Q109" s="6"/>
    </row>
    <row r="110" spans="1:46" ht="14.25" customHeight="1">
      <c r="A110" s="789" t="s">
        <v>11</v>
      </c>
      <c r="B110" s="790"/>
      <c r="C110" s="790"/>
      <c r="D110" s="790"/>
      <c r="E110" s="790"/>
      <c r="F110" s="790"/>
      <c r="G110" s="790"/>
      <c r="H110" s="791"/>
      <c r="I110" s="30">
        <f t="shared" ref="I110" si="2">I111+I119+I117+I118</f>
        <v>1147.8</v>
      </c>
      <c r="J110" s="224">
        <f>J111+J119+J117+J118</f>
        <v>1808.4</v>
      </c>
      <c r="K110" s="232">
        <f>K111+K119+K117+K118</f>
        <v>1808.2</v>
      </c>
      <c r="L110" s="216">
        <f>L111+L119+L117+L118</f>
        <v>2048.1</v>
      </c>
      <c r="M110" s="6"/>
      <c r="N110" s="6"/>
      <c r="O110" s="6"/>
      <c r="P110" s="6"/>
      <c r="Q110" s="6"/>
    </row>
    <row r="111" spans="1:46" s="15" customFormat="1" ht="14.25" customHeight="1">
      <c r="A111" s="792" t="s">
        <v>26</v>
      </c>
      <c r="B111" s="793"/>
      <c r="C111" s="793"/>
      <c r="D111" s="793"/>
      <c r="E111" s="793"/>
      <c r="F111" s="793"/>
      <c r="G111" s="793"/>
      <c r="H111" s="794"/>
      <c r="I111" s="17">
        <f t="shared" ref="I111" si="3">SUM(I112:I116)</f>
        <v>990.5</v>
      </c>
      <c r="J111" s="225">
        <f t="shared" ref="J111:K111" si="4">SUM(J112:J116)</f>
        <v>1522</v>
      </c>
      <c r="K111" s="233">
        <f t="shared" si="4"/>
        <v>1808.2</v>
      </c>
      <c r="L111" s="217">
        <f t="shared" ref="L111" si="5">SUM(L112:L116)</f>
        <v>2048.1</v>
      </c>
      <c r="M111" s="6"/>
      <c r="N111" s="6"/>
      <c r="O111" s="6"/>
      <c r="P111" s="6"/>
      <c r="Q111" s="6"/>
      <c r="R111" s="2"/>
      <c r="S111" s="2"/>
      <c r="T111" s="2"/>
      <c r="U111" s="2"/>
      <c r="V111" s="2"/>
      <c r="W111" s="2"/>
      <c r="X111" s="2"/>
      <c r="Y111" s="2"/>
      <c r="Z111" s="2"/>
    </row>
    <row r="112" spans="1:46" ht="14.25" customHeight="1">
      <c r="A112" s="761" t="s">
        <v>16</v>
      </c>
      <c r="B112" s="762"/>
      <c r="C112" s="762"/>
      <c r="D112" s="762"/>
      <c r="E112" s="762"/>
      <c r="F112" s="762"/>
      <c r="G112" s="762"/>
      <c r="H112" s="763"/>
      <c r="I112" s="22">
        <f>SUMIF(H17:H104,"SB",I17:I104)</f>
        <v>856.6</v>
      </c>
      <c r="J112" s="226">
        <f>SUMIF(H17:H104,"SB",J17:J104)</f>
        <v>1433.7</v>
      </c>
      <c r="K112" s="234">
        <f>SUMIF(H17:H104,"SB",K17:K104)</f>
        <v>1808.2</v>
      </c>
      <c r="L112" s="218">
        <f>SUMIF(H17:H104,"SB",L17:L104)</f>
        <v>2048.1</v>
      </c>
      <c r="M112" s="6"/>
      <c r="N112" s="6"/>
      <c r="O112" s="6"/>
      <c r="P112" s="6"/>
      <c r="Q112" s="6"/>
      <c r="R112" s="6"/>
      <c r="S112" s="6"/>
      <c r="T112" s="6"/>
      <c r="U112" s="6"/>
      <c r="V112" s="6"/>
      <c r="W112" s="6"/>
      <c r="X112" s="6"/>
      <c r="Y112" s="6"/>
      <c r="Z112" s="6"/>
    </row>
    <row r="113" spans="1:26" ht="29.25" customHeight="1">
      <c r="A113" s="761" t="s">
        <v>37</v>
      </c>
      <c r="B113" s="762"/>
      <c r="C113" s="762"/>
      <c r="D113" s="762"/>
      <c r="E113" s="762"/>
      <c r="F113" s="762"/>
      <c r="G113" s="762"/>
      <c r="H113" s="763"/>
      <c r="I113" s="22">
        <f>SUMIF(H17:H104,"SB(ESA)",I17:I104)</f>
        <v>35.4</v>
      </c>
      <c r="J113" s="226">
        <f>SUMIF(H17:H104,"SB(ESA)",J17:J104)</f>
        <v>4.5</v>
      </c>
      <c r="K113" s="234">
        <f>SUMIF(H17:H104,"SB(ESA)",K17:K104)</f>
        <v>0</v>
      </c>
      <c r="L113" s="218">
        <f>SUMIF(H17:H104,"SB(ESA)",L17:L104)</f>
        <v>0</v>
      </c>
      <c r="M113" s="6"/>
      <c r="N113" s="6"/>
      <c r="O113" s="6"/>
      <c r="P113" s="6"/>
      <c r="Q113" s="6"/>
      <c r="R113" s="6"/>
      <c r="S113" s="6"/>
      <c r="T113" s="6"/>
      <c r="U113" s="6"/>
      <c r="V113" s="6"/>
      <c r="W113" s="6"/>
      <c r="X113" s="6"/>
      <c r="Y113" s="6"/>
      <c r="Z113" s="6"/>
    </row>
    <row r="114" spans="1:26" ht="19.5" customHeight="1">
      <c r="A114" s="761" t="s">
        <v>78</v>
      </c>
      <c r="B114" s="762"/>
      <c r="C114" s="762"/>
      <c r="D114" s="762"/>
      <c r="E114" s="762"/>
      <c r="F114" s="762"/>
      <c r="G114" s="762"/>
      <c r="H114" s="763"/>
      <c r="I114" s="22">
        <f>SUMIF(H17:H104,"SB(ES)",I17:I104)</f>
        <v>98.5</v>
      </c>
      <c r="J114" s="226">
        <f>SUMIF(H17:H104,"SB(ES)",J17:J104)</f>
        <v>83.8</v>
      </c>
      <c r="K114" s="234">
        <f>SUMIF(H17:H104,"SB(ES)",K17:K104)</f>
        <v>0</v>
      </c>
      <c r="L114" s="218">
        <f>SUMIF(H17:H104,"SB(ES)",L17:L104)</f>
        <v>0</v>
      </c>
    </row>
    <row r="115" spans="1:26" ht="14.25" customHeight="1">
      <c r="A115" s="834" t="s">
        <v>25</v>
      </c>
      <c r="B115" s="835"/>
      <c r="C115" s="835"/>
      <c r="D115" s="835"/>
      <c r="E115" s="835"/>
      <c r="F115" s="835"/>
      <c r="G115" s="835"/>
      <c r="H115" s="836"/>
      <c r="I115" s="22">
        <f>SUMIF(H17:H104,"SB(VB)",I17:I104)</f>
        <v>0</v>
      </c>
      <c r="J115" s="226">
        <f>SUMIF(H17:H104,"SB(VB)",J17:J104)</f>
        <v>0</v>
      </c>
      <c r="K115" s="234">
        <f>SUMIF(H17:H104,"SB(VB)",K17:K104)</f>
        <v>0</v>
      </c>
      <c r="L115" s="218">
        <f>SUMIF(H17:H104,"SB(VB)",L17:L104)</f>
        <v>0</v>
      </c>
    </row>
    <row r="116" spans="1:26" ht="14.25" customHeight="1">
      <c r="A116" s="834" t="s">
        <v>17</v>
      </c>
      <c r="B116" s="835"/>
      <c r="C116" s="835"/>
      <c r="D116" s="835"/>
      <c r="E116" s="835"/>
      <c r="F116" s="835"/>
      <c r="G116" s="835"/>
      <c r="H116" s="836"/>
      <c r="I116" s="22">
        <f>SUMIF(H17:H104,"SB(P)",I17:I104)</f>
        <v>0</v>
      </c>
      <c r="J116" s="226">
        <f>SUMIF(H17:H104,"SB(P)",J17:J104)</f>
        <v>0</v>
      </c>
      <c r="K116" s="234">
        <f>SUMIF(H17:H104,"SB(P)",K17:K104)</f>
        <v>0</v>
      </c>
      <c r="L116" s="218">
        <f>SUMIF(H17:H104,"SB(P)",L17:L104)</f>
        <v>0</v>
      </c>
      <c r="M116" s="10"/>
      <c r="N116" s="10"/>
      <c r="O116" s="10"/>
      <c r="P116" s="10"/>
      <c r="Q116" s="10"/>
    </row>
    <row r="117" spans="1:26" ht="26.25" customHeight="1">
      <c r="A117" s="778" t="s">
        <v>154</v>
      </c>
      <c r="B117" s="779"/>
      <c r="C117" s="779"/>
      <c r="D117" s="779"/>
      <c r="E117" s="779"/>
      <c r="F117" s="779"/>
      <c r="G117" s="779"/>
      <c r="H117" s="780"/>
      <c r="I117" s="29">
        <f>SUMIF(H17:H104,"SB(ESL)",I17:I104)</f>
        <v>3.6</v>
      </c>
      <c r="J117" s="227">
        <f>SUMIF(H17:H104,"SB(ESL)",J17:J104)</f>
        <v>3.7</v>
      </c>
      <c r="K117" s="235">
        <f>SUMIF(H17:H104,"SB(ESL)",K17:K104)</f>
        <v>0</v>
      </c>
      <c r="L117" s="219">
        <f>SUMIF(H17:H104,"SB(ESL)",L17:L104)</f>
        <v>0</v>
      </c>
    </row>
    <row r="118" spans="1:26" ht="14.25" customHeight="1">
      <c r="A118" s="781" t="s">
        <v>45</v>
      </c>
      <c r="B118" s="837"/>
      <c r="C118" s="837"/>
      <c r="D118" s="837"/>
      <c r="E118" s="837"/>
      <c r="F118" s="837"/>
      <c r="G118" s="837"/>
      <c r="H118" s="838"/>
      <c r="I118" s="29">
        <f>SUMIF(H17:H104,"SB(VBL)",I17:I104)</f>
        <v>0</v>
      </c>
      <c r="J118" s="227">
        <f>SUMIF(H17:H104,"SB(VBL)",J17:J104)</f>
        <v>0</v>
      </c>
      <c r="K118" s="235">
        <f>SUMIF(H17:H104,"SB(VBL)",K17:K104)</f>
        <v>0</v>
      </c>
      <c r="L118" s="219">
        <f>SUMIF(H17:H104,"SB(VBL)",L17:L104)</f>
        <v>0</v>
      </c>
    </row>
    <row r="119" spans="1:26" ht="15.75" customHeight="1">
      <c r="A119" s="781" t="s">
        <v>118</v>
      </c>
      <c r="B119" s="782"/>
      <c r="C119" s="782"/>
      <c r="D119" s="782"/>
      <c r="E119" s="782"/>
      <c r="F119" s="782"/>
      <c r="G119" s="101"/>
      <c r="H119" s="102"/>
      <c r="I119" s="19">
        <f>SUMIF(H17:H104,"SB(L)",I17:I104)</f>
        <v>153.69999999999999</v>
      </c>
      <c r="J119" s="228">
        <f>SUMIF(H17:H104,"SB(L)",J17:J104)</f>
        <v>282.7</v>
      </c>
      <c r="K119" s="236">
        <f>SUMIF(H17:H104,"SB(L)",K17:K104)</f>
        <v>0</v>
      </c>
      <c r="L119" s="220">
        <f>SUMIF(H17:H104,"SB(L)",L17:L104)</f>
        <v>0</v>
      </c>
      <c r="M119" s="10"/>
      <c r="N119" s="10"/>
      <c r="O119" s="10"/>
      <c r="P119" s="10"/>
      <c r="Q119" s="10"/>
    </row>
    <row r="120" spans="1:26" ht="14.25" customHeight="1">
      <c r="A120" s="783" t="s">
        <v>12</v>
      </c>
      <c r="B120" s="784"/>
      <c r="C120" s="784"/>
      <c r="D120" s="784"/>
      <c r="E120" s="784"/>
      <c r="F120" s="784"/>
      <c r="G120" s="784"/>
      <c r="H120" s="785"/>
      <c r="I120" s="23">
        <f t="shared" ref="I120" si="6">I121+I123+I122</f>
        <v>0</v>
      </c>
      <c r="J120" s="229">
        <f t="shared" ref="J120:K120" si="7">J121+J123+J122</f>
        <v>0</v>
      </c>
      <c r="K120" s="237">
        <f t="shared" si="7"/>
        <v>531</v>
      </c>
      <c r="L120" s="221">
        <f t="shared" ref="L120" si="8">L121+L123+L122</f>
        <v>833</v>
      </c>
    </row>
    <row r="121" spans="1:26" ht="14.25" customHeight="1">
      <c r="A121" s="786" t="s">
        <v>18</v>
      </c>
      <c r="B121" s="787"/>
      <c r="C121" s="787"/>
      <c r="D121" s="787"/>
      <c r="E121" s="787"/>
      <c r="F121" s="787"/>
      <c r="G121" s="787"/>
      <c r="H121" s="788"/>
      <c r="I121" s="18">
        <f>SUMIF(H17:H104,"ES",I17:I104)</f>
        <v>0</v>
      </c>
      <c r="J121" s="230">
        <f>SUMIF(H17:H104,"ES",J17:J104)</f>
        <v>0</v>
      </c>
      <c r="K121" s="238">
        <f>SUMIF(H17:H104,"ES",K17:K104)</f>
        <v>531</v>
      </c>
      <c r="L121" s="222">
        <f>SUMIF(H17:H104,"ES",L17:L104)</f>
        <v>833</v>
      </c>
    </row>
    <row r="122" spans="1:26" ht="14.25" customHeight="1">
      <c r="A122" s="839" t="s">
        <v>38</v>
      </c>
      <c r="B122" s="840"/>
      <c r="C122" s="840"/>
      <c r="D122" s="840"/>
      <c r="E122" s="840"/>
      <c r="F122" s="840"/>
      <c r="G122" s="840"/>
      <c r="H122" s="841"/>
      <c r="I122" s="18">
        <f>SUMIF(H17:H104,"LRVB",I17:I104)</f>
        <v>0</v>
      </c>
      <c r="J122" s="230">
        <f>SUMIF(H17:H104,"LRVB",J17:J104)</f>
        <v>0</v>
      </c>
      <c r="K122" s="238">
        <f>SUMIF(H17:H104,"LRVB",K17:K104)</f>
        <v>0</v>
      </c>
      <c r="L122" s="222">
        <f>SUMIF(H17:H104,"LRVB",L17:L104)</f>
        <v>0</v>
      </c>
    </row>
    <row r="123" spans="1:26" s="3" customFormat="1" ht="16.5" customHeight="1">
      <c r="A123" s="786" t="s">
        <v>32</v>
      </c>
      <c r="B123" s="787"/>
      <c r="C123" s="787"/>
      <c r="D123" s="787"/>
      <c r="E123" s="787"/>
      <c r="F123" s="787"/>
      <c r="G123" s="787"/>
      <c r="H123" s="788"/>
      <c r="I123" s="22">
        <f>SUMIF(H17:H104,"Kt",I17:I104)</f>
        <v>0</v>
      </c>
      <c r="J123" s="226">
        <f>SUMIF(H17:H104,"Kt",J17:J104)</f>
        <v>0</v>
      </c>
      <c r="K123" s="234">
        <f>SUMIF(H17:H104,"Kt",K17:K104)</f>
        <v>0</v>
      </c>
      <c r="L123" s="218">
        <f>SUMIF(H17:H104,"Kt",L17:L104)</f>
        <v>0</v>
      </c>
    </row>
    <row r="124" spans="1:26" s="3" customFormat="1" ht="18" customHeight="1" thickBot="1">
      <c r="A124" s="774" t="s">
        <v>13</v>
      </c>
      <c r="B124" s="775"/>
      <c r="C124" s="775"/>
      <c r="D124" s="775"/>
      <c r="E124" s="775"/>
      <c r="F124" s="775"/>
      <c r="G124" s="775"/>
      <c r="H124" s="776"/>
      <c r="I124" s="24">
        <f t="shared" ref="I124" si="9">SUM(I110,I120)</f>
        <v>1147.8</v>
      </c>
      <c r="J124" s="231">
        <f t="shared" ref="J124:K124" si="10">SUM(J110,J120)</f>
        <v>1808.4</v>
      </c>
      <c r="K124" s="239">
        <f t="shared" si="10"/>
        <v>2339.1999999999998</v>
      </c>
      <c r="L124" s="223">
        <f t="shared" ref="L124" si="11">SUM(L110,L120)</f>
        <v>2881.1</v>
      </c>
    </row>
    <row r="125" spans="1:26" s="3" customFormat="1">
      <c r="E125" s="6"/>
      <c r="F125" s="41"/>
      <c r="G125" s="153"/>
      <c r="H125" s="154"/>
      <c r="I125" s="155"/>
      <c r="J125" s="155"/>
      <c r="K125" s="155"/>
      <c r="L125" s="155"/>
      <c r="M125" s="6"/>
      <c r="N125" s="6"/>
      <c r="O125" s="6"/>
      <c r="P125" s="6"/>
      <c r="Q125" s="6"/>
    </row>
    <row r="126" spans="1:26" s="3" customFormat="1">
      <c r="E126" s="6"/>
      <c r="F126" s="41"/>
      <c r="G126" s="26"/>
      <c r="H126" s="41"/>
      <c r="I126" s="6"/>
      <c r="J126" s="6"/>
      <c r="K126" s="6"/>
      <c r="L126" s="6"/>
      <c r="M126" s="6"/>
      <c r="N126" s="6"/>
      <c r="O126" s="6"/>
      <c r="P126" s="6"/>
      <c r="Q126" s="6"/>
    </row>
    <row r="127" spans="1:26" s="3" customFormat="1">
      <c r="E127" s="6"/>
      <c r="F127" s="41"/>
      <c r="G127" s="26"/>
      <c r="H127" s="41"/>
      <c r="I127" s="6"/>
      <c r="J127" s="6"/>
      <c r="K127" s="6"/>
      <c r="L127" s="6"/>
      <c r="M127" s="6"/>
      <c r="N127" s="6"/>
      <c r="O127" s="6"/>
      <c r="P127" s="6"/>
      <c r="Q127" s="6"/>
    </row>
    <row r="128" spans="1:26" s="3" customFormat="1">
      <c r="F128" s="28"/>
      <c r="G128" s="4"/>
      <c r="H128" s="28"/>
    </row>
    <row r="129" spans="6:12" s="3" customFormat="1" ht="48.75" customHeight="1">
      <c r="F129" s="28"/>
      <c r="G129" s="4"/>
      <c r="H129" s="28"/>
    </row>
    <row r="130" spans="6:12" s="3" customFormat="1" ht="23">
      <c r="F130" s="28"/>
      <c r="G130" s="4"/>
      <c r="H130" s="28"/>
      <c r="I130" s="40"/>
      <c r="J130" s="40"/>
      <c r="K130" s="40"/>
      <c r="L130" s="40"/>
    </row>
  </sheetData>
  <mergeCells count="121">
    <mergeCell ref="E54:E57"/>
    <mergeCell ref="G54:G55"/>
    <mergeCell ref="H54:H57"/>
    <mergeCell ref="A109:H109"/>
    <mergeCell ref="M92:M93"/>
    <mergeCell ref="A105:N105"/>
    <mergeCell ref="E98:E99"/>
    <mergeCell ref="A106:Q106"/>
    <mergeCell ref="M102:Q102"/>
    <mergeCell ref="M103:Q103"/>
    <mergeCell ref="M104:Q104"/>
    <mergeCell ref="C89:C94"/>
    <mergeCell ref="E89:E92"/>
    <mergeCell ref="C102:H102"/>
    <mergeCell ref="B103:H103"/>
    <mergeCell ref="B104:H104"/>
    <mergeCell ref="E95:E97"/>
    <mergeCell ref="G59:G60"/>
    <mergeCell ref="M59:M60"/>
    <mergeCell ref="G89:G90"/>
    <mergeCell ref="A108:L108"/>
    <mergeCell ref="A124:H124"/>
    <mergeCell ref="A116:H116"/>
    <mergeCell ref="A117:H117"/>
    <mergeCell ref="A118:H118"/>
    <mergeCell ref="A119:F119"/>
    <mergeCell ref="A120:H120"/>
    <mergeCell ref="A121:H121"/>
    <mergeCell ref="A110:H110"/>
    <mergeCell ref="A111:H111"/>
    <mergeCell ref="A112:H112"/>
    <mergeCell ref="A113:H113"/>
    <mergeCell ref="A114:H114"/>
    <mergeCell ref="A115:H115"/>
    <mergeCell ref="A122:H122"/>
    <mergeCell ref="A123:H123"/>
    <mergeCell ref="A22:A30"/>
    <mergeCell ref="B22:B30"/>
    <mergeCell ref="D22:D30"/>
    <mergeCell ref="E22:E30"/>
    <mergeCell ref="G22:G25"/>
    <mergeCell ref="A58:A65"/>
    <mergeCell ref="B58:B65"/>
    <mergeCell ref="G79:G88"/>
    <mergeCell ref="A86:A88"/>
    <mergeCell ref="B86:B88"/>
    <mergeCell ref="C86:C88"/>
    <mergeCell ref="E86:E88"/>
    <mergeCell ref="E58:E60"/>
    <mergeCell ref="D79:D85"/>
    <mergeCell ref="E79:E85"/>
    <mergeCell ref="A79:A85"/>
    <mergeCell ref="B79:B85"/>
    <mergeCell ref="C79:C85"/>
    <mergeCell ref="A44:A50"/>
    <mergeCell ref="B44:B50"/>
    <mergeCell ref="E44:E45"/>
    <mergeCell ref="C46:C50"/>
    <mergeCell ref="G51:G52"/>
    <mergeCell ref="G61:G62"/>
    <mergeCell ref="B8:B10"/>
    <mergeCell ref="C8:C10"/>
    <mergeCell ref="D8:D10"/>
    <mergeCell ref="E8:E10"/>
    <mergeCell ref="C17:C18"/>
    <mergeCell ref="D17:D21"/>
    <mergeCell ref="E17:E18"/>
    <mergeCell ref="G17:G18"/>
    <mergeCell ref="E34:E35"/>
    <mergeCell ref="G34:G35"/>
    <mergeCell ref="D31:D33"/>
    <mergeCell ref="E31:E33"/>
    <mergeCell ref="G31:G33"/>
    <mergeCell ref="M1:Q1"/>
    <mergeCell ref="A3:Q3"/>
    <mergeCell ref="A4:Q4"/>
    <mergeCell ref="A5:Q5"/>
    <mergeCell ref="L54:L57"/>
    <mergeCell ref="L8:L10"/>
    <mergeCell ref="J8:J10"/>
    <mergeCell ref="K8:K10"/>
    <mergeCell ref="M8:Q8"/>
    <mergeCell ref="A11:Q11"/>
    <mergeCell ref="A12:Q12"/>
    <mergeCell ref="B13:Q13"/>
    <mergeCell ref="C14:Q14"/>
    <mergeCell ref="O9:Q9"/>
    <mergeCell ref="N9:N10"/>
    <mergeCell ref="E15:E16"/>
    <mergeCell ref="A17:A18"/>
    <mergeCell ref="B17:B18"/>
    <mergeCell ref="M9:M10"/>
    <mergeCell ref="F8:F10"/>
    <mergeCell ref="G8:G10"/>
    <mergeCell ref="H8:H10"/>
    <mergeCell ref="I8:I10"/>
    <mergeCell ref="A8:A10"/>
    <mergeCell ref="P7:Q7"/>
    <mergeCell ref="I54:I57"/>
    <mergeCell ref="G56:G57"/>
    <mergeCell ref="E77:E78"/>
    <mergeCell ref="C66:H66"/>
    <mergeCell ref="E68:E69"/>
    <mergeCell ref="C70:C75"/>
    <mergeCell ref="E70:E75"/>
    <mergeCell ref="G70:G75"/>
    <mergeCell ref="E61:E62"/>
    <mergeCell ref="M66:Q66"/>
    <mergeCell ref="C67:Q67"/>
    <mergeCell ref="M36:M37"/>
    <mergeCell ref="E46:E50"/>
    <mergeCell ref="G46:G47"/>
    <mergeCell ref="E36:E40"/>
    <mergeCell ref="G36:G40"/>
    <mergeCell ref="E41:E42"/>
    <mergeCell ref="D41:D42"/>
    <mergeCell ref="G41:G42"/>
    <mergeCell ref="G48:G50"/>
    <mergeCell ref="C51:C52"/>
    <mergeCell ref="D51:D52"/>
    <mergeCell ref="E51:E52"/>
  </mergeCells>
  <printOptions horizontalCentered="1"/>
  <pageMargins left="0.78740157480314965" right="0.39370078740157483" top="0.39370078740157483" bottom="0.39370078740157483" header="0" footer="0"/>
  <pageSetup paperSize="9" scale="51" orientation="portrait" r:id="rId1"/>
  <headerFooter alignWithMargins="0"/>
  <rowBreaks count="1" manualBreakCount="1">
    <brk id="66" max="16" man="1"/>
  </rowBreaks>
  <ignoredErrors>
    <ignoredError sqref="I103:L103"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4</vt:i4>
      </vt:variant>
    </vt:vector>
  </HeadingPairs>
  <TitlesOfParts>
    <vt:vector size="6" baseType="lpstr">
      <vt:lpstr>2 programa</vt:lpstr>
      <vt:lpstr>Aiškinamoji lentelė</vt:lpstr>
      <vt:lpstr>'2 programa'!Print_Area</vt:lpstr>
      <vt:lpstr>'Aiškinamoji lentelė'!Print_Area</vt:lpstr>
      <vt:lpstr>'2 programa'!Print_Titles</vt:lpstr>
      <vt:lpstr>'Aiškinamoji lentelė'!Print_Titles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Inga Mikalauskienė</cp:lastModifiedBy>
  <cp:lastPrinted>2022-02-14T18:31:57Z</cp:lastPrinted>
  <dcterms:created xsi:type="dcterms:W3CDTF">2007-07-27T10:32:34Z</dcterms:created>
  <dcterms:modified xsi:type="dcterms:W3CDTF">2022-02-14T19:06:07Z</dcterms:modified>
</cp:coreProperties>
</file>