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luosnis\Kmsa\Savivaldybės administracija\BENDROSIOS VALDYMO FUNKCIJOS\Strateginio planavimo skyrius\SVP PLANAI\2022-2024 SVP\SPRENDIMO PROJEKTAS\"/>
    </mc:Choice>
  </mc:AlternateContent>
  <bookViews>
    <workbookView xWindow="-120" yWindow="-120" windowWidth="24240" windowHeight="12560"/>
  </bookViews>
  <sheets>
    <sheet name="3 programa" sheetId="21" r:id="rId1"/>
    <sheet name="Aiškinamoji lentelė" sheetId="20" state="hidden" r:id="rId2"/>
  </sheets>
  <definedNames>
    <definedName name="_xlnm.Print_Area" localSheetId="0">'3 programa'!$A$1:$M$175</definedName>
    <definedName name="_xlnm.Print_Area" localSheetId="1">'Aiškinamoji lentelė'!$A$1:$Q$212</definedName>
    <definedName name="_xlnm.Print_Titles" localSheetId="0">'3 programa'!$9:$11</definedName>
    <definedName name="_xlnm.Print_Titles" localSheetId="1">'Aiškinamoji lentelė'!$8:$10</definedName>
  </definedNames>
  <calcPr calcId="162913"/>
</workbook>
</file>

<file path=xl/calcChain.xml><?xml version="1.0" encoding="utf-8"?>
<calcChain xmlns="http://schemas.openxmlformats.org/spreadsheetml/2006/main">
  <c r="I171" i="21" l="1"/>
  <c r="H171" i="21"/>
  <c r="G171" i="21"/>
  <c r="I160" i="21"/>
  <c r="H160" i="21"/>
  <c r="G160" i="21"/>
  <c r="G163" i="21" l="1"/>
  <c r="H163" i="21"/>
  <c r="G164" i="21"/>
  <c r="G64" i="21"/>
  <c r="I172" i="21"/>
  <c r="I170" i="21"/>
  <c r="I169" i="21"/>
  <c r="I168" i="21"/>
  <c r="I167" i="21"/>
  <c r="I166" i="21"/>
  <c r="I165" i="21"/>
  <c r="I164" i="21"/>
  <c r="I163" i="21"/>
  <c r="H172" i="21"/>
  <c r="H170" i="21"/>
  <c r="H169" i="21"/>
  <c r="H168" i="21"/>
  <c r="H167" i="21"/>
  <c r="H166" i="21"/>
  <c r="H165" i="21"/>
  <c r="H164" i="21"/>
  <c r="G172" i="21"/>
  <c r="G170" i="21"/>
  <c r="G169" i="21"/>
  <c r="G168" i="21"/>
  <c r="G167" i="21"/>
  <c r="G166" i="21"/>
  <c r="G165" i="21"/>
  <c r="I148" i="21"/>
  <c r="H148" i="21"/>
  <c r="G148" i="21"/>
  <c r="R142" i="21"/>
  <c r="Q142" i="21"/>
  <c r="P142" i="21"/>
  <c r="I139" i="21"/>
  <c r="H139" i="21"/>
  <c r="G139" i="21"/>
  <c r="Q128" i="21"/>
  <c r="R128" i="21"/>
  <c r="P128" i="21"/>
  <c r="H110" i="21"/>
  <c r="G108" i="21"/>
  <c r="G110" i="21" s="1"/>
  <c r="I107" i="21"/>
  <c r="H107" i="21"/>
  <c r="G107" i="21"/>
  <c r="Q89" i="21"/>
  <c r="R89" i="21"/>
  <c r="P89" i="21"/>
  <c r="Q88" i="21"/>
  <c r="R88" i="21"/>
  <c r="P88" i="21"/>
  <c r="Q87" i="21"/>
  <c r="R87" i="21"/>
  <c r="P87" i="21"/>
  <c r="Q86" i="21"/>
  <c r="R86" i="21"/>
  <c r="I80" i="21"/>
  <c r="H80" i="21"/>
  <c r="G80" i="21"/>
  <c r="Q69" i="21"/>
  <c r="R69" i="21"/>
  <c r="P69" i="21"/>
  <c r="H64" i="21"/>
  <c r="I64" i="21"/>
  <c r="Q22" i="21"/>
  <c r="R22" i="21"/>
  <c r="P22" i="21"/>
  <c r="Q21" i="21"/>
  <c r="R21" i="21"/>
  <c r="P21" i="21"/>
  <c r="Q20" i="21"/>
  <c r="R20" i="21"/>
  <c r="P20" i="21"/>
  <c r="Q19" i="21"/>
  <c r="R19" i="21"/>
  <c r="P19" i="21"/>
  <c r="Q18" i="21"/>
  <c r="R18" i="21"/>
  <c r="P18" i="21"/>
  <c r="Q17" i="21"/>
  <c r="R17" i="21"/>
  <c r="P17" i="21"/>
  <c r="Q70" i="21" l="1"/>
  <c r="P129" i="21"/>
  <c r="Q90" i="21"/>
  <c r="P143" i="21"/>
  <c r="R70" i="21"/>
  <c r="R129" i="21"/>
  <c r="R90" i="21"/>
  <c r="R91" i="21" s="1"/>
  <c r="Q129" i="21"/>
  <c r="Q143" i="21"/>
  <c r="R143" i="21"/>
  <c r="Q91" i="21"/>
  <c r="P70" i="21"/>
  <c r="I151" i="21"/>
  <c r="H151" i="21"/>
  <c r="G151" i="21"/>
  <c r="I140" i="21"/>
  <c r="H140" i="21"/>
  <c r="G140" i="21"/>
  <c r="I116" i="21"/>
  <c r="H116" i="21"/>
  <c r="G116" i="21"/>
  <c r="G162" i="21" s="1"/>
  <c r="I113" i="21"/>
  <c r="H113" i="21"/>
  <c r="G113" i="21"/>
  <c r="I110" i="21"/>
  <c r="G97" i="21"/>
  <c r="P86" i="21" s="1"/>
  <c r="P90" i="21" s="1"/>
  <c r="P91" i="21" s="1"/>
  <c r="I85" i="21"/>
  <c r="H85" i="21"/>
  <c r="G85" i="21"/>
  <c r="I82" i="21"/>
  <c r="H82" i="21"/>
  <c r="G82" i="21"/>
  <c r="I68" i="21"/>
  <c r="H68" i="21"/>
  <c r="G68" i="21"/>
  <c r="I66" i="21"/>
  <c r="H66" i="21"/>
  <c r="G66" i="21"/>
  <c r="I42" i="21"/>
  <c r="H42" i="21"/>
  <c r="G42" i="21"/>
  <c r="I28" i="21"/>
  <c r="H28" i="21"/>
  <c r="G28" i="21"/>
  <c r="H125" i="21" l="1"/>
  <c r="H126" i="21" s="1"/>
  <c r="H162" i="21"/>
  <c r="H161" i="21" s="1"/>
  <c r="G125" i="21"/>
  <c r="G126" i="21" s="1"/>
  <c r="I125" i="21"/>
  <c r="I126" i="21" s="1"/>
  <c r="I162" i="21"/>
  <c r="I161" i="21" s="1"/>
  <c r="P16" i="21"/>
  <c r="P23" i="21" s="1"/>
  <c r="Q16" i="21"/>
  <c r="Q23" i="21" s="1"/>
  <c r="R16" i="21"/>
  <c r="R23" i="21" s="1"/>
  <c r="I152" i="21"/>
  <c r="H152" i="21"/>
  <c r="G114" i="21"/>
  <c r="G152" i="21"/>
  <c r="G161" i="21"/>
  <c r="H114" i="21"/>
  <c r="I114" i="21"/>
  <c r="J37" i="20"/>
  <c r="G153" i="21" l="1"/>
  <c r="G154" i="21" s="1"/>
  <c r="I173" i="21"/>
  <c r="G173" i="21"/>
  <c r="R24" i="21"/>
  <c r="Q24" i="21"/>
  <c r="P24" i="21"/>
  <c r="I153" i="21"/>
  <c r="I154" i="21" s="1"/>
  <c r="H153" i="21"/>
  <c r="H154" i="21" s="1"/>
  <c r="H173" i="21"/>
  <c r="J101" i="20"/>
  <c r="J162" i="20"/>
  <c r="L120" i="20" l="1"/>
  <c r="K120" i="20"/>
  <c r="J120" i="20"/>
  <c r="I101" i="20" l="1"/>
  <c r="I90" i="20"/>
  <c r="I21" i="20"/>
  <c r="I51" i="20"/>
  <c r="I34" i="20" l="1"/>
  <c r="I20" i="20"/>
  <c r="I106" i="20" l="1"/>
  <c r="I95" i="20"/>
  <c r="I53" i="20"/>
  <c r="I47" i="20"/>
  <c r="J116" i="20" l="1"/>
  <c r="L88" i="20" l="1"/>
  <c r="K88" i="20"/>
  <c r="J88" i="20"/>
  <c r="J182" i="20"/>
  <c r="J179" i="20"/>
  <c r="J195" i="20"/>
  <c r="J183" i="20" l="1"/>
  <c r="L126" i="20"/>
  <c r="K126" i="20"/>
  <c r="J126" i="20"/>
  <c r="J140" i="20" s="1"/>
  <c r="J141" i="20" s="1"/>
  <c r="I126" i="20"/>
  <c r="I140" i="20" s="1"/>
  <c r="L37" i="20"/>
  <c r="K37" i="20"/>
  <c r="L21" i="20"/>
  <c r="K21" i="20"/>
  <c r="J21" i="20"/>
  <c r="J194" i="20" l="1"/>
  <c r="J60" i="20"/>
  <c r="L140" i="20"/>
  <c r="K140" i="20"/>
  <c r="I16" i="20"/>
  <c r="K202" i="20" l="1"/>
  <c r="I62" i="20" l="1"/>
  <c r="L60" i="20"/>
  <c r="K60" i="20"/>
  <c r="J197" i="20" l="1"/>
  <c r="J196" i="20"/>
  <c r="L179" i="20"/>
  <c r="K179" i="20"/>
  <c r="I179" i="20"/>
  <c r="L162" i="20"/>
  <c r="K162" i="20"/>
  <c r="I68" i="20" l="1"/>
  <c r="I55" i="20"/>
  <c r="I49" i="20"/>
  <c r="I37" i="20"/>
  <c r="J62" i="20" l="1"/>
  <c r="K62" i="20"/>
  <c r="L62" i="20"/>
  <c r="L209" i="20" l="1"/>
  <c r="L208" i="20"/>
  <c r="L207" i="20"/>
  <c r="L205" i="20"/>
  <c r="L204" i="20"/>
  <c r="L203" i="20"/>
  <c r="L202" i="20"/>
  <c r="L201" i="20"/>
  <c r="L200" i="20"/>
  <c r="L199" i="20"/>
  <c r="L198" i="20"/>
  <c r="L197" i="20"/>
  <c r="L196" i="20"/>
  <c r="L195" i="20"/>
  <c r="L194" i="20"/>
  <c r="K209" i="20"/>
  <c r="K208" i="20"/>
  <c r="K207" i="20"/>
  <c r="K205" i="20"/>
  <c r="K204" i="20"/>
  <c r="K201" i="20"/>
  <c r="K200" i="20"/>
  <c r="K199" i="20"/>
  <c r="K198" i="20"/>
  <c r="K197" i="20"/>
  <c r="K196" i="20"/>
  <c r="K195" i="20"/>
  <c r="K194" i="20"/>
  <c r="J209" i="20"/>
  <c r="J208" i="20"/>
  <c r="J207" i="20"/>
  <c r="J205" i="20"/>
  <c r="J204" i="20"/>
  <c r="J203" i="20"/>
  <c r="J202" i="20"/>
  <c r="J201" i="20"/>
  <c r="J200" i="20"/>
  <c r="J199" i="20"/>
  <c r="J198" i="20"/>
  <c r="I197" i="20"/>
  <c r="J193" i="20" l="1"/>
  <c r="J192" i="20" s="1"/>
  <c r="L206" i="20"/>
  <c r="L193" i="20"/>
  <c r="L192" i="20" s="1"/>
  <c r="K206" i="20"/>
  <c r="K193" i="20"/>
  <c r="J206" i="20"/>
  <c r="K182" i="20"/>
  <c r="K183" i="20" s="1"/>
  <c r="L182" i="20"/>
  <c r="L183" i="20" s="1"/>
  <c r="I182" i="20"/>
  <c r="J163" i="20"/>
  <c r="K163" i="20"/>
  <c r="L163" i="20"/>
  <c r="K141" i="20"/>
  <c r="L141" i="20"/>
  <c r="J123" i="20"/>
  <c r="K123" i="20"/>
  <c r="L123" i="20"/>
  <c r="K116" i="20"/>
  <c r="L116" i="20"/>
  <c r="J85" i="20"/>
  <c r="K85" i="20"/>
  <c r="L85" i="20"/>
  <c r="J83" i="20"/>
  <c r="K83" i="20"/>
  <c r="L83" i="20"/>
  <c r="J71" i="20"/>
  <c r="I71" i="20"/>
  <c r="K71" i="20"/>
  <c r="L71" i="20"/>
  <c r="J210" i="20" l="1"/>
  <c r="L124" i="20"/>
  <c r="L184" i="20" s="1"/>
  <c r="L185" i="20" s="1"/>
  <c r="K124" i="20"/>
  <c r="K184" i="20" s="1"/>
  <c r="K185" i="20" s="1"/>
  <c r="J124" i="20"/>
  <c r="J184" i="20" s="1"/>
  <c r="J185" i="20" s="1"/>
  <c r="L210" i="20"/>
  <c r="I93" i="20"/>
  <c r="I86" i="20" l="1"/>
  <c r="I88" i="20" s="1"/>
  <c r="I32" i="20"/>
  <c r="I91" i="20" l="1"/>
  <c r="I33" i="20"/>
  <c r="I209" i="20" l="1"/>
  <c r="I208" i="20"/>
  <c r="I207" i="20"/>
  <c r="I205" i="20"/>
  <c r="I204" i="20"/>
  <c r="I201" i="20"/>
  <c r="I200" i="20"/>
  <c r="I198" i="20"/>
  <c r="I195" i="20"/>
  <c r="I147" i="20"/>
  <c r="I123" i="20"/>
  <c r="I117" i="20"/>
  <c r="I120" i="20" s="1"/>
  <c r="I110" i="20"/>
  <c r="I109" i="20"/>
  <c r="I97" i="20"/>
  <c r="I96" i="20"/>
  <c r="I85" i="20"/>
  <c r="I81" i="20"/>
  <c r="I73" i="20"/>
  <c r="I66" i="20"/>
  <c r="I40" i="20"/>
  <c r="I202" i="20"/>
  <c r="I23" i="20"/>
  <c r="I116" i="20" l="1"/>
  <c r="I141" i="20"/>
  <c r="I162" i="20"/>
  <c r="I163" i="20" s="1"/>
  <c r="I60" i="20"/>
  <c r="I194" i="20"/>
  <c r="I196" i="20"/>
  <c r="I199" i="20"/>
  <c r="I206" i="20"/>
  <c r="I203" i="20"/>
  <c r="I83" i="20"/>
  <c r="I183" i="20"/>
  <c r="I124" i="20" l="1"/>
  <c r="I193" i="20"/>
  <c r="I192" i="20" s="1"/>
  <c r="I210" i="20" s="1"/>
  <c r="I184" i="20" l="1"/>
  <c r="I185" i="20" s="1"/>
  <c r="K203" i="20" l="1"/>
  <c r="K192" i="20" s="1"/>
  <c r="K210" i="20" s="1"/>
</calcChain>
</file>

<file path=xl/comments1.xml><?xml version="1.0" encoding="utf-8"?>
<comments xmlns="http://schemas.openxmlformats.org/spreadsheetml/2006/main">
  <authors>
    <author>Inga Mikalauskienė</author>
    <author>Audra Cepiene</author>
    <author>Indrė Butenienė</author>
    <author>Rima Ališauskaitė</author>
    <author>Saulina Paulauskiene</author>
  </authors>
  <commentList>
    <comment ref="D39" authorId="0" shapeId="0">
      <text>
        <r>
          <rPr>
            <sz val="9"/>
            <color indexed="81"/>
            <rFont val="Tahoma"/>
            <family val="2"/>
            <charset val="186"/>
          </rPr>
          <t xml:space="preserve">LR sveikatos apsugos ministro 2021 m. sausio 27 d. įsakymas Nr. V-160 
"DĖL VALSTYBĖS INSTITUCIJŲ IR ĮSTAIGŲ, SAVIVALDYBIŲ INSTITUCIJŲ IR ĮSTAIGŲ, ŪKIO SUBJEKTŲ IR KITŲ ĮSTAIGŲ, SAVIVALDYBIŲ ADMINISTRACIJŲ KAUPIAMŲ ASMENINĖS APSAUGOS PRIEMONIŲ IR KITŲ VEIKLOS VYKDYMUI UŽTIKRINTI BŪTINŲ PRIEMONIŲ, SKIRTŲ APSISAUGOTI NUO COVID-19 LIGOS (KORONAVIRUSO INFEKCIJOS), ATSARGŲ SĄRAŠO BEI ŠIŲ PRIEMONIŲ KIEKIO APSKAIČIAVIMO TVARKOS APRAŠO PATVIRTINIMO"
</t>
        </r>
      </text>
    </comment>
    <comment ref="K39" authorId="0" shapeId="0">
      <text>
        <r>
          <rPr>
            <sz val="9"/>
            <color indexed="81"/>
            <rFont val="Tahoma"/>
            <family val="2"/>
            <charset val="186"/>
          </rPr>
          <t>1. Transportas - 200000 Eur;
2. Apgyvendinimas - 4000 Eur;
3. Izoliavimosi patalpų valymo paslaugos - 2000 Eur;
4. Maitinimo paslaugos - 6700 Eur;
5. Dezinfekavimo paslaugos - 12000 Eur;
6. Asmens apsaugos priemonės privalomam rezervui (10 proc.) - 27300 Eur;
7. Mobilaus punkto palapinių (stoginių) nuomos paslaugos (4 vnt.x1000 eurx12 mėn.) - 48000 Eur;</t>
        </r>
      </text>
    </comment>
    <comment ref="K41" authorId="0" shapeId="0">
      <text>
        <r>
          <rPr>
            <sz val="9"/>
            <color indexed="81"/>
            <rFont val="Tahoma"/>
            <family val="2"/>
            <charset val="186"/>
          </rPr>
          <t xml:space="preserve">1. Ėminių iš paciento nosiaryklės ir ryklės paėmimo mobiliuosiuose punktuose COVID-19 ligos (koronaviruso infekcijos) laboratoriniams tyrimams atlikti paslauga;
2. Tikslinių grupių, nurodytų  LR sveikatos apsaugos ministro – valstybės lygio ekstremaliosios situacijos valstybės operacijų vadovo sprendimuose, asmenų ištyrimo greitaisiais serologiniais testais „AMP Rapid Test SARS-CoV-2 IgG/IgM“  paslauga;
3. Skiepijimo COVID-19 vakcina organizavimo ir teikimo Klaipėdos miesto savivaldybės teritorijoje paslauga;
4. Pacientų pervežimo paslaugos greitosios medicininės pagalbos automobiliu paslauga;
5. Savikontrolės tyrimams ir aplinkos paviršių tyrimui reikalingos priemonės.
</t>
        </r>
      </text>
    </comment>
    <comment ref="E42" authorId="1" shapeId="0">
      <text>
        <r>
          <rPr>
            <sz val="9"/>
            <color indexed="81"/>
            <rFont val="Tahoma"/>
            <family val="2"/>
            <charset val="186"/>
          </rPr>
          <t xml:space="preserve">P-2.6.1.4.
</t>
        </r>
      </text>
    </comment>
    <comment ref="K54" authorId="0" shapeId="0">
      <text>
        <r>
          <rPr>
            <sz val="9"/>
            <color indexed="81"/>
            <rFont val="Tahoma"/>
            <family val="2"/>
            <charset val="186"/>
          </rPr>
          <t>8 valdos (naujas admin. UAB "Green Admin), 11 DNSB</t>
        </r>
      </text>
    </comment>
    <comment ref="D56" authorId="0" shapeId="0">
      <text>
        <r>
          <rPr>
            <sz val="9"/>
            <color indexed="81"/>
            <rFont val="Tahoma"/>
            <family val="2"/>
            <charset val="186"/>
          </rPr>
          <t xml:space="preserve">Išmokos seniūnaičiams pagal 2014-04-30 sprendimą Nr. T2-81
Seniūnaičių mokymų tvarka 2020-01-16 Nr. AD1-95
Patalpų nuoma pagal 2019-12-19 sprendimą Nr. T2-374.
</t>
        </r>
      </text>
    </comment>
    <comment ref="E57" authorId="0" shapeId="0">
      <text>
        <r>
          <rPr>
            <sz val="9"/>
            <color indexed="81"/>
            <rFont val="Tahoma"/>
            <family val="2"/>
            <charset val="186"/>
          </rPr>
          <t>P-2.6.4.2.</t>
        </r>
      </text>
    </comment>
    <comment ref="D67" authorId="1" shapeId="0">
      <text>
        <r>
          <rPr>
            <sz val="9"/>
            <color indexed="81"/>
            <rFont val="Tahoma"/>
            <family val="2"/>
            <charset val="186"/>
          </rPr>
          <t xml:space="preserve">Pagal 2016-06-23 sprendimu Nr. T2-184 patvirtintą Klaipėdos miesto savivaldybės Tarybos veiklos reglamento 21 p., LR Vietos savivaldos įstatymo 19 str. 19 p. bei Statistikos departamento duomenimis (1278(VMDU)*1,5*12)=23 004 Eur; </t>
        </r>
      </text>
    </comment>
    <comment ref="E70" authorId="2" shapeId="0">
      <text>
        <r>
          <rPr>
            <b/>
            <sz val="9"/>
            <color indexed="81"/>
            <rFont val="Tahoma"/>
            <family val="2"/>
            <charset val="186"/>
          </rPr>
          <t>KEPS</t>
        </r>
        <r>
          <rPr>
            <sz val="9"/>
            <color indexed="81"/>
            <rFont val="Tahoma"/>
            <family val="2"/>
            <charset val="186"/>
          </rPr>
          <t xml:space="preserve"> </t>
        </r>
        <r>
          <rPr>
            <b/>
            <sz val="9"/>
            <color indexed="81"/>
            <rFont val="Tahoma"/>
            <family val="2"/>
            <charset val="186"/>
          </rPr>
          <t>3.4.2.</t>
        </r>
        <r>
          <rPr>
            <sz val="9"/>
            <color indexed="81"/>
            <rFont val="Tahoma"/>
            <family val="2"/>
            <charset val="186"/>
          </rPr>
          <t xml:space="preserve"> Plėsti Klaipėdos apskrities, vienijančios 7 savivaldybes, bendradarbiavimą sprendžiant viso regiono patrauklumo klausimus </t>
        </r>
        <r>
          <rPr>
            <sz val="9"/>
            <color indexed="81"/>
            <rFont val="Tahoma"/>
            <family val="2"/>
            <charset val="186"/>
          </rPr>
          <t xml:space="preserve">
</t>
        </r>
      </text>
    </comment>
    <comment ref="J70" authorId="1" shapeId="0">
      <text>
        <r>
          <rPr>
            <sz val="9"/>
            <color indexed="81"/>
            <rFont val="Tahoma"/>
            <family val="2"/>
            <charset val="186"/>
          </rPr>
          <t>Savivaldybių asociacija (0,03 proc. nuo biudžeto apimties), VVG - po 50 Eur per metus</t>
        </r>
      </text>
    </comment>
    <comment ref="E72" authorId="0" shapeId="0">
      <text>
        <r>
          <rPr>
            <sz val="9"/>
            <color indexed="81"/>
            <rFont val="Tahoma"/>
            <family val="2"/>
            <charset val="186"/>
          </rPr>
          <t xml:space="preserve">P-1.1.1.2.
</t>
        </r>
      </text>
    </comment>
    <comment ref="E74" authorId="3" shapeId="0">
      <text>
        <r>
          <rPr>
            <b/>
            <sz val="9"/>
            <color indexed="81"/>
            <rFont val="Tahoma"/>
            <family val="2"/>
            <charset val="186"/>
          </rPr>
          <t>KEPS 2030 1.1.4. uždavinys</t>
        </r>
        <r>
          <rPr>
            <sz val="9"/>
            <color indexed="81"/>
            <rFont val="Tahoma"/>
            <family val="2"/>
            <charset val="186"/>
          </rPr>
          <t xml:space="preserve">
Sudaryti sąlygas gauti investuotojams ir talentams aktualias viešąsias pas-laugas ir dokumentus anglų kalba: pa-rengti dvikalbius dokumentų šablonus, teikti paslaugas ir priimti dokumentus, užpildytus anglų kalba</t>
        </r>
      </text>
    </comment>
    <comment ref="E76" authorId="0" shapeId="0">
      <text>
        <r>
          <rPr>
            <sz val="9"/>
            <color indexed="81"/>
            <rFont val="Tahoma"/>
            <family val="2"/>
            <charset val="186"/>
          </rPr>
          <t xml:space="preserve">P-2.6.3.1
</t>
        </r>
      </text>
    </comment>
    <comment ref="E78" authorId="3" shapeId="0">
      <text>
        <r>
          <rPr>
            <sz val="9"/>
            <color indexed="81"/>
            <rFont val="Tahoma"/>
            <family val="2"/>
            <charset val="186"/>
          </rPr>
          <t>KEPS 2030 1.3.7. uždavinys Organizuoti nišinius tarptautinius mega-renginius, susijusius su prioritetinių sričių, verslumo skatinimo temomis</t>
        </r>
      </text>
    </comment>
    <comment ref="J78" authorId="1" shapeId="0">
      <text>
        <r>
          <rPr>
            <sz val="9"/>
            <color indexed="81"/>
            <rFont val="Tahoma"/>
            <family val="2"/>
            <charset val="186"/>
          </rPr>
          <t>(apgyvendinimo, maitinimo paslaugos, kultūrinė programa)</t>
        </r>
      </text>
    </comment>
    <comment ref="K90" authorId="0" shapeId="0">
      <text>
        <r>
          <rPr>
            <sz val="9"/>
            <color indexed="81"/>
            <rFont val="Tahoma"/>
            <family val="2"/>
            <charset val="186"/>
          </rPr>
          <t>2022 m. numatoma atlikti privažiuojamųjų ir įvažiuojamųjų kelių kadastrinius matavimus ir teisinę registracija: 30-40 km, preliminari darbų kaina 20 tūkst. Eur. Neregistruotų šilumos, vandentiekio, buitinių nuotekų ir lietaus nuotekų tinklų kadastriniai matavimai ir teisinė registracija: 17 km x 0,6 Eur/m = 10,2 tūkst. Eur. Taip pat patalpų/pastatų kadastriniai matavimai: 5000 kv. m x 1,0 = 5 tūkst. Eur. Mašinų stovėjimo aikštelių matavimai ir registracija: 4 ha x 1258 Eur/ha = 5,1 tūkst. Eur. Kitų darbų atlikimui Registrų centre (juridinių faktų registravimui, pastatų ir patalpų pakeitimų teisinės registracijos atlikimui, kadastrinių matavimų tikslinimui) lėšų poreikis 5,0 tūkst. Eur. Nenumatytiems darbams apie 3,0 tūkst. Eur.</t>
        </r>
      </text>
    </comment>
    <comment ref="K92" authorId="0" shapeId="0">
      <text>
        <r>
          <rPr>
            <sz val="9"/>
            <color indexed="81"/>
            <rFont val="Tahoma"/>
            <family val="2"/>
            <charset val="186"/>
          </rPr>
          <t xml:space="preserve">Eksploatacinės išlaidos 50,0 tūkst. Eur  + 8,0 tūkst. Eur draudimas. 
</t>
        </r>
      </text>
    </comment>
    <comment ref="K94" authorId="0" shapeId="0">
      <text>
        <r>
          <rPr>
            <sz val="9"/>
            <color indexed="81"/>
            <rFont val="Tahoma"/>
            <family val="2"/>
            <charset val="186"/>
          </rPr>
          <t>2022 m. savivaldybei tenkanti prisidėjimo dalis dėl atliekamų daugiabučių namų modernizavimo darbų: Liepų g. 49 - apie 32,0 tūkst. Eur, Danės g. 7 - apie 44,0 tūkst. Eur, H. Manto g. 51 - apie 10,0 tūkst. Eur. Likutis 4,0 tūkst. Eur rezervas dėl galimų renovacijų kainų padidėjimo.</t>
        </r>
      </text>
    </comment>
    <comment ref="K98" authorId="0" shapeId="0">
      <text>
        <r>
          <rPr>
            <sz val="9"/>
            <color indexed="81"/>
            <rFont val="Tahoma"/>
            <family val="2"/>
            <charset val="186"/>
          </rPr>
          <t xml:space="preserve">Pagal 2010 m. spalio 7 d. sudarytą koncesijos sutartį Savivaldybė dėl energetinių išteklių kompensavimo už 2018-2021 m. įsipareigojusi padengti skirtumą dėl išaugusių kainų, t.y. 41,4 tūkst. Eur su PVM. </t>
        </r>
      </text>
    </comment>
    <comment ref="K99" authorId="0" shapeId="0">
      <text>
        <r>
          <rPr>
            <sz val="9"/>
            <color indexed="81"/>
            <rFont val="Tahoma"/>
            <family val="2"/>
            <charset val="186"/>
          </rPr>
          <t xml:space="preserve">Dėl išaugusių paslaugų kainų ir didesnio objektų skaičiaus 
</t>
        </r>
      </text>
    </comment>
    <comment ref="K103" authorId="0" shapeId="0">
      <text>
        <r>
          <rPr>
            <sz val="9"/>
            <color indexed="81"/>
            <rFont val="Tahoma"/>
            <family val="2"/>
            <charset val="186"/>
          </rPr>
          <t xml:space="preserve">Naujų Savivaldybės administracijos patalpų/pastato nuomos ar įsigijimo pirkimo dokumentų rengimas. Atrankos agentūros paslaugų pirkimas dėl SVĮ nepriklausomų valdymo ir priežiūros organų narių atrinkimo. 
</t>
        </r>
      </text>
    </comment>
    <comment ref="E105" authorId="1" shapeId="0">
      <text>
        <r>
          <rPr>
            <b/>
            <sz val="9"/>
            <color indexed="81"/>
            <rFont val="Tahoma"/>
            <family val="2"/>
            <charset val="186"/>
          </rPr>
          <t xml:space="preserve">P1, 8.2.1. </t>
        </r>
        <r>
          <rPr>
            <sz val="9"/>
            <color indexed="81"/>
            <rFont val="Tahoma"/>
            <family val="2"/>
            <charset val="186"/>
          </rPr>
          <t>Parengta ir įgyvendinta Savivaldybės turto ir įmonių valdymo efektyvinimo koncepcija ir priemonių planas</t>
        </r>
      </text>
    </comment>
    <comment ref="K122" authorId="0" shapeId="0">
      <text>
        <r>
          <rPr>
            <sz val="9"/>
            <color indexed="81"/>
            <rFont val="Tahoma"/>
            <family val="2"/>
            <charset val="186"/>
          </rPr>
          <t>1. Apskaitos sistemos įdiegimas VŠĮ – pavaldžių įstaigų bendra apskaitos sistema – 16k Eur (dalis įstaigų - 2022 m., pabaiga - 2023 m.);
2. Perkama nauja Seniūnaičių balsavimo sistema, puslapis ir kt. – 40k Eur 
3. Paraiškų informacinės sistemos įsigijimas (D. Petrolevičius) – 40k Eur</t>
        </r>
        <r>
          <rPr>
            <b/>
            <sz val="9"/>
            <color indexed="81"/>
            <rFont val="Tahoma"/>
            <family val="2"/>
            <charset val="186"/>
          </rPr>
          <t xml:space="preserve">
</t>
        </r>
        <r>
          <rPr>
            <sz val="9"/>
            <color indexed="81"/>
            <rFont val="Tahoma"/>
            <family val="2"/>
            <charset val="186"/>
          </rPr>
          <t xml:space="preserve">
</t>
        </r>
      </text>
    </comment>
    <comment ref="L122" authorId="0" shapeId="0">
      <text>
        <r>
          <rPr>
            <sz val="9"/>
            <color indexed="81"/>
            <rFont val="Tahoma"/>
            <family val="2"/>
            <charset val="186"/>
          </rPr>
          <t xml:space="preserve">Apskaitos sistemos įdiegimas VŠĮ – pavaldžių įstaigų bendra apskaitos sistema – 30k Eur (baigiama diegti 2023 m.)
</t>
        </r>
        <r>
          <rPr>
            <b/>
            <sz val="9"/>
            <color indexed="81"/>
            <rFont val="Tahoma"/>
            <family val="2"/>
            <charset val="186"/>
          </rPr>
          <t xml:space="preserve">
</t>
        </r>
        <r>
          <rPr>
            <sz val="9"/>
            <color indexed="81"/>
            <rFont val="Tahoma"/>
            <family val="2"/>
            <charset val="186"/>
          </rPr>
          <t xml:space="preserve">
</t>
        </r>
      </text>
    </comment>
    <comment ref="E123" authorId="2" shapeId="0">
      <text>
        <r>
          <rPr>
            <b/>
            <sz val="9"/>
            <color indexed="81"/>
            <rFont val="Tahoma"/>
            <family val="2"/>
            <charset val="186"/>
          </rPr>
          <t xml:space="preserve">2019-2023 m. veiklos prioritetai:
</t>
        </r>
        <r>
          <rPr>
            <sz val="9"/>
            <color indexed="81"/>
            <rFont val="Tahoma"/>
            <family val="2"/>
            <charset val="186"/>
          </rPr>
          <t xml:space="preserve">8.3.5. Sukurta  „Klaipėdiečio kortelės“ koncepcija ir įdiegta sistema.
</t>
        </r>
      </text>
    </comment>
    <comment ref="E125" authorId="0" shapeId="0">
      <text>
        <r>
          <rPr>
            <sz val="9"/>
            <color indexed="81"/>
            <rFont val="Tahoma"/>
            <family val="2"/>
            <charset val="186"/>
          </rPr>
          <t>P-2.6.1.1.</t>
        </r>
      </text>
    </comment>
    <comment ref="E129" authorId="1" shapeId="0">
      <text>
        <r>
          <rPr>
            <b/>
            <sz val="9"/>
            <color indexed="81"/>
            <rFont val="Tahoma"/>
            <family val="2"/>
            <charset val="186"/>
          </rPr>
          <t>P1,</t>
        </r>
        <r>
          <rPr>
            <sz val="9"/>
            <color indexed="81"/>
            <rFont val="Tahoma"/>
            <family val="2"/>
            <charset val="186"/>
          </rPr>
          <t xml:space="preserve"> 8.1.3. Patvirtintas ir įgyvendinamas Klaipėdos miesto  savivaldybės 2021–2030 m. strateginis plėtros planas
</t>
        </r>
      </text>
    </comment>
    <comment ref="E131" authorId="2" shapeId="0">
      <text>
        <r>
          <rPr>
            <sz val="9"/>
            <color indexed="81"/>
            <rFont val="Tahoma"/>
            <family val="2"/>
            <charset val="186"/>
          </rPr>
          <t xml:space="preserve">KEPS 1.1.5. Įdiegti veiklos rezultatų stebėsenos sistemą, pagrįstą procesų rodiklių matavimu, ir susieti ją su darbuotojų vertinimo ir motyvavimo sistema </t>
        </r>
      </text>
    </comment>
    <comment ref="K132" authorId="0" shapeId="0">
      <text>
        <r>
          <rPr>
            <sz val="9"/>
            <color indexed="81"/>
            <rFont val="Tahoma"/>
            <family val="2"/>
            <charset val="186"/>
          </rPr>
          <t xml:space="preserve">Planuojama nuomotis maždaug 600-800 kv.m. patalpas, skirtas dirbti 43 specialistams, iš jų 2-3 darbo vietos būtų skiriamos Klientų aptarnavimo centrui. Patalpų būtų ieškoma pirmame aukšte arba kituose aukštuose, į kuriuos būtų patogus patekimas liftu, pritaikytu neįgaliems asmenims. Siekiant maksimaliai lengvo pasiekiamumo visiems miestiečiams, patalpų lokacija turėtų būti centrinėje miesto dalyje, šalia jų įrengtos parkavimosi vietos bei autobusų stotelės. Po NT agentūrų apklausų paaiškėjo, kad preliminari nuomos kaina gali svyruoti nuo 8-13 Eur/kv.m. priklausomai nuo patalpų lokacijos, šalia esančios infrastruktūros, aukšto ir kitų privalumų.
Reikalinga suma – 700 kv.m. x 10 Eur = 7000 Eur/mėn. x 9 mėn. = 63000 Eur/m;
Perkraustymui – preliminariai apie 50 val. darbo, valandinis įkainis – apie 50 eur.
50 val. x 50 Eur būtų apie 2500 Eur.
</t>
        </r>
      </text>
    </comment>
    <comment ref="K137" authorId="0" shapeId="0">
      <text>
        <r>
          <rPr>
            <sz val="9"/>
            <color indexed="81"/>
            <rFont val="Tahoma"/>
            <family val="2"/>
            <charset val="186"/>
          </rPr>
          <t xml:space="preserve">Priemonės įgyvendinimas perkeliamas į 2022 m., nes laukiama Vidaus audito išvadų dėl Kultūros skyriaus dalinio finansavimo konkursų, kurios bus aktualios rengiant bendrą tvarką visiems Dalinio finansavimo konkursams
</t>
        </r>
      </text>
    </comment>
    <comment ref="K146" authorId="4" shapeId="0">
      <text>
        <r>
          <rPr>
            <sz val="9"/>
            <color indexed="81"/>
            <rFont val="Tahoma"/>
            <family val="2"/>
            <charset val="186"/>
          </rPr>
          <t>Liepų g. 11 pastatui planuojama pirkti žaliąją energiją (saulės elektrinę) iš saulės parko</t>
        </r>
      </text>
    </comment>
    <comment ref="E147" authorId="4" shapeId="0">
      <text>
        <r>
          <rPr>
            <sz val="9"/>
            <color indexed="81"/>
            <rFont val="Tahoma"/>
            <family val="2"/>
            <charset val="186"/>
          </rPr>
          <t>P-3.3.2.3.</t>
        </r>
      </text>
    </comment>
    <comment ref="E150"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t>
        </r>
      </text>
    </comment>
  </commentList>
</comments>
</file>

<file path=xl/comments2.xml><?xml version="1.0" encoding="utf-8"?>
<comments xmlns="http://schemas.openxmlformats.org/spreadsheetml/2006/main">
  <authors>
    <author>Inga Mikalauskienė</author>
    <author>Audra Cepiene</author>
    <author>Indrė Butenienė</author>
    <author>Rima Ališauskaitė</author>
    <author>Snieguole Kacerauskaite</author>
    <author>Saulina Paulauskiene</author>
  </authors>
  <commentList>
    <comment ref="J21" authorId="0" shapeId="0">
      <text>
        <r>
          <rPr>
            <sz val="9"/>
            <color indexed="81"/>
            <rFont val="Tahoma"/>
            <family val="2"/>
            <charset val="186"/>
          </rPr>
          <t>Lėšų planuojama daugiau dėl šių priežasčių:
1. Prie bendros priemonės prisidėjo Taryba ir sekretoriatas.
2. Įvairių paslaugų kainos išaugo, buvo planuota 20-30 proc. daugiau.
3. Ženkliai išaugo komunalinės paslaugos, tai planuojama apie 30 proc. daugiau (papildomai Danės g. 17 išlaikymas)
4. Buvo atstatytos sumažintos sumos komandiruotėms ir reprezentacinėms priemonėms.
5.Ženkliai pakilo kuro kainos.
6. Bankų mokesčiai už laikomus likučius nuo 45k Eur iki 163,4k Eur.
7. Suplanuotos naujos priemonės kaip garažų remontas – 20k Eur, archyvo skaitmeninimas – 15k Eur, Danės g. 17 kabinetų remontas, baldams, avarinių situacijų likvimas  – 30k Eur, Liepų g. 11 lubų keitimas – 5000 Eur ir kitos priemonės.</t>
        </r>
        <r>
          <rPr>
            <b/>
            <sz val="9"/>
            <color indexed="81"/>
            <rFont val="Tahoma"/>
            <family val="2"/>
            <charset val="186"/>
          </rPr>
          <t xml:space="preserve">
</t>
        </r>
        <r>
          <rPr>
            <sz val="9"/>
            <color indexed="81"/>
            <rFont val="Tahoma"/>
            <family val="2"/>
            <charset val="186"/>
          </rPr>
          <t xml:space="preserve">
</t>
        </r>
      </text>
    </comment>
    <comment ref="J26" authorId="0" shapeId="0">
      <text>
        <r>
          <rPr>
            <sz val="9"/>
            <color indexed="81"/>
            <rFont val="Tahoma"/>
            <family val="2"/>
            <charset val="186"/>
          </rPr>
          <t xml:space="preserve">Ryšio paslaugos, paštas, 2 automobilio nuoma (po 7800 Eur/m), kuras, komunalinės išlaidos, apranga, kanceliarinės ir kt. 2024 m. didėjimas dėl aprangos atnaujinimo +20,0 tūkst Eur. Poreikis nuo 2021 m. sumažėjo, nes administracinių pažeidimų IS perduota IT skyriui administruoti ir mokėti iš jų priemonės.
</t>
        </r>
      </text>
    </comment>
    <comment ref="J29" authorId="0" shapeId="0">
      <text>
        <r>
          <rPr>
            <sz val="9"/>
            <color indexed="81"/>
            <rFont val="Tahoma"/>
            <family val="2"/>
            <charset val="186"/>
          </rPr>
          <t xml:space="preserve">2022 m. bus perkamos dvi naujos sirenos už 9,7 tūkst. Eur, 300 lovelių ir 300 miegmaišių už 30,0 tūkst. Eur. 7,1 tūkst. Eur techninis metinis sirenų aptarnavimas. 2023-2024 m. dėl pabrangimo 7,5 tūkst. Eur sirenų aptarnavimas
</t>
        </r>
      </text>
    </comment>
    <comment ref="E32" authorId="0" shapeId="0">
      <text>
        <r>
          <rPr>
            <sz val="9"/>
            <color indexed="81"/>
            <rFont val="Tahoma"/>
            <family val="2"/>
            <charset val="186"/>
          </rPr>
          <t xml:space="preserve">LR sveikatos apsugos ministro 2021 m. sausio 27 d. įsakymas Nr. V-160 
"DĖL VALSTYBĖS INSTITUCIJŲ IR ĮSTAIGŲ, SAVIVALDYBIŲ INSTITUCIJŲ IR ĮSTAIGŲ, ŪKIO SUBJEKTŲ IR KITŲ ĮSTAIGŲ, SAVIVALDYBIŲ ADMINISTRACIJŲ KAUPIAMŲ ASMENINĖS APSAUGOS PRIEMONIŲ IR KITŲ VEIKLOS VYKDYMUI UŽTIKRINTI BŪTINŲ PRIEMONIŲ, SKIRTŲ APSISAUGOTI NUO COVID-19 LIGOS (KORONAVIRUSO INFEKCIJOS), ATSARGŲ SĄRAŠO BEI ŠIŲ PRIEMONIŲ KIEKIO APSKAIČIAVIMO TVARKOS APRAŠO PATVIRTINIMO"
</t>
        </r>
      </text>
    </comment>
    <comment ref="N32" authorId="0" shapeId="0">
      <text>
        <r>
          <rPr>
            <sz val="9"/>
            <color indexed="81"/>
            <rFont val="Tahoma"/>
            <family val="2"/>
            <charset val="186"/>
          </rPr>
          <t>Priemonės:
1. Pervežimai į Mobilų punktą, sergančiųjų pervežimai į namus, saviizoliacijos vietas;
2. Izoliuotų asmenų apgyvendinimas;
3. Izoliuotų asmenų maitinimas;
4. Mobilaus punkto, Karščiavimo klinikos išlaikymas;
5. Apsaugos priemonių įsigijimas (respiratoriai, pirštinės dez. sk.);
6. Patalpų, transporto dezinfekcija;
7. Medicininių atliekų konteineriai.</t>
        </r>
      </text>
    </comment>
    <comment ref="O32" authorId="0" shapeId="0">
      <text>
        <r>
          <rPr>
            <sz val="9"/>
            <color indexed="81"/>
            <rFont val="Tahoma"/>
            <family val="2"/>
            <charset val="186"/>
          </rPr>
          <t>1. Transportas - 200000 Eur;
2. Apgyvendinimas - 4000 Eur;
3. Izoliavimosi patalpų valymo paslaugos - 2000 Eur;
4. Maitinimo paslaugos - 6700 Eur;
5. Dezinfekavimo paslaugos - 12000 Eur;
6. Asmens apsaugos priemonės privalomam rezervui (10 proc.) - 27300 Eur;
7. Mobilaus punkto palapinių (stoginių) nuomos paslaugos (4 vnt.x1000 eurx12 mėn.) - 48000 Eur;</t>
        </r>
      </text>
    </comment>
    <comment ref="O36" authorId="0" shapeId="0">
      <text>
        <r>
          <rPr>
            <sz val="9"/>
            <color indexed="81"/>
            <rFont val="Tahoma"/>
            <family val="2"/>
            <charset val="186"/>
          </rPr>
          <t xml:space="preserve">1. Ėminių iš paciento nosiaryklės ir ryklės paėmimo mobiliuosiuose punktuose COVID-19 ligos (koronaviruso infekcijos) laboratoriniams tyrimams atlikti paslauga;
2. Tikslinių grupių, nurodytų  LR sveikatos apsaugos ministro – valstybės lygio ekstremaliosios situacijos valstybės operacijų vadovo sprendimuose, asmenų ištyrimo greitaisiais serologiniais testais „AMP Rapid Test SARS-CoV-2 IgG/IgM“  paslauga;
3. Skiepijimo COVID-19 vakcina organizavimo ir teikimo Klaipėdos miesto savivaldybės teritorijoje paslauga;
4. Pacientų pervežimo paslaugos greitosios medicininės pagalbos automobiliu paslauga;
5. Savikontrolės tyrimams ir aplinkos paviršių tyrimui reikalingos priemonės.
</t>
        </r>
      </text>
    </comment>
    <comment ref="F37" authorId="1" shapeId="0">
      <text>
        <r>
          <rPr>
            <sz val="9"/>
            <color indexed="81"/>
            <rFont val="Tahoma"/>
            <family val="2"/>
            <charset val="186"/>
          </rPr>
          <t xml:space="preserve">P-2.6.1.4.
</t>
        </r>
      </text>
    </comment>
    <comment ref="N49" authorId="0" shapeId="0">
      <text>
        <r>
          <rPr>
            <sz val="9"/>
            <color indexed="81"/>
            <rFont val="Tahoma"/>
            <family val="2"/>
            <charset val="186"/>
          </rPr>
          <t>7 valdos, 11 DNSB</t>
        </r>
      </text>
    </comment>
    <comment ref="O49" authorId="0" shapeId="0">
      <text>
        <r>
          <rPr>
            <sz val="9"/>
            <color indexed="81"/>
            <rFont val="Tahoma"/>
            <family val="2"/>
            <charset val="186"/>
          </rPr>
          <t>8 valdos (naujas admin. UAB "Green Admin), 11 DNSB</t>
        </r>
      </text>
    </comment>
    <comment ref="E51" authorId="0" shapeId="0">
      <text>
        <r>
          <rPr>
            <sz val="9"/>
            <color indexed="81"/>
            <rFont val="Tahoma"/>
            <family val="2"/>
            <charset val="186"/>
          </rPr>
          <t xml:space="preserve">Išmokos seniūnaičiams pagal 2014-04-30 sprendimą Nr. T2-81
Seniūnaičių mokymų tvarka 2020-01-16 Nr. AD1-95
Patalpų nuoma pagal 2019-12-19 sprendimą Nr. T2-374.
</t>
        </r>
      </text>
    </comment>
    <comment ref="F52" authorId="0" shapeId="0">
      <text>
        <r>
          <rPr>
            <sz val="9"/>
            <color indexed="81"/>
            <rFont val="Tahoma"/>
            <family val="2"/>
            <charset val="186"/>
          </rPr>
          <t>P-2.6.4.2.</t>
        </r>
      </text>
    </comment>
    <comment ref="E56" authorId="0" shapeId="0">
      <text>
        <r>
          <rPr>
            <sz val="9"/>
            <color indexed="81"/>
            <rFont val="Tahoma"/>
            <family val="2"/>
            <charset val="186"/>
          </rPr>
          <t xml:space="preserve">2020-10-23 sprendimo projektas Nr. T1-285.
Klaipėdos regiono plėtros tarybai kaip Klaipėdos m. savivaldybės stojamasis įnašas perduodamas Klaipėdos m. savivaldybei nuosavybės teise priklausantis finansinis turtas iš Klaipėdos m. savivaldybės biudžeto – 2000 Eur </t>
        </r>
      </text>
    </comment>
    <comment ref="E63" authorId="0" shapeId="0">
      <text>
        <r>
          <rPr>
            <sz val="9"/>
            <color indexed="81"/>
            <rFont val="Tahoma"/>
            <family val="2"/>
            <charset val="186"/>
          </rPr>
          <t>Perkelta į bendrą papriemonę "Savivaldybės administracijos veiklos užtikrinimas"</t>
        </r>
      </text>
    </comment>
    <comment ref="E66" authorId="0" shapeId="0">
      <text>
        <r>
          <rPr>
            <sz val="9"/>
            <color indexed="81"/>
            <rFont val="Tahoma"/>
            <family val="2"/>
            <charset val="186"/>
          </rPr>
          <t xml:space="preserve">Perkelta į bendrą papriemonę "Savivaldybės administracijos veiklos užtikrinimas"
</t>
        </r>
      </text>
    </comment>
    <comment ref="E70" authorId="1" shapeId="0">
      <text>
        <r>
          <rPr>
            <sz val="9"/>
            <color indexed="81"/>
            <rFont val="Tahoma"/>
            <family val="2"/>
            <charset val="186"/>
          </rPr>
          <t xml:space="preserve">Pagal 2016-06-23 sprendimu Nr. T2-184 patvirtintą Klaipėdos miesto savivaldybės Tarybos veiklos reglamento 21 p., LR Vietos savivaldos įstatymo 19 str. 19 p. bei Statistikos departamento duomenimis (1278(VMDU)*1,5*12)=23 004 Eur; </t>
        </r>
      </text>
    </comment>
    <comment ref="F73" authorId="2" shapeId="0">
      <text>
        <r>
          <rPr>
            <b/>
            <sz val="9"/>
            <color indexed="81"/>
            <rFont val="Tahoma"/>
            <family val="2"/>
            <charset val="186"/>
          </rPr>
          <t>KEPS</t>
        </r>
        <r>
          <rPr>
            <sz val="9"/>
            <color indexed="81"/>
            <rFont val="Tahoma"/>
            <family val="2"/>
            <charset val="186"/>
          </rPr>
          <t xml:space="preserve"> </t>
        </r>
        <r>
          <rPr>
            <b/>
            <sz val="9"/>
            <color indexed="81"/>
            <rFont val="Tahoma"/>
            <family val="2"/>
            <charset val="186"/>
          </rPr>
          <t>3.4.2.</t>
        </r>
        <r>
          <rPr>
            <sz val="9"/>
            <color indexed="81"/>
            <rFont val="Tahoma"/>
            <family val="2"/>
            <charset val="186"/>
          </rPr>
          <t xml:space="preserve"> Plėsti Klaipėdos apskrities, vienijančios 7 savivaldybes, bendradarbiavimą sprendžiant viso regiono patrauklumo klausimus </t>
        </r>
        <r>
          <rPr>
            <sz val="9"/>
            <color indexed="81"/>
            <rFont val="Tahoma"/>
            <family val="2"/>
            <charset val="186"/>
          </rPr>
          <t xml:space="preserve">
</t>
        </r>
      </text>
    </comment>
    <comment ref="M73" authorId="1" shapeId="0">
      <text>
        <r>
          <rPr>
            <sz val="9"/>
            <color indexed="81"/>
            <rFont val="Tahoma"/>
            <family val="2"/>
            <charset val="186"/>
          </rPr>
          <t>Savivaldybių asociacija (0,03 proc. nuo biudžeto apimties), VVG - po 50 Eur per metus</t>
        </r>
      </text>
    </comment>
    <comment ref="F75" authorId="0" shapeId="0">
      <text>
        <r>
          <rPr>
            <sz val="9"/>
            <color indexed="81"/>
            <rFont val="Tahoma"/>
            <family val="2"/>
            <charset val="186"/>
          </rPr>
          <t xml:space="preserve">P-1.1.1.2.
</t>
        </r>
      </text>
    </comment>
    <comment ref="J75" authorId="0" shapeId="0">
      <text>
        <r>
          <rPr>
            <sz val="9"/>
            <color indexed="81"/>
            <rFont val="Tahoma"/>
            <family val="2"/>
            <charset val="186"/>
          </rPr>
          <t xml:space="preserve">Kas metai Klaipėdos regiono merai visuotiniame narių susirinkime pritaria asociacijos "Klaipėdos regionas" dalyvio mokesčio skaičiavimo metodikai. 2021 m. protokolu užfiksuota, kad Klaipėdos miesto savivaldybės nario mokestis Asociacijoje yra 49 432,78 Eur.
</t>
        </r>
      </text>
    </comment>
    <comment ref="M75" authorId="0" shapeId="0">
      <text>
        <r>
          <rPr>
            <sz val="9"/>
            <color indexed="81"/>
            <rFont val="Tahoma"/>
            <family val="2"/>
            <charset val="186"/>
          </rPr>
          <t>Pasikeitė LR regioninės plėtros įstatymas nuo 2020-09-01</t>
        </r>
      </text>
    </comment>
    <comment ref="F77" authorId="3" shapeId="0">
      <text>
        <r>
          <rPr>
            <b/>
            <sz val="9"/>
            <color indexed="81"/>
            <rFont val="Tahoma"/>
            <family val="2"/>
            <charset val="186"/>
          </rPr>
          <t>KEPS 2030 1.1.4. uždavinys</t>
        </r>
        <r>
          <rPr>
            <sz val="9"/>
            <color indexed="81"/>
            <rFont val="Tahoma"/>
            <family val="2"/>
            <charset val="186"/>
          </rPr>
          <t xml:space="preserve">
Sudaryti sąlygas gauti investuotojams ir talentams aktualias viešąsias pas-laugas ir dokumentus anglų kalba: pa-rengti dvikalbius dokumentų šablonus, teikti paslaugas ir priimti dokumentus, užpildytus anglų kalba</t>
        </r>
      </text>
    </comment>
    <comment ref="J77" authorId="0" shapeId="0">
      <text>
        <r>
          <rPr>
            <sz val="9"/>
            <color indexed="81"/>
            <rFont val="Tahoma"/>
            <family val="2"/>
            <charset val="186"/>
          </rPr>
          <t xml:space="preserve">3,0 tūkst. Eur planuojamos vertėjo paslaugos žodžiu Klaipėdos m. 770 m. jubiliejui
</t>
        </r>
      </text>
    </comment>
    <comment ref="F79" authorId="0" shapeId="0">
      <text>
        <r>
          <rPr>
            <sz val="9"/>
            <color indexed="81"/>
            <rFont val="Tahoma"/>
            <family val="2"/>
            <charset val="186"/>
          </rPr>
          <t xml:space="preserve">P-2.6.3.1
</t>
        </r>
      </text>
    </comment>
    <comment ref="F81" authorId="3" shapeId="0">
      <text>
        <r>
          <rPr>
            <sz val="9"/>
            <color indexed="81"/>
            <rFont val="Tahoma"/>
            <family val="2"/>
            <charset val="186"/>
          </rPr>
          <t>KEPS 2030 1.3.7. uždavinys Organizuoti nišinius tarptautinius mega-renginius, susijusius su prioritetinių sričių, verslumo skatinimo temomis</t>
        </r>
      </text>
    </comment>
    <comment ref="M81" authorId="1" shapeId="0">
      <text>
        <r>
          <rPr>
            <sz val="9"/>
            <color indexed="81"/>
            <rFont val="Tahoma"/>
            <family val="2"/>
            <charset val="186"/>
          </rPr>
          <t>(apgyvendinimo, maitinimo paslaugos, kultūrinė programa)</t>
        </r>
      </text>
    </comment>
    <comment ref="J87" authorId="0" shapeId="0">
      <text>
        <r>
          <rPr>
            <sz val="9"/>
            <color indexed="81"/>
            <rFont val="Tahoma"/>
            <family val="2"/>
            <charset val="186"/>
          </rPr>
          <t xml:space="preserve">Šventiniu laikotarpiu buvo išsilieję teršalai Danės upėje. Teršalų likvidavimo išlaidų padengimui bus apmokama iš direktoriaus rezervo. </t>
        </r>
        <r>
          <rPr>
            <sz val="9"/>
            <color indexed="81"/>
            <rFont val="Tahoma"/>
            <family val="2"/>
            <charset val="186"/>
          </rPr>
          <t xml:space="preserve">
</t>
        </r>
      </text>
    </comment>
    <comment ref="O90" authorId="0" shapeId="0">
      <text>
        <r>
          <rPr>
            <sz val="9"/>
            <color indexed="81"/>
            <rFont val="Tahoma"/>
            <family val="2"/>
            <charset val="186"/>
          </rPr>
          <t>2022 m. numatoma atlikti privažiuojamųjų ir įvažiuojamųjų kelių kadastrinius matavimus ir teisinę registracija: 30-40 km, preliminari darbų kaina 20 tūkst. Eur. Neregistruotų šilumos, vandentiekio, buitinių nuotekų ir lietaus nuotekų tinklų kadastriniai matavimai ir teisinė registracija: 17 km x 0,6 Eur/m = 10,2 tūkst. Eur. Taip pat patalpų/pastatų kadastriniai matavimai: 5000 kv. m x 1,0 = 5 tūkst. Eur. Mašinų stovėjimo aikštelių matavimai ir registracija: 4 ha x 1258 Eur/ha = 5,1 tūkst. Eur. Kitų darbų atlikimui Registrų centre (juridinių faktų registravimui, pastatų ir patalpų pakeitimų teisinės registracijos atlikimui, kadastrinių matavimų tikslinimui) lėšų poreikis 5,0 tūkst. Eur. Nenumatytiems darbams apie 3,0 tūkst. Eur.</t>
        </r>
      </text>
    </comment>
    <comment ref="O93" authorId="0" shapeId="0">
      <text>
        <r>
          <rPr>
            <sz val="9"/>
            <color indexed="81"/>
            <rFont val="Tahoma"/>
            <family val="2"/>
            <charset val="186"/>
          </rPr>
          <t xml:space="preserve">Eksploatacinės išlaidos 50,0 tūkst. Eur  + 8,0 tūkst. Eur draudimas. 
</t>
        </r>
      </text>
    </comment>
    <comment ref="O96" authorId="0" shapeId="0">
      <text>
        <r>
          <rPr>
            <sz val="9"/>
            <color indexed="81"/>
            <rFont val="Tahoma"/>
            <family val="2"/>
            <charset val="186"/>
          </rPr>
          <t>2022 m. savivaldybei tenkanti prisidėjimo dalis dėl atliekamų daugiabučių namų modernizavimo darbų: Liepų g. 49 - apie 32,0 tūkst. Eur, Danės g. 7 - apie 44,0 tūkst. Eur, H. Manto g. 51 - apie 10,0 tūkst. Eur. Likutis 4,0 tūkst. Eur rezervas dėl galimų renovacijų kainų padidėjimo.</t>
        </r>
      </text>
    </comment>
    <comment ref="J97" authorId="0" shapeId="0">
      <text>
        <r>
          <rPr>
            <sz val="9"/>
            <color indexed="81"/>
            <rFont val="Tahoma"/>
            <family val="2"/>
            <charset val="186"/>
          </rPr>
          <t xml:space="preserve">Nepaskirstytas SB(SPL) iš ankstesnių metų yra 57,2 tūkst. Eur, plius 11,8 tūkst. Eur iš 2021 m., iš viso 69 tūkst. Eur
</t>
        </r>
      </text>
    </comment>
    <comment ref="O102" authorId="0" shapeId="0">
      <text>
        <r>
          <rPr>
            <sz val="9"/>
            <color indexed="81"/>
            <rFont val="Tahoma"/>
            <family val="2"/>
            <charset val="186"/>
          </rPr>
          <t xml:space="preserve">Pagal 2010 m. spalio 7 d. sudarytą koncesijos sutartį Savivaldybė dėl energetinių išteklių kompensavimo už 2018-2021 m. įsipareigojusi padengti skirtumą dėl išaugusių kainų, t.y. 41,4 tūkst. Eur su PVM. </t>
        </r>
      </text>
    </comment>
    <comment ref="O103" authorId="0" shapeId="0">
      <text>
        <r>
          <rPr>
            <sz val="9"/>
            <color indexed="81"/>
            <rFont val="Tahoma"/>
            <family val="2"/>
            <charset val="186"/>
          </rPr>
          <t xml:space="preserve">Dėl išaugusių paslaugų kainų ir didesnio objektų skaičiaus 
</t>
        </r>
      </text>
    </comment>
    <comment ref="J108" authorId="4" shapeId="0">
      <text>
        <r>
          <rPr>
            <sz val="9"/>
            <color indexed="81"/>
            <rFont val="Tahoma"/>
            <family val="2"/>
            <charset val="186"/>
          </rPr>
          <t>Skaidytyti į:
1. naujų KMSA dokumentų įsigijimas,
2. atrankos agentūros paslaugos</t>
        </r>
        <r>
          <rPr>
            <b/>
            <sz val="9"/>
            <color indexed="81"/>
            <rFont val="Tahoma"/>
            <family val="2"/>
            <charset val="186"/>
          </rPr>
          <t xml:space="preserve">
</t>
        </r>
        <r>
          <rPr>
            <sz val="9"/>
            <color indexed="81"/>
            <rFont val="Tahoma"/>
            <family val="2"/>
            <charset val="186"/>
          </rPr>
          <t xml:space="preserve">
</t>
        </r>
      </text>
    </comment>
    <comment ref="O108" authorId="0" shapeId="0">
      <text>
        <r>
          <rPr>
            <sz val="9"/>
            <color indexed="81"/>
            <rFont val="Tahoma"/>
            <family val="2"/>
            <charset val="186"/>
          </rPr>
          <t xml:space="preserve">Naujų Savivaldybės administracijos patalpų/pastato nuomos ar įsigijimo pirkimo dokumentų rengimas. Atrankos agentūros paslaugų pirkimas dėl SVĮ nepriklausomų valdymo ir priežiūros organų narių atrinkimo. 
</t>
        </r>
      </text>
    </comment>
    <comment ref="F114" authorId="1" shapeId="0">
      <text>
        <r>
          <rPr>
            <b/>
            <sz val="9"/>
            <color indexed="81"/>
            <rFont val="Tahoma"/>
            <family val="2"/>
            <charset val="186"/>
          </rPr>
          <t xml:space="preserve">P1, 8.2.1. </t>
        </r>
        <r>
          <rPr>
            <sz val="9"/>
            <color indexed="81"/>
            <rFont val="Tahoma"/>
            <family val="2"/>
            <charset val="186"/>
          </rPr>
          <t>Parengta ir įgyvendinta Savivaldybės turto ir įmonių valdymo efektyvinimo koncepcija ir priemonių planas</t>
        </r>
      </text>
    </comment>
    <comment ref="M114" authorId="1" shapeId="0">
      <text>
        <r>
          <rPr>
            <sz val="9"/>
            <color indexed="81"/>
            <rFont val="Tahoma"/>
            <family val="2"/>
            <charset val="186"/>
          </rPr>
          <t>Siūloma parengti veiksmų planą, kuriame būtų numatyti strateginiai sprendimai dėl turto ir įmonių valdymo efektyvinimo:  nereikalingo turto pardavimo, kriterijų, kuriuos turi atitikti panaudos gavėjai įvedimo ir t.t. Planą parengti ketinama 2019 m., pilnai įgyvendinti - 2023 m.</t>
        </r>
      </text>
    </comment>
    <comment ref="J118" authorId="0" shapeId="0">
      <text>
        <r>
          <rPr>
            <sz val="9"/>
            <color indexed="81"/>
            <rFont val="Tahoma"/>
            <family val="2"/>
            <charset val="186"/>
          </rPr>
          <t xml:space="preserve">2022 m. planuojama atlikti Danės upės krantinės ruože nuo Jono kalnelio iki Klaipėdos piliavietės ekspertizę, nes atliekant krantinės apžiūrą, nustatyta, kad vietomis ji yra pasislinkusi 3-4 centimetrus. Todėl būtina įvertinti krantinės atitiktį esminiam statinio reikalavimui. Mechaninis atsparumas ir pastovumas. Ekspertizės išvados bus naudojamos Danės upės valymo/gilinimo darbams atlikti. Atlikus apklausą, nustatyta, kad Danės krantinės ekspertizės kaina siekia 50.000,00 eurų. 2019 m. buvo pirktos "Jachtų, mažųjų laivų uosto krantinės dalies Klaipėdoje ekspertizės paslaugos". Pasiūlymo kaina buvo 13.552,00 eurų. Ištyrinėta buvo apie 100 m krantinės. 2022 m. planuojama atlikti 700 m ilgio krantinės ekspertizę. Atkreiptinas dėmesys, kad šiems darbams yra reikalinga povandeninė konstrukcijų apžiūra, todėl kaina, lyginant su pastatų ekspertizės paslaugų kainomis yra žymiai didesnė.
</t>
        </r>
      </text>
    </comment>
    <comment ref="J126" authorId="0" shapeId="0">
      <text>
        <r>
          <rPr>
            <sz val="9"/>
            <color indexed="81"/>
            <rFont val="Tahoma"/>
            <family val="2"/>
            <charset val="186"/>
          </rPr>
          <t>1. Licencijų ir leidimų informacinė sistemos aptarnavimas perkeltas iš Viešosios tvarkos išlaikymo priemonės 35k Eur;
2. Perkami kompiuteriai už 75k Eur (ankstesniais metais planuota tik už 5k Eur) nešiojami kompiuteriai darbuotojams – 100 vnt. po 1500 Eur;
3. IT saugos vertinimo paslaugos – 10k Eur;
4. Perkamas naujas serveris duomenim laikyti (būtina) – 30k Eur;
5. Išaugo Microsoft licencijų kaina - 20k Eur daugiau;
6. Apskaitos sistemos įdiegimas VŠĮ – pavaldžių įstaigų bendra apskaitos sistema – 16k Eur;
7. Perkama nauja Seniūnaičių balsavimo sistema, puslapis ir kt. – 40k Eur 
8. Paraiškų informacinės sistemos įsigijimas (D.Petrolevičiaus) – 40k Eur</t>
        </r>
        <r>
          <rPr>
            <b/>
            <sz val="9"/>
            <color indexed="81"/>
            <rFont val="Tahoma"/>
            <family val="2"/>
            <charset val="186"/>
          </rPr>
          <t xml:space="preserve">
</t>
        </r>
        <r>
          <rPr>
            <sz val="9"/>
            <color indexed="81"/>
            <rFont val="Tahoma"/>
            <family val="2"/>
            <charset val="186"/>
          </rPr>
          <t xml:space="preserve">
</t>
        </r>
      </text>
    </comment>
    <comment ref="M132" authorId="1" shapeId="0">
      <text>
        <r>
          <rPr>
            <sz val="9"/>
            <color indexed="81"/>
            <rFont val="Tahoma"/>
            <family val="2"/>
            <charset val="186"/>
          </rPr>
          <t>(Savivaldybės administracija ir 116 biudžetinė įstaiga)</t>
        </r>
      </text>
    </comment>
    <comment ref="O136" authorId="0" shapeId="0">
      <text>
        <r>
          <rPr>
            <sz val="9"/>
            <color indexed="81"/>
            <rFont val="Tahoma"/>
            <family val="2"/>
            <charset val="186"/>
          </rPr>
          <t>1. Apskaitos sistemos įdiegimas VŠĮ – pavaldžių įstaigų bendra apskaitos sistema – 16k Eur (dalis įstaigų - 2022 m., pabaiga - 2023 m.);
2. Perkama nauja Seniūnaičių balsavimo sistema, puslapis ir kt. – 40k Eur 
3. Paraiškų informacinės sistemos įsigijimas (D. Petrolevičius) – 40k Eur</t>
        </r>
        <r>
          <rPr>
            <b/>
            <sz val="9"/>
            <color indexed="81"/>
            <rFont val="Tahoma"/>
            <family val="2"/>
            <charset val="186"/>
          </rPr>
          <t xml:space="preserve">
</t>
        </r>
        <r>
          <rPr>
            <sz val="9"/>
            <color indexed="81"/>
            <rFont val="Tahoma"/>
            <family val="2"/>
            <charset val="186"/>
          </rPr>
          <t xml:space="preserve">
</t>
        </r>
      </text>
    </comment>
    <comment ref="P136" authorId="0" shapeId="0">
      <text>
        <r>
          <rPr>
            <sz val="9"/>
            <color indexed="81"/>
            <rFont val="Tahoma"/>
            <family val="2"/>
            <charset val="186"/>
          </rPr>
          <t xml:space="preserve">Apskaitos sistemos įdiegimas VŠĮ – pavaldžių įstaigų bendra apskaitos sistema – 30k Eur (baigiama diegti 2023 m.)
</t>
        </r>
        <r>
          <rPr>
            <b/>
            <sz val="9"/>
            <color indexed="81"/>
            <rFont val="Tahoma"/>
            <family val="2"/>
            <charset val="186"/>
          </rPr>
          <t xml:space="preserve">
</t>
        </r>
        <r>
          <rPr>
            <sz val="9"/>
            <color indexed="81"/>
            <rFont val="Tahoma"/>
            <family val="2"/>
            <charset val="186"/>
          </rPr>
          <t xml:space="preserve">
</t>
        </r>
      </text>
    </comment>
    <comment ref="F138" authorId="2" shapeId="0">
      <text>
        <r>
          <rPr>
            <b/>
            <sz val="9"/>
            <color indexed="81"/>
            <rFont val="Tahoma"/>
            <family val="2"/>
            <charset val="186"/>
          </rPr>
          <t xml:space="preserve">2019-2023 m. veiklos prioritetai:
</t>
        </r>
        <r>
          <rPr>
            <sz val="9"/>
            <color indexed="81"/>
            <rFont val="Tahoma"/>
            <family val="2"/>
            <charset val="186"/>
          </rPr>
          <t xml:space="preserve">8.3.5. Sukurta  „Klaipėdiečio kortelės“ koncepcija ir įdiegta sistema.
</t>
        </r>
      </text>
    </comment>
    <comment ref="F140" authorId="0" shapeId="0">
      <text>
        <r>
          <rPr>
            <sz val="9"/>
            <color indexed="81"/>
            <rFont val="Tahoma"/>
            <family val="2"/>
            <charset val="186"/>
          </rPr>
          <t>P-2.6.1.1.</t>
        </r>
      </text>
    </comment>
    <comment ref="E144" authorId="1" shapeId="0">
      <text>
        <r>
          <rPr>
            <sz val="9"/>
            <color indexed="81"/>
            <rFont val="Tahoma"/>
            <family val="2"/>
            <charset val="186"/>
          </rPr>
          <t xml:space="preserve">Kokybės vadybos metodų diegimas vidaus procesams optimizuoti, siekiant didinti gyventojų pasitenkinimą Savivaldybės teikiamomis paslaugomis.  LEAN metodo „lieknoji vadyba“ (angl. lean – lieknas) sistemos tikslas – naudojant mažesnius išteklius sukurti didesnę vertę klientui. </t>
        </r>
        <r>
          <rPr>
            <b/>
            <sz val="9"/>
            <color indexed="81"/>
            <rFont val="Tahoma"/>
            <family val="2"/>
            <charset val="186"/>
          </rPr>
          <t>Projekte dalyvauja Klaipėdos ir Kretingos rajonų savivaldybės. Paraiškos pateikimo data 2017 m. spalis, trukmė 36 mėnesiai.</t>
        </r>
        <r>
          <rPr>
            <sz val="9"/>
            <color indexed="81"/>
            <rFont val="Tahoma"/>
            <family val="2"/>
            <charset val="186"/>
          </rPr>
          <t xml:space="preserve"> Projekto metu numatoma apmokyti 401 administracijos darbuotoją, iš jų  keturi taps sertifikuotais projekto lyderiais, planuojama įdiegti  7 metodus, parengti piliečių chartiją.</t>
        </r>
      </text>
    </comment>
    <comment ref="F144" authorId="1" shapeId="0">
      <text>
        <r>
          <rPr>
            <b/>
            <sz val="9"/>
            <color indexed="81"/>
            <rFont val="Tahoma"/>
            <family val="2"/>
            <charset val="186"/>
          </rPr>
          <t xml:space="preserve">P1, 8.3.2. </t>
        </r>
        <r>
          <rPr>
            <sz val="9"/>
            <color indexed="81"/>
            <rFont val="Tahoma"/>
            <family val="2"/>
            <charset val="186"/>
          </rPr>
          <t xml:space="preserve">Savivaldybės administracijoje įdiegta ir funkcionuoja kokybės vadybos sistema
</t>
        </r>
      </text>
    </comment>
    <comment ref="M144" authorId="1" shapeId="0">
      <text>
        <r>
          <rPr>
            <sz val="9"/>
            <color indexed="81"/>
            <rFont val="Tahoma"/>
            <family val="2"/>
            <charset val="186"/>
          </rPr>
          <t xml:space="preserve">Įdiegti ir taikomi ne mažiau kaip 7 LEAN „lieknoji vadyba“ (angl. lean – lieknas) </t>
        </r>
        <r>
          <rPr>
            <sz val="7"/>
            <color indexed="81"/>
            <rFont val="Tahoma"/>
            <family val="2"/>
            <charset val="186"/>
          </rPr>
          <t>(Asaichi, Kaizen, PDCA, SD, VACA, VSM, 5S)</t>
        </r>
        <r>
          <rPr>
            <sz val="9"/>
            <color indexed="81"/>
            <rFont val="Tahoma"/>
            <family val="2"/>
            <charset val="186"/>
          </rPr>
          <t xml:space="preserve"> vadybos metodai, vnt. </t>
        </r>
      </text>
    </comment>
    <comment ref="F145" authorId="1"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1.1.1. priemonė
</t>
        </r>
      </text>
    </comment>
    <comment ref="F146" authorId="1" shapeId="0">
      <text>
        <r>
          <rPr>
            <b/>
            <sz val="9"/>
            <color indexed="81"/>
            <rFont val="Tahoma"/>
            <family val="2"/>
            <charset val="186"/>
          </rPr>
          <t xml:space="preserve">P3.4.3.5 </t>
        </r>
        <r>
          <rPr>
            <sz val="9"/>
            <color indexed="81"/>
            <rFont val="Tahoma"/>
            <family val="2"/>
            <charset val="186"/>
          </rPr>
          <t xml:space="preserve">Diegti visuotinės kokybės vadybos principus Savivaldybės administracijoje
</t>
        </r>
      </text>
    </comment>
    <comment ref="F147" authorId="1" shapeId="0">
      <text>
        <r>
          <rPr>
            <b/>
            <sz val="9"/>
            <color indexed="81"/>
            <rFont val="Tahoma"/>
            <family val="2"/>
            <charset val="186"/>
          </rPr>
          <t>P1,</t>
        </r>
        <r>
          <rPr>
            <sz val="9"/>
            <color indexed="81"/>
            <rFont val="Tahoma"/>
            <family val="2"/>
            <charset val="186"/>
          </rPr>
          <t xml:space="preserve"> 8.1.3. Patvirtintas ir įgyvendinamas Klaipėdos miesto  savivaldybės 2021–2030 m. strateginis plėtros planas
</t>
        </r>
      </text>
    </comment>
    <comment ref="F149" authorId="2" shapeId="0">
      <text>
        <r>
          <rPr>
            <sz val="9"/>
            <color indexed="81"/>
            <rFont val="Tahoma"/>
            <family val="2"/>
            <charset val="186"/>
          </rPr>
          <t xml:space="preserve">KEPS 1.1.5. Įdiegti veiklos rezultatų stebėsenos sistemą, pagrįstą procesų rodiklių matavimu, ir susieti ją su darbuotojų vertinimo ir motyvavimo sistema </t>
        </r>
      </text>
    </comment>
    <comment ref="F150" authorId="1" shapeId="0">
      <text>
        <r>
          <rPr>
            <b/>
            <sz val="9"/>
            <color indexed="81"/>
            <rFont val="Tahoma"/>
            <family val="2"/>
            <charset val="186"/>
          </rPr>
          <t>P1,</t>
        </r>
        <r>
          <rPr>
            <sz val="9"/>
            <color indexed="81"/>
            <rFont val="Tahoma"/>
            <family val="2"/>
            <charset val="186"/>
          </rPr>
          <t xml:space="preserve"> 8.1.3. Patvirtintas ir įgyvendinamas Klaipėdos miesto  savivaldybės 2021–2030 m. strateginis plėtros planas
</t>
        </r>
      </text>
    </comment>
    <comment ref="F152" authorId="2" shapeId="0">
      <text>
        <r>
          <rPr>
            <sz val="9"/>
            <color indexed="81"/>
            <rFont val="Tahoma"/>
            <family val="2"/>
            <charset val="186"/>
          </rPr>
          <t xml:space="preserve">KEPS 1.1.5. Įdiegti veiklos rezultatų stebėsenos sistemą, pagrįstą procesų rodiklių matavimu, ir susieti ją su darbuotojų vertinimo ir motyvavimo sistema </t>
        </r>
      </text>
    </comment>
    <comment ref="F153" authorId="2" shapeId="0">
      <text>
        <r>
          <rPr>
            <b/>
            <sz val="9"/>
            <color indexed="81"/>
            <rFont val="Tahoma"/>
            <family val="2"/>
            <charset val="186"/>
          </rPr>
          <t xml:space="preserve">P1 </t>
        </r>
        <r>
          <rPr>
            <sz val="9"/>
            <color indexed="81"/>
            <rFont val="Tahoma"/>
            <family val="2"/>
            <charset val="186"/>
          </rPr>
          <t xml:space="preserve">8.3.6. Įsteigtų nuotolinių gyventojų aptarnavimo centrų skaičius. </t>
        </r>
      </text>
    </comment>
    <comment ref="O155" authorId="0" shapeId="0">
      <text>
        <r>
          <rPr>
            <sz val="9"/>
            <color indexed="81"/>
            <rFont val="Tahoma"/>
            <family val="2"/>
            <charset val="186"/>
          </rPr>
          <t xml:space="preserve">Planuojama nuomotis maždaug 600-800 kv.m. patalpas, skirtas dirbti 43 specialistams, iš jų 2-3 darbo vietos būtų skiriamos Klientų aptarnavimo centrui. Patalpų būtų ieškoma pirmame aukšte arba kituose aukštuose, į kuriuos būtų patogus patekimas liftu, pritaikytu neįgaliems asmenims. Siekiant maksimaliai lengvo pasiekiamumo visiems miestiečiams, patalpų lokacija turėtų būti centrinėje miesto dalyje, šalia jų įrengtos parkavimosi vietos bei autobusų stotelės. Po NT agentūrų apklausų paaiškėjo, kad preliminari nuomos kaina gali svyruoti nuo 8-13 Eur/kv.m. priklausomai nuo patalpų lokacijos, šalia esančios infrastruktūros, aukšto ir kitų privalumų.
Reikalinga suma – 700 kv.m. x 10 Eur = 7000 Eur/mėn. x 9 mėn. = 63000 Eur/m;
Perkraustymui – preliminariai apie 50 val. darbo, valandinis įkainis – apie 50 eur.
50 val. x 50 Eur būtų apie 2500 Eur.
</t>
        </r>
      </text>
    </comment>
    <comment ref="O160" authorId="0" shapeId="0">
      <text>
        <r>
          <rPr>
            <sz val="9"/>
            <color indexed="81"/>
            <rFont val="Tahoma"/>
            <family val="2"/>
            <charset val="186"/>
          </rPr>
          <t xml:space="preserve">Priemonės įgyvendinimas perkeliamas į 2022 m., nes laukiama Vidaus audito išvadų dėl Kultūros skyriaus dalinio finansavimo konkursų, kurios bus aktualios rengiant bendrą tvarką visiems Dalinio finansavimo konkursams
</t>
        </r>
      </text>
    </comment>
    <comment ref="O177" authorId="5" shapeId="0">
      <text>
        <r>
          <rPr>
            <sz val="9"/>
            <color indexed="81"/>
            <rFont val="Tahoma"/>
            <family val="2"/>
            <charset val="186"/>
          </rPr>
          <t>Liepų g. 11 pastatui planuojama pirkti žaliąją energiją (saulės elektrinę) iš saulės parko</t>
        </r>
      </text>
    </comment>
    <comment ref="F178" authorId="5" shapeId="0">
      <text>
        <r>
          <rPr>
            <sz val="9"/>
            <color indexed="81"/>
            <rFont val="Tahoma"/>
            <family val="2"/>
            <charset val="186"/>
          </rPr>
          <t>P-3.3.2.3.</t>
        </r>
      </text>
    </comment>
    <comment ref="F181" authorId="0" shapeId="0">
      <text>
        <r>
          <rPr>
            <b/>
            <sz val="9"/>
            <color indexed="81"/>
            <rFont val="Tahoma"/>
            <family val="2"/>
            <charset val="186"/>
          </rPr>
          <t>P1 3.5.</t>
        </r>
        <r>
          <rPr>
            <sz val="9"/>
            <color indexed="81"/>
            <rFont val="Tahoma"/>
            <family val="2"/>
            <charset val="186"/>
          </rPr>
          <t xml:space="preserve"> Viešųjų erdvių ir pastatų pritaikymas pagal universalaus dizaino principus</t>
        </r>
      </text>
    </comment>
  </commentList>
</comments>
</file>

<file path=xl/sharedStrings.xml><?xml version="1.0" encoding="utf-8"?>
<sst xmlns="http://schemas.openxmlformats.org/spreadsheetml/2006/main" count="948" uniqueCount="282">
  <si>
    <t>Veiklos plano tikslo kodas</t>
  </si>
  <si>
    <t>Uždavinio kodas</t>
  </si>
  <si>
    <t>Priemonės kodas</t>
  </si>
  <si>
    <t>Papriemonės kodas</t>
  </si>
  <si>
    <t>Pavadinimas</t>
  </si>
  <si>
    <t>Finansavimo šaltinis</t>
  </si>
  <si>
    <t>03 Savivaldybės valdymo programa</t>
  </si>
  <si>
    <t>01</t>
  </si>
  <si>
    <t>Savivaldybės administracijos veiklos užtikrinimas:</t>
  </si>
  <si>
    <t>Savivaldybės administracijos veiklos užtikrinimas (darbo užmokestis)</t>
  </si>
  <si>
    <t>SB</t>
  </si>
  <si>
    <t>SB(VB)</t>
  </si>
  <si>
    <t>02</t>
  </si>
  <si>
    <t>SB(SP)</t>
  </si>
  <si>
    <t>SB(SPL)</t>
  </si>
  <si>
    <t>03</t>
  </si>
  <si>
    <t>04</t>
  </si>
  <si>
    <t>Personalo skyrius</t>
  </si>
  <si>
    <t>05</t>
  </si>
  <si>
    <t>06</t>
  </si>
  <si>
    <t>Teisės skyrius</t>
  </si>
  <si>
    <t>Per ataskaitinį laikotarpį užbaigtų bylų skaičius</t>
  </si>
  <si>
    <t>07</t>
  </si>
  <si>
    <t>08</t>
  </si>
  <si>
    <t>Daugiabučių gyvenamųjų namų žemės nuomos mokesčio paskirstymo ir administravimo paslaugos pirkimas</t>
  </si>
  <si>
    <t>Namų administratorių, teikiančių paslaugas, skaičius</t>
  </si>
  <si>
    <t>09</t>
  </si>
  <si>
    <t>SB(VR)</t>
  </si>
  <si>
    <t>SB(VRL)</t>
  </si>
  <si>
    <t>10</t>
  </si>
  <si>
    <t>Viešosios tvarkos skyrius</t>
  </si>
  <si>
    <t>Iš viso:</t>
  </si>
  <si>
    <t>Savivaldybės tarybos finansinio, ūkinio bei materialinio aptarnavimo užtikrinimas</t>
  </si>
  <si>
    <t>Savivaldybės tarybos narių skaičius</t>
  </si>
  <si>
    <t>Mero reprezentacinių priemonių vykdymas (Mero fondo naudojimas)</t>
  </si>
  <si>
    <t>Dalyvavimas vietinių ir tarptautinių organizacijų veikloje:</t>
  </si>
  <si>
    <t>Tarptautinių organizacijų, kurių narė yra Klaipėdos miesto savivaldybė, skaičius</t>
  </si>
  <si>
    <t>Paskolų grąžinimas ir palūkanų mokėjimas</t>
  </si>
  <si>
    <t>Savivaldybės administracijos direktoriaus rezervas</t>
  </si>
  <si>
    <t>Savivaldybei nuosavybės teise priklausančio ir patikėjimo teise valdomo turto valdymas, naudojimas ir disponavimas:</t>
  </si>
  <si>
    <t>Nekilnojamojo turto matavimai ir teisinė registracija</t>
  </si>
  <si>
    <t>Savivaldybei priklausančių patalpų eksploatacinių ir kitų išlaidų padengimas</t>
  </si>
  <si>
    <t>Pastatų, kuriuose yra savivaldybei priklausančios negyvenamosios patalpos, bendro naudojimo objektų remonto išlaidų padengimas</t>
  </si>
  <si>
    <t>Objektų rengimas privatizavimui, privatizavimo programų rengimas, objektų privatizavimo organizavimas</t>
  </si>
  <si>
    <t>Privatizuota objektų, vnt.</t>
  </si>
  <si>
    <t>Gyvenamųjų patalpų ir jų priklausinių, taip pat pagalbinės paskirties pastatų, jų dalių privatizavimo dokumentų rengimas</t>
  </si>
  <si>
    <t>Privatizuota gyvenamųjų patalpų ir jų priklausinių, vnt.</t>
  </si>
  <si>
    <t>Turto valdymo dokumentų rengimas (galimybių studijos, ekspertizės ir kt.)</t>
  </si>
  <si>
    <t xml:space="preserve">Savivaldybės nekilnojamojo turto  (negyvenamoji paskirtis) remontas </t>
  </si>
  <si>
    <t xml:space="preserve">Savivaldybei priklausančių statinių esamos techninės būklės įvertinimo paslaugų įsigijimas </t>
  </si>
  <si>
    <t>Iš viso uždaviniui:</t>
  </si>
  <si>
    <t>Diegti Savivaldybės administracijoje modernias informacines sistemas ir plėsti elektroninių paslaugų spektrą</t>
  </si>
  <si>
    <t>Gerinti gyventojų aptarnavimo ir darbuotojų darbo sąlygas Savivaldybės administracijoje</t>
  </si>
  <si>
    <t>Savivaldybės administracijos reikmėms naudojamų pastatų ir patalpų einamasis remontas:</t>
  </si>
  <si>
    <t>Iš viso tikslui:</t>
  </si>
  <si>
    <t>Iš viso programai:</t>
  </si>
  <si>
    <t>Finansavimo šaltinių suvestinė</t>
  </si>
  <si>
    <t>Finansavimo šaltiniai</t>
  </si>
  <si>
    <t xml:space="preserve">Savivaldybės biudžetas, iš jo: </t>
  </si>
  <si>
    <r>
      <t xml:space="preserve">Savivaldybės biudžeto lėšos </t>
    </r>
    <r>
      <rPr>
        <b/>
        <sz val="10"/>
        <rFont val="Times New Roman"/>
        <family val="1"/>
        <charset val="186"/>
      </rPr>
      <t>SB</t>
    </r>
  </si>
  <si>
    <r>
      <t xml:space="preserve">Savivaldybės biudžeto rinkliavos lėšos </t>
    </r>
    <r>
      <rPr>
        <b/>
        <sz val="10"/>
        <rFont val="Times New Roman"/>
        <family val="1"/>
        <charset val="186"/>
      </rPr>
      <t>SB(VR)</t>
    </r>
  </si>
  <si>
    <r>
      <t xml:space="preserve">Valstybės biudžeto specialiosios tikslinės dotacijos lėšos </t>
    </r>
    <r>
      <rPr>
        <b/>
        <sz val="10"/>
        <rFont val="Times New Roman"/>
        <family val="1"/>
        <charset val="186"/>
      </rPr>
      <t>SB(VB)</t>
    </r>
  </si>
  <si>
    <r>
      <t xml:space="preserve">Paskolos lėšos </t>
    </r>
    <r>
      <rPr>
        <b/>
        <sz val="10"/>
        <rFont val="Times New Roman"/>
        <family val="1"/>
        <charset val="186"/>
      </rPr>
      <t>SB(P)</t>
    </r>
  </si>
  <si>
    <r>
      <t xml:space="preserve">Pajamų įmokos už patalpų nuomą </t>
    </r>
    <r>
      <rPr>
        <b/>
        <sz val="10"/>
        <rFont val="Times New Roman"/>
        <family val="1"/>
        <charset val="186"/>
      </rPr>
      <t>SB(SP)</t>
    </r>
  </si>
  <si>
    <r>
      <t>Pajamų įmokų už patalpų nuomą likutis</t>
    </r>
    <r>
      <rPr>
        <b/>
        <sz val="10"/>
        <rFont val="Times New Roman"/>
        <family val="1"/>
        <charset val="186"/>
      </rPr>
      <t xml:space="preserve"> SB(SPL)</t>
    </r>
  </si>
  <si>
    <r>
      <t>Vietinių rinkliavų lėšų likutis</t>
    </r>
    <r>
      <rPr>
        <b/>
        <sz val="10"/>
        <rFont val="Times New Roman"/>
        <family val="1"/>
        <charset val="186"/>
      </rPr>
      <t xml:space="preserve"> SB(VRL)</t>
    </r>
  </si>
  <si>
    <t>KITI ŠALTINIAI, IŠ VISO:</t>
  </si>
  <si>
    <r>
      <t xml:space="preserve">Valstybės biudžeto lėšos </t>
    </r>
    <r>
      <rPr>
        <b/>
        <sz val="10"/>
        <rFont val="Times New Roman"/>
        <family val="1"/>
        <charset val="186"/>
      </rPr>
      <t>LRVB</t>
    </r>
  </si>
  <si>
    <t>IŠ VISO:</t>
  </si>
  <si>
    <r>
      <t xml:space="preserve">Žemės pardavimų likučio lėšos </t>
    </r>
    <r>
      <rPr>
        <b/>
        <sz val="10"/>
        <rFont val="Times New Roman"/>
        <family val="1"/>
        <charset val="186"/>
      </rPr>
      <t>SB(ŽPL)</t>
    </r>
  </si>
  <si>
    <t>Vykdoma sutarčių su Klaipėdos rajono savivaldybe, vnt.</t>
  </si>
  <si>
    <t>Įsigyta organizacinės technikos, vnt.</t>
  </si>
  <si>
    <t xml:space="preserve">Eksploatuojama kompiuterių, vnt. </t>
  </si>
  <si>
    <t>Įsigyta kompiuterinės technikos, vnt.</t>
  </si>
  <si>
    <t>Išsiųsta laiškų, tūkst. vnt.</t>
  </si>
  <si>
    <t>Savivaldybės tarybos ir mero sekretoriato finansinio, ūkinio bei materialinio aptarnavimo užtikrinimas</t>
  </si>
  <si>
    <t>Savivaldybės tarybos ir mero sekretoriato darbuotojų skaičius</t>
  </si>
  <si>
    <t>Inžinerinių tinklų, kurių atlikti matavimai, ilgis, km</t>
  </si>
  <si>
    <t>Kompiuterinės, programinės įrangos, organizacinės technikos bei licencijų įsigijimas, eksploatavimas</t>
  </si>
  <si>
    <t xml:space="preserve">Dalyvio mokestis už narystę Lietuvoje veikiančiose asociacijose </t>
  </si>
  <si>
    <t xml:space="preserve"> TIKSLŲ, UŽDAVINIŲ, PRIEMONIŲ, PRIEMONIŲ IŠLAIDŲ IR PRODUKTO KRITERIJŲ SUVESTINĖ</t>
  </si>
  <si>
    <t>tūkst. Eur</t>
  </si>
  <si>
    <t>Savivaldybės administracijos darbuotojų etatų skaičius</t>
  </si>
  <si>
    <t>SB(L)</t>
  </si>
  <si>
    <t xml:space="preserve">Prižiūrėta objektų, vnt. </t>
  </si>
  <si>
    <t xml:space="preserve">Remontuota objektų, vnt. </t>
  </si>
  <si>
    <t>Perduota inžinerinių tinklų, km</t>
  </si>
  <si>
    <t>Įsigyta programinės įrangos, vnt.</t>
  </si>
  <si>
    <t>Prižiūrėta programinės įrangos, vnt.</t>
  </si>
  <si>
    <t>Eksploatuojama šviestuvų, vnt.</t>
  </si>
  <si>
    <t>Automobilių statymo aikštelės prie „Švyturio“ arenos apšvietimo išlaidų dengimas ir energinių išteklių išlaidų kompensavimas UAB „Klaipėdos arena“</t>
  </si>
  <si>
    <t>Nupirkta spaudos ploto dienraščiuose, tūkst. kv. cm</t>
  </si>
  <si>
    <t xml:space="preserve">Gerinti gyventojų aptarnavimo kokybę, diegiant pažangius vadybos principus </t>
  </si>
  <si>
    <t>ES</t>
  </si>
  <si>
    <t>Apmokyta darbuotojų, skaičius</t>
  </si>
  <si>
    <t xml:space="preserve">Eksploatuojama administracinių teisės pažeidimų protokolų valdymo programa, vartotojų skaičius </t>
  </si>
  <si>
    <t>Naudojamos programinės įrangos licencijos, vnt.</t>
  </si>
  <si>
    <t>Strateginio planavimo skyrius</t>
  </si>
  <si>
    <t>Parengtas planas, vnt.</t>
  </si>
  <si>
    <r>
      <t xml:space="preserve">Europos Sąjungos paramos lėšos </t>
    </r>
    <r>
      <rPr>
        <b/>
        <sz val="10"/>
        <rFont val="Times New Roman"/>
        <family val="1"/>
        <charset val="186"/>
      </rPr>
      <t>ES</t>
    </r>
  </si>
  <si>
    <t>Atstovavimo teismuose ir teismų sprendimų vykdymo organizavimas bei teismo išlaidų apmokėjimas</t>
  </si>
  <si>
    <t>Atlikta pastato (Tiltų g. 8) fasado darbų. Užbaigtumas, proc.</t>
  </si>
  <si>
    <t>Suremontuota kabinetų ploto, kv. m</t>
  </si>
  <si>
    <t>Pastato Liepų g. 11 fasado ir patalpų remontas</t>
  </si>
  <si>
    <t xml:space="preserve">Projekto „Paslaugų teikimo gyventojams kokybės gerinimas Klaipėdos regiono savivaldybėse“ įgyvendinimas </t>
  </si>
  <si>
    <t>26/3</t>
  </si>
  <si>
    <t>Suorganizuota renginių, vnt.</t>
  </si>
  <si>
    <t>Dalyvauta tarptautinių organizacijų veikloje, tarptautiniuose ir miestų partnerių organizuojamuose renginiuose, kartai per metus</t>
  </si>
  <si>
    <t>Savivaldybės kontroliuojamų įmonių įstatinio kapitalo didinimas, perduodant inžinerinius tinklus funkcijoms vykdyti, neveikiančių įmonių likvidavimas</t>
  </si>
  <si>
    <t>Išversta į užsienio kalbas tarptautinio bendradarbiavimo dokumentų, puslapių skaičius</t>
  </si>
  <si>
    <t>Organizuota užsienio delegacijų priėmimų ir  pristatymų apie Klaipėdos miestą, vnt.</t>
  </si>
  <si>
    <t>Savivaldybės administracijos veiklos užtikrinimas (pastatų eksploatacija, prekių ir paslaugų įsigijimas, korespondencijos siuntimas paštu, spaudinių prenumerata ir kt.)</t>
  </si>
  <si>
    <t>Viešosios tvarkos skyriaus veiklos užtikrinimas (pastatų eksploatacija, prekių ir paslaugų įsigijimas, korespondencijos siuntimas paštu ir kt.)</t>
  </si>
  <si>
    <t>Užsienio delegacijų priėmimų organizavimas</t>
  </si>
  <si>
    <t>SB(KPP)</t>
  </si>
  <si>
    <t>P6</t>
  </si>
  <si>
    <t>Organizuotas tarptautinis renginys Klaipėdoje, vnt.</t>
  </si>
  <si>
    <t xml:space="preserve">Išsiųsta registruotų laiškų su įteikimu, paprastų laiškų Viešosios tvarkos skyriaus vykdomai veiklai, tūkst. vnt. </t>
  </si>
  <si>
    <t xml:space="preserve">Įdiegta ir taikoma vadybos metodų, vnt. </t>
  </si>
  <si>
    <r>
      <t xml:space="preserve">Europos Sąjungos paramos lėšos, kurios įtrauktos į savivaldybės biudžetą </t>
    </r>
    <r>
      <rPr>
        <b/>
        <sz val="10"/>
        <rFont val="Times New Roman"/>
        <family val="1"/>
        <charset val="186"/>
      </rPr>
      <t>SB(ES)</t>
    </r>
  </si>
  <si>
    <t>Valstybės deleguotų funkcijų vykdymas: žemės ūkio priemonių vykdymas</t>
  </si>
  <si>
    <t>Išnuomota autotransporto (elektromobilių) priemonių, vnt.</t>
  </si>
  <si>
    <t>1/31</t>
  </si>
  <si>
    <t>Apmokyta darbuotojų ir  mokymų programų skaičius</t>
  </si>
  <si>
    <t>Civilinės saugos funkcijos užtikrinimas</t>
  </si>
  <si>
    <t xml:space="preserve">Įsigyta sulankstomų lovų (300 vnt.) ir miegmaišių (300 vnt.), vnt. </t>
  </si>
  <si>
    <t>P1</t>
  </si>
  <si>
    <t xml:space="preserve">Įgyvendintas civilinės saugos funkcijos užtikrinimo rinkodaros priemonių paketas, vnt. </t>
  </si>
  <si>
    <t>Savivaldybės turto ir įmonių valdymo efektyvinimo koncepcijos ir priemonių plano parengimas ir įgyvendinimas</t>
  </si>
  <si>
    <t>Nuotolinių gyventojų aptarnavimo centrų koncepcijos parengimas ir įgyvendinimas</t>
  </si>
  <si>
    <t>Parengta koncepcija, vnt.</t>
  </si>
  <si>
    <t>Apskaitos skyrius</t>
  </si>
  <si>
    <t>Finansų skyrius</t>
  </si>
  <si>
    <t>P</t>
  </si>
  <si>
    <t>Seniūnaičių mokymai ir išmokų seniūnaičiams mokėjimas</t>
  </si>
  <si>
    <t>Seniūnaičių, atstovaujančių miestui, skaičius</t>
  </si>
  <si>
    <t>Tarptautinio bendradarbiavimo vystymas, atstovaujant Klaipėdos miestui  (tarptautinės organizacijos – Cruise Baltic – CB, EUROCITIES, Union of the Baltic Cities – UBC, Baltic Sail,  European Cities Against Drugs – ECAD, Healthy Cities network – WHO, Kommunnes Internasjonale Miljoorganisasjon – KIMO, Istoriniųi miestų lyga – IMLA, Žydų kultūros paveldo Europoje asociacija, Tall Ships Races Europe Ltd. (Sail Training International – STI))</t>
  </si>
  <si>
    <t>Parengta koncepcija ir priemonių planas, vnt.</t>
  </si>
  <si>
    <t>Jaunimo ir bendruomenių reikalų koordinavimo grupė</t>
  </si>
  <si>
    <t>Bendrasis skyrius</t>
  </si>
  <si>
    <t>Informacinių technologijų skyrius</t>
  </si>
  <si>
    <t>Finansų  skyrius</t>
  </si>
  <si>
    <t xml:space="preserve">Ekonominės plėtros grupė </t>
  </si>
  <si>
    <t>Turto valdymo skyrius</t>
  </si>
  <si>
    <t>Statinių administravimo skyrius</t>
  </si>
  <si>
    <t>Statybos leidimų ir statinių priežiūros skyrius</t>
  </si>
  <si>
    <t>Ekstremalios situacijos, susijusios su COVID-19 paplitimu, valdymo ir  pasekmių likvidavimo priemonių vykdymas</t>
  </si>
  <si>
    <t>Vykdomų priemonių skaičius, vnt.</t>
  </si>
  <si>
    <t>11</t>
  </si>
  <si>
    <t>Eksploatuojama akustinių sirenų, vnt.</t>
  </si>
  <si>
    <t>Ekonominės plėtros grupė</t>
  </si>
  <si>
    <r>
      <t xml:space="preserve">Kiti finansavimo šaltiniai </t>
    </r>
    <r>
      <rPr>
        <b/>
        <sz val="10"/>
        <rFont val="Times New Roman"/>
        <family val="1"/>
        <charset val="186"/>
      </rPr>
      <t>Kt</t>
    </r>
  </si>
  <si>
    <t>Įsigyta inventoriaus, vnt.</t>
  </si>
  <si>
    <t>Civilinės atsakomybės draudimo įsigijimas</t>
  </si>
  <si>
    <t>Įsigytas civilinės atsakomybės draudimas (Administracinių nusižengimų kodekso ginčams nagrinėti), vnt.</t>
  </si>
  <si>
    <t>Sertifikuota atskirų metodų vidinių lyderių, skaičius</t>
  </si>
  <si>
    <t xml:space="preserve">Duomenų apsaugos pareigūno paslaugų centralizuotas teikimas savivaldybės biudžetinėms įstaigoms </t>
  </si>
  <si>
    <t>Įsigyta socialinės reklamos mieste paslaugų, vnt.</t>
  </si>
  <si>
    <t>Mokymų (specifiniai mokymai atestatams ir licencijoms įgyti, naujų darbuotojų adaptavimas) organizavimas</t>
  </si>
  <si>
    <t>Įsigytas Viešųjų pirkimų komisijos civilinės atsakomybės draudimas, vnt.</t>
  </si>
  <si>
    <t xml:space="preserve">Biudžetinės įstaigos, turinčios duomenų apsaugos paslaugas, vnt. </t>
  </si>
  <si>
    <t>Klaipėdos regiono plėtros tarybos kaip Klaipėdos miesto savivaldybės stojamasis įnašo mokėjimas</t>
  </si>
  <si>
    <t>Duomenų apsaugos pareigūnė</t>
  </si>
  <si>
    <t>KSP reprezentacinių priemonių vykdymas, vnt.</t>
  </si>
  <si>
    <t>Strateginio plėtros plano viešinimo renginys, vnt.</t>
  </si>
  <si>
    <t>Archyvo patalpų H. Manto g. 51 remontas</t>
  </si>
  <si>
    <t>Suremontuota patalpų ploto, kv. m</t>
  </si>
  <si>
    <t>Suremontuota stogo ploto, kv. m</t>
  </si>
  <si>
    <t>Transliuota radijo reportažų, vnt.</t>
  </si>
  <si>
    <t>Teismo sprendimų vykdymas, vnt.</t>
  </si>
  <si>
    <t>Klaipėdos regiono plėtros tarybos įsteigimas</t>
  </si>
  <si>
    <t>VALDYMO PROGRAMOS (NR. 03)</t>
  </si>
  <si>
    <t>Strateginis tikslas 01. Didinti miesto konkurencingumą, kryptingai vystant infrastruktūrą ir sudarant palankias sąlygas verslui</t>
  </si>
  <si>
    <t>Socialinių išmokų poskyrio Laukininkų g. 19A remontas</t>
  </si>
  <si>
    <t>SB(S)</t>
  </si>
  <si>
    <r>
      <t xml:space="preserve">Savivaldybei piniginei socialinei paramai finansuoti skirtos lėšos </t>
    </r>
    <r>
      <rPr>
        <b/>
        <sz val="10"/>
        <rFont val="Times New Roman"/>
        <family val="1"/>
        <charset val="186"/>
      </rPr>
      <t>SB(S)</t>
    </r>
  </si>
  <si>
    <t>Koncepto parengimas, vnt.</t>
  </si>
  <si>
    <t xml:space="preserve">3. Asociacija „Klaipėdos regionas“ </t>
  </si>
  <si>
    <t>Savivaldybės administracijos direktorius – programų sąmatų tvirtinimas</t>
  </si>
  <si>
    <t xml:space="preserve">Bendrasis skyrius </t>
  </si>
  <si>
    <t>Tarybos sekretorius</t>
  </si>
  <si>
    <t>Produkto kriterijaus</t>
  </si>
  <si>
    <t>Parengtas tvarkos aprašas, vnt.</t>
  </si>
  <si>
    <t>Dalinio finansavimo paraiškų priėmimo centralizavimas</t>
  </si>
  <si>
    <t xml:space="preserve">Klaipėdos miesto savivaldybės įstaigų, įmonių veiklos bei turto valdymo optimizavimo veiklos plano įgyvendinimas </t>
  </si>
  <si>
    <t xml:space="preserve">Klaipėdiečio kortelės koncepcijos sukūrimas ir sistemos įdiegimas </t>
  </si>
  <si>
    <t>Apskaitos skyrius –  programos sąmatų tvirtinimas, Tarybos sekretoriatas –  priemonės vykdymas</t>
  </si>
  <si>
    <t>Pastatų pripažinimo tinkamais naudoti dokumentų rengimas, vnt.</t>
  </si>
  <si>
    <t>Dalinio finansavimo paraiškų informacinės sistemos įsigijimas, vnt.</t>
  </si>
  <si>
    <t>Kaupinių testavimui ir paviršių tyrimams planuojamų įsigyti priemonių skaičius, vnt.</t>
  </si>
  <si>
    <t>planas</t>
  </si>
  <si>
    <t xml:space="preserve">Turto valdymo skyrius                             </t>
  </si>
  <si>
    <t>Projekto URBACT III „Darnaus vystymosi tikslų bandomasis tinklas“ įgyvendinimas</t>
  </si>
  <si>
    <t>Įgyvendintas projektas, vnt.</t>
  </si>
  <si>
    <t>Priemonės požymis*</t>
  </si>
  <si>
    <t>Vykdytojas (skyrius/asmuo)</t>
  </si>
  <si>
    <t>Asignavimai 2021-iesiems metams**</t>
  </si>
  <si>
    <t>Lėšų poreikis biudžetiniams 2022-iesiems metams</t>
  </si>
  <si>
    <t>2024-ųjų metų lėšų projektas</t>
  </si>
  <si>
    <t>Asignavimai 2021-iesiems metams</t>
  </si>
  <si>
    <r>
      <t xml:space="preserve">Apyvartos lėšų likutis </t>
    </r>
    <r>
      <rPr>
        <b/>
        <sz val="10"/>
        <rFont val="Times New Roman"/>
        <family val="1"/>
        <charset val="186"/>
      </rPr>
      <t>SB(L)</t>
    </r>
  </si>
  <si>
    <t>2021-ieji metai**</t>
  </si>
  <si>
    <t>2022-ieji metai</t>
  </si>
  <si>
    <t>2023-ieji metai</t>
  </si>
  <si>
    <t>2024-ieji metai</t>
  </si>
  <si>
    <t xml:space="preserve">2021–2024 M. KLAIPĖDOS MIESTO SAVIVALDYBĖS  </t>
  </si>
  <si>
    <t>200/35</t>
  </si>
  <si>
    <t>Nacionalinių kanalų, kuriais viešinama informacija apie Klaipėdos miesto privalumus, skaičius</t>
  </si>
  <si>
    <t>Kontrolės ir audito tarnybos finansinio, ūkinio bei materialinio aptarnavimo užtikrinimas</t>
  </si>
  <si>
    <t>Kontrolės ir audito tarnybos darbuotojų skaičius</t>
  </si>
  <si>
    <t>Kontrolės ir audito tarnyba</t>
  </si>
  <si>
    <t>140/26</t>
  </si>
  <si>
    <t>Atliktas savivaldybės darbuotojų mikroklimato tyrimas, vnt.</t>
  </si>
  <si>
    <t>Atliktas patalpų Galinio Pylimo g. 3 grindų remontas. Užbaigtumas, proc.</t>
  </si>
  <si>
    <t>LED panelės, vnt.</t>
  </si>
  <si>
    <t>Pasirašyta paskolų sutarčių, skaičius</t>
  </si>
  <si>
    <t>T</t>
  </si>
  <si>
    <t>Pastato Danės g. 17 stogo remontas</t>
  </si>
  <si>
    <t>N</t>
  </si>
  <si>
    <t>Parengtas projektas, vnt.</t>
  </si>
  <si>
    <t>Atlikta remonto darbų. Užbaigtumas, proc.</t>
  </si>
  <si>
    <t>Atsinaujinančių energijos išteklių (saulės) įrengimas ir priežiūra</t>
  </si>
  <si>
    <t>Parengta paraiškų, vnt.</t>
  </si>
  <si>
    <t>Įvertinta statinių, skaičius</t>
  </si>
  <si>
    <t xml:space="preserve">Atlikta Danės upės krantinės dalies ekspertizė, vnt.  </t>
  </si>
  <si>
    <t>Viešųjų pirkimų skyrius</t>
  </si>
  <si>
    <t>SB'</t>
  </si>
  <si>
    <t>Vyr. patarėjas
D. Petrolevičius</t>
  </si>
  <si>
    <t>Vyr. patarėja
S. Tamašauskienė</t>
  </si>
  <si>
    <t>Įgyvendinta priemonių, proc.</t>
  </si>
  <si>
    <t>Vykdoma priemonių, vnt.</t>
  </si>
  <si>
    <t>Vyr. patarėjas
M. Martišius</t>
  </si>
  <si>
    <t>Perkraustymo paslauga, vnt.</t>
  </si>
  <si>
    <t>Įdiegta naujų informacinių sistemų, vnt.</t>
  </si>
  <si>
    <t xml:space="preserve"> Tarybos sekretoriatas  </t>
  </si>
  <si>
    <t xml:space="preserve">Atlikta pastato (Liepų g. 3) remonto darbų. Užbaigtumas, proc. </t>
  </si>
  <si>
    <t>Mokymai vidaus kontrolės klausimais  pavaldžiose savivaldybės įstaigose, įstaigų skaičius</t>
  </si>
  <si>
    <t>Techninės specifikacijos ir pirkimo sąlygų parengimas, vnt.</t>
  </si>
  <si>
    <t xml:space="preserve">Lietuvoje veikiančių asociacijų, kurių narė yra savivaldybė, skaičius:
1. Lietuvos savivaldybių asociacija – LSA
2. Klaipėdos miesto integruotų investicijų teritorijos vietos veikos grupė – VVG
</t>
  </si>
  <si>
    <t xml:space="preserve">Vyr. patarėja
S. Tamašauskienė
 Turto valdymo skyrius          </t>
  </si>
  <si>
    <t>Įdiegta sistema, vnt.</t>
  </si>
  <si>
    <t>Savivaldybės informacijos transliacijų viešojo transporto ekranuose, tūkst. vnt.</t>
  </si>
  <si>
    <t>Savivaldybės ir jai pavaldžių organizacijų viešųjų pirkimų procesų analizės ir centralizavimo strategijos parengimas</t>
  </si>
  <si>
    <t>160/28</t>
  </si>
  <si>
    <t>2023-iųjų metų lėšų projektas</t>
  </si>
  <si>
    <t>* Nurodoma: 1) ar priemonė nauja (N), ar tęstinė (T); 
                     2) ar projektas investicinis (I);
                     3) KMS 2021–2030 m. Strateginio plėtros plano priemonės, kuri įgyvendinama per šį (n-1)–(n+2) metų SVP, eil. Nr.</t>
  </si>
  <si>
    <t>** Pagal Klaipėdos miesto savivaldybės tarybos sprendimus: 2021-02-25 Nr. T2-24, 2021-04-29 Nr. T2-90; 2021-06-22 Nr. T2-157; 2021-09-30 Nr. T2-192; 2021-11-25 Nr. T2-247; 2021-12-22 Nr. T2-292.</t>
  </si>
  <si>
    <t>SAVIVALDYBĖS LĖŠOS, IŠ VISO:</t>
  </si>
  <si>
    <t>Išsinuomota ir užpildyta stelažų dokumentų saugojimui (archyvo veiklai), m</t>
  </si>
  <si>
    <t>Transliuota vaizdo reportažų, vnt.</t>
  </si>
  <si>
    <t>Išversta į užsienio kalbas savivaldybės teikiamų elektroninių paslaugų formų (pranešimų) ir jų paskelbta savivaldybės interneto svetainėje, vnt.</t>
  </si>
  <si>
    <t>Energinių išteklių išlaidų kompensavimas už 2018–2021 m. periodą, proc.</t>
  </si>
  <si>
    <t>Savivaldybės administracijos patalpų, pastato nuomos ar įsigijimo pirkimo dokumentų rengimas, vnt.</t>
  </si>
  <si>
    <t>Suremontuota patalpų (Debreceno g. 41) ploto, kv. m</t>
  </si>
  <si>
    <t>Įstaigų, kuriose įdiegta personalo valdymo informacinė sistema (Savivaldybės administracija ir 116 biudžetinių įstaigų), skaičius
Įstaigų, kuriose įdiegta personalo valdymo informacinė sistema (Savivaldybės administracija ir 116 biudžetinė įstaiga), skaičius</t>
  </si>
  <si>
    <t>Įstaigų, kuriose įdiegta dokumentų valdymo informacinė sistema (116 biudžetinių įstaigų), skaičius</t>
  </si>
  <si>
    <t>Interneto platformos „Consul“ įdiegimas, vnt.</t>
  </si>
  <si>
    <t>Išplatinta klaipėdiečio kortelė, tūkst. vnt.</t>
  </si>
  <si>
    <t>Socialinės paramos skyriaus ir Klientų aptarnavimo centro patalpų nuomos sutarties sudarymas ir vykdymas, vnt.</t>
  </si>
  <si>
    <t>Organizuoti savivaldybės veiklos bendrųjų funkcijų vykdymą</t>
  </si>
  <si>
    <t>Kurti savivaldybės valdymo sistemą, patogią verslui ir gyventojams</t>
  </si>
  <si>
    <t>Sveikatos apsaugos skyrius – priemonės vykdymas, Planavimo ir analizės skyrius –  programos sąmatos tvirtintojas</t>
  </si>
  <si>
    <t>Viešųjų ryšių plėtojimas (gyventojų apklausos, nuomonių tyrimai,  informacijos sklaida žiniasklaidos priemonėse, savivaldybės skelbimų publikavimas, rinkodaros ir reprezentacinių  priemonių vykdymas ir kt.)</t>
  </si>
  <si>
    <t>Klaipėdos miesto savivaldybės 2021–2030 metų strateginio plėtros plano parengimas</t>
  </si>
  <si>
    <t>Klaipėdos miesto savivaldybės 2021–2030 metų strateginio plėtros plano viešinimas</t>
  </si>
  <si>
    <t>Socialinės paramos skyriaus perkėlimas į nuomojamas patalpas ir Klientų aptarnavimo centro įkūrimas</t>
  </si>
  <si>
    <t xml:space="preserve">Naujo administracinio pastato su klientų aptarnavimo centru statyba arba pirkimas </t>
  </si>
  <si>
    <r>
      <t xml:space="preserve">Kelių priežiūros ir plėtros programos lėšos, įtrauktos į savivaldybės biudžetą </t>
    </r>
    <r>
      <rPr>
        <b/>
        <sz val="10"/>
        <rFont val="Times New Roman"/>
        <family val="1"/>
        <charset val="186"/>
      </rPr>
      <t>SB(KPP)</t>
    </r>
  </si>
  <si>
    <t xml:space="preserve">2022–2024 M. KLAIPĖDOS MIESTO SAVIVALDYBĖS  </t>
  </si>
  <si>
    <t>Klaipėdos miesto savivaldybės valdymo programos (Nr. 03) aprašymo</t>
  </si>
  <si>
    <t>priedas</t>
  </si>
  <si>
    <t>SB(S)'</t>
  </si>
  <si>
    <t>SB(VR)'</t>
  </si>
  <si>
    <t>SB(VRL)'</t>
  </si>
  <si>
    <t>SB(VB)'</t>
  </si>
  <si>
    <t>SB(L)'</t>
  </si>
  <si>
    <t>SB(SP)'</t>
  </si>
  <si>
    <t>SB(KPP)'</t>
  </si>
  <si>
    <t>SB(SPL)'</t>
  </si>
  <si>
    <t>Aiškinamojo rašto 3 priedas</t>
  </si>
  <si>
    <t>Savivaldybės administracijos veiklos valdymo tobulinimas:</t>
  </si>
  <si>
    <t>* N – nauja priemonė, T– tęstinė priemonė, I – investicijų projektas.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</si>
</sst>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L_t_-;\-* #,##0.00\ _L_t_-;_-* &quot;-&quot;??\ _L_t_-;_-@_-"/>
    <numFmt numFmtId="165" formatCode="0.0"/>
    <numFmt numFmtId="166" formatCode="#,##0.0"/>
  </numFmts>
  <fonts count="26" x14ac:knownFonts="1">
    <font>
      <sz val="11"/>
      <color theme="1"/>
      <name val="Calibri"/>
      <family val="2"/>
      <charset val="186"/>
      <scheme val="minor"/>
    </font>
    <font>
      <sz val="11"/>
      <color theme="1"/>
      <name val="Calibri"/>
      <family val="2"/>
      <charset val="186"/>
      <scheme val="minor"/>
    </font>
    <font>
      <sz val="10"/>
      <name val="Times New Roman"/>
      <family val="1"/>
      <charset val="186"/>
    </font>
    <font>
      <sz val="9"/>
      <name val="Times New Roman"/>
      <family val="1"/>
      <charset val="186"/>
    </font>
    <font>
      <b/>
      <sz val="10"/>
      <name val="Times New Roman"/>
      <family val="1"/>
      <charset val="186"/>
    </font>
    <font>
      <b/>
      <sz val="9"/>
      <name val="Times New Roman"/>
      <family val="1"/>
      <charset val="186"/>
    </font>
    <font>
      <sz val="8"/>
      <name val="Times New Roman"/>
      <family val="1"/>
      <charset val="186"/>
    </font>
    <font>
      <sz val="10"/>
      <name val="Times New Roman"/>
      <family val="1"/>
    </font>
    <font>
      <sz val="10"/>
      <name val="Arial"/>
      <family val="2"/>
      <charset val="186"/>
    </font>
    <font>
      <sz val="9"/>
      <name val="Times New Roman"/>
      <family val="1"/>
    </font>
    <font>
      <b/>
      <sz val="9"/>
      <color indexed="81"/>
      <name val="Tahoma"/>
      <family val="2"/>
      <charset val="186"/>
    </font>
    <font>
      <sz val="11"/>
      <name val="Calibri"/>
      <family val="2"/>
      <charset val="186"/>
      <scheme val="minor"/>
    </font>
    <font>
      <sz val="9"/>
      <color indexed="81"/>
      <name val="Tahoma"/>
      <family val="2"/>
      <charset val="186"/>
    </font>
    <font>
      <i/>
      <sz val="10"/>
      <name val="Times New Roman"/>
      <family val="1"/>
      <charset val="186"/>
    </font>
    <font>
      <sz val="7"/>
      <color indexed="81"/>
      <name val="Tahoma"/>
      <family val="2"/>
      <charset val="186"/>
    </font>
    <font>
      <i/>
      <sz val="9"/>
      <name val="Times New Roman"/>
      <family val="1"/>
      <charset val="186"/>
    </font>
    <font>
      <sz val="12"/>
      <name val="Times New Roman"/>
      <family val="1"/>
      <charset val="186"/>
    </font>
    <font>
      <sz val="12"/>
      <name val="Arial"/>
      <family val="2"/>
      <charset val="186"/>
    </font>
    <font>
      <b/>
      <sz val="12"/>
      <name val="Times New Roman"/>
      <family val="1"/>
      <charset val="186"/>
    </font>
    <font>
      <sz val="10"/>
      <color rgb="FFFF0000"/>
      <name val="Times New Roman"/>
      <family val="1"/>
      <charset val="186"/>
    </font>
    <font>
      <sz val="12"/>
      <name val="Times New Roman"/>
      <family val="1"/>
    </font>
    <font>
      <sz val="10"/>
      <color theme="1"/>
      <name val="Times New Roman"/>
      <family val="1"/>
      <charset val="186"/>
    </font>
    <font>
      <b/>
      <sz val="10"/>
      <name val="Times New Roman"/>
      <family val="1"/>
    </font>
    <font>
      <sz val="11"/>
      <name val="Times New Roman"/>
      <family val="1"/>
      <charset val="186"/>
    </font>
    <font>
      <sz val="10"/>
      <color theme="0"/>
      <name val="Times New Roman"/>
      <family val="1"/>
      <charset val="186"/>
    </font>
    <font>
      <sz val="9"/>
      <color theme="0"/>
      <name val="Times New Roman"/>
      <family val="1"/>
      <charset val="186"/>
    </font>
  </fonts>
  <fills count="11">
    <fill>
      <patternFill patternType="none"/>
    </fill>
    <fill>
      <patternFill patternType="gray125"/>
    </fill>
    <fill>
      <patternFill patternType="solid">
        <fgColor rgb="FFFFCCFF"/>
        <bgColor indexed="64"/>
      </patternFill>
    </fill>
    <fill>
      <patternFill patternType="solid">
        <fgColor rgb="FFFFFF99"/>
        <bgColor indexed="64"/>
      </patternFill>
    </fill>
    <fill>
      <patternFill patternType="solid">
        <fgColor theme="3" tint="0.79998168889431442"/>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FF"/>
        <bgColor indexed="64"/>
      </patternFill>
    </fill>
  </fills>
  <borders count="122">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style="hair">
        <color indexed="64"/>
      </bottom>
      <diagonal/>
    </border>
    <border>
      <left style="medium">
        <color indexed="64"/>
      </left>
      <right style="medium">
        <color indexed="64"/>
      </right>
      <top/>
      <bottom style="hair">
        <color auto="1"/>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right style="medium">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diagonal/>
    </border>
    <border>
      <left/>
      <right style="medium">
        <color indexed="64"/>
      </right>
      <top/>
      <bottom/>
      <diagonal/>
    </border>
    <border>
      <left style="thin">
        <color indexed="64"/>
      </left>
      <right style="thin">
        <color indexed="64"/>
      </right>
      <top style="hair">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diagonal/>
    </border>
    <border>
      <left style="medium">
        <color indexed="64"/>
      </left>
      <right style="medium">
        <color indexed="64"/>
      </right>
      <top style="hair">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hair">
        <color indexed="64"/>
      </top>
      <bottom/>
      <diagonal/>
    </border>
    <border>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hair">
        <color auto="1"/>
      </bottom>
      <diagonal/>
    </border>
    <border>
      <left style="thin">
        <color indexed="64"/>
      </left>
      <right style="thin">
        <color indexed="64"/>
      </right>
      <top/>
      <bottom style="hair">
        <color auto="1"/>
      </bottom>
      <diagonal/>
    </border>
    <border>
      <left style="medium">
        <color indexed="64"/>
      </left>
      <right style="thin">
        <color indexed="64"/>
      </right>
      <top style="medium">
        <color indexed="64"/>
      </top>
      <bottom style="hair">
        <color indexed="64"/>
      </bottom>
      <diagonal/>
    </border>
    <border>
      <left/>
      <right style="thin">
        <color indexed="64"/>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style="hair">
        <color indexed="64"/>
      </bottom>
      <diagonal/>
    </border>
    <border>
      <left style="thin">
        <color indexed="64"/>
      </left>
      <right style="medium">
        <color indexed="64"/>
      </right>
      <top style="medium">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bottom style="hair">
        <color auto="1"/>
      </bottom>
      <diagonal/>
    </border>
    <border>
      <left style="medium">
        <color indexed="64"/>
      </left>
      <right/>
      <top style="hair">
        <color indexed="64"/>
      </top>
      <bottom style="thin">
        <color indexed="64"/>
      </bottom>
      <diagonal/>
    </border>
  </borders>
  <cellStyleXfs count="5">
    <xf numFmtId="0" fontId="0" fillId="0" borderId="0"/>
    <xf numFmtId="164" fontId="1" fillId="0" borderId="0" applyFont="0" applyFill="0" applyBorder="0" applyAlignment="0" applyProtection="0"/>
    <xf numFmtId="0" fontId="8" fillId="0" borderId="0"/>
    <xf numFmtId="0" fontId="8" fillId="0" borderId="0"/>
    <xf numFmtId="0" fontId="8" fillId="0" borderId="0"/>
  </cellStyleXfs>
  <cellXfs count="1356">
    <xf numFmtId="0" fontId="0" fillId="0" borderId="0" xfId="0"/>
    <xf numFmtId="0" fontId="2" fillId="0" borderId="0" xfId="0" applyFont="1" applyAlignment="1">
      <alignment vertical="top"/>
    </xf>
    <xf numFmtId="0" fontId="2" fillId="0" borderId="0" xfId="0" applyFont="1" applyAlignment="1">
      <alignment horizontal="center" vertical="top"/>
    </xf>
    <xf numFmtId="0" fontId="2" fillId="0" borderId="0" xfId="0" applyFont="1" applyBorder="1" applyAlignment="1">
      <alignment vertical="top"/>
    </xf>
    <xf numFmtId="49" fontId="4" fillId="4" borderId="29" xfId="0" applyNumberFormat="1" applyFont="1" applyFill="1" applyBorder="1" applyAlignment="1">
      <alignment horizontal="left" vertical="top"/>
    </xf>
    <xf numFmtId="49" fontId="4" fillId="5" borderId="14" xfId="0" applyNumberFormat="1" applyFont="1" applyFill="1" applyBorder="1" applyAlignment="1">
      <alignment horizontal="left" vertical="top"/>
    </xf>
    <xf numFmtId="49" fontId="4" fillId="4" borderId="8" xfId="0" applyNumberFormat="1" applyFont="1" applyFill="1" applyBorder="1" applyAlignment="1">
      <alignment vertical="top"/>
    </xf>
    <xf numFmtId="49" fontId="4" fillId="5" borderId="9" xfId="0" applyNumberFormat="1" applyFont="1" applyFill="1" applyBorder="1" applyAlignment="1">
      <alignment vertical="top"/>
    </xf>
    <xf numFmtId="3" fontId="2" fillId="4" borderId="11" xfId="0" applyNumberFormat="1" applyFont="1" applyFill="1" applyBorder="1" applyAlignment="1">
      <alignment vertical="top"/>
    </xf>
    <xf numFmtId="3" fontId="2" fillId="7" borderId="9" xfId="0" applyNumberFormat="1" applyFont="1" applyFill="1" applyBorder="1" applyAlignment="1">
      <alignment vertical="top"/>
    </xf>
    <xf numFmtId="3" fontId="4" fillId="4" borderId="8" xfId="0" applyNumberFormat="1" applyFont="1" applyFill="1" applyBorder="1" applyAlignment="1">
      <alignment vertical="top"/>
    </xf>
    <xf numFmtId="3" fontId="4" fillId="5" borderId="9" xfId="0" applyNumberFormat="1" applyFont="1" applyFill="1" applyBorder="1" applyAlignment="1">
      <alignment vertical="top"/>
    </xf>
    <xf numFmtId="3" fontId="4" fillId="5" borderId="10" xfId="0" applyNumberFormat="1" applyFont="1" applyFill="1" applyBorder="1" applyAlignment="1">
      <alignment vertical="top"/>
    </xf>
    <xf numFmtId="3" fontId="4" fillId="4" borderId="11" xfId="0" applyNumberFormat="1" applyFont="1" applyFill="1" applyBorder="1" applyAlignment="1">
      <alignment horizontal="center" vertical="top"/>
    </xf>
    <xf numFmtId="3" fontId="4" fillId="4" borderId="22" xfId="0" applyNumberFormat="1" applyFont="1" applyFill="1" applyBorder="1" applyAlignment="1">
      <alignment horizontal="center" vertical="top"/>
    </xf>
    <xf numFmtId="3" fontId="4" fillId="5" borderId="57" xfId="0" applyNumberFormat="1" applyFont="1" applyFill="1" applyBorder="1" applyAlignment="1">
      <alignment horizontal="center" vertical="top"/>
    </xf>
    <xf numFmtId="0" fontId="2" fillId="0" borderId="0" xfId="0" applyFont="1" applyFill="1" applyBorder="1" applyAlignment="1">
      <alignment vertical="top"/>
    </xf>
    <xf numFmtId="3" fontId="4" fillId="4" borderId="2" xfId="0" applyNumberFormat="1" applyFont="1" applyFill="1" applyBorder="1" applyAlignment="1">
      <alignment vertical="top"/>
    </xf>
    <xf numFmtId="3" fontId="4" fillId="5" borderId="3" xfId="0" applyNumberFormat="1" applyFont="1" applyFill="1" applyBorder="1" applyAlignment="1">
      <alignment vertical="top"/>
    </xf>
    <xf numFmtId="3" fontId="2" fillId="0" borderId="0" xfId="0" applyNumberFormat="1" applyFont="1" applyFill="1" applyBorder="1" applyAlignment="1">
      <alignment horizontal="right" vertical="top"/>
    </xf>
    <xf numFmtId="3" fontId="4" fillId="5" borderId="57" xfId="0" applyNumberFormat="1" applyFont="1" applyFill="1" applyBorder="1" applyAlignment="1">
      <alignment vertical="top"/>
    </xf>
    <xf numFmtId="3" fontId="2" fillId="0" borderId="0" xfId="0" applyNumberFormat="1" applyFont="1" applyFill="1" applyBorder="1" applyAlignment="1">
      <alignment vertical="top"/>
    </xf>
    <xf numFmtId="0" fontId="6" fillId="0" borderId="0" xfId="0" applyFont="1" applyBorder="1" applyAlignment="1">
      <alignment vertical="top"/>
    </xf>
    <xf numFmtId="3" fontId="4" fillId="4" borderId="60" xfId="0" applyNumberFormat="1" applyFont="1" applyFill="1" applyBorder="1" applyAlignment="1">
      <alignment horizontal="center" vertical="top"/>
    </xf>
    <xf numFmtId="3" fontId="4" fillId="5" borderId="61" xfId="0" applyNumberFormat="1" applyFont="1" applyFill="1" applyBorder="1" applyAlignment="1">
      <alignment horizontal="center" vertical="top"/>
    </xf>
    <xf numFmtId="3" fontId="4" fillId="5" borderId="64" xfId="0" applyNumberFormat="1" applyFont="1" applyFill="1" applyBorder="1" applyAlignment="1">
      <alignment horizontal="center" vertical="top"/>
    </xf>
    <xf numFmtId="3" fontId="2" fillId="0" borderId="0" xfId="0" applyNumberFormat="1" applyFont="1" applyBorder="1" applyAlignment="1">
      <alignment vertical="top"/>
    </xf>
    <xf numFmtId="0" fontId="2" fillId="6" borderId="12" xfId="0" applyFont="1" applyFill="1" applyBorder="1" applyAlignment="1">
      <alignment horizontal="center" vertical="top"/>
    </xf>
    <xf numFmtId="3" fontId="4" fillId="6" borderId="55" xfId="0" applyNumberFormat="1" applyFont="1" applyFill="1" applyBorder="1" applyAlignment="1">
      <alignment vertical="top" wrapText="1"/>
    </xf>
    <xf numFmtId="3" fontId="4" fillId="3" borderId="60" xfId="0" applyNumberFormat="1" applyFont="1" applyFill="1" applyBorder="1" applyAlignment="1">
      <alignment horizontal="center" vertical="top"/>
    </xf>
    <xf numFmtId="3" fontId="4" fillId="0" borderId="0" xfId="0" applyNumberFormat="1" applyFont="1" applyFill="1" applyBorder="1" applyAlignment="1">
      <alignment horizontal="right" vertical="top"/>
    </xf>
    <xf numFmtId="3" fontId="3" fillId="0" borderId="0" xfId="0" applyNumberFormat="1" applyFont="1" applyFill="1" applyBorder="1" applyAlignment="1">
      <alignment horizontal="right" vertical="top"/>
    </xf>
    <xf numFmtId="3" fontId="2" fillId="0" borderId="0" xfId="0" applyNumberFormat="1" applyFont="1" applyFill="1" applyBorder="1" applyAlignment="1">
      <alignment horizontal="center" vertical="top"/>
    </xf>
    <xf numFmtId="3" fontId="2" fillId="0" borderId="0" xfId="0" applyNumberFormat="1" applyFont="1" applyAlignment="1">
      <alignment vertical="top"/>
    </xf>
    <xf numFmtId="3" fontId="2" fillId="0" borderId="0" xfId="0" applyNumberFormat="1" applyFont="1" applyAlignment="1">
      <alignment horizontal="center" vertical="top"/>
    </xf>
    <xf numFmtId="3" fontId="6" fillId="0" borderId="0" xfId="0" applyNumberFormat="1" applyFont="1" applyAlignment="1">
      <alignment vertical="top"/>
    </xf>
    <xf numFmtId="0" fontId="6" fillId="0" borderId="0" xfId="0" applyFont="1" applyAlignment="1">
      <alignment vertical="top"/>
    </xf>
    <xf numFmtId="3" fontId="3" fillId="0" borderId="0" xfId="0" applyNumberFormat="1" applyFont="1" applyAlignment="1">
      <alignment vertical="top"/>
    </xf>
    <xf numFmtId="3" fontId="6" fillId="0" borderId="0" xfId="0" applyNumberFormat="1" applyFont="1" applyAlignment="1">
      <alignment horizontal="center" vertical="top"/>
    </xf>
    <xf numFmtId="3" fontId="2" fillId="6" borderId="12" xfId="0" applyNumberFormat="1" applyFont="1" applyFill="1" applyBorder="1" applyAlignment="1">
      <alignment horizontal="center" vertical="top"/>
    </xf>
    <xf numFmtId="3" fontId="2" fillId="6" borderId="43" xfId="0" applyNumberFormat="1" applyFont="1" applyFill="1" applyBorder="1" applyAlignment="1">
      <alignment horizontal="center" vertical="top"/>
    </xf>
    <xf numFmtId="3" fontId="4" fillId="6" borderId="1" xfId="0" applyNumberFormat="1" applyFont="1" applyFill="1" applyBorder="1" applyAlignment="1">
      <alignment horizontal="center" vertical="top"/>
    </xf>
    <xf numFmtId="166" fontId="4" fillId="3" borderId="45" xfId="0" applyNumberFormat="1" applyFont="1" applyFill="1" applyBorder="1" applyAlignment="1">
      <alignment horizontal="center" vertical="top" wrapText="1"/>
    </xf>
    <xf numFmtId="3" fontId="4" fillId="6" borderId="0" xfId="0" applyNumberFormat="1" applyFont="1" applyFill="1" applyBorder="1" applyAlignment="1">
      <alignment horizontal="center" vertical="top"/>
    </xf>
    <xf numFmtId="0" fontId="11" fillId="0" borderId="0" xfId="0" applyFont="1"/>
    <xf numFmtId="3" fontId="11" fillId="0" borderId="0" xfId="0" applyNumberFormat="1" applyFont="1"/>
    <xf numFmtId="3" fontId="6" fillId="0" borderId="0" xfId="0" applyNumberFormat="1" applyFont="1" applyFill="1" applyAlignment="1">
      <alignment vertical="top"/>
    </xf>
    <xf numFmtId="166" fontId="4" fillId="3" borderId="52" xfId="0" applyNumberFormat="1" applyFont="1" applyFill="1" applyBorder="1" applyAlignment="1">
      <alignment horizontal="center" vertical="top" wrapText="1"/>
    </xf>
    <xf numFmtId="166" fontId="4" fillId="9" borderId="45" xfId="0" applyNumberFormat="1" applyFont="1" applyFill="1" applyBorder="1" applyAlignment="1">
      <alignment horizontal="center" vertical="top" wrapText="1"/>
    </xf>
    <xf numFmtId="166" fontId="2" fillId="0" borderId="45" xfId="0" applyNumberFormat="1" applyFont="1" applyBorder="1" applyAlignment="1">
      <alignment horizontal="center" vertical="top" wrapText="1"/>
    </xf>
    <xf numFmtId="166" fontId="4" fillId="9" borderId="56" xfId="0" applyNumberFormat="1" applyFont="1" applyFill="1" applyBorder="1" applyAlignment="1">
      <alignment horizontal="center" vertical="top" wrapText="1"/>
    </xf>
    <xf numFmtId="3" fontId="9" fillId="6" borderId="12" xfId="0" applyNumberFormat="1" applyFont="1" applyFill="1" applyBorder="1" applyAlignment="1">
      <alignment horizontal="left" vertical="top" wrapText="1"/>
    </xf>
    <xf numFmtId="3" fontId="4" fillId="6" borderId="12" xfId="1" applyNumberFormat="1" applyFont="1" applyFill="1" applyBorder="1" applyAlignment="1">
      <alignment horizontal="center" vertical="top"/>
    </xf>
    <xf numFmtId="3" fontId="4" fillId="0" borderId="0" xfId="0" applyNumberFormat="1" applyFont="1" applyFill="1" applyBorder="1" applyAlignment="1">
      <alignment horizontal="center" vertical="top"/>
    </xf>
    <xf numFmtId="166" fontId="11" fillId="0" borderId="0" xfId="0" applyNumberFormat="1" applyFont="1"/>
    <xf numFmtId="166" fontId="4" fillId="0" borderId="0" xfId="0" applyNumberFormat="1" applyFont="1" applyFill="1" applyBorder="1" applyAlignment="1">
      <alignment horizontal="center" vertical="top"/>
    </xf>
    <xf numFmtId="3" fontId="4" fillId="6" borderId="27" xfId="0" applyNumberFormat="1" applyFont="1" applyFill="1" applyBorder="1" applyAlignment="1">
      <alignment horizontal="center" vertical="top"/>
    </xf>
    <xf numFmtId="49" fontId="2" fillId="6" borderId="9" xfId="0" applyNumberFormat="1" applyFont="1" applyFill="1" applyBorder="1" applyAlignment="1">
      <alignment horizontal="center" vertical="top"/>
    </xf>
    <xf numFmtId="166" fontId="2" fillId="0" borderId="0" xfId="0" applyNumberFormat="1" applyFont="1" applyAlignment="1">
      <alignment vertical="top"/>
    </xf>
    <xf numFmtId="49" fontId="4" fillId="5" borderId="61" xfId="0" applyNumberFormat="1" applyFont="1" applyFill="1" applyBorder="1" applyAlignment="1">
      <alignment horizontal="center" vertical="top"/>
    </xf>
    <xf numFmtId="3" fontId="4" fillId="6" borderId="66" xfId="0" applyNumberFormat="1" applyFont="1" applyFill="1" applyBorder="1" applyAlignment="1">
      <alignment horizontal="center" vertical="top"/>
    </xf>
    <xf numFmtId="3" fontId="2" fillId="6" borderId="52" xfId="0" applyNumberFormat="1" applyFont="1" applyFill="1" applyBorder="1" applyAlignment="1">
      <alignment horizontal="center" vertical="top" wrapText="1"/>
    </xf>
    <xf numFmtId="3" fontId="4" fillId="6" borderId="21" xfId="0" applyNumberFormat="1" applyFont="1" applyFill="1" applyBorder="1" applyAlignment="1">
      <alignment horizontal="center" vertical="top"/>
    </xf>
    <xf numFmtId="3" fontId="2" fillId="0" borderId="0" xfId="0" applyNumberFormat="1" applyFont="1" applyFill="1" applyAlignment="1">
      <alignment vertical="top"/>
    </xf>
    <xf numFmtId="0" fontId="2" fillId="6" borderId="30" xfId="0" applyFont="1" applyFill="1" applyBorder="1" applyAlignment="1">
      <alignment horizontal="center" vertical="top"/>
    </xf>
    <xf numFmtId="166" fontId="4" fillId="9" borderId="1" xfId="0" applyNumberFormat="1" applyFont="1" applyFill="1" applyBorder="1" applyAlignment="1">
      <alignment horizontal="center" vertical="top"/>
    </xf>
    <xf numFmtId="3" fontId="4" fillId="5" borderId="59" xfId="0" applyNumberFormat="1" applyFont="1" applyFill="1" applyBorder="1" applyAlignment="1">
      <alignment horizontal="center" vertical="top"/>
    </xf>
    <xf numFmtId="3" fontId="2" fillId="0" borderId="52" xfId="0" applyNumberFormat="1" applyFont="1" applyFill="1" applyBorder="1" applyAlignment="1">
      <alignment horizontal="center" vertical="top" wrapText="1"/>
    </xf>
    <xf numFmtId="3" fontId="4" fillId="5" borderId="51" xfId="0" applyNumberFormat="1" applyFont="1" applyFill="1" applyBorder="1" applyAlignment="1">
      <alignment horizontal="center" vertical="top"/>
    </xf>
    <xf numFmtId="166" fontId="4" fillId="9" borderId="74" xfId="0" applyNumberFormat="1" applyFont="1" applyFill="1" applyBorder="1" applyAlignment="1">
      <alignment horizontal="center" vertical="top"/>
    </xf>
    <xf numFmtId="49" fontId="4" fillId="6" borderId="49" xfId="0" applyNumberFormat="1" applyFont="1" applyFill="1" applyBorder="1" applyAlignment="1">
      <alignment horizontal="center" vertical="top"/>
    </xf>
    <xf numFmtId="49" fontId="4" fillId="6" borderId="36" xfId="0" applyNumberFormat="1" applyFont="1" applyFill="1" applyBorder="1" applyAlignment="1">
      <alignment horizontal="center" vertical="top"/>
    </xf>
    <xf numFmtId="49" fontId="4" fillId="9" borderId="9" xfId="0" applyNumberFormat="1" applyFont="1" applyFill="1" applyBorder="1" applyAlignment="1">
      <alignment vertical="top"/>
    </xf>
    <xf numFmtId="3" fontId="4" fillId="6" borderId="27" xfId="0" applyNumberFormat="1" applyFont="1" applyFill="1" applyBorder="1" applyAlignment="1">
      <alignment vertical="top"/>
    </xf>
    <xf numFmtId="49" fontId="4" fillId="6" borderId="50" xfId="0" applyNumberFormat="1" applyFont="1" applyFill="1" applyBorder="1" applyAlignment="1">
      <alignment horizontal="center" vertical="top"/>
    </xf>
    <xf numFmtId="49" fontId="4" fillId="6" borderId="9" xfId="0" applyNumberFormat="1" applyFont="1" applyFill="1" applyBorder="1" applyAlignment="1">
      <alignment horizontal="center" vertical="top" wrapText="1"/>
    </xf>
    <xf numFmtId="3" fontId="3" fillId="6" borderId="66" xfId="0" applyNumberFormat="1" applyFont="1" applyFill="1" applyBorder="1" applyAlignment="1">
      <alignment horizontal="center" vertical="center" textRotation="90" wrapText="1"/>
    </xf>
    <xf numFmtId="3" fontId="2" fillId="6" borderId="52" xfId="1" applyNumberFormat="1" applyFont="1" applyFill="1" applyBorder="1" applyAlignment="1">
      <alignment horizontal="center" vertical="top" wrapText="1"/>
    </xf>
    <xf numFmtId="0" fontId="2" fillId="6" borderId="35" xfId="0" applyFont="1" applyFill="1" applyBorder="1" applyAlignment="1">
      <alignment horizontal="center" vertical="top"/>
    </xf>
    <xf numFmtId="0" fontId="2" fillId="6" borderId="0" xfId="0" applyFont="1" applyFill="1" applyBorder="1" applyAlignment="1">
      <alignment vertical="center" wrapText="1"/>
    </xf>
    <xf numFmtId="3" fontId="2" fillId="6" borderId="10" xfId="0" applyNumberFormat="1" applyFont="1" applyFill="1" applyBorder="1" applyAlignment="1">
      <alignment horizontal="center" vertical="top" wrapText="1"/>
    </xf>
    <xf numFmtId="49" fontId="4" fillId="6" borderId="37" xfId="0" applyNumberFormat="1" applyFont="1" applyFill="1" applyBorder="1" applyAlignment="1">
      <alignment horizontal="center" vertical="top" wrapText="1"/>
    </xf>
    <xf numFmtId="3" fontId="2" fillId="0" borderId="69" xfId="0" applyNumberFormat="1" applyFont="1" applyFill="1" applyBorder="1" applyAlignment="1">
      <alignment horizontal="left" vertical="top" wrapText="1"/>
    </xf>
    <xf numFmtId="3" fontId="2" fillId="6" borderId="49" xfId="0" applyNumberFormat="1" applyFont="1" applyFill="1" applyBorder="1" applyAlignment="1">
      <alignment vertical="top" wrapText="1"/>
    </xf>
    <xf numFmtId="3" fontId="2" fillId="6" borderId="9" xfId="0" applyNumberFormat="1" applyFont="1" applyFill="1" applyBorder="1" applyAlignment="1">
      <alignment horizontal="center" vertical="top" wrapText="1"/>
    </xf>
    <xf numFmtId="0" fontId="2" fillId="0" borderId="0" xfId="0" applyFont="1" applyAlignment="1">
      <alignment vertical="center"/>
    </xf>
    <xf numFmtId="0" fontId="2" fillId="0" borderId="0" xfId="0" applyNumberFormat="1" applyFont="1" applyAlignment="1">
      <alignment vertical="top"/>
    </xf>
    <xf numFmtId="3" fontId="4" fillId="6" borderId="37" xfId="0" applyNumberFormat="1" applyFont="1" applyFill="1" applyBorder="1" applyAlignment="1">
      <alignment horizontal="center" vertical="top"/>
    </xf>
    <xf numFmtId="0" fontId="4" fillId="6" borderId="12" xfId="0" applyFont="1" applyFill="1" applyBorder="1" applyAlignment="1">
      <alignment horizontal="left" vertical="top" wrapText="1"/>
    </xf>
    <xf numFmtId="3" fontId="2" fillId="0" borderId="0" xfId="0" applyNumberFormat="1" applyFont="1" applyBorder="1" applyAlignment="1">
      <alignment horizontal="center" vertical="top"/>
    </xf>
    <xf numFmtId="3" fontId="4" fillId="6" borderId="36" xfId="0" applyNumberFormat="1" applyFont="1" applyFill="1" applyBorder="1" applyAlignment="1">
      <alignment horizontal="center" vertical="top"/>
    </xf>
    <xf numFmtId="3" fontId="4" fillId="6" borderId="49" xfId="0" applyNumberFormat="1" applyFont="1" applyFill="1" applyBorder="1" applyAlignment="1">
      <alignment horizontal="center" vertical="top"/>
    </xf>
    <xf numFmtId="0" fontId="2" fillId="6" borderId="43" xfId="0" applyFont="1" applyFill="1" applyBorder="1" applyAlignment="1">
      <alignment horizontal="center" vertical="top"/>
    </xf>
    <xf numFmtId="0" fontId="2" fillId="6" borderId="70" xfId="0" applyFont="1" applyFill="1" applyBorder="1" applyAlignment="1">
      <alignment vertical="top" wrapText="1"/>
    </xf>
    <xf numFmtId="49" fontId="4" fillId="9" borderId="4" xfId="0" applyNumberFormat="1" applyFont="1" applyFill="1" applyBorder="1" applyAlignment="1">
      <alignment horizontal="center" vertical="top"/>
    </xf>
    <xf numFmtId="49" fontId="4" fillId="6" borderId="37" xfId="0" applyNumberFormat="1" applyFont="1" applyFill="1" applyBorder="1" applyAlignment="1">
      <alignment vertical="top"/>
    </xf>
    <xf numFmtId="3" fontId="5" fillId="6" borderId="30" xfId="0" applyNumberFormat="1" applyFont="1" applyFill="1" applyBorder="1" applyAlignment="1">
      <alignment horizontal="center" vertical="top" wrapText="1"/>
    </xf>
    <xf numFmtId="0" fontId="4" fillId="6" borderId="9" xfId="0" applyFont="1" applyFill="1" applyBorder="1" applyAlignment="1">
      <alignment horizontal="center" vertical="top" wrapText="1"/>
    </xf>
    <xf numFmtId="166" fontId="2" fillId="0" borderId="0" xfId="0" applyNumberFormat="1" applyFont="1" applyBorder="1" applyAlignment="1">
      <alignment vertical="top"/>
    </xf>
    <xf numFmtId="49" fontId="4" fillId="6" borderId="37" xfId="0" applyNumberFormat="1" applyFont="1" applyFill="1" applyBorder="1" applyAlignment="1">
      <alignment horizontal="center" vertical="center" wrapText="1"/>
    </xf>
    <xf numFmtId="49" fontId="5" fillId="6" borderId="37" xfId="0" applyNumberFormat="1" applyFont="1" applyFill="1" applyBorder="1" applyAlignment="1">
      <alignment horizontal="center" vertical="center" wrapText="1"/>
    </xf>
    <xf numFmtId="166" fontId="2" fillId="0" borderId="0" xfId="0" applyNumberFormat="1" applyFont="1" applyFill="1" applyBorder="1" applyAlignment="1">
      <alignment vertical="top"/>
    </xf>
    <xf numFmtId="49" fontId="4" fillId="4" borderId="2" xfId="0" applyNumberFormat="1" applyFont="1" applyFill="1" applyBorder="1" applyAlignment="1">
      <alignment horizontal="center" vertical="top"/>
    </xf>
    <xf numFmtId="49" fontId="4" fillId="5" borderId="3" xfId="0" applyNumberFormat="1" applyFont="1" applyFill="1" applyBorder="1" applyAlignment="1">
      <alignment horizontal="center" vertical="top"/>
    </xf>
    <xf numFmtId="49" fontId="4" fillId="6" borderId="10" xfId="0" applyNumberFormat="1" applyFont="1" applyFill="1" applyBorder="1" applyAlignment="1">
      <alignment horizontal="center" vertical="top"/>
    </xf>
    <xf numFmtId="3" fontId="4" fillId="6" borderId="3" xfId="0" applyNumberFormat="1" applyFont="1" applyFill="1" applyBorder="1" applyAlignment="1">
      <alignment vertical="top" wrapText="1"/>
    </xf>
    <xf numFmtId="0" fontId="11" fillId="6" borderId="9" xfId="0" applyFont="1" applyFill="1" applyBorder="1" applyAlignment="1">
      <alignment horizontal="center" wrapText="1"/>
    </xf>
    <xf numFmtId="3" fontId="4" fillId="6" borderId="55" xfId="0" applyNumberFormat="1" applyFont="1" applyFill="1" applyBorder="1" applyAlignment="1">
      <alignment horizontal="center" vertical="top"/>
    </xf>
    <xf numFmtId="3" fontId="4" fillId="6" borderId="10" xfId="0" applyNumberFormat="1" applyFont="1" applyFill="1" applyBorder="1" applyAlignment="1">
      <alignment horizontal="center" vertical="top"/>
    </xf>
    <xf numFmtId="3" fontId="2" fillId="6" borderId="58" xfId="0" applyNumberFormat="1" applyFont="1" applyFill="1" applyBorder="1" applyAlignment="1">
      <alignment horizontal="center" vertical="top"/>
    </xf>
    <xf numFmtId="3" fontId="4" fillId="6" borderId="9" xfId="0" applyNumberFormat="1" applyFont="1" applyFill="1" applyBorder="1" applyAlignment="1">
      <alignment horizontal="center" vertical="top"/>
    </xf>
    <xf numFmtId="49" fontId="2" fillId="0" borderId="0" xfId="0" applyNumberFormat="1" applyFont="1" applyAlignment="1">
      <alignment vertical="top"/>
    </xf>
    <xf numFmtId="49" fontId="11" fillId="0" borderId="0" xfId="0" applyNumberFormat="1" applyFont="1"/>
    <xf numFmtId="49" fontId="2" fillId="9" borderId="0" xfId="0" applyNumberFormat="1" applyFont="1" applyFill="1" applyBorder="1" applyAlignment="1">
      <alignment vertical="top"/>
    </xf>
    <xf numFmtId="49" fontId="4" fillId="9" borderId="10" xfId="0" applyNumberFormat="1" applyFont="1" applyFill="1" applyBorder="1" applyAlignment="1">
      <alignment vertical="top"/>
    </xf>
    <xf numFmtId="49" fontId="4" fillId="9" borderId="21" xfId="0" applyNumberFormat="1" applyFont="1" applyFill="1" applyBorder="1" applyAlignment="1">
      <alignment vertical="top"/>
    </xf>
    <xf numFmtId="49" fontId="4" fillId="9" borderId="59" xfId="0" applyNumberFormat="1" applyFont="1" applyFill="1" applyBorder="1" applyAlignment="1">
      <alignment horizontal="center" vertical="top"/>
    </xf>
    <xf numFmtId="49" fontId="4" fillId="9" borderId="57" xfId="0" applyNumberFormat="1" applyFont="1" applyFill="1" applyBorder="1" applyAlignment="1">
      <alignment horizontal="center" vertical="top"/>
    </xf>
    <xf numFmtId="49" fontId="4" fillId="9" borderId="0" xfId="0" applyNumberFormat="1" applyFont="1" applyFill="1" applyBorder="1" applyAlignment="1">
      <alignment horizontal="center" vertical="top"/>
    </xf>
    <xf numFmtId="49" fontId="4" fillId="9" borderId="1" xfId="0" applyNumberFormat="1" applyFont="1" applyFill="1" applyBorder="1" applyAlignment="1">
      <alignment horizontal="center" vertical="top"/>
    </xf>
    <xf numFmtId="49" fontId="4" fillId="9" borderId="3" xfId="0" applyNumberFormat="1" applyFont="1" applyFill="1" applyBorder="1" applyAlignment="1">
      <alignment vertical="top"/>
    </xf>
    <xf numFmtId="49" fontId="4" fillId="9" borderId="57" xfId="0" applyNumberFormat="1" applyFont="1" applyFill="1" applyBorder="1" applyAlignment="1">
      <alignment vertical="top"/>
    </xf>
    <xf numFmtId="49" fontId="4" fillId="9" borderId="0" xfId="0" applyNumberFormat="1" applyFont="1" applyFill="1" applyBorder="1" applyAlignment="1">
      <alignment vertical="top"/>
    </xf>
    <xf numFmtId="49" fontId="2" fillId="9" borderId="21" xfId="0" applyNumberFormat="1" applyFont="1" applyFill="1" applyBorder="1" applyAlignment="1">
      <alignment horizontal="center" vertical="top"/>
    </xf>
    <xf numFmtId="49" fontId="4" fillId="0" borderId="0" xfId="0" applyNumberFormat="1" applyFont="1" applyFill="1" applyBorder="1" applyAlignment="1">
      <alignment horizontal="right" vertical="top"/>
    </xf>
    <xf numFmtId="49" fontId="2" fillId="0" borderId="0" xfId="0" applyNumberFormat="1" applyFont="1" applyFill="1" applyBorder="1" applyAlignment="1">
      <alignment horizontal="right" vertical="top"/>
    </xf>
    <xf numFmtId="49" fontId="6" fillId="0" borderId="0" xfId="0" applyNumberFormat="1" applyFont="1" applyAlignment="1">
      <alignment vertical="top"/>
    </xf>
    <xf numFmtId="166" fontId="2" fillId="6" borderId="9" xfId="0" applyNumberFormat="1" applyFont="1" applyFill="1" applyBorder="1" applyAlignment="1">
      <alignment horizontal="center" vertical="top"/>
    </xf>
    <xf numFmtId="166" fontId="2" fillId="6" borderId="37" xfId="0" applyNumberFormat="1" applyFont="1" applyFill="1" applyBorder="1" applyAlignment="1">
      <alignment horizontal="center" vertical="top"/>
    </xf>
    <xf numFmtId="166" fontId="2" fillId="6" borderId="48" xfId="0" applyNumberFormat="1" applyFont="1" applyFill="1" applyBorder="1" applyAlignment="1">
      <alignment horizontal="center" vertical="top"/>
    </xf>
    <xf numFmtId="166" fontId="2" fillId="6" borderId="46" xfId="0" applyNumberFormat="1" applyFont="1" applyFill="1" applyBorder="1" applyAlignment="1">
      <alignment horizontal="center" vertical="top"/>
    </xf>
    <xf numFmtId="166" fontId="2" fillId="6" borderId="57" xfId="0" applyNumberFormat="1" applyFont="1" applyFill="1" applyBorder="1" applyAlignment="1">
      <alignment horizontal="center" vertical="top"/>
    </xf>
    <xf numFmtId="166" fontId="2" fillId="6" borderId="33" xfId="0" applyNumberFormat="1" applyFont="1" applyFill="1" applyBorder="1" applyAlignment="1">
      <alignment horizontal="center" vertical="top"/>
    </xf>
    <xf numFmtId="166" fontId="3" fillId="6" borderId="0" xfId="0" applyNumberFormat="1" applyFont="1" applyFill="1" applyBorder="1" applyAlignment="1">
      <alignment horizontal="center" vertical="top"/>
    </xf>
    <xf numFmtId="166" fontId="3" fillId="6" borderId="33" xfId="0" applyNumberFormat="1" applyFont="1" applyFill="1" applyBorder="1" applyAlignment="1">
      <alignment horizontal="center" vertical="top"/>
    </xf>
    <xf numFmtId="166" fontId="3" fillId="6" borderId="46" xfId="0" applyNumberFormat="1" applyFont="1" applyFill="1" applyBorder="1" applyAlignment="1">
      <alignment horizontal="center" vertical="top"/>
    </xf>
    <xf numFmtId="166" fontId="3" fillId="6" borderId="57" xfId="0" applyNumberFormat="1" applyFont="1" applyFill="1" applyBorder="1" applyAlignment="1">
      <alignment horizontal="center" vertical="top"/>
    </xf>
    <xf numFmtId="166" fontId="4" fillId="9" borderId="82" xfId="0" applyNumberFormat="1" applyFont="1" applyFill="1" applyBorder="1" applyAlignment="1">
      <alignment horizontal="center" vertical="top"/>
    </xf>
    <xf numFmtId="166" fontId="4" fillId="5" borderId="61" xfId="0" applyNumberFormat="1" applyFont="1" applyFill="1" applyBorder="1" applyAlignment="1">
      <alignment horizontal="center" vertical="top"/>
    </xf>
    <xf numFmtId="166" fontId="2" fillId="6" borderId="34" xfId="0" applyNumberFormat="1" applyFont="1" applyFill="1" applyBorder="1" applyAlignment="1">
      <alignment horizontal="center" vertical="top"/>
    </xf>
    <xf numFmtId="166" fontId="2" fillId="6" borderId="78" xfId="0" applyNumberFormat="1" applyFont="1" applyFill="1" applyBorder="1" applyAlignment="1">
      <alignment vertical="top"/>
    </xf>
    <xf numFmtId="166" fontId="4" fillId="4" borderId="64" xfId="0" applyNumberFormat="1" applyFont="1" applyFill="1" applyBorder="1" applyAlignment="1">
      <alignment horizontal="center" vertical="top"/>
    </xf>
    <xf numFmtId="166" fontId="4" fillId="3" borderId="64" xfId="0" applyNumberFormat="1" applyFont="1" applyFill="1" applyBorder="1" applyAlignment="1">
      <alignment horizontal="center" vertical="top"/>
    </xf>
    <xf numFmtId="166" fontId="2" fillId="0" borderId="45" xfId="0" applyNumberFormat="1" applyFont="1" applyBorder="1" applyAlignment="1">
      <alignment horizontal="center" vertical="center" wrapText="1"/>
    </xf>
    <xf numFmtId="166" fontId="2" fillId="6" borderId="45" xfId="0" applyNumberFormat="1" applyFont="1" applyFill="1" applyBorder="1" applyAlignment="1">
      <alignment horizontal="center" vertical="center" wrapText="1"/>
    </xf>
    <xf numFmtId="166" fontId="2" fillId="0" borderId="45" xfId="0" applyNumberFormat="1" applyFont="1" applyFill="1" applyBorder="1" applyAlignment="1">
      <alignment horizontal="center" vertical="center" wrapText="1"/>
    </xf>
    <xf numFmtId="166" fontId="2" fillId="9" borderId="45" xfId="0" applyNumberFormat="1" applyFont="1" applyFill="1" applyBorder="1" applyAlignment="1">
      <alignment horizontal="center" vertical="center" wrapText="1"/>
    </xf>
    <xf numFmtId="166" fontId="4" fillId="9" borderId="74" xfId="0" applyNumberFormat="1" applyFont="1" applyFill="1" applyBorder="1" applyAlignment="1">
      <alignment horizontal="center" vertical="center"/>
    </xf>
    <xf numFmtId="3" fontId="4" fillId="9" borderId="43" xfId="0" applyNumberFormat="1" applyFont="1" applyFill="1" applyBorder="1" applyAlignment="1">
      <alignment horizontal="center" vertical="center"/>
    </xf>
    <xf numFmtId="3" fontId="4" fillId="9" borderId="56" xfId="0" applyNumberFormat="1" applyFont="1" applyFill="1" applyBorder="1" applyAlignment="1">
      <alignment horizontal="center" vertical="center"/>
    </xf>
    <xf numFmtId="166" fontId="4" fillId="9" borderId="79" xfId="0" applyNumberFormat="1" applyFont="1" applyFill="1" applyBorder="1" applyAlignment="1">
      <alignment horizontal="center" vertical="center"/>
    </xf>
    <xf numFmtId="166" fontId="4" fillId="9" borderId="14" xfId="0" applyNumberFormat="1" applyFont="1" applyFill="1" applyBorder="1" applyAlignment="1">
      <alignment horizontal="center" vertical="center"/>
    </xf>
    <xf numFmtId="3" fontId="4" fillId="9" borderId="12" xfId="0" applyNumberFormat="1" applyFont="1" applyFill="1" applyBorder="1" applyAlignment="1">
      <alignment horizontal="center" vertical="top"/>
    </xf>
    <xf numFmtId="3" fontId="2" fillId="0" borderId="24" xfId="0" applyNumberFormat="1" applyFont="1" applyBorder="1" applyAlignment="1">
      <alignment horizontal="center" vertical="top" wrapText="1"/>
    </xf>
    <xf numFmtId="3" fontId="2" fillId="0" borderId="5" xfId="0" applyNumberFormat="1" applyFont="1" applyBorder="1" applyAlignment="1">
      <alignment horizontal="center" vertical="top" wrapText="1"/>
    </xf>
    <xf numFmtId="49" fontId="2" fillId="6" borderId="69" xfId="0" applyNumberFormat="1" applyFont="1" applyFill="1" applyBorder="1" applyAlignment="1">
      <alignment horizontal="center" vertical="top" wrapText="1"/>
    </xf>
    <xf numFmtId="3" fontId="2" fillId="6" borderId="35" xfId="0" applyNumberFormat="1" applyFont="1" applyFill="1" applyBorder="1" applyAlignment="1">
      <alignment horizontal="center" vertical="top"/>
    </xf>
    <xf numFmtId="3" fontId="7" fillId="6" borderId="43" xfId="0" applyNumberFormat="1" applyFont="1" applyFill="1" applyBorder="1" applyAlignment="1">
      <alignment horizontal="center" vertical="top" wrapText="1"/>
    </xf>
    <xf numFmtId="3" fontId="7" fillId="6" borderId="35" xfId="0" applyNumberFormat="1" applyFont="1" applyFill="1" applyBorder="1" applyAlignment="1">
      <alignment horizontal="center" vertical="top" wrapText="1"/>
    </xf>
    <xf numFmtId="166" fontId="7" fillId="6" borderId="48" xfId="0" applyNumberFormat="1" applyFont="1" applyFill="1" applyBorder="1" applyAlignment="1">
      <alignment horizontal="center" vertical="top" wrapText="1"/>
    </xf>
    <xf numFmtId="0" fontId="11" fillId="6" borderId="30" xfId="0" applyFont="1" applyFill="1" applyBorder="1" applyAlignment="1">
      <alignment horizontal="center" wrapText="1"/>
    </xf>
    <xf numFmtId="166" fontId="9" fillId="6" borderId="57" xfId="0" applyNumberFormat="1" applyFont="1" applyFill="1" applyBorder="1" applyAlignment="1">
      <alignment horizontal="center" vertical="top"/>
    </xf>
    <xf numFmtId="166" fontId="2" fillId="6" borderId="49" xfId="0" applyNumberFormat="1" applyFont="1" applyFill="1" applyBorder="1" applyAlignment="1">
      <alignment horizontal="center" vertical="top"/>
    </xf>
    <xf numFmtId="3" fontId="5" fillId="6" borderId="10" xfId="0" applyNumberFormat="1" applyFont="1" applyFill="1" applyBorder="1" applyAlignment="1">
      <alignment horizontal="center" vertical="top" wrapText="1"/>
    </xf>
    <xf numFmtId="49" fontId="4" fillId="6" borderId="44" xfId="0" applyNumberFormat="1" applyFont="1" applyFill="1" applyBorder="1" applyAlignment="1">
      <alignment horizontal="center" vertical="top"/>
    </xf>
    <xf numFmtId="0" fontId="2" fillId="6" borderId="36" xfId="0" applyFont="1" applyFill="1" applyBorder="1" applyAlignment="1">
      <alignment horizontal="center" vertical="top"/>
    </xf>
    <xf numFmtId="0" fontId="2" fillId="6" borderId="27" xfId="0" applyFont="1" applyFill="1" applyBorder="1" applyAlignment="1">
      <alignment horizontal="center" vertical="center"/>
    </xf>
    <xf numFmtId="3" fontId="2" fillId="6" borderId="75" xfId="0" applyNumberFormat="1" applyFont="1" applyFill="1" applyBorder="1" applyAlignment="1">
      <alignment horizontal="center" vertical="top"/>
    </xf>
    <xf numFmtId="0" fontId="2" fillId="6" borderId="76" xfId="0" applyFont="1" applyFill="1" applyBorder="1" applyAlignment="1">
      <alignment horizontal="center" vertical="top" wrapText="1"/>
    </xf>
    <xf numFmtId="3" fontId="4" fillId="6" borderId="16" xfId="0" applyNumberFormat="1" applyFont="1" applyFill="1" applyBorder="1" applyAlignment="1">
      <alignment horizontal="center" vertical="top" wrapText="1"/>
    </xf>
    <xf numFmtId="3" fontId="5" fillId="6" borderId="30" xfId="0" applyNumberFormat="1" applyFont="1" applyFill="1" applyBorder="1" applyAlignment="1">
      <alignment vertical="center" textRotation="90" wrapText="1"/>
    </xf>
    <xf numFmtId="49" fontId="4" fillId="9" borderId="21" xfId="0" applyNumberFormat="1" applyFont="1" applyFill="1" applyBorder="1" applyAlignment="1">
      <alignment horizontal="center" vertical="top"/>
    </xf>
    <xf numFmtId="3" fontId="2" fillId="0" borderId="0" xfId="0" applyNumberFormat="1" applyFont="1" applyFill="1" applyBorder="1" applyAlignment="1">
      <alignment horizontal="left" vertical="top" wrapText="1"/>
    </xf>
    <xf numFmtId="3" fontId="4" fillId="6" borderId="3" xfId="0" applyNumberFormat="1" applyFont="1" applyFill="1" applyBorder="1" applyAlignment="1">
      <alignment horizontal="left" vertical="top" wrapText="1"/>
    </xf>
    <xf numFmtId="3" fontId="2" fillId="6" borderId="12" xfId="1" applyNumberFormat="1" applyFont="1" applyFill="1" applyBorder="1" applyAlignment="1">
      <alignment vertical="center" wrapText="1"/>
    </xf>
    <xf numFmtId="0" fontId="2" fillId="6" borderId="76" xfId="0" applyFont="1" applyFill="1" applyBorder="1" applyAlignment="1">
      <alignment horizontal="center" vertical="top"/>
    </xf>
    <xf numFmtId="166" fontId="2" fillId="6" borderId="43" xfId="0" applyNumberFormat="1" applyFont="1" applyFill="1" applyBorder="1" applyAlignment="1">
      <alignment horizontal="center" vertical="top"/>
    </xf>
    <xf numFmtId="166" fontId="2" fillId="6" borderId="12" xfId="0" applyNumberFormat="1" applyFont="1" applyFill="1" applyBorder="1" applyAlignment="1">
      <alignment horizontal="center" vertical="top"/>
    </xf>
    <xf numFmtId="166" fontId="2" fillId="6" borderId="76" xfId="0" applyNumberFormat="1" applyFont="1" applyFill="1" applyBorder="1" applyAlignment="1">
      <alignment horizontal="center" vertical="top"/>
    </xf>
    <xf numFmtId="166" fontId="2" fillId="6" borderId="35" xfId="0" applyNumberFormat="1" applyFont="1" applyFill="1" applyBorder="1" applyAlignment="1">
      <alignment horizontal="center" vertical="top"/>
    </xf>
    <xf numFmtId="0" fontId="2" fillId="6" borderId="38" xfId="0" applyFont="1" applyFill="1" applyBorder="1" applyAlignment="1">
      <alignment horizontal="center" vertical="top"/>
    </xf>
    <xf numFmtId="3" fontId="4" fillId="9" borderId="56" xfId="0" applyNumberFormat="1" applyFont="1" applyFill="1" applyBorder="1" applyAlignment="1">
      <alignment horizontal="center" vertical="top"/>
    </xf>
    <xf numFmtId="3" fontId="4" fillId="9" borderId="24" xfId="0" applyNumberFormat="1" applyFont="1" applyFill="1" applyBorder="1" applyAlignment="1">
      <alignment horizontal="right" vertical="top" wrapText="1"/>
    </xf>
    <xf numFmtId="166" fontId="4" fillId="9" borderId="56" xfId="0" applyNumberFormat="1" applyFont="1" applyFill="1" applyBorder="1" applyAlignment="1">
      <alignment horizontal="center" vertical="top"/>
    </xf>
    <xf numFmtId="3" fontId="2" fillId="0" borderId="73" xfId="0" applyNumberFormat="1" applyFont="1" applyBorder="1" applyAlignment="1">
      <alignment horizontal="center" vertical="top"/>
    </xf>
    <xf numFmtId="0" fontId="4" fillId="10" borderId="37" xfId="0" applyFont="1" applyFill="1" applyBorder="1" applyAlignment="1">
      <alignment horizontal="center" vertical="top"/>
    </xf>
    <xf numFmtId="166" fontId="8" fillId="6" borderId="20" xfId="0" applyNumberFormat="1" applyFont="1" applyFill="1" applyBorder="1" applyAlignment="1">
      <alignment vertical="top" wrapText="1"/>
    </xf>
    <xf numFmtId="166" fontId="2" fillId="6" borderId="80" xfId="0" applyNumberFormat="1" applyFont="1" applyFill="1" applyBorder="1" applyAlignment="1">
      <alignment horizontal="center" vertical="top"/>
    </xf>
    <xf numFmtId="3" fontId="2" fillId="0" borderId="52" xfId="0" applyNumberFormat="1" applyFont="1" applyBorder="1" applyAlignment="1">
      <alignment horizontal="center" vertical="top"/>
    </xf>
    <xf numFmtId="3" fontId="2" fillId="6" borderId="41" xfId="0" applyNumberFormat="1" applyFont="1" applyFill="1" applyBorder="1" applyAlignment="1">
      <alignment horizontal="center" vertical="top"/>
    </xf>
    <xf numFmtId="166" fontId="2" fillId="6" borderId="52" xfId="0" applyNumberFormat="1" applyFont="1" applyFill="1" applyBorder="1" applyAlignment="1">
      <alignment horizontal="center" vertical="top"/>
    </xf>
    <xf numFmtId="3" fontId="9" fillId="6" borderId="12" xfId="0" applyNumberFormat="1" applyFont="1" applyFill="1" applyBorder="1" applyAlignment="1">
      <alignment horizontal="center" vertical="top" wrapText="1"/>
    </xf>
    <xf numFmtId="3" fontId="9" fillId="6" borderId="35" xfId="0" applyNumberFormat="1" applyFont="1" applyFill="1" applyBorder="1" applyAlignment="1">
      <alignment horizontal="center" vertical="top" wrapText="1"/>
    </xf>
    <xf numFmtId="166" fontId="4" fillId="9" borderId="82" xfId="0" applyNumberFormat="1" applyFont="1" applyFill="1" applyBorder="1" applyAlignment="1">
      <alignment horizontal="center" vertical="center"/>
    </xf>
    <xf numFmtId="3" fontId="4" fillId="9" borderId="56" xfId="0" applyNumberFormat="1" applyFont="1" applyFill="1" applyBorder="1" applyAlignment="1">
      <alignment horizontal="center" vertical="top" wrapText="1"/>
    </xf>
    <xf numFmtId="3" fontId="4" fillId="9" borderId="43"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top"/>
    </xf>
    <xf numFmtId="3" fontId="2" fillId="6" borderId="35" xfId="0" applyNumberFormat="1" applyFont="1" applyFill="1" applyBorder="1" applyAlignment="1">
      <alignment horizontal="center"/>
    </xf>
    <xf numFmtId="166" fontId="2" fillId="0" borderId="52" xfId="0" applyNumberFormat="1" applyFont="1" applyFill="1" applyBorder="1" applyAlignment="1">
      <alignment horizontal="center" vertical="top"/>
    </xf>
    <xf numFmtId="3" fontId="2" fillId="0" borderId="35" xfId="0" applyNumberFormat="1" applyFont="1" applyBorder="1" applyAlignment="1">
      <alignment horizontal="center" vertical="top"/>
    </xf>
    <xf numFmtId="3" fontId="2" fillId="6" borderId="87" xfId="0" applyNumberFormat="1" applyFont="1" applyFill="1" applyBorder="1" applyAlignment="1">
      <alignment horizontal="center" vertical="top"/>
    </xf>
    <xf numFmtId="166" fontId="2" fillId="6" borderId="77" xfId="0" applyNumberFormat="1" applyFont="1" applyFill="1" applyBorder="1" applyAlignment="1">
      <alignment horizontal="center" vertical="top"/>
    </xf>
    <xf numFmtId="3" fontId="2" fillId="0" borderId="41" xfId="0" applyNumberFormat="1" applyFont="1" applyFill="1" applyBorder="1" applyAlignment="1">
      <alignment horizontal="center" vertical="top" wrapText="1"/>
    </xf>
    <xf numFmtId="0" fontId="2" fillId="6" borderId="57" xfId="0" applyFont="1" applyFill="1" applyBorder="1" applyAlignment="1">
      <alignment horizontal="center" vertical="center"/>
    </xf>
    <xf numFmtId="166" fontId="3" fillId="6" borderId="43" xfId="0" applyNumberFormat="1" applyFont="1" applyFill="1" applyBorder="1" applyAlignment="1">
      <alignment horizontal="center" vertical="top"/>
    </xf>
    <xf numFmtId="166" fontId="3" fillId="6" borderId="35" xfId="0" applyNumberFormat="1" applyFont="1" applyFill="1" applyBorder="1" applyAlignment="1">
      <alignment horizontal="center" vertical="top"/>
    </xf>
    <xf numFmtId="3" fontId="4" fillId="9" borderId="24" xfId="0" applyNumberFormat="1" applyFont="1" applyFill="1" applyBorder="1" applyAlignment="1">
      <alignment horizontal="right" vertical="center" wrapText="1"/>
    </xf>
    <xf numFmtId="166" fontId="2" fillId="6" borderId="5" xfId="0" applyNumberFormat="1" applyFont="1" applyFill="1" applyBorder="1" applyAlignment="1">
      <alignment horizontal="center" vertical="top"/>
    </xf>
    <xf numFmtId="0" fontId="2" fillId="0" borderId="35" xfId="0" applyFont="1" applyBorder="1" applyAlignment="1">
      <alignment vertical="top"/>
    </xf>
    <xf numFmtId="166" fontId="4" fillId="5" borderId="86" xfId="0" applyNumberFormat="1" applyFont="1" applyFill="1" applyBorder="1" applyAlignment="1">
      <alignment horizontal="center" vertical="top"/>
    </xf>
    <xf numFmtId="166" fontId="3" fillId="6" borderId="83" xfId="0" applyNumberFormat="1" applyFont="1" applyFill="1" applyBorder="1" applyAlignment="1">
      <alignment horizontal="right" vertical="top"/>
    </xf>
    <xf numFmtId="166" fontId="4" fillId="6" borderId="21" xfId="0" applyNumberFormat="1" applyFont="1" applyFill="1" applyBorder="1" applyAlignment="1">
      <alignment horizontal="center" vertical="top"/>
    </xf>
    <xf numFmtId="0" fontId="2" fillId="0" borderId="12" xfId="0" applyFont="1" applyBorder="1" applyAlignment="1">
      <alignment vertical="top"/>
    </xf>
    <xf numFmtId="0" fontId="2" fillId="0" borderId="77" xfId="0" applyFont="1" applyBorder="1" applyAlignment="1">
      <alignment horizontal="center" vertical="top"/>
    </xf>
    <xf numFmtId="166" fontId="2" fillId="6" borderId="41" xfId="0" applyNumberFormat="1" applyFont="1" applyFill="1" applyBorder="1" applyAlignment="1">
      <alignment horizontal="center" vertical="top"/>
    </xf>
    <xf numFmtId="3" fontId="11" fillId="6" borderId="56" xfId="0" applyNumberFormat="1" applyFont="1" applyFill="1" applyBorder="1" applyAlignment="1">
      <alignment horizontal="center" vertical="top" wrapText="1"/>
    </xf>
    <xf numFmtId="3" fontId="2" fillId="6" borderId="89" xfId="0" applyNumberFormat="1" applyFont="1" applyFill="1" applyBorder="1" applyAlignment="1">
      <alignment horizontal="center" vertical="top"/>
    </xf>
    <xf numFmtId="3" fontId="2" fillId="6" borderId="77" xfId="0" applyNumberFormat="1" applyFont="1" applyFill="1" applyBorder="1" applyAlignment="1">
      <alignment horizontal="center" vertical="top" wrapText="1"/>
    </xf>
    <xf numFmtId="166" fontId="4" fillId="6" borderId="56" xfId="0" applyNumberFormat="1" applyFont="1" applyFill="1" applyBorder="1" applyAlignment="1">
      <alignment horizontal="center" vertical="top"/>
    </xf>
    <xf numFmtId="166" fontId="5" fillId="6" borderId="89" xfId="0" applyNumberFormat="1" applyFont="1" applyFill="1" applyBorder="1" applyAlignment="1">
      <alignment horizontal="center" vertical="center" textRotation="90" wrapText="1"/>
    </xf>
    <xf numFmtId="166" fontId="8" fillId="6" borderId="25" xfId="0" applyNumberFormat="1" applyFont="1" applyFill="1" applyBorder="1" applyAlignment="1">
      <alignment vertical="top" wrapText="1"/>
    </xf>
    <xf numFmtId="166" fontId="4" fillId="6" borderId="25" xfId="0" applyNumberFormat="1" applyFont="1" applyFill="1" applyBorder="1" applyAlignment="1">
      <alignment horizontal="center" vertical="top"/>
    </xf>
    <xf numFmtId="3" fontId="2" fillId="6" borderId="56" xfId="0" applyNumberFormat="1" applyFont="1" applyFill="1" applyBorder="1" applyAlignment="1">
      <alignment horizontal="center" vertical="top" wrapText="1"/>
    </xf>
    <xf numFmtId="3" fontId="2" fillId="6" borderId="25" xfId="0" applyNumberFormat="1" applyFont="1" applyFill="1" applyBorder="1" applyAlignment="1">
      <alignment horizontal="left" vertical="top" wrapText="1"/>
    </xf>
    <xf numFmtId="3" fontId="2" fillId="6" borderId="20" xfId="0" applyNumberFormat="1" applyFont="1" applyFill="1" applyBorder="1" applyAlignment="1">
      <alignment vertical="top" wrapText="1"/>
    </xf>
    <xf numFmtId="3" fontId="4" fillId="6" borderId="48" xfId="0" applyNumberFormat="1" applyFont="1" applyFill="1" applyBorder="1" applyAlignment="1">
      <alignment horizontal="center" vertical="top"/>
    </xf>
    <xf numFmtId="3" fontId="4" fillId="6" borderId="25" xfId="0" applyNumberFormat="1" applyFont="1" applyFill="1" applyBorder="1" applyAlignment="1">
      <alignment horizontal="center" vertical="top"/>
    </xf>
    <xf numFmtId="3" fontId="11" fillId="6" borderId="25" xfId="0" applyNumberFormat="1" applyFont="1" applyFill="1" applyBorder="1" applyAlignment="1">
      <alignment vertical="top" wrapText="1"/>
    </xf>
    <xf numFmtId="3" fontId="2" fillId="6" borderId="12" xfId="0" applyNumberFormat="1" applyFont="1" applyFill="1" applyBorder="1" applyAlignment="1">
      <alignment vertical="top" wrapText="1"/>
    </xf>
    <xf numFmtId="3" fontId="2" fillId="6" borderId="24" xfId="0" applyNumberFormat="1" applyFont="1" applyFill="1" applyBorder="1" applyAlignment="1">
      <alignment vertical="top" wrapText="1"/>
    </xf>
    <xf numFmtId="3" fontId="2" fillId="6" borderId="25" xfId="0" applyNumberFormat="1" applyFont="1" applyFill="1" applyBorder="1" applyAlignment="1">
      <alignment vertical="top" wrapText="1"/>
    </xf>
    <xf numFmtId="3" fontId="2" fillId="6" borderId="88" xfId="0" applyNumberFormat="1" applyFont="1" applyFill="1" applyBorder="1" applyAlignment="1">
      <alignment vertical="top"/>
    </xf>
    <xf numFmtId="3" fontId="2" fillId="0" borderId="25" xfId="0" applyNumberFormat="1" applyFont="1" applyBorder="1" applyAlignment="1">
      <alignment vertical="top"/>
    </xf>
    <xf numFmtId="3" fontId="2" fillId="6" borderId="4" xfId="0" applyNumberFormat="1" applyFont="1" applyFill="1" applyBorder="1" applyAlignment="1">
      <alignment vertical="top"/>
    </xf>
    <xf numFmtId="0" fontId="6" fillId="6" borderId="25" xfId="0" applyFont="1" applyFill="1" applyBorder="1" applyAlignment="1">
      <alignment vertical="top"/>
    </xf>
    <xf numFmtId="3" fontId="2" fillId="6" borderId="48" xfId="0" applyNumberFormat="1" applyFont="1" applyFill="1" applyBorder="1" applyAlignment="1">
      <alignment vertical="top"/>
    </xf>
    <xf numFmtId="3" fontId="2" fillId="6" borderId="44" xfId="0" applyNumberFormat="1" applyFont="1" applyFill="1" applyBorder="1" applyAlignment="1">
      <alignment vertical="top" wrapText="1"/>
    </xf>
    <xf numFmtId="0" fontId="2" fillId="6" borderId="25" xfId="0" applyFont="1" applyFill="1" applyBorder="1" applyAlignment="1">
      <alignment horizontal="left" vertical="top" wrapText="1"/>
    </xf>
    <xf numFmtId="49" fontId="2" fillId="6" borderId="56" xfId="0" applyNumberFormat="1" applyFont="1" applyFill="1" applyBorder="1" applyAlignment="1">
      <alignment horizontal="center" vertical="top" wrapText="1"/>
    </xf>
    <xf numFmtId="0" fontId="3" fillId="6" borderId="89" xfId="0" applyFont="1" applyFill="1" applyBorder="1" applyAlignment="1">
      <alignment horizontal="center" vertical="center" textRotation="90" wrapText="1"/>
    </xf>
    <xf numFmtId="3" fontId="3" fillId="0" borderId="89" xfId="0" applyNumberFormat="1" applyFont="1" applyFill="1" applyBorder="1" applyAlignment="1">
      <alignment horizontal="center" vertical="top" wrapText="1"/>
    </xf>
    <xf numFmtId="0" fontId="16" fillId="0" borderId="0" xfId="0" applyFont="1" applyAlignment="1">
      <alignment horizontal="center" vertical="top"/>
    </xf>
    <xf numFmtId="166" fontId="2" fillId="6" borderId="0" xfId="0" applyNumberFormat="1" applyFont="1" applyFill="1" applyBorder="1" applyAlignment="1">
      <alignment horizontal="center" vertical="top"/>
    </xf>
    <xf numFmtId="49" fontId="5" fillId="6" borderId="9" xfId="0" applyNumberFormat="1" applyFont="1" applyFill="1" applyBorder="1" applyAlignment="1">
      <alignment vertical="center" wrapText="1"/>
    </xf>
    <xf numFmtId="3" fontId="4" fillId="6" borderId="9" xfId="0" applyNumberFormat="1" applyFont="1" applyFill="1" applyBorder="1" applyAlignment="1">
      <alignment horizontal="center" vertical="top" wrapText="1"/>
    </xf>
    <xf numFmtId="3" fontId="6" fillId="0" borderId="78" xfId="0" applyNumberFormat="1" applyFont="1" applyBorder="1" applyAlignment="1">
      <alignment vertical="top"/>
    </xf>
    <xf numFmtId="3" fontId="6" fillId="0" borderId="78" xfId="0" applyNumberFormat="1" applyFont="1" applyFill="1" applyBorder="1" applyAlignment="1">
      <alignment vertical="top"/>
    </xf>
    <xf numFmtId="49" fontId="2" fillId="6" borderId="69" xfId="0" applyNumberFormat="1" applyFont="1" applyFill="1" applyBorder="1" applyAlignment="1">
      <alignment horizontal="center" vertical="top"/>
    </xf>
    <xf numFmtId="0" fontId="16" fillId="0" borderId="0" xfId="0" applyFont="1" applyAlignment="1">
      <alignment horizontal="center" vertical="top"/>
    </xf>
    <xf numFmtId="0" fontId="16" fillId="0" borderId="0" xfId="0" applyFont="1" applyFill="1" applyBorder="1" applyAlignment="1">
      <alignment vertical="top" wrapText="1"/>
    </xf>
    <xf numFmtId="0" fontId="17" fillId="0" borderId="0" xfId="0" applyFont="1" applyAlignment="1">
      <alignment vertical="top" wrapText="1"/>
    </xf>
    <xf numFmtId="166" fontId="2" fillId="6" borderId="38" xfId="0" applyNumberFormat="1" applyFont="1" applyFill="1" applyBorder="1" applyAlignment="1">
      <alignment horizontal="center" vertical="top"/>
    </xf>
    <xf numFmtId="166" fontId="2" fillId="6" borderId="50" xfId="0" applyNumberFormat="1" applyFont="1" applyFill="1" applyBorder="1" applyAlignment="1">
      <alignment horizontal="center" vertical="top"/>
    </xf>
    <xf numFmtId="0" fontId="2" fillId="6" borderId="0" xfId="0" applyFont="1" applyFill="1" applyBorder="1" applyAlignment="1">
      <alignment horizontal="center" vertical="top"/>
    </xf>
    <xf numFmtId="166" fontId="7" fillId="6" borderId="33" xfId="0" applyNumberFormat="1" applyFont="1" applyFill="1" applyBorder="1" applyAlignment="1">
      <alignment horizontal="center" vertical="top" wrapText="1"/>
    </xf>
    <xf numFmtId="166" fontId="4" fillId="5" borderId="62" xfId="0" applyNumberFormat="1" applyFont="1" applyFill="1" applyBorder="1" applyAlignment="1">
      <alignment horizontal="center" vertical="top"/>
    </xf>
    <xf numFmtId="0" fontId="2" fillId="0" borderId="11" xfId="0" applyFont="1" applyBorder="1" applyAlignment="1">
      <alignment vertical="top"/>
    </xf>
    <xf numFmtId="0" fontId="3" fillId="0" borderId="1" xfId="0" applyFont="1" applyBorder="1" applyAlignment="1">
      <alignment vertical="top"/>
    </xf>
    <xf numFmtId="0" fontId="2" fillId="0" borderId="1" xfId="0" applyFont="1" applyBorder="1" applyAlignment="1">
      <alignment vertical="top"/>
    </xf>
    <xf numFmtId="166" fontId="2" fillId="6" borderId="58" xfId="0" applyNumberFormat="1" applyFont="1" applyFill="1" applyBorder="1" applyAlignment="1">
      <alignment horizontal="center" vertical="top"/>
    </xf>
    <xf numFmtId="166" fontId="2" fillId="6" borderId="69" xfId="0" applyNumberFormat="1" applyFont="1" applyFill="1" applyBorder="1" applyAlignment="1">
      <alignment horizontal="center" vertical="top"/>
    </xf>
    <xf numFmtId="166" fontId="2" fillId="6" borderId="93" xfId="0" applyNumberFormat="1" applyFont="1" applyFill="1" applyBorder="1" applyAlignment="1">
      <alignment horizontal="center" vertical="top"/>
    </xf>
    <xf numFmtId="166" fontId="2" fillId="6" borderId="13" xfId="0" applyNumberFormat="1" applyFont="1" applyFill="1" applyBorder="1" applyAlignment="1">
      <alignment horizontal="center" vertical="top"/>
    </xf>
    <xf numFmtId="166" fontId="2" fillId="6" borderId="8" xfId="0" applyNumberFormat="1" applyFont="1" applyFill="1" applyBorder="1" applyAlignment="1">
      <alignment horizontal="center" vertical="top"/>
    </xf>
    <xf numFmtId="166" fontId="2" fillId="6" borderId="68" xfId="0" applyNumberFormat="1" applyFont="1" applyFill="1" applyBorder="1" applyAlignment="1">
      <alignment horizontal="center" vertical="top"/>
    </xf>
    <xf numFmtId="166" fontId="2" fillId="6" borderId="32" xfId="0" applyNumberFormat="1" applyFont="1" applyFill="1" applyBorder="1" applyAlignment="1">
      <alignment horizontal="center" vertical="top"/>
    </xf>
    <xf numFmtId="166" fontId="2" fillId="6" borderId="70" xfId="0" applyNumberFormat="1" applyFont="1" applyFill="1" applyBorder="1" applyAlignment="1">
      <alignment horizontal="center" vertical="top"/>
    </xf>
    <xf numFmtId="0" fontId="2" fillId="6" borderId="37" xfId="0" applyFont="1" applyFill="1" applyBorder="1" applyAlignment="1">
      <alignment horizontal="center" vertical="top"/>
    </xf>
    <xf numFmtId="166" fontId="4" fillId="5" borderId="60" xfId="0" applyNumberFormat="1" applyFont="1" applyFill="1" applyBorder="1" applyAlignment="1">
      <alignment horizontal="center" vertical="top"/>
    </xf>
    <xf numFmtId="166" fontId="4" fillId="9" borderId="25" xfId="0" applyNumberFormat="1" applyFont="1" applyFill="1" applyBorder="1" applyAlignment="1">
      <alignment horizontal="center" vertical="top"/>
    </xf>
    <xf numFmtId="166" fontId="4" fillId="5" borderId="64" xfId="0" applyNumberFormat="1" applyFont="1" applyFill="1" applyBorder="1" applyAlignment="1">
      <alignment horizontal="center" vertical="top"/>
    </xf>
    <xf numFmtId="166" fontId="2" fillId="6" borderId="94" xfId="0" applyNumberFormat="1" applyFont="1" applyFill="1" applyBorder="1" applyAlignment="1">
      <alignment horizontal="center" vertical="top"/>
    </xf>
    <xf numFmtId="0" fontId="2" fillId="6" borderId="91" xfId="0" applyFont="1" applyFill="1" applyBorder="1" applyAlignment="1">
      <alignment horizontal="center" vertical="center"/>
    </xf>
    <xf numFmtId="165" fontId="2" fillId="6" borderId="94" xfId="0" applyNumberFormat="1" applyFont="1" applyFill="1" applyBorder="1" applyAlignment="1">
      <alignment horizontal="center" vertical="center"/>
    </xf>
    <xf numFmtId="166" fontId="2" fillId="6" borderId="85" xfId="0" applyNumberFormat="1" applyFont="1" applyFill="1" applyBorder="1" applyAlignment="1">
      <alignment horizontal="center" vertical="top"/>
    </xf>
    <xf numFmtId="166" fontId="4" fillId="9" borderId="51" xfId="0" applyNumberFormat="1" applyFont="1" applyFill="1" applyBorder="1" applyAlignment="1">
      <alignment horizontal="center" vertical="top"/>
    </xf>
    <xf numFmtId="0" fontId="2" fillId="6" borderId="2" xfId="0" applyFont="1" applyFill="1" applyBorder="1" applyAlignment="1">
      <alignment horizontal="center" vertical="center"/>
    </xf>
    <xf numFmtId="165" fontId="2" fillId="6" borderId="85" xfId="0" applyNumberFormat="1" applyFont="1" applyFill="1" applyBorder="1" applyAlignment="1">
      <alignment horizontal="center" vertical="center"/>
    </xf>
    <xf numFmtId="0" fontId="2" fillId="6" borderId="3" xfId="0" applyFont="1" applyFill="1" applyBorder="1" applyAlignment="1">
      <alignment horizontal="center" vertical="center"/>
    </xf>
    <xf numFmtId="166" fontId="2" fillId="6" borderId="95" xfId="0" applyNumberFormat="1" applyFont="1" applyFill="1" applyBorder="1" applyAlignment="1">
      <alignment horizontal="center" vertical="top"/>
    </xf>
    <xf numFmtId="166" fontId="4" fillId="9" borderId="20" xfId="0" applyNumberFormat="1" applyFont="1" applyFill="1" applyBorder="1" applyAlignment="1">
      <alignment horizontal="center" vertical="top"/>
    </xf>
    <xf numFmtId="0" fontId="2" fillId="6" borderId="9" xfId="0" applyFont="1" applyFill="1" applyBorder="1" applyAlignment="1">
      <alignment horizontal="center" vertical="center"/>
    </xf>
    <xf numFmtId="165" fontId="2" fillId="6" borderId="95" xfId="0" applyNumberFormat="1" applyFont="1" applyFill="1" applyBorder="1" applyAlignment="1">
      <alignment horizontal="center" vertical="center"/>
    </xf>
    <xf numFmtId="166" fontId="2" fillId="6" borderId="7" xfId="0" applyNumberFormat="1" applyFont="1" applyFill="1" applyBorder="1" applyAlignment="1">
      <alignment horizontal="center" vertical="top"/>
    </xf>
    <xf numFmtId="166" fontId="4" fillId="9" borderId="96" xfId="0" applyNumberFormat="1" applyFont="1" applyFill="1" applyBorder="1" applyAlignment="1">
      <alignment horizontal="center" vertical="top"/>
    </xf>
    <xf numFmtId="166" fontId="2" fillId="6" borderId="54" xfId="0" applyNumberFormat="1" applyFont="1" applyFill="1" applyBorder="1" applyAlignment="1">
      <alignment horizontal="center" vertical="top"/>
    </xf>
    <xf numFmtId="166" fontId="4" fillId="9" borderId="88" xfId="0" applyNumberFormat="1" applyFont="1" applyFill="1" applyBorder="1" applyAlignment="1">
      <alignment horizontal="center" vertical="top"/>
    </xf>
    <xf numFmtId="166" fontId="2" fillId="6" borderId="55" xfId="0" applyNumberFormat="1" applyFont="1" applyFill="1" applyBorder="1" applyAlignment="1">
      <alignment horizontal="center" vertical="top"/>
    </xf>
    <xf numFmtId="166" fontId="2" fillId="0" borderId="7" xfId="0" applyNumberFormat="1" applyFont="1" applyFill="1" applyBorder="1" applyAlignment="1">
      <alignment horizontal="center" vertical="top"/>
    </xf>
    <xf numFmtId="166" fontId="2" fillId="0" borderId="54" xfId="0" applyNumberFormat="1" applyFont="1" applyFill="1" applyBorder="1" applyAlignment="1">
      <alignment horizontal="center" vertical="top"/>
    </xf>
    <xf numFmtId="166" fontId="2" fillId="0" borderId="55" xfId="0" applyNumberFormat="1" applyFont="1" applyFill="1" applyBorder="1" applyAlignment="1">
      <alignment horizontal="center" vertical="top"/>
    </xf>
    <xf numFmtId="166" fontId="2" fillId="6" borderId="40" xfId="0" applyNumberFormat="1" applyFont="1" applyFill="1" applyBorder="1" applyAlignment="1">
      <alignment horizontal="center" vertical="top"/>
    </xf>
    <xf numFmtId="0" fontId="2" fillId="0" borderId="48" xfId="0" applyFont="1" applyBorder="1" applyAlignment="1">
      <alignment vertical="top"/>
    </xf>
    <xf numFmtId="166" fontId="2" fillId="6" borderId="98" xfId="0" applyNumberFormat="1" applyFont="1" applyFill="1" applyBorder="1" applyAlignment="1">
      <alignment horizontal="center" vertical="top"/>
    </xf>
    <xf numFmtId="166" fontId="4" fillId="9" borderId="89" xfId="0" applyNumberFormat="1" applyFont="1" applyFill="1" applyBorder="1" applyAlignment="1">
      <alignment horizontal="center" vertical="center"/>
    </xf>
    <xf numFmtId="166" fontId="3" fillId="6" borderId="58" xfId="0" applyNumberFormat="1" applyFont="1" applyFill="1" applyBorder="1" applyAlignment="1">
      <alignment horizontal="center" vertical="top"/>
    </xf>
    <xf numFmtId="0" fontId="2" fillId="0" borderId="57" xfId="0" applyFont="1" applyBorder="1" applyAlignment="1">
      <alignment vertical="top"/>
    </xf>
    <xf numFmtId="0" fontId="2" fillId="0" borderId="69" xfId="0" applyFont="1" applyBorder="1" applyAlignment="1">
      <alignment vertical="top"/>
    </xf>
    <xf numFmtId="166" fontId="3" fillId="6" borderId="9" xfId="0" applyNumberFormat="1" applyFont="1" applyFill="1" applyBorder="1" applyAlignment="1">
      <alignment horizontal="center" vertical="top"/>
    </xf>
    <xf numFmtId="166" fontId="3" fillId="6" borderId="37" xfId="0" applyNumberFormat="1" applyFont="1" applyFill="1" applyBorder="1" applyAlignment="1">
      <alignment horizontal="center" vertical="top"/>
    </xf>
    <xf numFmtId="0" fontId="2" fillId="0" borderId="9" xfId="0" applyFont="1" applyBorder="1" applyAlignment="1">
      <alignment vertical="top"/>
    </xf>
    <xf numFmtId="166" fontId="4" fillId="5" borderId="92" xfId="0" applyNumberFormat="1" applyFont="1" applyFill="1" applyBorder="1" applyAlignment="1">
      <alignment horizontal="center" vertical="top"/>
    </xf>
    <xf numFmtId="166" fontId="4" fillId="3" borderId="7" xfId="0" applyNumberFormat="1" applyFont="1" applyFill="1" applyBorder="1" applyAlignment="1">
      <alignment horizontal="center" vertical="top" wrapText="1"/>
    </xf>
    <xf numFmtId="166" fontId="4" fillId="9" borderId="18" xfId="0" applyNumberFormat="1" applyFont="1" applyFill="1" applyBorder="1" applyAlignment="1">
      <alignment horizontal="center" vertical="top" wrapText="1"/>
    </xf>
    <xf numFmtId="166" fontId="2" fillId="0" borderId="18" xfId="0" applyNumberFormat="1" applyFont="1" applyBorder="1" applyAlignment="1">
      <alignment horizontal="center" vertical="center" wrapText="1"/>
    </xf>
    <xf numFmtId="166" fontId="2" fillId="6" borderId="18" xfId="0" applyNumberFormat="1" applyFont="1" applyFill="1" applyBorder="1" applyAlignment="1">
      <alignment horizontal="center" vertical="center" wrapText="1"/>
    </xf>
    <xf numFmtId="166" fontId="2" fillId="0" borderId="18" xfId="0" applyNumberFormat="1" applyFont="1" applyFill="1" applyBorder="1" applyAlignment="1">
      <alignment horizontal="center" vertical="center" wrapText="1"/>
    </xf>
    <xf numFmtId="166" fontId="2" fillId="9" borderId="18" xfId="0" applyNumberFormat="1" applyFont="1" applyFill="1" applyBorder="1" applyAlignment="1">
      <alignment horizontal="center" vertical="center" wrapText="1"/>
    </xf>
    <xf numFmtId="166" fontId="4" fillId="3" borderId="18" xfId="0" applyNumberFormat="1" applyFont="1" applyFill="1" applyBorder="1" applyAlignment="1">
      <alignment horizontal="center" vertical="top" wrapText="1"/>
    </xf>
    <xf numFmtId="166" fontId="2" fillId="0" borderId="18" xfId="0" applyNumberFormat="1" applyFont="1" applyBorder="1" applyAlignment="1">
      <alignment horizontal="center" vertical="top" wrapText="1"/>
    </xf>
    <xf numFmtId="166" fontId="4" fillId="9" borderId="96" xfId="0" applyNumberFormat="1" applyFont="1" applyFill="1" applyBorder="1" applyAlignment="1">
      <alignment horizontal="center" vertical="top" wrapText="1"/>
    </xf>
    <xf numFmtId="166" fontId="4" fillId="3" borderId="54" xfId="0" applyNumberFormat="1" applyFont="1" applyFill="1" applyBorder="1" applyAlignment="1">
      <alignment horizontal="center" vertical="top" wrapText="1"/>
    </xf>
    <xf numFmtId="166" fontId="4" fillId="9" borderId="29" xfId="0" applyNumberFormat="1" applyFont="1" applyFill="1" applyBorder="1" applyAlignment="1">
      <alignment horizontal="center" vertical="top" wrapText="1"/>
    </xf>
    <xf numFmtId="166" fontId="2" fillId="0" borderId="29" xfId="0" applyNumberFormat="1" applyFont="1" applyBorder="1" applyAlignment="1">
      <alignment horizontal="center" vertical="center" wrapText="1"/>
    </xf>
    <xf numFmtId="166" fontId="2" fillId="6" borderId="29" xfId="0" applyNumberFormat="1" applyFont="1" applyFill="1" applyBorder="1" applyAlignment="1">
      <alignment horizontal="center" vertical="center" wrapText="1"/>
    </xf>
    <xf numFmtId="166" fontId="2" fillId="0" borderId="29" xfId="0" applyNumberFormat="1" applyFont="1" applyFill="1" applyBorder="1" applyAlignment="1">
      <alignment horizontal="center" vertical="center" wrapText="1"/>
    </xf>
    <xf numFmtId="166" fontId="2" fillId="9" borderId="29" xfId="0" applyNumberFormat="1" applyFont="1" applyFill="1" applyBorder="1" applyAlignment="1">
      <alignment horizontal="center" vertical="center" wrapText="1"/>
    </xf>
    <xf numFmtId="166" fontId="4" fillId="3" borderId="29" xfId="0" applyNumberFormat="1" applyFont="1" applyFill="1" applyBorder="1" applyAlignment="1">
      <alignment horizontal="center" vertical="top" wrapText="1"/>
    </xf>
    <xf numFmtId="166" fontId="2" fillId="0" borderId="29" xfId="0" applyNumberFormat="1" applyFont="1" applyBorder="1" applyAlignment="1">
      <alignment horizontal="center" vertical="top" wrapText="1"/>
    </xf>
    <xf numFmtId="166" fontId="4" fillId="9" borderId="88" xfId="0" applyNumberFormat="1" applyFont="1" applyFill="1" applyBorder="1" applyAlignment="1">
      <alignment horizontal="center" vertical="top" wrapText="1"/>
    </xf>
    <xf numFmtId="166" fontId="4" fillId="3" borderId="55" xfId="0" applyNumberFormat="1" applyFont="1" applyFill="1" applyBorder="1" applyAlignment="1">
      <alignment horizontal="center" vertical="top" wrapText="1"/>
    </xf>
    <xf numFmtId="166" fontId="4" fillId="9" borderId="44" xfId="0" applyNumberFormat="1" applyFont="1" applyFill="1" applyBorder="1" applyAlignment="1">
      <alignment horizontal="center" vertical="top" wrapText="1"/>
    </xf>
    <xf numFmtId="166" fontId="2" fillId="0" borderId="44" xfId="0" applyNumberFormat="1" applyFont="1" applyBorder="1" applyAlignment="1">
      <alignment horizontal="center" vertical="center" wrapText="1"/>
    </xf>
    <xf numFmtId="166" fontId="2" fillId="6" borderId="44" xfId="0" applyNumberFormat="1" applyFont="1" applyFill="1" applyBorder="1" applyAlignment="1">
      <alignment horizontal="center" vertical="center" wrapText="1"/>
    </xf>
    <xf numFmtId="166" fontId="2" fillId="0" borderId="44" xfId="0" applyNumberFormat="1" applyFont="1" applyFill="1" applyBorder="1" applyAlignment="1">
      <alignment horizontal="center" vertical="center" wrapText="1"/>
    </xf>
    <xf numFmtId="166" fontId="2" fillId="9" borderId="44" xfId="0" applyNumberFormat="1" applyFont="1" applyFill="1" applyBorder="1" applyAlignment="1">
      <alignment horizontal="center" vertical="center" wrapText="1"/>
    </xf>
    <xf numFmtId="166" fontId="4" fillId="3" borderId="44" xfId="0" applyNumberFormat="1" applyFont="1" applyFill="1" applyBorder="1" applyAlignment="1">
      <alignment horizontal="center" vertical="top" wrapText="1"/>
    </xf>
    <xf numFmtId="166" fontId="2" fillId="0" borderId="44" xfId="0" applyNumberFormat="1" applyFont="1" applyBorder="1" applyAlignment="1">
      <alignment horizontal="center" vertical="top" wrapText="1"/>
    </xf>
    <xf numFmtId="166" fontId="4" fillId="9" borderId="25" xfId="0" applyNumberFormat="1" applyFont="1" applyFill="1" applyBorder="1" applyAlignment="1">
      <alignment horizontal="center" vertical="top" wrapText="1"/>
    </xf>
    <xf numFmtId="166" fontId="2" fillId="6" borderId="71" xfId="0" applyNumberFormat="1" applyFont="1" applyFill="1" applyBorder="1" applyAlignment="1">
      <alignment horizontal="center" vertical="top"/>
    </xf>
    <xf numFmtId="0" fontId="2" fillId="6" borderId="99"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40" xfId="0" applyFont="1" applyFill="1" applyBorder="1" applyAlignment="1">
      <alignment horizontal="center" vertical="center"/>
    </xf>
    <xf numFmtId="166" fontId="3" fillId="6" borderId="12" xfId="0" applyNumberFormat="1" applyFont="1" applyFill="1" applyBorder="1" applyAlignment="1">
      <alignment horizontal="center" vertical="top"/>
    </xf>
    <xf numFmtId="166" fontId="9" fillId="6" borderId="12" xfId="0" applyNumberFormat="1" applyFont="1" applyFill="1" applyBorder="1" applyAlignment="1">
      <alignment horizontal="center" vertical="top"/>
    </xf>
    <xf numFmtId="166" fontId="7" fillId="6" borderId="35" xfId="0" applyNumberFormat="1" applyFont="1" applyFill="1" applyBorder="1" applyAlignment="1">
      <alignment horizontal="center" vertical="top" wrapText="1"/>
    </xf>
    <xf numFmtId="166" fontId="4" fillId="9" borderId="56" xfId="0" applyNumberFormat="1" applyFont="1" applyFill="1" applyBorder="1" applyAlignment="1">
      <alignment horizontal="center" vertical="center"/>
    </xf>
    <xf numFmtId="166" fontId="4" fillId="9" borderId="17" xfId="0" applyNumberFormat="1" applyFont="1" applyFill="1" applyBorder="1" applyAlignment="1">
      <alignment horizontal="center" vertical="center"/>
    </xf>
    <xf numFmtId="166" fontId="4" fillId="9" borderId="45" xfId="0" applyNumberFormat="1" applyFont="1" applyFill="1" applyBorder="1" applyAlignment="1">
      <alignment horizontal="center" vertical="center"/>
    </xf>
    <xf numFmtId="166" fontId="2" fillId="6" borderId="52" xfId="0" applyNumberFormat="1" applyFont="1" applyFill="1" applyBorder="1" applyAlignment="1">
      <alignment vertical="top"/>
    </xf>
    <xf numFmtId="166" fontId="4" fillId="9" borderId="24" xfId="0" applyNumberFormat="1" applyFont="1" applyFill="1" applyBorder="1" applyAlignment="1">
      <alignment horizontal="center" vertical="top"/>
    </xf>
    <xf numFmtId="166" fontId="4" fillId="5" borderId="100" xfId="0" applyNumberFormat="1" applyFont="1" applyFill="1" applyBorder="1" applyAlignment="1">
      <alignment horizontal="center" vertical="top"/>
    </xf>
    <xf numFmtId="166" fontId="4" fillId="4" borderId="100" xfId="0" applyNumberFormat="1" applyFont="1" applyFill="1" applyBorder="1" applyAlignment="1">
      <alignment horizontal="center" vertical="top"/>
    </xf>
    <xf numFmtId="166" fontId="4" fillId="3" borderId="100" xfId="0" applyNumberFormat="1" applyFont="1" applyFill="1" applyBorder="1" applyAlignment="1">
      <alignment horizontal="center" vertical="top"/>
    </xf>
    <xf numFmtId="166" fontId="3" fillId="6" borderId="52" xfId="0" applyNumberFormat="1" applyFont="1" applyFill="1" applyBorder="1" applyAlignment="1">
      <alignment horizontal="right" vertical="top"/>
    </xf>
    <xf numFmtId="166" fontId="4" fillId="4" borderId="86" xfId="0" applyNumberFormat="1" applyFont="1" applyFill="1" applyBorder="1" applyAlignment="1">
      <alignment horizontal="center" vertical="top"/>
    </xf>
    <xf numFmtId="166" fontId="4" fillId="3" borderId="86" xfId="0" applyNumberFormat="1" applyFont="1" applyFill="1" applyBorder="1" applyAlignment="1">
      <alignment horizontal="center" vertical="top"/>
    </xf>
    <xf numFmtId="166" fontId="2" fillId="6" borderId="55" xfId="0" applyNumberFormat="1" applyFont="1" applyFill="1" applyBorder="1" applyAlignment="1">
      <alignment vertical="top"/>
    </xf>
    <xf numFmtId="0" fontId="5" fillId="0" borderId="65" xfId="0" applyFont="1" applyBorder="1" applyAlignment="1">
      <alignment horizontal="center" vertical="center" textRotation="90" wrapText="1"/>
    </xf>
    <xf numFmtId="0" fontId="5" fillId="0" borderId="60" xfId="0" applyFont="1" applyBorder="1" applyAlignment="1">
      <alignment horizontal="center" vertical="center" textRotation="90" wrapText="1"/>
    </xf>
    <xf numFmtId="0" fontId="5" fillId="0" borderId="64" xfId="0" applyFont="1" applyBorder="1" applyAlignment="1">
      <alignment horizontal="center" vertical="center" textRotation="90" wrapText="1"/>
    </xf>
    <xf numFmtId="0" fontId="5" fillId="0" borderId="63" xfId="0" applyFont="1" applyBorder="1" applyAlignment="1">
      <alignment horizontal="center" vertical="center" textRotation="90" wrapText="1"/>
    </xf>
    <xf numFmtId="3" fontId="2" fillId="0" borderId="11" xfId="0" applyNumberFormat="1" applyFont="1" applyBorder="1" applyAlignment="1">
      <alignment vertical="top"/>
    </xf>
    <xf numFmtId="49" fontId="2" fillId="6" borderId="93" xfId="0" applyNumberFormat="1" applyFont="1" applyFill="1" applyBorder="1" applyAlignment="1">
      <alignment horizontal="center" vertical="top"/>
    </xf>
    <xf numFmtId="49" fontId="2" fillId="6" borderId="34" xfId="0" applyNumberFormat="1" applyFont="1" applyFill="1" applyBorder="1" applyAlignment="1">
      <alignment horizontal="center" vertical="top"/>
    </xf>
    <xf numFmtId="3" fontId="2" fillId="6" borderId="102" xfId="0" applyNumberFormat="1" applyFont="1" applyFill="1" applyBorder="1" applyAlignment="1">
      <alignment horizontal="center" vertical="top"/>
    </xf>
    <xf numFmtId="3" fontId="2" fillId="6" borderId="101" xfId="0" applyNumberFormat="1" applyFont="1" applyFill="1" applyBorder="1" applyAlignment="1">
      <alignment horizontal="center" vertical="top"/>
    </xf>
    <xf numFmtId="0" fontId="2" fillId="0" borderId="93" xfId="0" applyFont="1" applyBorder="1" applyAlignment="1">
      <alignment horizontal="center" vertical="top"/>
    </xf>
    <xf numFmtId="0" fontId="2" fillId="0" borderId="94" xfId="0" applyFont="1" applyBorder="1" applyAlignment="1">
      <alignment horizontal="center" vertical="top"/>
    </xf>
    <xf numFmtId="165" fontId="2" fillId="6" borderId="58" xfId="0" applyNumberFormat="1" applyFont="1" applyFill="1" applyBorder="1" applyAlignment="1">
      <alignment horizontal="center" vertical="top" wrapText="1"/>
    </xf>
    <xf numFmtId="165" fontId="2" fillId="6" borderId="34" xfId="0" applyNumberFormat="1" applyFont="1" applyFill="1" applyBorder="1" applyAlignment="1">
      <alignment horizontal="center" vertical="center" textRotation="90"/>
    </xf>
    <xf numFmtId="3" fontId="2" fillId="6" borderId="76" xfId="0" applyNumberFormat="1" applyFont="1" applyFill="1" applyBorder="1" applyAlignment="1">
      <alignment vertical="top" wrapText="1"/>
    </xf>
    <xf numFmtId="3" fontId="2" fillId="6" borderId="103" xfId="0" applyNumberFormat="1" applyFont="1" applyFill="1" applyBorder="1" applyAlignment="1">
      <alignment vertical="top" wrapText="1"/>
    </xf>
    <xf numFmtId="0" fontId="2" fillId="6" borderId="103" xfId="0" applyFont="1" applyFill="1" applyBorder="1" applyAlignment="1">
      <alignment vertical="top" wrapText="1"/>
    </xf>
    <xf numFmtId="0" fontId="2" fillId="6" borderId="12" xfId="0" applyFont="1" applyFill="1" applyBorder="1" applyAlignment="1">
      <alignment vertical="top" wrapText="1"/>
    </xf>
    <xf numFmtId="0" fontId="2" fillId="6" borderId="35" xfId="0" applyFont="1" applyFill="1" applyBorder="1" applyAlignment="1">
      <alignment vertical="top" wrapText="1"/>
    </xf>
    <xf numFmtId="3" fontId="2" fillId="6" borderId="103" xfId="0" applyNumberFormat="1" applyFont="1" applyFill="1" applyBorder="1" applyAlignment="1">
      <alignment horizontal="left" vertical="top" wrapText="1"/>
    </xf>
    <xf numFmtId="0" fontId="2" fillId="6" borderId="12" xfId="0" applyFont="1" applyFill="1" applyBorder="1" applyAlignment="1">
      <alignment horizontal="left" vertical="top" wrapText="1"/>
    </xf>
    <xf numFmtId="0" fontId="2" fillId="6" borderId="93" xfId="0" applyFont="1" applyFill="1" applyBorder="1" applyAlignment="1">
      <alignment horizontal="center" vertical="top"/>
    </xf>
    <xf numFmtId="0" fontId="2" fillId="0" borderId="94" xfId="0" applyFont="1" applyFill="1" applyBorder="1" applyAlignment="1">
      <alignment horizontal="center" vertical="top"/>
    </xf>
    <xf numFmtId="0" fontId="2" fillId="0" borderId="97" xfId="0" applyFont="1" applyFill="1" applyBorder="1" applyAlignment="1">
      <alignment horizontal="center" vertical="top"/>
    </xf>
    <xf numFmtId="0" fontId="2" fillId="0" borderId="101" xfId="0" applyFont="1" applyFill="1" applyBorder="1" applyAlignment="1">
      <alignment horizontal="center" vertical="top"/>
    </xf>
    <xf numFmtId="0" fontId="2" fillId="6" borderId="81" xfId="0" applyFont="1" applyFill="1" applyBorder="1" applyAlignment="1">
      <alignment horizontal="center" vertical="top"/>
    </xf>
    <xf numFmtId="0" fontId="2" fillId="0" borderId="105" xfId="0" applyFont="1" applyFill="1" applyBorder="1" applyAlignment="1">
      <alignment horizontal="center" vertical="top"/>
    </xf>
    <xf numFmtId="0" fontId="2" fillId="0" borderId="80" xfId="0" applyFont="1" applyFill="1" applyBorder="1" applyAlignment="1">
      <alignment horizontal="center" vertical="top"/>
    </xf>
    <xf numFmtId="0" fontId="2" fillId="0" borderId="47" xfId="0" applyFont="1" applyFill="1" applyBorder="1" applyAlignment="1">
      <alignment horizontal="center" vertical="top"/>
    </xf>
    <xf numFmtId="3" fontId="2" fillId="6" borderId="69" xfId="0" applyNumberFormat="1" applyFont="1" applyFill="1" applyBorder="1" applyAlignment="1">
      <alignment horizontal="center" vertical="top"/>
    </xf>
    <xf numFmtId="3" fontId="2" fillId="6" borderId="34" xfId="0" applyNumberFormat="1" applyFont="1" applyFill="1" applyBorder="1" applyAlignment="1">
      <alignment horizontal="center" vertical="top"/>
    </xf>
    <xf numFmtId="3" fontId="3" fillId="6" borderId="96" xfId="0" applyNumberFormat="1" applyFont="1" applyFill="1" applyBorder="1" applyAlignment="1">
      <alignment horizontal="center" vertical="top" wrapText="1"/>
    </xf>
    <xf numFmtId="3" fontId="2" fillId="6" borderId="91" xfId="0" applyNumberFormat="1" applyFont="1" applyFill="1" applyBorder="1" applyAlignment="1">
      <alignment horizontal="center" vertical="top"/>
    </xf>
    <xf numFmtId="3" fontId="2" fillId="6" borderId="96" xfId="0" applyNumberFormat="1" applyFont="1" applyFill="1" applyBorder="1" applyAlignment="1">
      <alignment horizontal="center" vertical="top"/>
    </xf>
    <xf numFmtId="3" fontId="2" fillId="6" borderId="69" xfId="0" applyNumberFormat="1" applyFont="1" applyFill="1" applyBorder="1" applyAlignment="1">
      <alignment vertical="top"/>
    </xf>
    <xf numFmtId="3" fontId="2" fillId="6" borderId="96" xfId="0" applyNumberFormat="1" applyFont="1" applyFill="1" applyBorder="1" applyAlignment="1">
      <alignment vertical="top"/>
    </xf>
    <xf numFmtId="3" fontId="2" fillId="0" borderId="91" xfId="0" applyNumberFormat="1" applyFont="1" applyBorder="1" applyAlignment="1">
      <alignment horizontal="center" vertical="top"/>
    </xf>
    <xf numFmtId="3" fontId="2" fillId="0" borderId="7" xfId="0" applyNumberFormat="1" applyFont="1" applyBorder="1" applyAlignment="1">
      <alignment horizontal="center" vertical="top"/>
    </xf>
    <xf numFmtId="3" fontId="2" fillId="6" borderId="13" xfId="0" applyNumberFormat="1" applyFont="1" applyFill="1" applyBorder="1" applyAlignment="1">
      <alignment horizontal="center" vertical="top"/>
    </xf>
    <xf numFmtId="3" fontId="2" fillId="6" borderId="39" xfId="0" applyNumberFormat="1" applyFont="1" applyFill="1" applyBorder="1" applyAlignment="1">
      <alignment horizontal="center" vertical="top"/>
    </xf>
    <xf numFmtId="3" fontId="2" fillId="6" borderId="8" xfId="0" applyNumberFormat="1" applyFont="1" applyFill="1" applyBorder="1" applyAlignment="1">
      <alignment horizontal="center" vertical="top"/>
    </xf>
    <xf numFmtId="3" fontId="3" fillId="6" borderId="88" xfId="0" applyNumberFormat="1" applyFont="1" applyFill="1" applyBorder="1" applyAlignment="1">
      <alignment horizontal="center" vertical="top" wrapText="1"/>
    </xf>
    <xf numFmtId="3" fontId="2" fillId="6" borderId="2" xfId="0" applyNumberFormat="1" applyFont="1" applyFill="1" applyBorder="1" applyAlignment="1">
      <alignment horizontal="center" vertical="top"/>
    </xf>
    <xf numFmtId="3" fontId="2" fillId="6" borderId="88" xfId="0" applyNumberFormat="1" applyFont="1" applyFill="1" applyBorder="1" applyAlignment="1">
      <alignment horizontal="center" vertical="top"/>
    </xf>
    <xf numFmtId="3" fontId="2" fillId="6" borderId="8" xfId="0" applyNumberFormat="1" applyFont="1" applyFill="1" applyBorder="1" applyAlignment="1">
      <alignment vertical="top"/>
    </xf>
    <xf numFmtId="3" fontId="2" fillId="0" borderId="2" xfId="0" applyNumberFormat="1" applyFont="1" applyBorder="1" applyAlignment="1">
      <alignment horizontal="center" vertical="top"/>
    </xf>
    <xf numFmtId="3" fontId="2" fillId="0" borderId="54" xfId="0" applyNumberFormat="1" applyFont="1" applyBorder="1" applyAlignment="1">
      <alignment horizontal="center" vertical="top"/>
    </xf>
    <xf numFmtId="3" fontId="2" fillId="6" borderId="37" xfId="0" applyNumberFormat="1" applyFont="1" applyFill="1" applyBorder="1" applyAlignment="1">
      <alignment horizontal="center" vertical="top"/>
    </xf>
    <xf numFmtId="3" fontId="2" fillId="6" borderId="106" xfId="0" applyNumberFormat="1" applyFont="1" applyFill="1" applyBorder="1" applyAlignment="1">
      <alignment horizontal="center" vertical="top"/>
    </xf>
    <xf numFmtId="3" fontId="2" fillId="6" borderId="9" xfId="0" applyNumberFormat="1" applyFont="1" applyFill="1" applyBorder="1" applyAlignment="1">
      <alignment horizontal="center" vertical="top"/>
    </xf>
    <xf numFmtId="3" fontId="3" fillId="6" borderId="25" xfId="0" applyNumberFormat="1" applyFont="1" applyFill="1" applyBorder="1" applyAlignment="1">
      <alignment horizontal="center" vertical="top" wrapText="1"/>
    </xf>
    <xf numFmtId="3" fontId="2" fillId="6" borderId="3" xfId="0" applyNumberFormat="1" applyFont="1" applyFill="1" applyBorder="1" applyAlignment="1">
      <alignment horizontal="center" vertical="top"/>
    </xf>
    <xf numFmtId="3" fontId="2" fillId="6" borderId="25" xfId="0" applyNumberFormat="1" applyFont="1" applyFill="1" applyBorder="1" applyAlignment="1">
      <alignment horizontal="center" vertical="top"/>
    </xf>
    <xf numFmtId="3" fontId="2" fillId="6" borderId="9" xfId="0" applyNumberFormat="1" applyFont="1" applyFill="1" applyBorder="1" applyAlignment="1">
      <alignment vertical="top"/>
    </xf>
    <xf numFmtId="3" fontId="2" fillId="6" borderId="25" xfId="0" applyNumberFormat="1" applyFont="1" applyFill="1" applyBorder="1" applyAlignment="1">
      <alignment vertical="top"/>
    </xf>
    <xf numFmtId="3" fontId="2" fillId="0" borderId="55" xfId="0" applyNumberFormat="1" applyFont="1" applyBorder="1" applyAlignment="1">
      <alignment horizontal="center" vertical="top"/>
    </xf>
    <xf numFmtId="3" fontId="2" fillId="6" borderId="97" xfId="0" applyNumberFormat="1" applyFont="1" applyFill="1" applyBorder="1" applyAlignment="1">
      <alignment horizontal="center" vertical="top"/>
    </xf>
    <xf numFmtId="0" fontId="6" fillId="6" borderId="34" xfId="0" applyFont="1" applyFill="1" applyBorder="1" applyAlignment="1">
      <alignment horizontal="center" vertical="top"/>
    </xf>
    <xf numFmtId="3" fontId="2" fillId="6" borderId="94" xfId="0" applyNumberFormat="1" applyFont="1" applyFill="1" applyBorder="1" applyAlignment="1">
      <alignment horizontal="center" vertical="top"/>
    </xf>
    <xf numFmtId="3" fontId="7" fillId="6" borderId="102" xfId="0" applyNumberFormat="1" applyFont="1" applyFill="1" applyBorder="1" applyAlignment="1">
      <alignment horizontal="center" vertical="top"/>
    </xf>
    <xf numFmtId="3" fontId="2" fillId="6" borderId="93" xfId="0" applyNumberFormat="1" applyFont="1" applyFill="1" applyBorder="1" applyAlignment="1">
      <alignment horizontal="center" vertical="top"/>
    </xf>
    <xf numFmtId="3" fontId="2" fillId="6" borderId="40" xfId="0" applyNumberFormat="1" applyFont="1" applyFill="1" applyBorder="1" applyAlignment="1">
      <alignment horizontal="center" vertical="top"/>
    </xf>
    <xf numFmtId="0" fontId="6" fillId="6" borderId="32" xfId="0" applyFont="1" applyFill="1" applyBorder="1" applyAlignment="1">
      <alignment horizontal="center" vertical="top"/>
    </xf>
    <xf numFmtId="3" fontId="2" fillId="6" borderId="67" xfId="0" applyNumberFormat="1" applyFont="1" applyFill="1" applyBorder="1" applyAlignment="1">
      <alignment horizontal="center" vertical="top"/>
    </xf>
    <xf numFmtId="3" fontId="2" fillId="6" borderId="85" xfId="0" applyNumberFormat="1" applyFont="1" applyFill="1" applyBorder="1" applyAlignment="1">
      <alignment horizontal="center" vertical="top"/>
    </xf>
    <xf numFmtId="3" fontId="7" fillId="6" borderId="39" xfId="0" applyNumberFormat="1" applyFont="1" applyFill="1" applyBorder="1" applyAlignment="1">
      <alignment horizontal="center" vertical="top"/>
    </xf>
    <xf numFmtId="3" fontId="2" fillId="6" borderId="98" xfId="0" applyNumberFormat="1" applyFont="1" applyFill="1" applyBorder="1" applyAlignment="1">
      <alignment horizontal="center" vertical="top"/>
    </xf>
    <xf numFmtId="0" fontId="6" fillId="6" borderId="48" xfId="0" applyFont="1" applyFill="1" applyBorder="1" applyAlignment="1">
      <alignment horizontal="center" vertical="top"/>
    </xf>
    <xf numFmtId="3" fontId="2" fillId="6" borderId="107" xfId="0" applyNumberFormat="1" applyFont="1" applyFill="1" applyBorder="1" applyAlignment="1">
      <alignment horizontal="center" vertical="top"/>
    </xf>
    <xf numFmtId="3" fontId="2" fillId="6" borderId="95" xfId="0" applyNumberFormat="1" applyFont="1" applyFill="1" applyBorder="1" applyAlignment="1">
      <alignment horizontal="center" vertical="top"/>
    </xf>
    <xf numFmtId="3" fontId="7" fillId="6" borderId="106" xfId="0" applyNumberFormat="1" applyFont="1" applyFill="1" applyBorder="1" applyAlignment="1">
      <alignment horizontal="center" vertical="top"/>
    </xf>
    <xf numFmtId="3" fontId="2" fillId="6" borderId="7" xfId="0" applyNumberFormat="1" applyFont="1" applyFill="1" applyBorder="1" applyAlignment="1">
      <alignment horizontal="center" vertical="top"/>
    </xf>
    <xf numFmtId="3" fontId="2" fillId="6" borderId="23" xfId="0" applyNumberFormat="1" applyFont="1" applyFill="1" applyBorder="1" applyAlignment="1">
      <alignment horizontal="center" vertical="top"/>
    </xf>
    <xf numFmtId="3" fontId="2" fillId="0" borderId="7" xfId="0" applyNumberFormat="1" applyFont="1" applyFill="1" applyBorder="1" applyAlignment="1">
      <alignment horizontal="center" vertical="top"/>
    </xf>
    <xf numFmtId="3" fontId="2" fillId="6" borderId="54" xfId="0" applyNumberFormat="1" applyFont="1" applyFill="1" applyBorder="1" applyAlignment="1">
      <alignment horizontal="center" vertical="top"/>
    </xf>
    <xf numFmtId="3" fontId="2" fillId="6" borderId="19" xfId="0" applyNumberFormat="1" applyFont="1" applyFill="1" applyBorder="1" applyAlignment="1">
      <alignment horizontal="center" vertical="top"/>
    </xf>
    <xf numFmtId="3" fontId="2" fillId="0" borderId="54" xfId="0" applyNumberFormat="1" applyFont="1" applyFill="1" applyBorder="1" applyAlignment="1">
      <alignment horizontal="center" vertical="top"/>
    </xf>
    <xf numFmtId="3" fontId="2" fillId="6" borderId="55" xfId="0" applyNumberFormat="1" applyFont="1" applyFill="1" applyBorder="1" applyAlignment="1">
      <alignment horizontal="center" vertical="top"/>
    </xf>
    <xf numFmtId="3" fontId="2" fillId="6" borderId="20" xfId="0" applyNumberFormat="1" applyFont="1" applyFill="1" applyBorder="1" applyAlignment="1">
      <alignment horizontal="center" vertical="top"/>
    </xf>
    <xf numFmtId="3" fontId="2" fillId="0" borderId="55" xfId="0" applyNumberFormat="1" applyFont="1" applyFill="1" applyBorder="1" applyAlignment="1">
      <alignment horizontal="center" vertical="top"/>
    </xf>
    <xf numFmtId="3" fontId="2" fillId="6" borderId="18" xfId="0" applyNumberFormat="1" applyFont="1" applyFill="1" applyBorder="1" applyAlignment="1">
      <alignment horizontal="center" vertical="top"/>
    </xf>
    <xf numFmtId="0" fontId="2" fillId="6" borderId="58" xfId="0" applyNumberFormat="1" applyFont="1" applyFill="1" applyBorder="1" applyAlignment="1">
      <alignment horizontal="center" vertical="top"/>
    </xf>
    <xf numFmtId="0" fontId="2" fillId="6" borderId="97" xfId="0" applyNumberFormat="1" applyFont="1" applyFill="1" applyBorder="1" applyAlignment="1">
      <alignment horizontal="center" vertical="top"/>
    </xf>
    <xf numFmtId="3" fontId="3" fillId="6" borderId="58" xfId="0" applyNumberFormat="1" applyFont="1" applyFill="1" applyBorder="1" applyAlignment="1">
      <alignment horizontal="center" vertical="top"/>
    </xf>
    <xf numFmtId="3" fontId="3" fillId="6" borderId="23" xfId="0" applyNumberFormat="1" applyFont="1" applyFill="1" applyBorder="1" applyAlignment="1">
      <alignment horizontal="center" vertical="top" wrapText="1"/>
    </xf>
    <xf numFmtId="3" fontId="2" fillId="6" borderId="29" xfId="0" applyNumberFormat="1" applyFont="1" applyFill="1" applyBorder="1" applyAlignment="1">
      <alignment horizontal="center" vertical="top"/>
    </xf>
    <xf numFmtId="0" fontId="2" fillId="6" borderId="13" xfId="0" applyNumberFormat="1" applyFont="1" applyFill="1" applyBorder="1" applyAlignment="1">
      <alignment horizontal="center" vertical="top"/>
    </xf>
    <xf numFmtId="0" fontId="2" fillId="6" borderId="40" xfId="0" applyNumberFormat="1" applyFont="1" applyFill="1" applyBorder="1" applyAlignment="1">
      <alignment horizontal="center" vertical="top"/>
    </xf>
    <xf numFmtId="3" fontId="3" fillId="6" borderId="19" xfId="0" applyNumberFormat="1" applyFont="1" applyFill="1" applyBorder="1" applyAlignment="1">
      <alignment horizontal="center" vertical="top" wrapText="1"/>
    </xf>
    <xf numFmtId="3" fontId="2" fillId="6" borderId="44" xfId="0" applyNumberFormat="1" applyFont="1" applyFill="1" applyBorder="1" applyAlignment="1">
      <alignment horizontal="center" vertical="top"/>
    </xf>
    <xf numFmtId="0" fontId="2" fillId="6" borderId="37" xfId="0" applyNumberFormat="1" applyFont="1" applyFill="1" applyBorder="1" applyAlignment="1">
      <alignment horizontal="center" vertical="top"/>
    </xf>
    <xf numFmtId="0" fontId="2" fillId="6" borderId="98" xfId="0" applyNumberFormat="1" applyFont="1" applyFill="1" applyBorder="1" applyAlignment="1">
      <alignment horizontal="center" vertical="top"/>
    </xf>
    <xf numFmtId="3" fontId="3" fillId="6" borderId="20" xfId="0" applyNumberFormat="1" applyFont="1" applyFill="1" applyBorder="1" applyAlignment="1">
      <alignment horizontal="center" vertical="top" wrapText="1"/>
    </xf>
    <xf numFmtId="0" fontId="2" fillId="0" borderId="88" xfId="0" applyFont="1" applyBorder="1" applyAlignment="1">
      <alignment horizontal="center" vertical="center" textRotation="90"/>
    </xf>
    <xf numFmtId="165" fontId="2" fillId="6" borderId="32" xfId="0" applyNumberFormat="1" applyFont="1" applyFill="1" applyBorder="1" applyAlignment="1">
      <alignment horizontal="center" vertical="center" textRotation="90"/>
    </xf>
    <xf numFmtId="49" fontId="2" fillId="6" borderId="8" xfId="0" applyNumberFormat="1" applyFont="1" applyFill="1" applyBorder="1" applyAlignment="1">
      <alignment horizontal="center" vertical="top" wrapText="1"/>
    </xf>
    <xf numFmtId="0" fontId="2" fillId="0" borderId="68" xfId="0" applyFont="1" applyBorder="1" applyAlignment="1">
      <alignment horizontal="center" vertical="top"/>
    </xf>
    <xf numFmtId="0" fontId="2" fillId="0" borderId="85" xfId="0" applyFont="1" applyBorder="1" applyAlignment="1">
      <alignment horizontal="center" vertical="top"/>
    </xf>
    <xf numFmtId="165" fontId="2" fillId="6" borderId="48" xfId="0" applyNumberFormat="1" applyFont="1" applyFill="1" applyBorder="1" applyAlignment="1">
      <alignment horizontal="center" vertical="center" textRotation="90"/>
    </xf>
    <xf numFmtId="165" fontId="2" fillId="6" borderId="37" xfId="0" applyNumberFormat="1" applyFont="1" applyFill="1" applyBorder="1" applyAlignment="1">
      <alignment horizontal="center" vertical="top" wrapText="1"/>
    </xf>
    <xf numFmtId="49" fontId="2" fillId="6" borderId="9" xfId="0" applyNumberFormat="1" applyFont="1" applyFill="1" applyBorder="1" applyAlignment="1">
      <alignment horizontal="center" vertical="top" wrapText="1"/>
    </xf>
    <xf numFmtId="0" fontId="2" fillId="0" borderId="70" xfId="0" applyFont="1" applyBorder="1" applyAlignment="1">
      <alignment horizontal="center" vertical="top"/>
    </xf>
    <xf numFmtId="0" fontId="2" fillId="0" borderId="95" xfId="0" applyFont="1" applyBorder="1" applyAlignment="1">
      <alignment horizontal="center" vertical="top"/>
    </xf>
    <xf numFmtId="49" fontId="2" fillId="6" borderId="68" xfId="0" applyNumberFormat="1" applyFont="1" applyFill="1" applyBorder="1" applyAlignment="1">
      <alignment horizontal="center" vertical="top"/>
    </xf>
    <xf numFmtId="49" fontId="2" fillId="6" borderId="8" xfId="0" applyNumberFormat="1" applyFont="1" applyFill="1" applyBorder="1" applyAlignment="1">
      <alignment horizontal="center" vertical="top"/>
    </xf>
    <xf numFmtId="49" fontId="2" fillId="6" borderId="32" xfId="0" applyNumberFormat="1" applyFont="1" applyFill="1" applyBorder="1" applyAlignment="1">
      <alignment horizontal="center" vertical="top"/>
    </xf>
    <xf numFmtId="49" fontId="2" fillId="6" borderId="81" xfId="0" applyNumberFormat="1" applyFont="1" applyFill="1" applyBorder="1" applyAlignment="1">
      <alignment horizontal="center" vertical="top"/>
    </xf>
    <xf numFmtId="49" fontId="2" fillId="6" borderId="57" xfId="0" applyNumberFormat="1" applyFont="1" applyFill="1" applyBorder="1" applyAlignment="1">
      <alignment horizontal="center" vertical="top"/>
    </xf>
    <xf numFmtId="49" fontId="2" fillId="6" borderId="33" xfId="0" applyNumberFormat="1" applyFont="1" applyFill="1" applyBorder="1" applyAlignment="1">
      <alignment horizontal="center" vertical="top"/>
    </xf>
    <xf numFmtId="3" fontId="2" fillId="6" borderId="80" xfId="0" applyNumberFormat="1" applyFont="1" applyFill="1" applyBorder="1" applyAlignment="1">
      <alignment horizontal="center" vertical="top"/>
    </xf>
    <xf numFmtId="3" fontId="2" fillId="6" borderId="47" xfId="0" applyNumberFormat="1" applyFont="1" applyFill="1" applyBorder="1" applyAlignment="1">
      <alignment horizontal="center" vertical="top"/>
    </xf>
    <xf numFmtId="3" fontId="7" fillId="6" borderId="46" xfId="0" applyNumberFormat="1" applyFont="1" applyFill="1" applyBorder="1" applyAlignment="1">
      <alignment horizontal="center" vertical="top"/>
    </xf>
    <xf numFmtId="3" fontId="2" fillId="6" borderId="108" xfId="0" applyNumberFormat="1" applyFont="1" applyFill="1" applyBorder="1" applyAlignment="1">
      <alignment horizontal="center" vertical="top"/>
    </xf>
    <xf numFmtId="0" fontId="2" fillId="6" borderId="45" xfId="0" applyFont="1" applyFill="1" applyBorder="1" applyAlignment="1">
      <alignment vertical="top" wrapText="1"/>
    </xf>
    <xf numFmtId="3" fontId="2" fillId="6" borderId="104" xfId="0" applyNumberFormat="1" applyFont="1" applyFill="1" applyBorder="1" applyAlignment="1">
      <alignment vertical="top" wrapText="1"/>
    </xf>
    <xf numFmtId="3" fontId="2" fillId="6" borderId="105" xfId="0" applyNumberFormat="1" applyFont="1" applyFill="1" applyBorder="1" applyAlignment="1">
      <alignment horizontal="center" vertical="top"/>
    </xf>
    <xf numFmtId="3" fontId="2" fillId="6" borderId="103" xfId="0" applyNumberFormat="1" applyFont="1" applyFill="1" applyBorder="1" applyAlignment="1">
      <alignment horizontal="center" vertical="top"/>
    </xf>
    <xf numFmtId="3" fontId="7" fillId="6" borderId="104" xfId="0" applyNumberFormat="1" applyFont="1" applyFill="1" applyBorder="1" applyAlignment="1">
      <alignment horizontal="center" vertical="top"/>
    </xf>
    <xf numFmtId="0" fontId="2" fillId="6" borderId="43" xfId="0" applyFont="1" applyFill="1" applyBorder="1" applyAlignment="1">
      <alignment vertical="top" wrapText="1"/>
    </xf>
    <xf numFmtId="0" fontId="2" fillId="6" borderId="77" xfId="0" applyFont="1" applyFill="1" applyBorder="1" applyAlignment="1">
      <alignment vertical="top" wrapText="1"/>
    </xf>
    <xf numFmtId="166" fontId="13" fillId="6" borderId="56" xfId="0" applyNumberFormat="1" applyFont="1" applyFill="1" applyBorder="1" applyAlignment="1">
      <alignment horizontal="left" vertical="top" wrapText="1"/>
    </xf>
    <xf numFmtId="3" fontId="2" fillId="6" borderId="56" xfId="0" applyNumberFormat="1" applyFont="1" applyFill="1" applyBorder="1" applyAlignment="1">
      <alignment horizontal="left" vertical="top" wrapText="1"/>
    </xf>
    <xf numFmtId="3" fontId="2" fillId="6" borderId="5" xfId="0" applyNumberFormat="1" applyFont="1" applyFill="1" applyBorder="1" applyAlignment="1">
      <alignment vertical="top" wrapText="1"/>
    </xf>
    <xf numFmtId="3" fontId="2" fillId="0" borderId="56" xfId="0" applyNumberFormat="1" applyFont="1" applyBorder="1" applyAlignment="1">
      <alignment vertical="top" wrapText="1"/>
    </xf>
    <xf numFmtId="3" fontId="2" fillId="0" borderId="52" xfId="0" applyNumberFormat="1" applyFont="1" applyBorder="1" applyAlignment="1">
      <alignment vertical="top" wrapText="1"/>
    </xf>
    <xf numFmtId="0" fontId="11" fillId="6" borderId="56" xfId="0" applyFont="1" applyFill="1" applyBorder="1" applyAlignment="1">
      <alignment vertical="top" wrapText="1"/>
    </xf>
    <xf numFmtId="0" fontId="2" fillId="6" borderId="76" xfId="0" applyFont="1" applyFill="1" applyBorder="1" applyAlignment="1">
      <alignment vertical="top" wrapText="1"/>
    </xf>
    <xf numFmtId="0" fontId="11" fillId="6" borderId="35" xfId="0" applyFont="1" applyFill="1" applyBorder="1" applyAlignment="1">
      <alignment vertical="top" wrapText="1"/>
    </xf>
    <xf numFmtId="0" fontId="2" fillId="6" borderId="103" xfId="0" applyFont="1" applyFill="1" applyBorder="1" applyAlignment="1">
      <alignment horizontal="left" vertical="top" wrapText="1"/>
    </xf>
    <xf numFmtId="0" fontId="2" fillId="6" borderId="35" xfId="0" applyFont="1" applyFill="1" applyBorder="1" applyAlignment="1">
      <alignment horizontal="left" vertical="top" wrapText="1"/>
    </xf>
    <xf numFmtId="0" fontId="7" fillId="6" borderId="43" xfId="0" applyFont="1" applyFill="1" applyBorder="1" applyAlignment="1">
      <alignment horizontal="left" vertical="top" wrapText="1"/>
    </xf>
    <xf numFmtId="166" fontId="13" fillId="6" borderId="24" xfId="0" applyNumberFormat="1" applyFont="1" applyFill="1" applyBorder="1" applyAlignment="1">
      <alignment horizontal="left" vertical="top" wrapText="1"/>
    </xf>
    <xf numFmtId="3" fontId="2" fillId="6" borderId="52" xfId="0" applyNumberFormat="1" applyFont="1" applyFill="1" applyBorder="1" applyAlignment="1">
      <alignment vertical="top" wrapText="1"/>
    </xf>
    <xf numFmtId="3" fontId="2" fillId="0" borderId="12" xfId="0" applyNumberFormat="1" applyFont="1" applyBorder="1" applyAlignment="1">
      <alignment vertical="top" wrapText="1"/>
    </xf>
    <xf numFmtId="3" fontId="2" fillId="6" borderId="5" xfId="0" applyNumberFormat="1" applyFont="1" applyFill="1" applyBorder="1" applyAlignment="1">
      <alignment vertical="top"/>
    </xf>
    <xf numFmtId="3" fontId="2" fillId="6" borderId="56" xfId="0" applyNumberFormat="1" applyFont="1" applyFill="1" applyBorder="1" applyAlignment="1">
      <alignment vertical="top"/>
    </xf>
    <xf numFmtId="3" fontId="13" fillId="6" borderId="35" xfId="0" applyNumberFormat="1" applyFont="1" applyFill="1" applyBorder="1" applyAlignment="1">
      <alignment vertical="top" wrapText="1"/>
    </xf>
    <xf numFmtId="3" fontId="2" fillId="0" borderId="52" xfId="0" applyNumberFormat="1" applyFont="1" applyFill="1" applyBorder="1" applyAlignment="1">
      <alignment vertical="top" wrapText="1"/>
    </xf>
    <xf numFmtId="3" fontId="2" fillId="6" borderId="35" xfId="0" applyNumberFormat="1" applyFont="1" applyFill="1" applyBorder="1" applyAlignment="1">
      <alignment vertical="top"/>
    </xf>
    <xf numFmtId="0" fontId="2" fillId="6" borderId="77" xfId="0" applyFont="1" applyFill="1" applyBorder="1" applyAlignment="1">
      <alignment horizontal="left" vertical="top" wrapText="1"/>
    </xf>
    <xf numFmtId="0" fontId="2" fillId="6" borderId="101" xfId="0" applyFont="1" applyFill="1" applyBorder="1" applyAlignment="1">
      <alignment horizontal="center" vertical="center"/>
    </xf>
    <xf numFmtId="0" fontId="2" fillId="6" borderId="34" xfId="0" applyFont="1" applyFill="1" applyBorder="1" applyAlignment="1">
      <alignment horizontal="center" vertical="center"/>
    </xf>
    <xf numFmtId="0" fontId="2" fillId="10" borderId="102" xfId="0" applyFont="1" applyFill="1" applyBorder="1" applyAlignment="1">
      <alignment horizontal="center" vertical="top"/>
    </xf>
    <xf numFmtId="0" fontId="2" fillId="10" borderId="69" xfId="0" applyFont="1" applyFill="1" applyBorder="1" applyAlignment="1">
      <alignment horizontal="center" vertical="center"/>
    </xf>
    <xf numFmtId="0" fontId="2" fillId="10" borderId="94" xfId="0" applyFont="1" applyFill="1" applyBorder="1" applyAlignment="1">
      <alignment horizontal="center" vertical="top"/>
    </xf>
    <xf numFmtId="0" fontId="2" fillId="10" borderId="58" xfId="0" applyFont="1" applyFill="1" applyBorder="1" applyAlignment="1">
      <alignment horizontal="center" vertical="top"/>
    </xf>
    <xf numFmtId="3" fontId="2" fillId="6" borderId="52" xfId="0" applyNumberFormat="1" applyFont="1" applyFill="1" applyBorder="1" applyAlignment="1">
      <alignment vertical="top"/>
    </xf>
    <xf numFmtId="0" fontId="2" fillId="0" borderId="76" xfId="0" applyFont="1" applyBorder="1" applyAlignment="1">
      <alignment vertical="top" wrapText="1"/>
    </xf>
    <xf numFmtId="0" fontId="2" fillId="6" borderId="103" xfId="0" applyFont="1" applyFill="1" applyBorder="1" applyAlignment="1">
      <alignment vertical="center" wrapText="1"/>
    </xf>
    <xf numFmtId="0" fontId="2" fillId="6" borderId="77" xfId="0" applyFont="1" applyFill="1" applyBorder="1" applyAlignment="1">
      <alignment vertical="center" wrapText="1"/>
    </xf>
    <xf numFmtId="0" fontId="2" fillId="10" borderId="43" xfId="0" applyFont="1" applyFill="1" applyBorder="1" applyAlignment="1">
      <alignment vertical="top" wrapText="1"/>
    </xf>
    <xf numFmtId="0" fontId="2" fillId="0" borderId="77" xfId="0" applyFont="1" applyBorder="1" applyAlignment="1">
      <alignment vertical="top" wrapText="1"/>
    </xf>
    <xf numFmtId="0" fontId="2" fillId="6" borderId="58" xfId="0" applyFont="1" applyFill="1" applyBorder="1" applyAlignment="1">
      <alignment horizontal="center" vertical="top"/>
    </xf>
    <xf numFmtId="0" fontId="2" fillId="6" borderId="34" xfId="0" applyFont="1" applyFill="1" applyBorder="1" applyAlignment="1">
      <alignment horizontal="center" vertical="top"/>
    </xf>
    <xf numFmtId="0" fontId="2" fillId="6" borderId="69" xfId="0" applyFont="1" applyFill="1" applyBorder="1" applyAlignment="1">
      <alignment horizontal="center" vertical="top"/>
    </xf>
    <xf numFmtId="3" fontId="2" fillId="6" borderId="52" xfId="0" applyNumberFormat="1" applyFont="1" applyFill="1" applyBorder="1" applyAlignment="1">
      <alignment horizontal="left" vertical="top" wrapText="1"/>
    </xf>
    <xf numFmtId="49" fontId="4" fillId="4" borderId="29" xfId="0" applyNumberFormat="1" applyFont="1" applyFill="1" applyBorder="1" applyAlignment="1">
      <alignment horizontal="left" vertical="top" wrapText="1"/>
    </xf>
    <xf numFmtId="0" fontId="4" fillId="6" borderId="48" xfId="0" applyFont="1" applyFill="1" applyBorder="1" applyAlignment="1">
      <alignment horizontal="left" vertical="top" wrapText="1"/>
    </xf>
    <xf numFmtId="0" fontId="4" fillId="6" borderId="71" xfId="0" applyFont="1" applyFill="1" applyBorder="1" applyAlignment="1">
      <alignment horizontal="left" vertical="top" wrapText="1"/>
    </xf>
    <xf numFmtId="3" fontId="2" fillId="6" borderId="12" xfId="0" applyNumberFormat="1" applyFont="1" applyFill="1" applyBorder="1" applyAlignment="1">
      <alignment vertical="top"/>
    </xf>
    <xf numFmtId="0" fontId="2" fillId="0" borderId="89" xfId="0" applyFont="1" applyBorder="1" applyAlignment="1">
      <alignment horizontal="center" vertical="center" textRotation="90"/>
    </xf>
    <xf numFmtId="0" fontId="2" fillId="0" borderId="0" xfId="0" applyFont="1" applyBorder="1" applyAlignment="1"/>
    <xf numFmtId="0" fontId="2" fillId="6" borderId="67" xfId="0" applyFont="1" applyFill="1" applyBorder="1" applyAlignment="1">
      <alignment horizontal="center" vertical="center"/>
    </xf>
    <xf numFmtId="0" fontId="2" fillId="6" borderId="32" xfId="0" applyFont="1" applyFill="1" applyBorder="1" applyAlignment="1">
      <alignment horizontal="center" vertical="center"/>
    </xf>
    <xf numFmtId="0" fontId="2" fillId="10" borderId="39" xfId="0" applyFont="1" applyFill="1" applyBorder="1" applyAlignment="1">
      <alignment horizontal="center" vertical="top"/>
    </xf>
    <xf numFmtId="0" fontId="2" fillId="10" borderId="8" xfId="0" applyFont="1" applyFill="1" applyBorder="1" applyAlignment="1">
      <alignment horizontal="center" vertical="center"/>
    </xf>
    <xf numFmtId="0" fontId="2" fillId="10" borderId="85" xfId="0" applyFont="1" applyFill="1" applyBorder="1" applyAlignment="1">
      <alignment horizontal="center" vertical="top"/>
    </xf>
    <xf numFmtId="0" fontId="2" fillId="10" borderId="13" xfId="0" applyFont="1" applyFill="1" applyBorder="1" applyAlignment="1">
      <alignment horizontal="center" vertical="top"/>
    </xf>
    <xf numFmtId="0" fontId="2" fillId="6" borderId="107" xfId="0" applyFont="1" applyFill="1" applyBorder="1" applyAlignment="1">
      <alignment horizontal="center" vertical="center"/>
    </xf>
    <xf numFmtId="0" fontId="2" fillId="6" borderId="48" xfId="0" applyFont="1" applyFill="1" applyBorder="1" applyAlignment="1">
      <alignment horizontal="center" vertical="center"/>
    </xf>
    <xf numFmtId="0" fontId="2" fillId="10" borderId="106" xfId="0" applyFont="1" applyFill="1" applyBorder="1" applyAlignment="1">
      <alignment horizontal="center" vertical="top"/>
    </xf>
    <xf numFmtId="0" fontId="2" fillId="10" borderId="9" xfId="0" applyFont="1" applyFill="1" applyBorder="1" applyAlignment="1">
      <alignment horizontal="center" vertical="center"/>
    </xf>
    <xf numFmtId="0" fontId="2" fillId="10" borderId="95" xfId="0" applyFont="1" applyFill="1" applyBorder="1" applyAlignment="1">
      <alignment horizontal="center" vertical="top"/>
    </xf>
    <xf numFmtId="0" fontId="2" fillId="10" borderId="37" xfId="0" applyFont="1" applyFill="1" applyBorder="1" applyAlignment="1">
      <alignment horizontal="center" vertical="top"/>
    </xf>
    <xf numFmtId="0" fontId="2" fillId="6" borderId="13" xfId="0" applyFont="1" applyFill="1" applyBorder="1" applyAlignment="1">
      <alignment horizontal="center" vertical="top"/>
    </xf>
    <xf numFmtId="0" fontId="2" fillId="6" borderId="32" xfId="0" applyFont="1" applyFill="1" applyBorder="1" applyAlignment="1">
      <alignment horizontal="center" vertical="top"/>
    </xf>
    <xf numFmtId="0" fontId="2" fillId="6" borderId="48" xfId="0" applyFont="1" applyFill="1" applyBorder="1" applyAlignment="1">
      <alignment horizontal="center" vertical="top"/>
    </xf>
    <xf numFmtId="0" fontId="2" fillId="6" borderId="9" xfId="0" applyFont="1" applyFill="1" applyBorder="1" applyAlignment="1">
      <alignment horizontal="center" vertical="top"/>
    </xf>
    <xf numFmtId="0" fontId="9" fillId="0" borderId="0" xfId="0" applyFont="1" applyFill="1" applyAlignment="1">
      <alignment vertical="top"/>
    </xf>
    <xf numFmtId="0" fontId="9" fillId="8" borderId="0" xfId="0" applyFont="1" applyFill="1" applyAlignment="1">
      <alignment vertical="top"/>
    </xf>
    <xf numFmtId="0" fontId="2" fillId="6" borderId="57" xfId="0" applyFont="1" applyFill="1" applyBorder="1" applyAlignment="1">
      <alignment horizontal="center" vertical="top"/>
    </xf>
    <xf numFmtId="166" fontId="4" fillId="9" borderId="89" xfId="0" applyNumberFormat="1" applyFont="1" applyFill="1" applyBorder="1" applyAlignment="1">
      <alignment horizontal="center" vertical="top"/>
    </xf>
    <xf numFmtId="3" fontId="2" fillId="6" borderId="66" xfId="0" applyNumberFormat="1" applyFont="1" applyFill="1" applyBorder="1" applyAlignment="1">
      <alignment horizontal="center" vertical="top"/>
    </xf>
    <xf numFmtId="3" fontId="2" fillId="6" borderId="78" xfId="0" applyNumberFormat="1" applyFont="1" applyFill="1" applyBorder="1" applyAlignment="1">
      <alignment vertical="top" wrapText="1"/>
    </xf>
    <xf numFmtId="3" fontId="2" fillId="6" borderId="83" xfId="0" applyNumberFormat="1" applyFont="1" applyFill="1" applyBorder="1" applyAlignment="1">
      <alignment horizontal="center" vertical="top"/>
    </xf>
    <xf numFmtId="3" fontId="2" fillId="6" borderId="52" xfId="0" applyNumberFormat="1" applyFont="1" applyFill="1" applyBorder="1" applyAlignment="1">
      <alignment horizontal="center" vertical="top"/>
    </xf>
    <xf numFmtId="3" fontId="2" fillId="6" borderId="109" xfId="0" applyNumberFormat="1" applyFont="1" applyFill="1" applyBorder="1" applyAlignment="1">
      <alignment horizontal="center" vertical="top"/>
    </xf>
    <xf numFmtId="3" fontId="2" fillId="6" borderId="110" xfId="0" applyNumberFormat="1" applyFont="1" applyFill="1" applyBorder="1" applyAlignment="1">
      <alignment horizontal="center" vertical="top"/>
    </xf>
    <xf numFmtId="49" fontId="2" fillId="6" borderId="104" xfId="0" applyNumberFormat="1" applyFont="1" applyFill="1" applyBorder="1" applyAlignment="1">
      <alignment horizontal="center" vertical="top" wrapText="1"/>
    </xf>
    <xf numFmtId="0" fontId="2" fillId="6" borderId="9" xfId="0" applyNumberFormat="1" applyFont="1" applyFill="1" applyBorder="1" applyAlignment="1">
      <alignment horizontal="center" vertical="top"/>
    </xf>
    <xf numFmtId="0" fontId="2" fillId="6" borderId="67" xfId="0" applyFont="1" applyFill="1" applyBorder="1" applyAlignment="1">
      <alignment horizontal="left" vertical="top" wrapText="1"/>
    </xf>
    <xf numFmtId="166" fontId="2" fillId="6" borderId="107" xfId="0" applyNumberFormat="1" applyFont="1" applyFill="1" applyBorder="1" applyAlignment="1">
      <alignment horizontal="center" vertical="top"/>
    </xf>
    <xf numFmtId="166" fontId="2" fillId="6" borderId="75" xfId="0" applyNumberFormat="1" applyFont="1" applyFill="1" applyBorder="1" applyAlignment="1">
      <alignment horizontal="center" vertical="top"/>
    </xf>
    <xf numFmtId="0" fontId="2" fillId="6" borderId="41" xfId="1" applyNumberFormat="1" applyFont="1" applyFill="1" applyBorder="1" applyAlignment="1">
      <alignment horizontal="center" vertical="top" wrapText="1"/>
    </xf>
    <xf numFmtId="0" fontId="2" fillId="0" borderId="12" xfId="0" applyFont="1" applyBorder="1" applyAlignment="1">
      <alignment horizontal="center" vertical="top"/>
    </xf>
    <xf numFmtId="166" fontId="3" fillId="6" borderId="71" xfId="0" applyNumberFormat="1" applyFont="1" applyFill="1" applyBorder="1" applyAlignment="1">
      <alignment horizontal="center" vertical="top"/>
    </xf>
    <xf numFmtId="3" fontId="2" fillId="6" borderId="76" xfId="0" applyNumberFormat="1" applyFont="1" applyFill="1" applyBorder="1" applyAlignment="1">
      <alignment horizontal="center" vertical="top"/>
    </xf>
    <xf numFmtId="166" fontId="3" fillId="6" borderId="40" xfId="0" applyNumberFormat="1" applyFont="1" applyFill="1" applyBorder="1" applyAlignment="1">
      <alignment horizontal="center" vertical="top"/>
    </xf>
    <xf numFmtId="166" fontId="3" fillId="6" borderId="70" xfId="0" applyNumberFormat="1" applyFont="1" applyFill="1" applyBorder="1" applyAlignment="1">
      <alignment horizontal="center" vertical="top"/>
    </xf>
    <xf numFmtId="166" fontId="3" fillId="6" borderId="111" xfId="0" applyNumberFormat="1" applyFont="1" applyFill="1" applyBorder="1" applyAlignment="1">
      <alignment horizontal="center" vertical="top"/>
    </xf>
    <xf numFmtId="0" fontId="2" fillId="6" borderId="70" xfId="0" applyFont="1" applyFill="1" applyBorder="1" applyAlignment="1">
      <alignment horizontal="center" vertical="top"/>
    </xf>
    <xf numFmtId="0" fontId="2" fillId="6" borderId="112" xfId="0" applyFont="1" applyFill="1" applyBorder="1" applyAlignment="1">
      <alignment horizontal="left" vertical="top" wrapText="1"/>
    </xf>
    <xf numFmtId="0" fontId="2" fillId="6" borderId="103" xfId="0" applyFont="1" applyFill="1" applyBorder="1" applyAlignment="1">
      <alignment horizontal="center" vertical="top"/>
    </xf>
    <xf numFmtId="0" fontId="2" fillId="6" borderId="67" xfId="0" applyFont="1" applyFill="1" applyBorder="1" applyAlignment="1">
      <alignment horizontal="center" vertical="top"/>
    </xf>
    <xf numFmtId="0" fontId="2" fillId="6" borderId="95" xfId="0" applyFont="1" applyFill="1" applyBorder="1" applyAlignment="1">
      <alignment horizontal="center" vertical="top"/>
    </xf>
    <xf numFmtId="0" fontId="2" fillId="6" borderId="113" xfId="0" applyFont="1" applyFill="1" applyBorder="1" applyAlignment="1">
      <alignment horizontal="center" vertical="top"/>
    </xf>
    <xf numFmtId="0" fontId="2" fillId="6" borderId="106" xfId="0" applyFont="1" applyFill="1" applyBorder="1" applyAlignment="1">
      <alignment horizontal="center" vertical="top"/>
    </xf>
    <xf numFmtId="166" fontId="2" fillId="6" borderId="111" xfId="0" applyNumberFormat="1" applyFont="1" applyFill="1" applyBorder="1" applyAlignment="1">
      <alignment horizontal="center" vertical="top"/>
    </xf>
    <xf numFmtId="0" fontId="2" fillId="6" borderId="77" xfId="0" applyFont="1" applyFill="1" applyBorder="1" applyAlignment="1">
      <alignment horizontal="center" vertical="top"/>
    </xf>
    <xf numFmtId="166" fontId="2" fillId="6" borderId="103" xfId="0" applyNumberFormat="1" applyFont="1" applyFill="1" applyBorder="1" applyAlignment="1">
      <alignment horizontal="center" vertical="top"/>
    </xf>
    <xf numFmtId="166" fontId="2" fillId="6" borderId="67" xfId="0" applyNumberFormat="1" applyFont="1" applyFill="1" applyBorder="1" applyAlignment="1">
      <alignment horizontal="center" vertical="top"/>
    </xf>
    <xf numFmtId="166" fontId="2" fillId="6" borderId="84" xfId="0" applyNumberFormat="1" applyFont="1" applyFill="1" applyBorder="1" applyAlignment="1">
      <alignment horizontal="center" vertical="top"/>
    </xf>
    <xf numFmtId="166" fontId="2" fillId="6" borderId="104" xfId="0" applyNumberFormat="1" applyFont="1" applyFill="1" applyBorder="1" applyAlignment="1">
      <alignment horizontal="center" vertical="top"/>
    </xf>
    <xf numFmtId="166" fontId="2" fillId="6" borderId="106" xfId="0" applyNumberFormat="1" applyFont="1" applyFill="1" applyBorder="1" applyAlignment="1">
      <alignment horizontal="center" vertical="top"/>
    </xf>
    <xf numFmtId="3" fontId="2" fillId="6" borderId="104" xfId="0" applyNumberFormat="1" applyFont="1" applyFill="1" applyBorder="1" applyAlignment="1">
      <alignment horizontal="center" vertical="top"/>
    </xf>
    <xf numFmtId="166" fontId="3" fillId="6" borderId="107" xfId="0" applyNumberFormat="1" applyFont="1" applyFill="1" applyBorder="1" applyAlignment="1">
      <alignment horizontal="center" vertical="top"/>
    </xf>
    <xf numFmtId="166" fontId="3" fillId="6" borderId="113" xfId="0" applyNumberFormat="1" applyFont="1" applyFill="1" applyBorder="1" applyAlignment="1">
      <alignment horizontal="center" vertical="top"/>
    </xf>
    <xf numFmtId="166" fontId="2" fillId="6" borderId="39" xfId="0" applyNumberFormat="1" applyFont="1" applyFill="1" applyBorder="1" applyAlignment="1">
      <alignment horizontal="center" vertical="top"/>
    </xf>
    <xf numFmtId="166" fontId="2" fillId="6" borderId="113" xfId="0" applyNumberFormat="1" applyFont="1" applyFill="1" applyBorder="1" applyAlignment="1">
      <alignment horizontal="center" vertical="top"/>
    </xf>
    <xf numFmtId="3" fontId="2" fillId="6" borderId="77" xfId="0" applyNumberFormat="1" applyFont="1" applyFill="1" applyBorder="1" applyAlignment="1">
      <alignment horizontal="center" vertical="top"/>
    </xf>
    <xf numFmtId="0" fontId="2" fillId="6" borderId="93" xfId="0" applyNumberFormat="1" applyFont="1" applyFill="1" applyBorder="1" applyAlignment="1">
      <alignment horizontal="center" vertical="top"/>
    </xf>
    <xf numFmtId="0" fontId="2" fillId="6" borderId="68" xfId="0" applyNumberFormat="1" applyFont="1" applyFill="1" applyBorder="1" applyAlignment="1">
      <alignment horizontal="center" vertical="top"/>
    </xf>
    <xf numFmtId="0" fontId="2" fillId="6" borderId="101" xfId="0" applyNumberFormat="1" applyFont="1" applyFill="1" applyBorder="1" applyAlignment="1">
      <alignment horizontal="center" vertical="top"/>
    </xf>
    <xf numFmtId="0" fontId="2" fillId="6" borderId="67" xfId="0" applyNumberFormat="1" applyFont="1" applyFill="1" applyBorder="1" applyAlignment="1">
      <alignment horizontal="center" vertical="top"/>
    </xf>
    <xf numFmtId="0" fontId="2" fillId="6" borderId="47" xfId="0" applyNumberFormat="1" applyFont="1" applyFill="1" applyBorder="1" applyAlignment="1">
      <alignment horizontal="center" vertical="top"/>
    </xf>
    <xf numFmtId="0" fontId="2" fillId="6" borderId="103" xfId="0" applyNumberFormat="1" applyFont="1" applyFill="1" applyBorder="1" applyAlignment="1">
      <alignment horizontal="center" vertical="top"/>
    </xf>
    <xf numFmtId="3" fontId="2" fillId="6" borderId="38" xfId="0" applyNumberFormat="1" applyFont="1" applyFill="1" applyBorder="1" applyAlignment="1">
      <alignment horizontal="center" vertical="top"/>
    </xf>
    <xf numFmtId="3" fontId="4" fillId="6" borderId="37" xfId="0" applyNumberFormat="1" applyFont="1" applyFill="1" applyBorder="1" applyAlignment="1">
      <alignment horizontal="center" vertical="top" wrapText="1"/>
    </xf>
    <xf numFmtId="49" fontId="2" fillId="6" borderId="39" xfId="0" applyNumberFormat="1" applyFont="1" applyFill="1" applyBorder="1" applyAlignment="1">
      <alignment horizontal="center" vertical="top"/>
    </xf>
    <xf numFmtId="49" fontId="2" fillId="6" borderId="106" xfId="0" applyNumberFormat="1" applyFont="1" applyFill="1" applyBorder="1" applyAlignment="1">
      <alignment horizontal="center" vertical="top"/>
    </xf>
    <xf numFmtId="49" fontId="2" fillId="6" borderId="75" xfId="0" applyNumberFormat="1" applyFont="1" applyFill="1" applyBorder="1" applyAlignment="1">
      <alignment horizontal="center" vertical="top"/>
    </xf>
    <xf numFmtId="166" fontId="19" fillId="6" borderId="39" xfId="0" applyNumberFormat="1" applyFont="1" applyFill="1" applyBorder="1" applyAlignment="1">
      <alignment horizontal="center" vertical="top"/>
    </xf>
    <xf numFmtId="0" fontId="2" fillId="6" borderId="43" xfId="0" applyNumberFormat="1" applyFont="1" applyFill="1" applyBorder="1" applyAlignment="1">
      <alignment horizontal="center" vertical="top"/>
    </xf>
    <xf numFmtId="0" fontId="2" fillId="0" borderId="104" xfId="0" applyFont="1" applyBorder="1" applyAlignment="1">
      <alignment horizontal="center" vertical="top"/>
    </xf>
    <xf numFmtId="0" fontId="2" fillId="0" borderId="104" xfId="0" applyFont="1" applyBorder="1" applyAlignment="1">
      <alignment vertical="top"/>
    </xf>
    <xf numFmtId="165" fontId="2" fillId="6" borderId="58" xfId="0" applyNumberFormat="1" applyFont="1" applyFill="1" applyBorder="1" applyAlignment="1">
      <alignment horizontal="center" vertical="center"/>
    </xf>
    <xf numFmtId="0" fontId="2" fillId="6" borderId="104" xfId="0" applyFont="1" applyFill="1" applyBorder="1" applyAlignment="1">
      <alignment horizontal="left" vertical="top" wrapText="1"/>
    </xf>
    <xf numFmtId="0" fontId="2" fillId="6" borderId="102" xfId="0" applyFont="1" applyFill="1" applyBorder="1" applyAlignment="1">
      <alignment horizontal="center" vertical="top"/>
    </xf>
    <xf numFmtId="0" fontId="2" fillId="6" borderId="39" xfId="0" applyFont="1" applyFill="1" applyBorder="1" applyAlignment="1">
      <alignment horizontal="center" vertical="top"/>
    </xf>
    <xf numFmtId="3" fontId="5" fillId="6" borderId="71" xfId="0" applyNumberFormat="1" applyFont="1" applyFill="1" applyBorder="1" applyAlignment="1">
      <alignment horizontal="center" vertical="top" wrapText="1"/>
    </xf>
    <xf numFmtId="0" fontId="2" fillId="6" borderId="12" xfId="0" applyFont="1" applyFill="1" applyBorder="1" applyAlignment="1">
      <alignment horizontal="center" vertical="center"/>
    </xf>
    <xf numFmtId="165" fontId="2" fillId="6" borderId="0" xfId="0" applyNumberFormat="1" applyFont="1" applyFill="1" applyBorder="1" applyAlignment="1">
      <alignment horizontal="center" vertical="center"/>
    </xf>
    <xf numFmtId="0" fontId="6" fillId="6" borderId="20" xfId="0" applyFont="1" applyFill="1" applyBorder="1" applyAlignment="1">
      <alignment vertical="top"/>
    </xf>
    <xf numFmtId="3" fontId="5" fillId="6" borderId="16" xfId="0" applyNumberFormat="1" applyFont="1" applyFill="1" applyBorder="1" applyAlignment="1">
      <alignment horizontal="center" vertical="top" wrapText="1"/>
    </xf>
    <xf numFmtId="3" fontId="5" fillId="6" borderId="73" xfId="0" applyNumberFormat="1" applyFont="1" applyFill="1" applyBorder="1" applyAlignment="1">
      <alignment horizontal="center" vertical="top" wrapText="1"/>
    </xf>
    <xf numFmtId="0" fontId="2" fillId="6" borderId="104" xfId="0" applyFont="1" applyFill="1" applyBorder="1" applyAlignment="1">
      <alignment horizontal="center" vertical="center"/>
    </xf>
    <xf numFmtId="165" fontId="2" fillId="6" borderId="84" xfId="0" applyNumberFormat="1" applyFont="1" applyFill="1" applyBorder="1" applyAlignment="1">
      <alignment horizontal="center" vertical="center"/>
    </xf>
    <xf numFmtId="0" fontId="2" fillId="6" borderId="35" xfId="0" applyFont="1" applyFill="1" applyBorder="1" applyAlignment="1">
      <alignment vertical="center"/>
    </xf>
    <xf numFmtId="0" fontId="2" fillId="6" borderId="104" xfId="0" applyFont="1" applyFill="1" applyBorder="1" applyAlignment="1">
      <alignment vertical="center"/>
    </xf>
    <xf numFmtId="0" fontId="2" fillId="6" borderId="95" xfId="0" applyNumberFormat="1" applyFont="1" applyFill="1" applyBorder="1" applyAlignment="1">
      <alignment horizontal="center" vertical="top"/>
    </xf>
    <xf numFmtId="0" fontId="19" fillId="0" borderId="93" xfId="0" applyFont="1" applyFill="1" applyBorder="1" applyAlignment="1">
      <alignment horizontal="center" vertical="top"/>
    </xf>
    <xf numFmtId="0" fontId="19" fillId="0" borderId="68" xfId="0" applyFont="1" applyFill="1" applyBorder="1" applyAlignment="1">
      <alignment horizontal="center" vertical="top"/>
    </xf>
    <xf numFmtId="0" fontId="19" fillId="0" borderId="70" xfId="0" applyFont="1" applyFill="1" applyBorder="1" applyAlignment="1">
      <alignment horizontal="center" vertical="top"/>
    </xf>
    <xf numFmtId="49" fontId="2" fillId="6" borderId="77" xfId="0" applyNumberFormat="1" applyFont="1" applyFill="1" applyBorder="1" applyAlignment="1">
      <alignment horizontal="center" vertical="top"/>
    </xf>
    <xf numFmtId="0" fontId="2" fillId="6" borderId="57" xfId="0" applyNumberFormat="1" applyFont="1" applyFill="1" applyBorder="1" applyAlignment="1">
      <alignment horizontal="center" vertical="top"/>
    </xf>
    <xf numFmtId="166" fontId="2" fillId="6" borderId="16" xfId="0" applyNumberFormat="1" applyFont="1" applyFill="1" applyBorder="1" applyAlignment="1">
      <alignment horizontal="center" vertical="top"/>
    </xf>
    <xf numFmtId="166" fontId="2" fillId="6" borderId="36" xfId="0" applyNumberFormat="1" applyFont="1" applyFill="1" applyBorder="1" applyAlignment="1">
      <alignment horizontal="center" vertical="top"/>
    </xf>
    <xf numFmtId="165" fontId="2" fillId="6" borderId="46" xfId="0" applyNumberFormat="1" applyFont="1" applyFill="1" applyBorder="1" applyAlignment="1">
      <alignment horizontal="center" vertical="center"/>
    </xf>
    <xf numFmtId="165" fontId="2" fillId="6" borderId="37" xfId="0" applyNumberFormat="1" applyFont="1" applyFill="1" applyBorder="1" applyAlignment="1">
      <alignment horizontal="center" vertical="center"/>
    </xf>
    <xf numFmtId="165" fontId="2" fillId="6" borderId="57" xfId="0" applyNumberFormat="1" applyFont="1" applyFill="1" applyBorder="1" applyAlignment="1">
      <alignment horizontal="center" vertical="center"/>
    </xf>
    <xf numFmtId="165" fontId="2" fillId="6" borderId="9" xfId="0" applyNumberFormat="1" applyFont="1" applyFill="1" applyBorder="1" applyAlignment="1">
      <alignment horizontal="center" vertical="center"/>
    </xf>
    <xf numFmtId="166" fontId="2" fillId="6" borderId="3" xfId="0" applyNumberFormat="1" applyFont="1" applyFill="1" applyBorder="1" applyAlignment="1">
      <alignment horizontal="center" vertical="top"/>
    </xf>
    <xf numFmtId="166" fontId="2" fillId="6" borderId="99" xfId="0" applyNumberFormat="1" applyFont="1" applyFill="1" applyBorder="1" applyAlignment="1">
      <alignment horizontal="center" vertical="top"/>
    </xf>
    <xf numFmtId="166" fontId="2" fillId="6" borderId="115" xfId="0" applyNumberFormat="1" applyFont="1" applyFill="1" applyBorder="1" applyAlignment="1">
      <alignment horizontal="center" vertical="top"/>
    </xf>
    <xf numFmtId="3" fontId="2" fillId="6" borderId="87" xfId="0" applyNumberFormat="1" applyFont="1" applyFill="1" applyBorder="1" applyAlignment="1">
      <alignment vertical="top"/>
    </xf>
    <xf numFmtId="3" fontId="2" fillId="6" borderId="99" xfId="0" applyNumberFormat="1" applyFont="1" applyFill="1" applyBorder="1" applyAlignment="1">
      <alignment horizontal="center" vertical="top"/>
    </xf>
    <xf numFmtId="3" fontId="2" fillId="6" borderId="115" xfId="0" applyNumberFormat="1" applyFont="1" applyFill="1" applyBorder="1" applyAlignment="1">
      <alignment horizontal="center" vertical="top"/>
    </xf>
    <xf numFmtId="166" fontId="2" fillId="6" borderId="11" xfId="0" applyNumberFormat="1" applyFont="1" applyFill="1" applyBorder="1" applyAlignment="1">
      <alignment horizontal="center" vertical="top"/>
    </xf>
    <xf numFmtId="3" fontId="2" fillId="6" borderId="116" xfId="0" applyNumberFormat="1" applyFont="1" applyFill="1" applyBorder="1" applyAlignment="1">
      <alignment horizontal="center" vertical="top"/>
    </xf>
    <xf numFmtId="0" fontId="2" fillId="0" borderId="113" xfId="0" applyFont="1" applyBorder="1" applyAlignment="1">
      <alignment horizontal="center" vertical="top"/>
    </xf>
    <xf numFmtId="166" fontId="2" fillId="0" borderId="46" xfId="0" applyNumberFormat="1" applyFont="1" applyFill="1" applyBorder="1" applyAlignment="1">
      <alignment horizontal="center" vertical="top"/>
    </xf>
    <xf numFmtId="166" fontId="2" fillId="0" borderId="38" xfId="0" applyNumberFormat="1" applyFont="1" applyFill="1" applyBorder="1" applyAlignment="1">
      <alignment horizontal="center" vertical="top"/>
    </xf>
    <xf numFmtId="166" fontId="2" fillId="6" borderId="114" xfId="0" applyNumberFormat="1" applyFont="1" applyFill="1" applyBorder="1" applyAlignment="1">
      <alignment horizontal="center" vertical="top"/>
    </xf>
    <xf numFmtId="0" fontId="2" fillId="0" borderId="117" xfId="0" applyFont="1" applyBorder="1" applyAlignment="1">
      <alignment vertical="top"/>
    </xf>
    <xf numFmtId="0" fontId="2" fillId="0" borderId="39" xfId="0" applyFont="1" applyBorder="1" applyAlignment="1">
      <alignment vertical="top"/>
    </xf>
    <xf numFmtId="0" fontId="2" fillId="0" borderId="84" xfId="0" applyFont="1" applyBorder="1" applyAlignment="1">
      <alignment vertical="top"/>
    </xf>
    <xf numFmtId="0" fontId="2" fillId="0" borderId="77" xfId="0" applyFont="1" applyBorder="1" applyAlignment="1">
      <alignment vertical="top"/>
    </xf>
    <xf numFmtId="0" fontId="2" fillId="0" borderId="106" xfId="0" applyFont="1" applyBorder="1" applyAlignment="1">
      <alignment vertical="top"/>
    </xf>
    <xf numFmtId="0" fontId="2" fillId="6" borderId="77" xfId="1" applyNumberFormat="1" applyFont="1" applyFill="1" applyBorder="1" applyAlignment="1">
      <alignment horizontal="center" vertical="top" wrapText="1"/>
    </xf>
    <xf numFmtId="3" fontId="2" fillId="6" borderId="44" xfId="0" applyNumberFormat="1" applyFont="1" applyFill="1" applyBorder="1" applyAlignment="1">
      <alignment vertical="top"/>
    </xf>
    <xf numFmtId="3" fontId="2" fillId="6" borderId="72" xfId="0" applyNumberFormat="1" applyFont="1" applyFill="1" applyBorder="1" applyAlignment="1">
      <alignment vertical="top"/>
    </xf>
    <xf numFmtId="165" fontId="2" fillId="10" borderId="67" xfId="0" applyNumberFormat="1" applyFont="1" applyFill="1" applyBorder="1" applyAlignment="1">
      <alignment horizontal="center" vertical="center"/>
    </xf>
    <xf numFmtId="165" fontId="2" fillId="10" borderId="107" xfId="0" applyNumberFormat="1" applyFont="1" applyFill="1" applyBorder="1" applyAlignment="1">
      <alignment horizontal="center" vertical="center"/>
    </xf>
    <xf numFmtId="165" fontId="2" fillId="10" borderId="113" xfId="0" applyNumberFormat="1" applyFont="1" applyFill="1" applyBorder="1" applyAlignment="1">
      <alignment horizontal="center" vertical="center"/>
    </xf>
    <xf numFmtId="0" fontId="4" fillId="6" borderId="38" xfId="0" applyFont="1" applyFill="1" applyBorder="1" applyAlignment="1">
      <alignment horizontal="center" vertical="top" wrapText="1"/>
    </xf>
    <xf numFmtId="3" fontId="2" fillId="6" borderId="71" xfId="0" applyNumberFormat="1" applyFont="1" applyFill="1" applyBorder="1" applyAlignment="1">
      <alignment horizontal="center" vertical="top"/>
    </xf>
    <xf numFmtId="166" fontId="2" fillId="0" borderId="57" xfId="0" applyNumberFormat="1" applyFont="1" applyFill="1" applyBorder="1" applyAlignment="1">
      <alignment horizontal="center" vertical="top"/>
    </xf>
    <xf numFmtId="0" fontId="4" fillId="6" borderId="0" xfId="0" applyFont="1" applyFill="1" applyBorder="1" applyAlignment="1">
      <alignment horizontal="center" vertical="top"/>
    </xf>
    <xf numFmtId="0" fontId="4" fillId="6" borderId="16" xfId="0" applyFont="1" applyFill="1" applyBorder="1" applyAlignment="1">
      <alignment horizontal="center" vertical="top"/>
    </xf>
    <xf numFmtId="49" fontId="4" fillId="6" borderId="9" xfId="0" applyNumberFormat="1" applyFont="1" applyFill="1" applyBorder="1" applyAlignment="1">
      <alignment vertical="top"/>
    </xf>
    <xf numFmtId="0" fontId="2" fillId="10" borderId="35" xfId="0" applyFont="1" applyFill="1" applyBorder="1" applyAlignment="1">
      <alignment horizontal="center" vertical="top"/>
    </xf>
    <xf numFmtId="0" fontId="2" fillId="10" borderId="32" xfId="0" applyFont="1" applyFill="1" applyBorder="1" applyAlignment="1">
      <alignment horizontal="center" vertical="top"/>
    </xf>
    <xf numFmtId="0" fontId="2" fillId="10" borderId="48" xfId="0" applyFont="1" applyFill="1" applyBorder="1" applyAlignment="1">
      <alignment horizontal="center" vertical="top"/>
    </xf>
    <xf numFmtId="0" fontId="2" fillId="10" borderId="69" xfId="0" applyFont="1" applyFill="1" applyBorder="1" applyAlignment="1">
      <alignment horizontal="center" vertical="top"/>
    </xf>
    <xf numFmtId="0" fontId="2" fillId="10" borderId="16" xfId="0" applyFont="1" applyFill="1" applyBorder="1" applyAlignment="1">
      <alignment horizontal="center" vertical="top"/>
    </xf>
    <xf numFmtId="3" fontId="15" fillId="6" borderId="35" xfId="0" applyNumberFormat="1" applyFont="1" applyFill="1" applyBorder="1" applyAlignment="1">
      <alignment horizontal="center" vertical="top"/>
    </xf>
    <xf numFmtId="0" fontId="21" fillId="0" borderId="77" xfId="0" applyFont="1" applyBorder="1" applyAlignment="1">
      <alignment vertical="top"/>
    </xf>
    <xf numFmtId="3" fontId="3" fillId="6" borderId="104" xfId="0" applyNumberFormat="1" applyFont="1" applyFill="1" applyBorder="1" applyAlignment="1">
      <alignment horizontal="center" vertical="top"/>
    </xf>
    <xf numFmtId="3" fontId="3" fillId="6" borderId="39" xfId="0" applyNumberFormat="1" applyFont="1" applyFill="1" applyBorder="1" applyAlignment="1">
      <alignment horizontal="center" vertical="top"/>
    </xf>
    <xf numFmtId="3" fontId="3" fillId="6" borderId="106" xfId="0" applyNumberFormat="1" applyFont="1" applyFill="1" applyBorder="1" applyAlignment="1">
      <alignment horizontal="center" vertical="top"/>
    </xf>
    <xf numFmtId="0" fontId="2" fillId="6" borderId="43" xfId="0" applyFont="1" applyFill="1" applyBorder="1" applyAlignment="1">
      <alignment vertical="top"/>
    </xf>
    <xf numFmtId="49" fontId="4" fillId="6" borderId="48" xfId="0" applyNumberFormat="1" applyFont="1" applyFill="1" applyBorder="1" applyAlignment="1">
      <alignment vertical="top"/>
    </xf>
    <xf numFmtId="0" fontId="2" fillId="10" borderId="77" xfId="0" applyFont="1" applyFill="1" applyBorder="1" applyAlignment="1">
      <alignment horizontal="center" vertical="top"/>
    </xf>
    <xf numFmtId="0" fontId="2" fillId="10" borderId="9" xfId="0" applyFont="1" applyFill="1" applyBorder="1" applyAlignment="1">
      <alignment horizontal="center" vertical="top"/>
    </xf>
    <xf numFmtId="0" fontId="2" fillId="10" borderId="8" xfId="0" applyFont="1" applyFill="1" applyBorder="1" applyAlignment="1">
      <alignment horizontal="center" vertical="top"/>
    </xf>
    <xf numFmtId="0" fontId="2" fillId="6" borderId="35" xfId="0" applyFont="1" applyFill="1" applyBorder="1" applyAlignment="1">
      <alignment vertical="top"/>
    </xf>
    <xf numFmtId="0" fontId="2" fillId="10" borderId="40" xfId="0" applyFont="1" applyFill="1" applyBorder="1" applyAlignment="1">
      <alignment horizontal="center" vertical="top"/>
    </xf>
    <xf numFmtId="0" fontId="2" fillId="10" borderId="98" xfId="0" applyFont="1" applyFill="1" applyBorder="1" applyAlignment="1">
      <alignment horizontal="center" vertical="top"/>
    </xf>
    <xf numFmtId="0" fontId="2" fillId="10" borderId="114" xfId="0" applyFont="1" applyFill="1" applyBorder="1" applyAlignment="1">
      <alignment horizontal="center" vertical="top"/>
    </xf>
    <xf numFmtId="0" fontId="2" fillId="6" borderId="69" xfId="0" applyFont="1" applyFill="1" applyBorder="1" applyAlignment="1">
      <alignment horizontal="center" vertical="center"/>
    </xf>
    <xf numFmtId="0" fontId="2" fillId="6" borderId="8" xfId="0" applyFont="1" applyFill="1" applyBorder="1" applyAlignment="1">
      <alignment horizontal="center" vertical="center"/>
    </xf>
    <xf numFmtId="0" fontId="2" fillId="0" borderId="77" xfId="0" applyFont="1" applyBorder="1" applyAlignment="1">
      <alignment vertical="center"/>
    </xf>
    <xf numFmtId="3" fontId="4" fillId="6" borderId="30" xfId="0" applyNumberFormat="1" applyFont="1" applyFill="1" applyBorder="1" applyAlignment="1">
      <alignment horizontal="center" vertical="top" wrapText="1"/>
    </xf>
    <xf numFmtId="3" fontId="4" fillId="0" borderId="37" xfId="0" applyNumberFormat="1" applyFont="1" applyFill="1" applyBorder="1" applyAlignment="1">
      <alignment horizontal="center" vertical="top" wrapText="1"/>
    </xf>
    <xf numFmtId="49" fontId="4" fillId="6" borderId="71" xfId="0" applyNumberFormat="1" applyFont="1" applyFill="1" applyBorder="1" applyAlignment="1">
      <alignment horizontal="center" vertical="center" wrapText="1"/>
    </xf>
    <xf numFmtId="49" fontId="4" fillId="6" borderId="9" xfId="0" applyNumberFormat="1" applyFont="1" applyFill="1" applyBorder="1" applyAlignment="1">
      <alignment horizontal="center" vertical="center" wrapText="1"/>
    </xf>
    <xf numFmtId="49" fontId="4" fillId="6" borderId="48" xfId="0" applyNumberFormat="1" applyFont="1" applyFill="1" applyBorder="1" applyAlignment="1">
      <alignment horizontal="center" vertical="center" wrapText="1"/>
    </xf>
    <xf numFmtId="3" fontId="4" fillId="6" borderId="71" xfId="0" applyNumberFormat="1" applyFont="1" applyFill="1" applyBorder="1" applyAlignment="1">
      <alignment horizontal="center" vertical="top" wrapText="1"/>
    </xf>
    <xf numFmtId="3" fontId="2" fillId="6" borderId="30" xfId="0" applyNumberFormat="1" applyFont="1" applyFill="1" applyBorder="1" applyAlignment="1">
      <alignment vertical="top" textRotation="90" wrapText="1"/>
    </xf>
    <xf numFmtId="3" fontId="2" fillId="6" borderId="10" xfId="0" applyNumberFormat="1" applyFont="1" applyFill="1" applyBorder="1" applyAlignment="1">
      <alignment vertical="top" textRotation="90" wrapText="1"/>
    </xf>
    <xf numFmtId="3" fontId="4" fillId="6" borderId="0" xfId="0" applyNumberFormat="1" applyFont="1" applyFill="1" applyBorder="1" applyAlignment="1">
      <alignment vertical="top" wrapText="1"/>
    </xf>
    <xf numFmtId="3" fontId="4" fillId="6" borderId="36" xfId="0" applyNumberFormat="1" applyFont="1" applyFill="1" applyBorder="1" applyAlignment="1">
      <alignment horizontal="center" vertical="top" wrapText="1"/>
    </xf>
    <xf numFmtId="3" fontId="2" fillId="6" borderId="49" xfId="0" applyNumberFormat="1" applyFont="1" applyFill="1" applyBorder="1" applyAlignment="1">
      <alignment horizontal="center" vertical="top" wrapText="1"/>
    </xf>
    <xf numFmtId="3" fontId="4" fillId="6" borderId="72" xfId="0" applyNumberFormat="1" applyFont="1" applyFill="1" applyBorder="1" applyAlignment="1">
      <alignment horizontal="center" vertical="top" wrapText="1"/>
    </xf>
    <xf numFmtId="166" fontId="4" fillId="6" borderId="89" xfId="0" applyNumberFormat="1" applyFont="1" applyFill="1" applyBorder="1" applyAlignment="1">
      <alignment horizontal="center" vertical="center" textRotation="90" wrapText="1"/>
    </xf>
    <xf numFmtId="3" fontId="2" fillId="6" borderId="26" xfId="0" applyNumberFormat="1" applyFont="1" applyFill="1" applyBorder="1" applyAlignment="1">
      <alignment vertical="top" wrapText="1"/>
    </xf>
    <xf numFmtId="3" fontId="2" fillId="0" borderId="89" xfId="0" applyNumberFormat="1" applyFont="1" applyFill="1" applyBorder="1" applyAlignment="1">
      <alignment vertical="top" wrapText="1"/>
    </xf>
    <xf numFmtId="3" fontId="4" fillId="0" borderId="3" xfId="0" applyNumberFormat="1" applyFont="1" applyFill="1" applyBorder="1" applyAlignment="1">
      <alignment horizontal="center" vertical="top" wrapText="1"/>
    </xf>
    <xf numFmtId="3" fontId="4" fillId="0" borderId="27" xfId="0" applyNumberFormat="1" applyFont="1" applyFill="1" applyBorder="1" applyAlignment="1">
      <alignment horizontal="center" vertical="center" textRotation="90"/>
    </xf>
    <xf numFmtId="3" fontId="4" fillId="6" borderId="16" xfId="0" applyNumberFormat="1" applyFont="1" applyFill="1" applyBorder="1" applyAlignment="1">
      <alignment horizontal="center" vertical="center"/>
    </xf>
    <xf numFmtId="3" fontId="4" fillId="6" borderId="30" xfId="0" applyNumberFormat="1" applyFont="1" applyFill="1" applyBorder="1" applyAlignment="1">
      <alignment horizontal="center" vertical="top"/>
    </xf>
    <xf numFmtId="3" fontId="4" fillId="6" borderId="71" xfId="0" applyNumberFormat="1" applyFont="1" applyFill="1" applyBorder="1" applyAlignment="1">
      <alignment horizontal="center" vertical="center" textRotation="90"/>
    </xf>
    <xf numFmtId="3" fontId="4" fillId="6" borderId="36" xfId="0" applyNumberFormat="1" applyFont="1" applyFill="1" applyBorder="1" applyAlignment="1">
      <alignment horizontal="center" vertical="center"/>
    </xf>
    <xf numFmtId="166" fontId="4" fillId="6" borderId="26" xfId="0" applyNumberFormat="1" applyFont="1" applyFill="1" applyBorder="1" applyAlignment="1">
      <alignment horizontal="center" vertical="center" textRotation="90" wrapText="1"/>
    </xf>
    <xf numFmtId="3" fontId="2" fillId="0" borderId="89" xfId="0" applyNumberFormat="1" applyFont="1" applyFill="1" applyBorder="1" applyAlignment="1">
      <alignment vertical="top"/>
    </xf>
    <xf numFmtId="3" fontId="2" fillId="6" borderId="10" xfId="0" applyNumberFormat="1" applyFont="1" applyFill="1" applyBorder="1" applyAlignment="1">
      <alignment vertical="top" wrapText="1"/>
    </xf>
    <xf numFmtId="3" fontId="2" fillId="0" borderId="72" xfId="0" applyNumberFormat="1" applyFont="1" applyFill="1" applyBorder="1" applyAlignment="1">
      <alignment vertical="top" wrapText="1"/>
    </xf>
    <xf numFmtId="3" fontId="2" fillId="6" borderId="71" xfId="0" applyNumberFormat="1" applyFont="1" applyFill="1" applyBorder="1" applyAlignment="1">
      <alignment horizontal="center" vertical="top" wrapText="1"/>
    </xf>
    <xf numFmtId="3" fontId="2" fillId="0" borderId="20" xfId="0" applyNumberFormat="1" applyFont="1" applyFill="1" applyBorder="1" applyAlignment="1">
      <alignment horizontal="center" vertical="top" wrapText="1"/>
    </xf>
    <xf numFmtId="3" fontId="4" fillId="6" borderId="3" xfId="0" applyNumberFormat="1" applyFont="1" applyFill="1" applyBorder="1" applyAlignment="1">
      <alignment horizontal="center" vertical="top" wrapText="1"/>
    </xf>
    <xf numFmtId="3" fontId="2" fillId="6" borderId="46" xfId="0" applyNumberFormat="1" applyFont="1" applyFill="1" applyBorder="1" applyAlignment="1">
      <alignment horizontal="center" vertical="top"/>
    </xf>
    <xf numFmtId="165" fontId="2" fillId="0" borderId="9" xfId="0" applyNumberFormat="1" applyFont="1" applyBorder="1" applyAlignment="1">
      <alignment horizontal="center" vertical="top"/>
    </xf>
    <xf numFmtId="165" fontId="2" fillId="0" borderId="67" xfId="0" applyNumberFormat="1" applyFont="1" applyBorder="1" applyAlignment="1">
      <alignment horizontal="center" vertical="top"/>
    </xf>
    <xf numFmtId="3" fontId="2" fillId="6" borderId="114" xfId="0" applyNumberFormat="1" applyFont="1" applyFill="1" applyBorder="1" applyAlignment="1">
      <alignment horizontal="center" vertical="top"/>
    </xf>
    <xf numFmtId="166" fontId="2" fillId="6" borderId="30" xfId="0" applyNumberFormat="1" applyFont="1" applyFill="1" applyBorder="1" applyAlignment="1">
      <alignment horizontal="center" vertical="top"/>
    </xf>
    <xf numFmtId="166" fontId="2" fillId="0" borderId="43" xfId="0" applyNumberFormat="1" applyFont="1" applyFill="1" applyBorder="1" applyAlignment="1">
      <alignment horizontal="center" vertical="top"/>
    </xf>
    <xf numFmtId="166" fontId="2" fillId="0" borderId="77" xfId="0" applyNumberFormat="1" applyFont="1" applyFill="1" applyBorder="1" applyAlignment="1">
      <alignment horizontal="center" vertical="top"/>
    </xf>
    <xf numFmtId="166" fontId="2" fillId="0" borderId="85" xfId="0" applyNumberFormat="1" applyFont="1" applyFill="1" applyBorder="1" applyAlignment="1">
      <alignment horizontal="center" vertical="top"/>
    </xf>
    <xf numFmtId="166" fontId="2" fillId="0" borderId="95" xfId="0" applyNumberFormat="1" applyFont="1" applyFill="1" applyBorder="1" applyAlignment="1">
      <alignment horizontal="center" vertical="top"/>
    </xf>
    <xf numFmtId="166" fontId="2" fillId="0" borderId="115" xfId="0" applyNumberFormat="1" applyFont="1" applyFill="1" applyBorder="1" applyAlignment="1">
      <alignment horizontal="center" vertical="top"/>
    </xf>
    <xf numFmtId="3" fontId="2" fillId="6" borderId="56" xfId="0" applyNumberFormat="1" applyFont="1" applyFill="1" applyBorder="1" applyAlignment="1">
      <alignment vertical="top" wrapText="1"/>
    </xf>
    <xf numFmtId="0" fontId="4" fillId="10" borderId="48" xfId="0" applyFont="1" applyFill="1" applyBorder="1" applyAlignment="1">
      <alignment horizontal="center" vertical="top"/>
    </xf>
    <xf numFmtId="166" fontId="21" fillId="0" borderId="39" xfId="0" applyNumberFormat="1" applyFont="1" applyFill="1" applyBorder="1" applyAlignment="1">
      <alignment horizontal="center" vertical="center"/>
    </xf>
    <xf numFmtId="166" fontId="21" fillId="0" borderId="69" xfId="0" applyNumberFormat="1" applyFont="1" applyFill="1" applyBorder="1" applyAlignment="1">
      <alignment horizontal="center" vertical="center"/>
    </xf>
    <xf numFmtId="166" fontId="21" fillId="0" borderId="9" xfId="0" applyNumberFormat="1" applyFont="1" applyFill="1" applyBorder="1" applyAlignment="1">
      <alignment horizontal="center" vertical="center"/>
    </xf>
    <xf numFmtId="0" fontId="2" fillId="6" borderId="69" xfId="0" applyNumberFormat="1" applyFont="1" applyFill="1" applyBorder="1" applyAlignment="1">
      <alignment horizontal="center" vertical="top"/>
    </xf>
    <xf numFmtId="0" fontId="21" fillId="0" borderId="11" xfId="0" applyFont="1" applyBorder="1" applyAlignment="1">
      <alignment vertical="top" wrapText="1"/>
    </xf>
    <xf numFmtId="0" fontId="21" fillId="0" borderId="0" xfId="0" applyFont="1" applyBorder="1" applyAlignment="1">
      <alignment vertical="top" wrapText="1"/>
    </xf>
    <xf numFmtId="49" fontId="2" fillId="6" borderId="39" xfId="0" applyNumberFormat="1" applyFont="1" applyFill="1" applyBorder="1" applyAlignment="1">
      <alignment horizontal="center" vertical="top" wrapText="1"/>
    </xf>
    <xf numFmtId="49" fontId="2" fillId="6" borderId="106" xfId="0" applyNumberFormat="1" applyFont="1" applyFill="1" applyBorder="1" applyAlignment="1">
      <alignment horizontal="center" vertical="top" wrapText="1"/>
    </xf>
    <xf numFmtId="49" fontId="2" fillId="6" borderId="84" xfId="0" applyNumberFormat="1" applyFont="1" applyFill="1" applyBorder="1" applyAlignment="1">
      <alignment horizontal="center" vertical="top" wrapText="1"/>
    </xf>
    <xf numFmtId="166" fontId="2" fillId="6" borderId="97" xfId="0" applyNumberFormat="1" applyFont="1" applyFill="1" applyBorder="1" applyAlignment="1">
      <alignment horizontal="center" vertical="top"/>
    </xf>
    <xf numFmtId="0" fontId="3" fillId="6" borderId="103" xfId="0" applyNumberFormat="1" applyFont="1" applyFill="1" applyBorder="1" applyAlignment="1">
      <alignment horizontal="center" vertical="top" wrapText="1"/>
    </xf>
    <xf numFmtId="0" fontId="3" fillId="6" borderId="67" xfId="0" applyNumberFormat="1" applyFont="1" applyFill="1" applyBorder="1" applyAlignment="1">
      <alignment horizontal="center" vertical="top" wrapText="1"/>
    </xf>
    <xf numFmtId="0" fontId="2" fillId="6" borderId="107" xfId="0" applyFont="1" applyFill="1" applyBorder="1" applyAlignment="1">
      <alignment horizontal="center" vertical="top"/>
    </xf>
    <xf numFmtId="0" fontId="2" fillId="6" borderId="5" xfId="0" applyFont="1" applyFill="1" applyBorder="1" applyAlignment="1">
      <alignment horizontal="center" vertical="center"/>
    </xf>
    <xf numFmtId="165" fontId="2" fillId="6" borderId="77" xfId="0" applyNumberFormat="1" applyFont="1" applyFill="1" applyBorder="1" applyAlignment="1">
      <alignment horizontal="center" vertical="center"/>
    </xf>
    <xf numFmtId="0" fontId="4" fillId="6" borderId="16" xfId="0" applyFont="1" applyFill="1" applyBorder="1" applyAlignment="1">
      <alignment horizontal="center" vertical="top" wrapText="1"/>
    </xf>
    <xf numFmtId="0" fontId="4" fillId="6" borderId="30" xfId="0" applyFont="1" applyFill="1" applyBorder="1" applyAlignment="1">
      <alignment horizontal="center" vertical="top" wrapText="1"/>
    </xf>
    <xf numFmtId="49" fontId="4" fillId="6" borderId="30" xfId="0" applyNumberFormat="1" applyFont="1" applyFill="1" applyBorder="1" applyAlignment="1">
      <alignment horizontal="center" vertical="center" wrapText="1"/>
    </xf>
    <xf numFmtId="49" fontId="5" fillId="6" borderId="30" xfId="0" applyNumberFormat="1" applyFont="1" applyFill="1" applyBorder="1" applyAlignment="1">
      <alignment horizontal="center" vertical="center" wrapText="1"/>
    </xf>
    <xf numFmtId="0" fontId="2" fillId="0" borderId="43" xfId="0" applyFont="1" applyBorder="1" applyAlignment="1">
      <alignment horizontal="center" vertical="top" wrapText="1"/>
    </xf>
    <xf numFmtId="3" fontId="2" fillId="6" borderId="117" xfId="0" applyNumberFormat="1" applyFont="1" applyFill="1" applyBorder="1" applyAlignment="1">
      <alignment horizontal="center" vertical="top"/>
    </xf>
    <xf numFmtId="3" fontId="4" fillId="4" borderId="8" xfId="0" applyNumberFormat="1" applyFont="1" applyFill="1" applyBorder="1" applyAlignment="1">
      <alignment horizontal="center" vertical="top"/>
    </xf>
    <xf numFmtId="3" fontId="4" fillId="5" borderId="10" xfId="0" applyNumberFormat="1" applyFont="1" applyFill="1" applyBorder="1" applyAlignment="1">
      <alignment horizontal="center" vertical="top"/>
    </xf>
    <xf numFmtId="49" fontId="4" fillId="9" borderId="10" xfId="0" applyNumberFormat="1" applyFont="1" applyFill="1" applyBorder="1" applyAlignment="1">
      <alignment horizontal="center" vertical="top"/>
    </xf>
    <xf numFmtId="3" fontId="2" fillId="6" borderId="37" xfId="0" applyNumberFormat="1" applyFont="1" applyFill="1" applyBorder="1" applyAlignment="1">
      <alignment horizontal="left" vertical="top" wrapText="1"/>
    </xf>
    <xf numFmtId="0" fontId="11" fillId="6" borderId="9" xfId="0" applyFont="1" applyFill="1" applyBorder="1" applyAlignment="1">
      <alignment horizontal="left" vertical="top" wrapText="1"/>
    </xf>
    <xf numFmtId="3" fontId="2" fillId="6" borderId="9" xfId="0" applyNumberFormat="1" applyFont="1" applyFill="1" applyBorder="1" applyAlignment="1">
      <alignment horizontal="left" vertical="top" wrapText="1"/>
    </xf>
    <xf numFmtId="49" fontId="4" fillId="6" borderId="37" xfId="0" applyNumberFormat="1" applyFont="1" applyFill="1" applyBorder="1" applyAlignment="1">
      <alignment horizontal="center" vertical="top"/>
    </xf>
    <xf numFmtId="49" fontId="4" fillId="6" borderId="9" xfId="0" applyNumberFormat="1" applyFont="1" applyFill="1" applyBorder="1" applyAlignment="1">
      <alignment horizontal="center" vertical="top"/>
    </xf>
    <xf numFmtId="3" fontId="2" fillId="6" borderId="12" xfId="0" applyNumberFormat="1" applyFont="1" applyFill="1" applyBorder="1" applyAlignment="1">
      <alignment horizontal="center" vertical="top" wrapText="1"/>
    </xf>
    <xf numFmtId="3" fontId="4" fillId="4" borderId="19" xfId="0" applyNumberFormat="1" applyFont="1" applyFill="1" applyBorder="1" applyAlignment="1">
      <alignment horizontal="center" vertical="top"/>
    </xf>
    <xf numFmtId="3" fontId="2" fillId="6" borderId="76" xfId="0" applyNumberFormat="1" applyFont="1" applyFill="1" applyBorder="1" applyAlignment="1">
      <alignment horizontal="center" vertical="top" wrapText="1"/>
    </xf>
    <xf numFmtId="3" fontId="2" fillId="6" borderId="35" xfId="0" applyNumberFormat="1" applyFont="1" applyFill="1" applyBorder="1" applyAlignment="1">
      <alignment horizontal="center" vertical="top" wrapText="1"/>
    </xf>
    <xf numFmtId="3" fontId="2" fillId="6" borderId="12" xfId="0" applyNumberFormat="1" applyFont="1" applyFill="1" applyBorder="1" applyAlignment="1">
      <alignment horizontal="center" vertical="center" wrapText="1"/>
    </xf>
    <xf numFmtId="49" fontId="4" fillId="9" borderId="9" xfId="0" applyNumberFormat="1" applyFont="1" applyFill="1" applyBorder="1" applyAlignment="1">
      <alignment horizontal="center" vertical="top"/>
    </xf>
    <xf numFmtId="3" fontId="2" fillId="6" borderId="5" xfId="0" applyNumberFormat="1" applyFont="1" applyFill="1" applyBorder="1" applyAlignment="1">
      <alignment horizontal="center" vertical="top" wrapText="1"/>
    </xf>
    <xf numFmtId="3" fontId="4" fillId="4" borderId="2" xfId="0" applyNumberFormat="1" applyFont="1" applyFill="1" applyBorder="1" applyAlignment="1">
      <alignment horizontal="center" vertical="top"/>
    </xf>
    <xf numFmtId="49" fontId="4" fillId="9" borderId="3" xfId="0" applyNumberFormat="1" applyFont="1" applyFill="1" applyBorder="1" applyAlignment="1">
      <alignment horizontal="center" vertical="top"/>
    </xf>
    <xf numFmtId="49" fontId="4" fillId="9" borderId="20" xfId="0" applyNumberFormat="1" applyFont="1" applyFill="1" applyBorder="1" applyAlignment="1">
      <alignment horizontal="center" vertical="top"/>
    </xf>
    <xf numFmtId="3" fontId="2" fillId="6" borderId="68" xfId="0" applyNumberFormat="1" applyFont="1" applyFill="1" applyBorder="1" applyAlignment="1">
      <alignment horizontal="center" vertical="top"/>
    </xf>
    <xf numFmtId="3" fontId="2" fillId="6" borderId="32" xfId="0" applyNumberFormat="1" applyFont="1" applyFill="1" applyBorder="1" applyAlignment="1">
      <alignment horizontal="center" vertical="top"/>
    </xf>
    <xf numFmtId="3" fontId="2" fillId="6" borderId="70" xfId="0" applyNumberFormat="1" applyFont="1" applyFill="1" applyBorder="1" applyAlignment="1">
      <alignment horizontal="center" vertical="top"/>
    </xf>
    <xf numFmtId="3" fontId="2" fillId="6" borderId="48" xfId="0" applyNumberFormat="1" applyFont="1" applyFill="1" applyBorder="1" applyAlignment="1">
      <alignment horizontal="center" vertical="top"/>
    </xf>
    <xf numFmtId="3" fontId="4" fillId="6" borderId="3" xfId="0" applyNumberFormat="1" applyFont="1" applyFill="1" applyBorder="1" applyAlignment="1">
      <alignment horizontal="center" vertical="top"/>
    </xf>
    <xf numFmtId="3" fontId="4" fillId="5" borderId="9" xfId="0" applyNumberFormat="1" applyFont="1" applyFill="1" applyBorder="1" applyAlignment="1">
      <alignment horizontal="center" vertical="top"/>
    </xf>
    <xf numFmtId="3" fontId="4" fillId="5" borderId="20" xfId="0" applyNumberFormat="1" applyFont="1" applyFill="1" applyBorder="1" applyAlignment="1">
      <alignment horizontal="center" vertical="top"/>
    </xf>
    <xf numFmtId="3" fontId="2" fillId="6" borderId="43" xfId="0" applyNumberFormat="1" applyFont="1" applyFill="1" applyBorder="1" applyAlignment="1">
      <alignment horizontal="center" vertical="top" wrapText="1"/>
    </xf>
    <xf numFmtId="3" fontId="2" fillId="6" borderId="41" xfId="0" applyNumberFormat="1" applyFont="1" applyFill="1" applyBorder="1" applyAlignment="1">
      <alignment horizontal="center" vertical="top" wrapText="1"/>
    </xf>
    <xf numFmtId="3" fontId="2" fillId="6" borderId="43" xfId="0" applyNumberFormat="1" applyFont="1" applyFill="1" applyBorder="1" applyAlignment="1">
      <alignment vertical="top" wrapText="1"/>
    </xf>
    <xf numFmtId="0" fontId="2" fillId="6" borderId="9" xfId="0" applyFont="1" applyFill="1" applyBorder="1" applyAlignment="1">
      <alignment vertical="top" wrapText="1"/>
    </xf>
    <xf numFmtId="3" fontId="2" fillId="6" borderId="43" xfId="0" applyNumberFormat="1" applyFont="1" applyFill="1" applyBorder="1" applyAlignment="1">
      <alignment horizontal="left" vertical="top" wrapText="1"/>
    </xf>
    <xf numFmtId="3" fontId="11" fillId="6" borderId="9" xfId="0" applyNumberFormat="1" applyFont="1" applyFill="1" applyBorder="1" applyAlignment="1">
      <alignment horizontal="left" vertical="top" wrapText="1"/>
    </xf>
    <xf numFmtId="3" fontId="4" fillId="6" borderId="38" xfId="0" applyNumberFormat="1" applyFont="1" applyFill="1" applyBorder="1" applyAlignment="1">
      <alignment horizontal="center" vertical="top" wrapText="1"/>
    </xf>
    <xf numFmtId="3" fontId="2" fillId="6" borderId="0" xfId="0" applyNumberFormat="1" applyFont="1" applyFill="1" applyBorder="1" applyAlignment="1">
      <alignment horizontal="center" vertical="top" wrapText="1"/>
    </xf>
    <xf numFmtId="49" fontId="4" fillId="6" borderId="48" xfId="0" applyNumberFormat="1" applyFont="1" applyFill="1" applyBorder="1" applyAlignment="1">
      <alignment horizontal="center" vertical="top"/>
    </xf>
    <xf numFmtId="3" fontId="2" fillId="6" borderId="48" xfId="0" applyNumberFormat="1" applyFont="1" applyFill="1" applyBorder="1" applyAlignment="1">
      <alignment horizontal="left" vertical="top" wrapText="1"/>
    </xf>
    <xf numFmtId="0" fontId="2" fillId="6" borderId="43" xfId="0" applyFont="1" applyFill="1" applyBorder="1" applyAlignment="1">
      <alignment horizontal="center" vertical="top" wrapText="1"/>
    </xf>
    <xf numFmtId="0" fontId="2" fillId="6" borderId="8" xfId="0" applyFont="1" applyFill="1" applyBorder="1" applyAlignment="1">
      <alignment horizontal="center" vertical="top"/>
    </xf>
    <xf numFmtId="3" fontId="2" fillId="6" borderId="41" xfId="0" applyNumberFormat="1" applyFont="1" applyFill="1" applyBorder="1" applyAlignment="1">
      <alignment horizontal="left" vertical="top" wrapText="1"/>
    </xf>
    <xf numFmtId="3" fontId="2" fillId="6" borderId="9" xfId="0" applyNumberFormat="1" applyFont="1" applyFill="1" applyBorder="1" applyAlignment="1">
      <alignment vertical="top" wrapText="1"/>
    </xf>
    <xf numFmtId="0" fontId="11" fillId="0" borderId="9" xfId="0" applyFont="1" applyBorder="1" applyAlignment="1">
      <alignment vertical="top" wrapText="1"/>
    </xf>
    <xf numFmtId="0" fontId="2" fillId="6" borderId="43" xfId="0" applyFont="1" applyFill="1" applyBorder="1" applyAlignment="1">
      <alignment horizontal="left" vertical="top" wrapText="1"/>
    </xf>
    <xf numFmtId="0" fontId="2" fillId="6" borderId="41" xfId="0" applyFont="1" applyFill="1" applyBorder="1" applyAlignment="1">
      <alignment horizontal="left" vertical="top" wrapText="1"/>
    </xf>
    <xf numFmtId="3" fontId="2" fillId="6" borderId="12" xfId="1" applyNumberFormat="1" applyFont="1" applyFill="1" applyBorder="1" applyAlignment="1">
      <alignment horizontal="center" vertical="top" wrapText="1"/>
    </xf>
    <xf numFmtId="3" fontId="4" fillId="0" borderId="53" xfId="0" applyNumberFormat="1" applyFont="1" applyFill="1" applyBorder="1" applyAlignment="1">
      <alignment horizontal="center" vertical="top"/>
    </xf>
    <xf numFmtId="3" fontId="2" fillId="6" borderId="12" xfId="0" applyNumberFormat="1" applyFont="1" applyFill="1" applyBorder="1" applyAlignment="1">
      <alignment horizontal="left" vertical="top" wrapText="1"/>
    </xf>
    <xf numFmtId="0" fontId="2" fillId="6" borderId="9" xfId="0" applyFont="1" applyFill="1" applyBorder="1" applyAlignment="1">
      <alignment horizontal="left" vertical="top" wrapText="1"/>
    </xf>
    <xf numFmtId="0" fontId="2" fillId="6" borderId="48" xfId="0" applyFont="1" applyFill="1" applyBorder="1" applyAlignment="1">
      <alignment horizontal="left" vertical="top" wrapText="1"/>
    </xf>
    <xf numFmtId="0" fontId="2" fillId="6" borderId="43" xfId="0" applyFont="1" applyFill="1" applyBorder="1" applyAlignment="1">
      <alignment horizontal="center" vertical="center"/>
    </xf>
    <xf numFmtId="49" fontId="4" fillId="5" borderId="20" xfId="0" applyNumberFormat="1" applyFont="1" applyFill="1" applyBorder="1" applyAlignment="1">
      <alignment horizontal="center" vertical="top"/>
    </xf>
    <xf numFmtId="3" fontId="2" fillId="6" borderId="45" xfId="0" applyNumberFormat="1" applyFont="1" applyFill="1" applyBorder="1" applyAlignment="1">
      <alignment horizontal="center" vertical="top" wrapText="1"/>
    </xf>
    <xf numFmtId="49" fontId="2" fillId="6" borderId="35"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3" fontId="2" fillId="6" borderId="3" xfId="0" applyNumberFormat="1" applyFont="1" applyFill="1" applyBorder="1" applyAlignment="1">
      <alignment vertical="top" wrapText="1"/>
    </xf>
    <xf numFmtId="3" fontId="2" fillId="0" borderId="3" xfId="0" applyNumberFormat="1" applyFont="1" applyBorder="1" applyAlignment="1">
      <alignment horizontal="center" vertical="top"/>
    </xf>
    <xf numFmtId="3" fontId="2" fillId="0" borderId="35" xfId="0" applyNumberFormat="1" applyFont="1" applyFill="1" applyBorder="1" applyAlignment="1">
      <alignment horizontal="center" vertical="top" wrapText="1"/>
    </xf>
    <xf numFmtId="3" fontId="2" fillId="6" borderId="76" xfId="0" applyNumberFormat="1" applyFont="1" applyFill="1" applyBorder="1" applyAlignment="1">
      <alignment horizontal="left" vertical="top" wrapText="1"/>
    </xf>
    <xf numFmtId="3" fontId="2" fillId="6" borderId="35" xfId="0" applyNumberFormat="1" applyFont="1" applyFill="1" applyBorder="1" applyAlignment="1">
      <alignment vertical="top" wrapText="1"/>
    </xf>
    <xf numFmtId="0" fontId="2" fillId="0" borderId="74" xfId="0" applyFont="1" applyBorder="1" applyAlignment="1">
      <alignment horizontal="center" vertical="center" textRotation="90"/>
    </xf>
    <xf numFmtId="165" fontId="2" fillId="0" borderId="0" xfId="0" applyNumberFormat="1" applyFont="1" applyBorder="1" applyAlignment="1">
      <alignment horizontal="center" vertical="top"/>
    </xf>
    <xf numFmtId="0" fontId="3" fillId="6" borderId="50" xfId="0" applyNumberFormat="1" applyFont="1" applyFill="1" applyBorder="1" applyAlignment="1">
      <alignment horizontal="center" vertical="top" wrapText="1"/>
    </xf>
    <xf numFmtId="49" fontId="3" fillId="6" borderId="50" xfId="0" applyNumberFormat="1" applyFont="1" applyFill="1" applyBorder="1" applyAlignment="1">
      <alignment horizontal="center" vertical="top" wrapText="1"/>
    </xf>
    <xf numFmtId="49" fontId="3" fillId="6" borderId="75" xfId="0" applyNumberFormat="1" applyFont="1" applyFill="1" applyBorder="1" applyAlignment="1">
      <alignment horizontal="center" vertical="top" wrapText="1"/>
    </xf>
    <xf numFmtId="0" fontId="2" fillId="6" borderId="85" xfId="0" applyNumberFormat="1" applyFont="1" applyFill="1" applyBorder="1" applyAlignment="1">
      <alignment horizontal="center" vertical="top" wrapText="1"/>
    </xf>
    <xf numFmtId="3" fontId="22" fillId="6" borderId="56" xfId="0" applyNumberFormat="1" applyFont="1" applyFill="1" applyBorder="1" applyAlignment="1">
      <alignment horizontal="left" vertical="top" wrapText="1"/>
    </xf>
    <xf numFmtId="3" fontId="22" fillId="6" borderId="88" xfId="0" applyNumberFormat="1" applyFont="1" applyFill="1" applyBorder="1" applyAlignment="1">
      <alignment horizontal="center" vertical="top"/>
    </xf>
    <xf numFmtId="3" fontId="2" fillId="6" borderId="77" xfId="0" applyNumberFormat="1" applyFont="1" applyFill="1" applyBorder="1" applyAlignment="1">
      <alignment vertical="top" wrapText="1"/>
    </xf>
    <xf numFmtId="0" fontId="2" fillId="6" borderId="43" xfId="0" applyFont="1" applyFill="1" applyBorder="1" applyAlignment="1">
      <alignment horizontal="left" vertical="top" wrapText="1"/>
    </xf>
    <xf numFmtId="0" fontId="2" fillId="6" borderId="16" xfId="0" applyFont="1" applyFill="1" applyBorder="1" applyAlignment="1">
      <alignment horizontal="center" vertical="top"/>
    </xf>
    <xf numFmtId="0" fontId="2" fillId="10" borderId="35" xfId="0" applyFont="1" applyFill="1" applyBorder="1" applyAlignment="1">
      <alignment vertical="top" wrapText="1"/>
    </xf>
    <xf numFmtId="0" fontId="2" fillId="10" borderId="71" xfId="0" applyFont="1" applyFill="1" applyBorder="1" applyAlignment="1">
      <alignment horizontal="center" vertical="top"/>
    </xf>
    <xf numFmtId="3" fontId="2" fillId="6" borderId="24" xfId="0" applyNumberFormat="1" applyFont="1" applyFill="1" applyBorder="1" applyAlignment="1">
      <alignment horizontal="center" vertical="center" wrapText="1"/>
    </xf>
    <xf numFmtId="0" fontId="2" fillId="6" borderId="20" xfId="0" applyFont="1" applyFill="1" applyBorder="1" applyAlignment="1">
      <alignment horizontal="left" vertical="top" wrapText="1"/>
    </xf>
    <xf numFmtId="3" fontId="2" fillId="6" borderId="70" xfId="0" applyNumberFormat="1" applyFont="1" applyFill="1" applyBorder="1" applyAlignment="1">
      <alignment horizontal="center" vertical="top"/>
    </xf>
    <xf numFmtId="3" fontId="2" fillId="6" borderId="48" xfId="0" applyNumberFormat="1" applyFont="1" applyFill="1" applyBorder="1" applyAlignment="1">
      <alignment horizontal="center" vertical="top"/>
    </xf>
    <xf numFmtId="0" fontId="2" fillId="6" borderId="41" xfId="0" applyFont="1" applyFill="1" applyBorder="1" applyAlignment="1">
      <alignment horizontal="center" vertical="top"/>
    </xf>
    <xf numFmtId="0" fontId="2" fillId="6" borderId="98" xfId="0" applyFont="1" applyFill="1" applyBorder="1" applyAlignment="1">
      <alignment horizontal="center" vertical="top"/>
    </xf>
    <xf numFmtId="3" fontId="2" fillId="0" borderId="12" xfId="0" applyNumberFormat="1" applyFont="1" applyBorder="1" applyAlignment="1">
      <alignment horizontal="center" vertical="top"/>
    </xf>
    <xf numFmtId="3" fontId="2" fillId="0" borderId="104" xfId="0" applyNumberFormat="1" applyFont="1" applyBorder="1" applyAlignment="1">
      <alignment horizontal="center" vertical="top"/>
    </xf>
    <xf numFmtId="3" fontId="2" fillId="6" borderId="13" xfId="0" applyNumberFormat="1" applyFont="1" applyFill="1" applyBorder="1" applyAlignment="1">
      <alignment horizontal="center" vertical="top"/>
    </xf>
    <xf numFmtId="3" fontId="2" fillId="6" borderId="16" xfId="0" applyNumberFormat="1" applyFont="1" applyFill="1" applyBorder="1" applyAlignment="1">
      <alignment horizontal="center" vertical="top"/>
    </xf>
    <xf numFmtId="49" fontId="4" fillId="6" borderId="9" xfId="0" applyNumberFormat="1" applyFont="1" applyFill="1" applyBorder="1" applyAlignment="1">
      <alignment horizontal="center" vertical="top"/>
    </xf>
    <xf numFmtId="3" fontId="2" fillId="6" borderId="43" xfId="0" applyNumberFormat="1" applyFont="1" applyFill="1" applyBorder="1" applyAlignment="1">
      <alignment horizontal="left" vertical="top" wrapText="1"/>
    </xf>
    <xf numFmtId="3" fontId="2" fillId="6" borderId="43" xfId="0" applyNumberFormat="1" applyFont="1" applyFill="1" applyBorder="1" applyAlignment="1">
      <alignment horizontal="center" vertical="top"/>
    </xf>
    <xf numFmtId="3" fontId="2" fillId="6" borderId="48" xfId="0" applyNumberFormat="1" applyFont="1" applyFill="1" applyBorder="1" applyAlignment="1">
      <alignment horizontal="center" vertical="top"/>
    </xf>
    <xf numFmtId="3" fontId="2" fillId="6" borderId="12" xfId="1" applyNumberFormat="1" applyFont="1" applyFill="1" applyBorder="1" applyAlignment="1">
      <alignment horizontal="center" vertical="top" wrapText="1"/>
    </xf>
    <xf numFmtId="166" fontId="2" fillId="0" borderId="13" xfId="0" applyNumberFormat="1" applyFont="1" applyFill="1" applyBorder="1" applyAlignment="1">
      <alignment horizontal="center" vertical="top"/>
    </xf>
    <xf numFmtId="0" fontId="2" fillId="10" borderId="93" xfId="0" applyFont="1" applyFill="1" applyBorder="1" applyAlignment="1">
      <alignment horizontal="center" vertical="top"/>
    </xf>
    <xf numFmtId="0" fontId="2" fillId="10" borderId="68" xfId="0" applyFont="1" applyFill="1" applyBorder="1" applyAlignment="1">
      <alignment horizontal="center" vertical="top"/>
    </xf>
    <xf numFmtId="0" fontId="2" fillId="10" borderId="70" xfId="0" applyFont="1" applyFill="1" applyBorder="1" applyAlignment="1">
      <alignment horizontal="center" vertical="top"/>
    </xf>
    <xf numFmtId="49" fontId="4" fillId="6" borderId="57" xfId="0" applyNumberFormat="1" applyFont="1" applyFill="1" applyBorder="1" applyAlignment="1">
      <alignment horizontal="center" vertical="top"/>
    </xf>
    <xf numFmtId="166" fontId="3" fillId="6" borderId="13" xfId="0" applyNumberFormat="1" applyFont="1" applyFill="1" applyBorder="1" applyAlignment="1">
      <alignment horizontal="center" vertical="top"/>
    </xf>
    <xf numFmtId="166" fontId="3" fillId="6" borderId="16" xfId="0" applyNumberFormat="1" applyFont="1" applyFill="1" applyBorder="1" applyAlignment="1">
      <alignment horizontal="center" vertical="top"/>
    </xf>
    <xf numFmtId="3" fontId="2" fillId="6" borderId="41" xfId="0" applyNumberFormat="1" applyFont="1" applyFill="1" applyBorder="1" applyAlignment="1">
      <alignment horizontal="left" vertical="top" wrapText="1"/>
    </xf>
    <xf numFmtId="3" fontId="2" fillId="6" borderId="41" xfId="0" applyNumberFormat="1" applyFont="1" applyFill="1" applyBorder="1" applyAlignment="1">
      <alignment horizontal="center" vertical="top"/>
    </xf>
    <xf numFmtId="166" fontId="19" fillId="6" borderId="32" xfId="0" applyNumberFormat="1" applyFont="1" applyFill="1" applyBorder="1" applyAlignment="1">
      <alignment horizontal="center" vertical="top"/>
    </xf>
    <xf numFmtId="0" fontId="3" fillId="6" borderId="68" xfId="0" applyNumberFormat="1" applyFont="1" applyFill="1" applyBorder="1" applyAlignment="1">
      <alignment horizontal="center" vertical="top" wrapText="1"/>
    </xf>
    <xf numFmtId="0" fontId="3" fillId="6" borderId="107" xfId="0" applyNumberFormat="1" applyFont="1" applyFill="1" applyBorder="1" applyAlignment="1">
      <alignment horizontal="center" vertical="top" wrapText="1"/>
    </xf>
    <xf numFmtId="0" fontId="3" fillId="6" borderId="111" xfId="0" applyNumberFormat="1" applyFont="1" applyFill="1" applyBorder="1" applyAlignment="1">
      <alignment horizontal="center" vertical="top" wrapText="1"/>
    </xf>
    <xf numFmtId="3" fontId="2" fillId="6" borderId="37" xfId="0" applyNumberFormat="1" applyFont="1" applyFill="1" applyBorder="1" applyAlignment="1">
      <alignment horizontal="left" vertical="top" wrapText="1"/>
    </xf>
    <xf numFmtId="0" fontId="2" fillId="6" borderId="45" xfId="0" applyFont="1" applyFill="1" applyBorder="1" applyAlignment="1">
      <alignment horizontal="center" vertical="top"/>
    </xf>
    <xf numFmtId="0" fontId="2" fillId="0" borderId="93" xfId="0" applyFont="1" applyFill="1" applyBorder="1" applyAlignment="1">
      <alignment horizontal="center" vertical="top"/>
    </xf>
    <xf numFmtId="3" fontId="4" fillId="4" borderId="8" xfId="0" applyNumberFormat="1" applyFont="1" applyFill="1" applyBorder="1" applyAlignment="1">
      <alignment horizontal="center" vertical="top"/>
    </xf>
    <xf numFmtId="3" fontId="4" fillId="5" borderId="9" xfId="0" applyNumberFormat="1" applyFont="1" applyFill="1" applyBorder="1" applyAlignment="1">
      <alignment horizontal="center" vertical="top"/>
    </xf>
    <xf numFmtId="0" fontId="2" fillId="0" borderId="81" xfId="0" applyFont="1" applyFill="1" applyBorder="1" applyAlignment="1">
      <alignment horizontal="center" vertical="top"/>
    </xf>
    <xf numFmtId="0" fontId="2" fillId="6" borderId="44" xfId="0" applyFont="1" applyFill="1" applyBorder="1" applyAlignment="1">
      <alignment horizontal="center" vertical="top"/>
    </xf>
    <xf numFmtId="166" fontId="2" fillId="6" borderId="118" xfId="0" applyNumberFormat="1" applyFont="1" applyFill="1" applyBorder="1" applyAlignment="1">
      <alignment horizontal="center" vertical="top"/>
    </xf>
    <xf numFmtId="166" fontId="2" fillId="6" borderId="10" xfId="0" applyNumberFormat="1" applyFont="1" applyFill="1" applyBorder="1" applyAlignment="1">
      <alignment horizontal="center" vertical="top"/>
    </xf>
    <xf numFmtId="166" fontId="2" fillId="6" borderId="117" xfId="0" applyNumberFormat="1" applyFont="1" applyFill="1" applyBorder="1" applyAlignment="1">
      <alignment horizontal="center" vertical="top"/>
    </xf>
    <xf numFmtId="166" fontId="2" fillId="6" borderId="109" xfId="0" applyNumberFormat="1" applyFont="1" applyFill="1" applyBorder="1" applyAlignment="1">
      <alignment horizontal="center" vertical="top"/>
    </xf>
    <xf numFmtId="0" fontId="2" fillId="6" borderId="72" xfId="0" applyFont="1" applyFill="1" applyBorder="1" applyAlignment="1">
      <alignment horizontal="center" vertical="top"/>
    </xf>
    <xf numFmtId="0" fontId="2" fillId="0" borderId="9" xfId="0" applyFont="1" applyFill="1" applyBorder="1" applyAlignment="1">
      <alignment vertical="top"/>
    </xf>
    <xf numFmtId="0" fontId="2" fillId="0" borderId="30" xfId="0" applyFont="1" applyFill="1" applyBorder="1" applyAlignment="1">
      <alignment vertical="top"/>
    </xf>
    <xf numFmtId="0" fontId="2" fillId="6" borderId="119" xfId="0" applyFont="1" applyFill="1" applyBorder="1" applyAlignment="1">
      <alignment horizontal="left" vertical="top" wrapText="1"/>
    </xf>
    <xf numFmtId="0" fontId="2" fillId="6" borderId="120" xfId="0" applyFont="1" applyFill="1" applyBorder="1" applyAlignment="1">
      <alignment horizontal="left" vertical="top" wrapText="1"/>
    </xf>
    <xf numFmtId="0" fontId="2" fillId="0" borderId="121" xfId="0" applyFont="1" applyBorder="1" applyAlignment="1">
      <alignment vertical="center" wrapText="1"/>
    </xf>
    <xf numFmtId="3" fontId="2" fillId="6" borderId="28" xfId="0" applyNumberFormat="1" applyFont="1" applyFill="1" applyBorder="1" applyAlignment="1">
      <alignment horizontal="left" vertical="top" wrapText="1"/>
    </xf>
    <xf numFmtId="0" fontId="2" fillId="6" borderId="42" xfId="0" applyFont="1" applyFill="1" applyBorder="1" applyAlignment="1">
      <alignment horizontal="left" vertical="top" wrapText="1"/>
    </xf>
    <xf numFmtId="3" fontId="2" fillId="6" borderId="11" xfId="0" applyNumberFormat="1" applyFont="1" applyFill="1" applyBorder="1" applyAlignment="1">
      <alignment horizontal="left" vertical="top" wrapText="1"/>
    </xf>
    <xf numFmtId="0" fontId="2" fillId="6" borderId="116" xfId="0" applyFont="1" applyFill="1" applyBorder="1" applyAlignment="1">
      <alignment horizontal="center" vertical="top"/>
    </xf>
    <xf numFmtId="0" fontId="2" fillId="6" borderId="15" xfId="0" applyFont="1" applyFill="1" applyBorder="1" applyAlignment="1">
      <alignment horizontal="center" vertical="top"/>
    </xf>
    <xf numFmtId="0" fontId="2" fillId="0" borderId="76" xfId="0" applyFont="1" applyFill="1" applyBorder="1" applyAlignment="1">
      <alignment horizontal="center" vertical="top"/>
    </xf>
    <xf numFmtId="0" fontId="2" fillId="0" borderId="103" xfId="0" applyFont="1" applyFill="1" applyBorder="1" applyAlignment="1">
      <alignment horizontal="center" vertical="top"/>
    </xf>
    <xf numFmtId="0" fontId="2" fillId="0" borderId="41" xfId="0" applyFont="1" applyFill="1" applyBorder="1" applyAlignment="1">
      <alignment horizontal="center" vertical="top"/>
    </xf>
    <xf numFmtId="0" fontId="2" fillId="0" borderId="77" xfId="0" applyFont="1" applyFill="1" applyBorder="1" applyAlignment="1">
      <alignment horizontal="center" vertical="top"/>
    </xf>
    <xf numFmtId="0" fontId="2" fillId="6" borderId="40" xfId="0" applyFont="1" applyFill="1" applyBorder="1" applyAlignment="1">
      <alignment horizontal="center" vertical="top"/>
    </xf>
    <xf numFmtId="0" fontId="2" fillId="6" borderId="108" xfId="0" applyFont="1" applyFill="1" applyBorder="1" applyAlignment="1">
      <alignment horizontal="center" vertical="top"/>
    </xf>
    <xf numFmtId="0" fontId="2" fillId="6" borderId="46" xfId="0" applyFont="1" applyFill="1" applyBorder="1" applyAlignment="1">
      <alignment horizontal="center" vertical="top"/>
    </xf>
    <xf numFmtId="0" fontId="2" fillId="6" borderId="24" xfId="0" applyFont="1" applyFill="1" applyBorder="1" applyAlignment="1">
      <alignment vertical="top"/>
    </xf>
    <xf numFmtId="0" fontId="2" fillId="6" borderId="57" xfId="0" applyFont="1" applyFill="1" applyBorder="1" applyAlignment="1">
      <alignment vertical="top"/>
    </xf>
    <xf numFmtId="0" fontId="4" fillId="6" borderId="26" xfId="0" applyFont="1" applyFill="1" applyBorder="1" applyAlignment="1">
      <alignment horizontal="center" vertical="top" wrapText="1"/>
    </xf>
    <xf numFmtId="3" fontId="2" fillId="6" borderId="13" xfId="0" applyNumberFormat="1" applyFont="1" applyFill="1" applyBorder="1" applyAlignment="1">
      <alignment horizontal="center" vertical="top"/>
    </xf>
    <xf numFmtId="3" fontId="2" fillId="6" borderId="40" xfId="0" applyNumberFormat="1" applyFont="1" applyFill="1" applyBorder="1" applyAlignment="1">
      <alignment horizontal="center" vertical="top"/>
    </xf>
    <xf numFmtId="3" fontId="2" fillId="6" borderId="37" xfId="0" applyNumberFormat="1" applyFont="1" applyFill="1" applyBorder="1" applyAlignment="1">
      <alignment horizontal="center" vertical="top"/>
    </xf>
    <xf numFmtId="3" fontId="2" fillId="6" borderId="16" xfId="0" applyNumberFormat="1" applyFont="1" applyFill="1" applyBorder="1" applyAlignment="1">
      <alignment horizontal="center" vertical="top"/>
    </xf>
    <xf numFmtId="3" fontId="2" fillId="6" borderId="114" xfId="0" applyNumberFormat="1" applyFont="1" applyFill="1" applyBorder="1" applyAlignment="1">
      <alignment horizontal="center" vertical="top"/>
    </xf>
    <xf numFmtId="3" fontId="4" fillId="4" borderId="8" xfId="0" applyNumberFormat="1" applyFont="1" applyFill="1" applyBorder="1" applyAlignment="1">
      <alignment horizontal="center" vertical="top"/>
    </xf>
    <xf numFmtId="3" fontId="4" fillId="5" borderId="10" xfId="0" applyNumberFormat="1" applyFont="1" applyFill="1" applyBorder="1" applyAlignment="1">
      <alignment horizontal="center" vertical="top"/>
    </xf>
    <xf numFmtId="49" fontId="4" fillId="9" borderId="10" xfId="0" applyNumberFormat="1" applyFont="1" applyFill="1" applyBorder="1" applyAlignment="1">
      <alignment horizontal="center" vertical="top"/>
    </xf>
    <xf numFmtId="3" fontId="2" fillId="6" borderId="37" xfId="0" applyNumberFormat="1" applyFont="1" applyFill="1" applyBorder="1" applyAlignment="1">
      <alignment horizontal="left" vertical="top" wrapText="1"/>
    </xf>
    <xf numFmtId="0" fontId="11" fillId="6" borderId="9" xfId="0" applyFont="1" applyFill="1" applyBorder="1" applyAlignment="1">
      <alignment horizontal="left" vertical="top" wrapText="1"/>
    </xf>
    <xf numFmtId="3" fontId="2" fillId="6" borderId="12" xfId="0" applyNumberFormat="1" applyFont="1" applyFill="1" applyBorder="1" applyAlignment="1">
      <alignment horizontal="center" vertical="top" wrapText="1"/>
    </xf>
    <xf numFmtId="3" fontId="2" fillId="6" borderId="43" xfId="0" applyNumberFormat="1" applyFont="1" applyFill="1" applyBorder="1" applyAlignment="1">
      <alignment horizontal="center" vertical="top" wrapText="1"/>
    </xf>
    <xf numFmtId="3" fontId="2" fillId="6" borderId="43" xfId="0" applyNumberFormat="1" applyFont="1" applyFill="1" applyBorder="1" applyAlignment="1">
      <alignment horizontal="left" vertical="top" wrapText="1"/>
    </xf>
    <xf numFmtId="3" fontId="2" fillId="6" borderId="41" xfId="0" applyNumberFormat="1" applyFont="1" applyFill="1" applyBorder="1" applyAlignment="1">
      <alignment horizontal="left" vertical="top" wrapText="1"/>
    </xf>
    <xf numFmtId="3" fontId="2" fillId="6" borderId="43" xfId="0" applyNumberFormat="1" applyFont="1" applyFill="1" applyBorder="1" applyAlignment="1">
      <alignment horizontal="center" vertical="top"/>
    </xf>
    <xf numFmtId="3" fontId="4" fillId="4" borderId="19" xfId="0" applyNumberFormat="1" applyFont="1" applyFill="1" applyBorder="1" applyAlignment="1">
      <alignment horizontal="center" vertical="top"/>
    </xf>
    <xf numFmtId="49" fontId="4" fillId="9" borderId="9" xfId="0" applyNumberFormat="1" applyFont="1" applyFill="1" applyBorder="1" applyAlignment="1">
      <alignment horizontal="center" vertical="top"/>
    </xf>
    <xf numFmtId="3" fontId="4" fillId="4" borderId="2" xfId="0" applyNumberFormat="1" applyFont="1" applyFill="1" applyBorder="1" applyAlignment="1">
      <alignment horizontal="center" vertical="top"/>
    </xf>
    <xf numFmtId="49" fontId="4" fillId="9" borderId="3" xfId="0" applyNumberFormat="1" applyFont="1" applyFill="1" applyBorder="1" applyAlignment="1">
      <alignment horizontal="center" vertical="top"/>
    </xf>
    <xf numFmtId="49" fontId="4" fillId="9" borderId="20" xfId="0" applyNumberFormat="1" applyFont="1" applyFill="1" applyBorder="1" applyAlignment="1">
      <alignment horizontal="center" vertical="top"/>
    </xf>
    <xf numFmtId="3" fontId="2" fillId="6" borderId="48" xfId="0" applyNumberFormat="1" applyFont="1" applyFill="1" applyBorder="1" applyAlignment="1">
      <alignment horizontal="left" vertical="top" wrapText="1"/>
    </xf>
    <xf numFmtId="3" fontId="4" fillId="5" borderId="9" xfId="0" applyNumberFormat="1" applyFont="1" applyFill="1" applyBorder="1" applyAlignment="1">
      <alignment horizontal="center" vertical="top"/>
    </xf>
    <xf numFmtId="3" fontId="4" fillId="5" borderId="20" xfId="0" applyNumberFormat="1" applyFont="1" applyFill="1" applyBorder="1" applyAlignment="1">
      <alignment horizontal="center" vertical="top"/>
    </xf>
    <xf numFmtId="3" fontId="2" fillId="6" borderId="68" xfId="0" applyNumberFormat="1" applyFont="1" applyFill="1" applyBorder="1" applyAlignment="1">
      <alignment horizontal="center" vertical="top"/>
    </xf>
    <xf numFmtId="3" fontId="2" fillId="6" borderId="32" xfId="0" applyNumberFormat="1" applyFont="1" applyFill="1" applyBorder="1" applyAlignment="1">
      <alignment horizontal="center" vertical="top"/>
    </xf>
    <xf numFmtId="3" fontId="2" fillId="6" borderId="70" xfId="0" applyNumberFormat="1" applyFont="1" applyFill="1" applyBorder="1" applyAlignment="1">
      <alignment horizontal="center" vertical="top"/>
    </xf>
    <xf numFmtId="3" fontId="2" fillId="6" borderId="48" xfId="0" applyNumberFormat="1" applyFont="1" applyFill="1" applyBorder="1" applyAlignment="1">
      <alignment horizontal="center" vertical="top"/>
    </xf>
    <xf numFmtId="0" fontId="16" fillId="0" borderId="0" xfId="0" applyFont="1" applyAlignment="1">
      <alignment horizontal="center" vertical="top"/>
    </xf>
    <xf numFmtId="3" fontId="4" fillId="0" borderId="53" xfId="0" applyNumberFormat="1" applyFont="1" applyFill="1" applyBorder="1" applyAlignment="1">
      <alignment horizontal="center" vertical="top" wrapText="1"/>
    </xf>
    <xf numFmtId="3" fontId="2" fillId="6" borderId="43" xfId="0" applyNumberFormat="1" applyFont="1" applyFill="1" applyBorder="1" applyAlignment="1">
      <alignment vertical="top" wrapText="1"/>
    </xf>
    <xf numFmtId="0" fontId="2" fillId="6" borderId="37" xfId="0" applyFont="1" applyFill="1" applyBorder="1" applyAlignment="1">
      <alignment vertical="top" wrapText="1"/>
    </xf>
    <xf numFmtId="0" fontId="2" fillId="6" borderId="9" xfId="0" applyFont="1" applyFill="1" applyBorder="1" applyAlignment="1">
      <alignment vertical="top" wrapText="1"/>
    </xf>
    <xf numFmtId="3" fontId="11" fillId="6" borderId="9" xfId="0" applyNumberFormat="1" applyFont="1" applyFill="1" applyBorder="1" applyAlignment="1">
      <alignment horizontal="left" vertical="top" wrapText="1"/>
    </xf>
    <xf numFmtId="3" fontId="4" fillId="6" borderId="38" xfId="0" applyNumberFormat="1" applyFont="1" applyFill="1" applyBorder="1" applyAlignment="1">
      <alignment horizontal="center" vertical="top" wrapText="1"/>
    </xf>
    <xf numFmtId="3" fontId="2" fillId="6" borderId="0" xfId="0" applyNumberFormat="1" applyFont="1" applyFill="1" applyBorder="1" applyAlignment="1">
      <alignment horizontal="center" vertical="top" wrapText="1"/>
    </xf>
    <xf numFmtId="3" fontId="2" fillId="6" borderId="37" xfId="0" applyNumberFormat="1" applyFont="1" applyFill="1" applyBorder="1" applyAlignment="1">
      <alignment vertical="top" wrapText="1"/>
    </xf>
    <xf numFmtId="3" fontId="2" fillId="6" borderId="9" xfId="0" applyNumberFormat="1" applyFont="1" applyFill="1" applyBorder="1" applyAlignment="1">
      <alignment vertical="top" wrapText="1"/>
    </xf>
    <xf numFmtId="3" fontId="2" fillId="6" borderId="76" xfId="0" applyNumberFormat="1" applyFont="1" applyFill="1" applyBorder="1" applyAlignment="1">
      <alignment horizontal="left" vertical="top" wrapText="1"/>
    </xf>
    <xf numFmtId="0" fontId="2" fillId="6" borderId="43" xfId="0" applyFont="1" applyFill="1" applyBorder="1" applyAlignment="1">
      <alignment horizontal="left" vertical="top" wrapText="1"/>
    </xf>
    <xf numFmtId="0" fontId="2" fillId="6" borderId="41" xfId="0" applyFont="1" applyFill="1" applyBorder="1" applyAlignment="1">
      <alignment horizontal="left" vertical="top" wrapText="1"/>
    </xf>
    <xf numFmtId="3" fontId="4" fillId="0" borderId="53" xfId="0" applyNumberFormat="1" applyFont="1" applyFill="1" applyBorder="1" applyAlignment="1">
      <alignment horizontal="center" vertical="top"/>
    </xf>
    <xf numFmtId="3" fontId="2" fillId="6" borderId="12" xfId="0" applyNumberFormat="1" applyFont="1" applyFill="1" applyBorder="1" applyAlignment="1">
      <alignment horizontal="left" vertical="top" wrapText="1"/>
    </xf>
    <xf numFmtId="3" fontId="4" fillId="6" borderId="30" xfId="0" applyNumberFormat="1" applyFont="1" applyFill="1" applyBorder="1" applyAlignment="1">
      <alignment horizontal="center" vertical="top" wrapText="1"/>
    </xf>
    <xf numFmtId="0" fontId="2" fillId="6" borderId="9" xfId="0" applyFont="1" applyFill="1" applyBorder="1" applyAlignment="1">
      <alignment horizontal="left" vertical="top" wrapText="1"/>
    </xf>
    <xf numFmtId="0" fontId="2" fillId="0" borderId="81" xfId="0" applyFont="1" applyFill="1" applyBorder="1" applyAlignment="1">
      <alignment horizontal="center" vertical="top"/>
    </xf>
    <xf numFmtId="0" fontId="2" fillId="0" borderId="93" xfId="0" applyFont="1" applyFill="1" applyBorder="1" applyAlignment="1">
      <alignment horizontal="center" vertical="top"/>
    </xf>
    <xf numFmtId="49" fontId="4" fillId="5" borderId="20" xfId="0" applyNumberFormat="1" applyFont="1" applyFill="1" applyBorder="1" applyAlignment="1">
      <alignment horizontal="center" vertical="top"/>
    </xf>
    <xf numFmtId="3" fontId="2" fillId="6" borderId="3" xfId="0" applyNumberFormat="1" applyFont="1" applyFill="1" applyBorder="1" applyAlignment="1">
      <alignment vertical="top" wrapText="1"/>
    </xf>
    <xf numFmtId="3" fontId="2" fillId="0" borderId="3" xfId="0" applyNumberFormat="1" applyFont="1" applyBorder="1" applyAlignment="1">
      <alignment horizontal="center" vertical="top"/>
    </xf>
    <xf numFmtId="3" fontId="2" fillId="6" borderId="35" xfId="0" applyNumberFormat="1" applyFont="1" applyFill="1" applyBorder="1" applyAlignment="1">
      <alignment vertical="top" wrapText="1"/>
    </xf>
    <xf numFmtId="0" fontId="2" fillId="6" borderId="120" xfId="0" applyFont="1" applyFill="1" applyBorder="1" applyAlignment="1">
      <alignment horizontal="left" vertical="top" wrapText="1"/>
    </xf>
    <xf numFmtId="49" fontId="4" fillId="4" borderId="11" xfId="0" applyNumberFormat="1" applyFont="1" applyFill="1" applyBorder="1" applyAlignment="1">
      <alignment vertical="top"/>
    </xf>
    <xf numFmtId="0" fontId="4" fillId="6" borderId="9" xfId="0" applyFont="1" applyFill="1" applyBorder="1" applyAlignment="1">
      <alignment horizontal="left" vertical="top" wrapText="1"/>
    </xf>
    <xf numFmtId="0" fontId="4" fillId="6" borderId="0" xfId="0" applyFont="1" applyFill="1" applyBorder="1" applyAlignment="1">
      <alignment horizontal="left" vertical="top" wrapText="1"/>
    </xf>
    <xf numFmtId="165" fontId="2" fillId="6" borderId="69" xfId="0" applyNumberFormat="1" applyFont="1" applyFill="1" applyBorder="1" applyAlignment="1">
      <alignment horizontal="center" vertical="center" textRotation="90"/>
    </xf>
    <xf numFmtId="165" fontId="2" fillId="6" borderId="57" xfId="0" applyNumberFormat="1" applyFont="1" applyFill="1" applyBorder="1" applyAlignment="1">
      <alignment horizontal="center" vertical="center" textRotation="90"/>
    </xf>
    <xf numFmtId="165" fontId="2" fillId="6" borderId="9" xfId="0" applyNumberFormat="1" applyFont="1" applyFill="1" applyBorder="1" applyAlignment="1">
      <alignment horizontal="center" vertical="center" textRotation="90"/>
    </xf>
    <xf numFmtId="0" fontId="4" fillId="6" borderId="30" xfId="0" applyFont="1" applyFill="1" applyBorder="1" applyAlignment="1">
      <alignment horizontal="left" vertical="top" wrapText="1"/>
    </xf>
    <xf numFmtId="165" fontId="2" fillId="6" borderId="8" xfId="0" applyNumberFormat="1" applyFont="1" applyFill="1" applyBorder="1" applyAlignment="1">
      <alignment horizontal="center" vertical="center" textRotation="90"/>
    </xf>
    <xf numFmtId="165" fontId="2" fillId="6" borderId="30" xfId="0" applyNumberFormat="1" applyFont="1" applyFill="1" applyBorder="1" applyAlignment="1">
      <alignment horizontal="center" vertical="center" textRotation="90"/>
    </xf>
    <xf numFmtId="0" fontId="2" fillId="6" borderId="85" xfId="0" applyNumberFormat="1" applyFont="1" applyFill="1" applyBorder="1" applyAlignment="1">
      <alignment horizontal="center" vertical="top"/>
    </xf>
    <xf numFmtId="49" fontId="2" fillId="6" borderId="95" xfId="0" applyNumberFormat="1" applyFont="1" applyFill="1" applyBorder="1" applyAlignment="1">
      <alignment horizontal="center" vertical="top"/>
    </xf>
    <xf numFmtId="0" fontId="21" fillId="0" borderId="77" xfId="0" applyFont="1" applyBorder="1" applyAlignment="1">
      <alignment vertical="top" wrapText="1"/>
    </xf>
    <xf numFmtId="0" fontId="2" fillId="6" borderId="76" xfId="0" applyFont="1" applyFill="1" applyBorder="1" applyAlignment="1">
      <alignment horizontal="left" vertical="top" wrapText="1"/>
    </xf>
    <xf numFmtId="0" fontId="2" fillId="6" borderId="72" xfId="0" applyNumberFormat="1" applyFont="1" applyFill="1" applyBorder="1" applyAlignment="1">
      <alignment horizontal="center" vertical="top"/>
    </xf>
    <xf numFmtId="0" fontId="2" fillId="0" borderId="32" xfId="0" applyFont="1" applyBorder="1" applyAlignment="1">
      <alignment vertical="top"/>
    </xf>
    <xf numFmtId="0" fontId="2" fillId="0" borderId="49" xfId="0" applyFont="1" applyBorder="1" applyAlignment="1">
      <alignment vertical="top"/>
    </xf>
    <xf numFmtId="0" fontId="21" fillId="6" borderId="43" xfId="0" applyFont="1" applyFill="1" applyBorder="1" applyAlignment="1">
      <alignment vertical="top"/>
    </xf>
    <xf numFmtId="0" fontId="2" fillId="6" borderId="0" xfId="0" applyFont="1" applyFill="1" applyAlignment="1">
      <alignment vertical="top"/>
    </xf>
    <xf numFmtId="3" fontId="2" fillId="6" borderId="5" xfId="0" applyNumberFormat="1" applyFont="1" applyFill="1" applyBorder="1" applyAlignment="1">
      <alignment horizontal="center" vertical="top"/>
    </xf>
    <xf numFmtId="3" fontId="2" fillId="0" borderId="16" xfId="0" applyNumberFormat="1" applyFont="1" applyFill="1" applyBorder="1" applyAlignment="1">
      <alignment vertical="top" wrapText="1"/>
    </xf>
    <xf numFmtId="166" fontId="4" fillId="9" borderId="38" xfId="0" applyNumberFormat="1" applyFont="1" applyFill="1" applyBorder="1" applyAlignment="1">
      <alignment horizontal="center" vertical="center"/>
    </xf>
    <xf numFmtId="166" fontId="2" fillId="6" borderId="2" xfId="0" applyNumberFormat="1" applyFont="1" applyFill="1" applyBorder="1" applyAlignment="1">
      <alignment horizontal="center" vertical="top"/>
    </xf>
    <xf numFmtId="166" fontId="4" fillId="9" borderId="25" xfId="0" applyNumberFormat="1" applyFont="1" applyFill="1" applyBorder="1" applyAlignment="1">
      <alignment horizontal="center" vertical="center"/>
    </xf>
    <xf numFmtId="166" fontId="4" fillId="9" borderId="36" xfId="0" applyNumberFormat="1" applyFont="1" applyFill="1" applyBorder="1" applyAlignment="1">
      <alignment horizontal="center" vertical="center"/>
    </xf>
    <xf numFmtId="166" fontId="2" fillId="6" borderId="53" xfId="0" applyNumberFormat="1" applyFont="1" applyFill="1" applyBorder="1" applyAlignment="1">
      <alignment horizontal="center" vertical="top"/>
    </xf>
    <xf numFmtId="3" fontId="2" fillId="6" borderId="53" xfId="0" applyNumberFormat="1" applyFont="1" applyFill="1" applyBorder="1" applyAlignment="1">
      <alignment horizontal="center" vertical="top"/>
    </xf>
    <xf numFmtId="0" fontId="2" fillId="0" borderId="99" xfId="0" applyFont="1" applyFill="1" applyBorder="1" applyAlignment="1">
      <alignment horizontal="center" vertical="top"/>
    </xf>
    <xf numFmtId="0" fontId="6" fillId="0" borderId="32" xfId="0" applyFont="1" applyBorder="1" applyAlignment="1">
      <alignment vertical="top"/>
    </xf>
    <xf numFmtId="3" fontId="2" fillId="6" borderId="11" xfId="0" applyNumberFormat="1" applyFont="1" applyFill="1" applyBorder="1" applyAlignment="1">
      <alignment horizontal="center" vertical="top" wrapText="1"/>
    </xf>
    <xf numFmtId="0" fontId="2" fillId="6" borderId="2" xfId="0" applyFont="1" applyFill="1" applyBorder="1" applyAlignment="1">
      <alignment horizontal="center" vertical="top"/>
    </xf>
    <xf numFmtId="0" fontId="2" fillId="6" borderId="68" xfId="0" applyFont="1" applyFill="1" applyBorder="1" applyAlignment="1">
      <alignment horizontal="center" vertical="top"/>
    </xf>
    <xf numFmtId="0" fontId="2" fillId="6" borderId="111" xfId="0" applyFont="1" applyFill="1" applyBorder="1" applyAlignment="1">
      <alignment horizontal="center" vertical="top"/>
    </xf>
    <xf numFmtId="0" fontId="2" fillId="8" borderId="0" xfId="0" applyFont="1" applyFill="1" applyAlignment="1">
      <alignment vertical="top"/>
    </xf>
    <xf numFmtId="0" fontId="11" fillId="0" borderId="0" xfId="0" applyFont="1" applyFill="1"/>
    <xf numFmtId="0" fontId="23" fillId="0" borderId="0" xfId="0" applyFont="1" applyFill="1" applyAlignment="1">
      <alignment horizontal="left" wrapText="1"/>
    </xf>
    <xf numFmtId="0" fontId="23" fillId="0" borderId="0" xfId="0" applyFont="1" applyFill="1" applyAlignment="1">
      <alignment horizontal="right" wrapText="1"/>
    </xf>
    <xf numFmtId="3" fontId="24" fillId="6" borderId="43" xfId="0" applyNumberFormat="1" applyFont="1" applyFill="1" applyBorder="1" applyAlignment="1">
      <alignment horizontal="center" vertical="top"/>
    </xf>
    <xf numFmtId="166" fontId="24" fillId="0" borderId="13" xfId="0" applyNumberFormat="1" applyFont="1" applyFill="1" applyBorder="1" applyAlignment="1">
      <alignment horizontal="center" vertical="center"/>
    </xf>
    <xf numFmtId="166" fontId="24" fillId="0" borderId="9" xfId="0" applyNumberFormat="1" applyFont="1" applyFill="1" applyBorder="1" applyAlignment="1">
      <alignment horizontal="center" vertical="center"/>
    </xf>
    <xf numFmtId="166" fontId="24" fillId="0" borderId="69" xfId="0" applyNumberFormat="1" applyFont="1" applyFill="1" applyBorder="1" applyAlignment="1">
      <alignment horizontal="center" vertical="center"/>
    </xf>
    <xf numFmtId="3" fontId="24" fillId="6" borderId="12" xfId="0" applyNumberFormat="1" applyFont="1" applyFill="1" applyBorder="1" applyAlignment="1">
      <alignment horizontal="center" vertical="top"/>
    </xf>
    <xf numFmtId="165" fontId="24" fillId="10" borderId="8" xfId="0" applyNumberFormat="1" applyFont="1" applyFill="1" applyBorder="1" applyAlignment="1">
      <alignment horizontal="center" vertical="center"/>
    </xf>
    <xf numFmtId="165" fontId="24" fillId="10" borderId="9" xfId="0" applyNumberFormat="1" applyFont="1" applyFill="1" applyBorder="1" applyAlignment="1">
      <alignment horizontal="center" vertical="center"/>
    </xf>
    <xf numFmtId="165" fontId="24" fillId="10" borderId="30" xfId="0" applyNumberFormat="1" applyFont="1" applyFill="1" applyBorder="1" applyAlignment="1">
      <alignment horizontal="center" vertical="center"/>
    </xf>
    <xf numFmtId="166" fontId="24" fillId="6" borderId="8" xfId="0" applyNumberFormat="1" applyFont="1" applyFill="1" applyBorder="1" applyAlignment="1">
      <alignment horizontal="center" vertical="top"/>
    </xf>
    <xf numFmtId="166" fontId="24" fillId="6" borderId="9" xfId="0" applyNumberFormat="1" applyFont="1" applyFill="1" applyBorder="1" applyAlignment="1">
      <alignment horizontal="center" vertical="top"/>
    </xf>
    <xf numFmtId="166" fontId="24" fillId="6" borderId="30" xfId="0" applyNumberFormat="1" applyFont="1" applyFill="1" applyBorder="1" applyAlignment="1">
      <alignment horizontal="center" vertical="top"/>
    </xf>
    <xf numFmtId="3" fontId="24" fillId="6" borderId="35" xfId="0" applyNumberFormat="1" applyFont="1" applyFill="1" applyBorder="1" applyAlignment="1">
      <alignment horizontal="center" vertical="top"/>
    </xf>
    <xf numFmtId="166" fontId="24" fillId="6" borderId="32" xfId="0" applyNumberFormat="1" applyFont="1" applyFill="1" applyBorder="1" applyAlignment="1">
      <alignment horizontal="center" vertical="top"/>
    </xf>
    <xf numFmtId="166" fontId="24" fillId="6" borderId="48" xfId="0" applyNumberFormat="1" applyFont="1" applyFill="1" applyBorder="1" applyAlignment="1">
      <alignment horizontal="center" vertical="top"/>
    </xf>
    <xf numFmtId="166" fontId="24" fillId="6" borderId="71" xfId="0" applyNumberFormat="1" applyFont="1" applyFill="1" applyBorder="1" applyAlignment="1">
      <alignment horizontal="center" vertical="top"/>
    </xf>
    <xf numFmtId="166" fontId="24" fillId="6" borderId="13" xfId="0" applyNumberFormat="1" applyFont="1" applyFill="1" applyBorder="1" applyAlignment="1">
      <alignment horizontal="center" vertical="top"/>
    </xf>
    <xf numFmtId="166" fontId="24" fillId="6" borderId="37" xfId="0" applyNumberFormat="1" applyFont="1" applyFill="1" applyBorder="1" applyAlignment="1">
      <alignment horizontal="center" vertical="top"/>
    </xf>
    <xf numFmtId="166" fontId="24" fillId="6" borderId="38" xfId="0" applyNumberFormat="1" applyFont="1" applyFill="1" applyBorder="1" applyAlignment="1">
      <alignment horizontal="center" vertical="top"/>
    </xf>
    <xf numFmtId="0" fontId="24" fillId="6" borderId="43" xfId="0" applyFont="1" applyFill="1" applyBorder="1" applyAlignment="1">
      <alignment horizontal="center" vertical="top"/>
    </xf>
    <xf numFmtId="166" fontId="24" fillId="6" borderId="16" xfId="0" applyNumberFormat="1" applyFont="1" applyFill="1" applyBorder="1" applyAlignment="1">
      <alignment horizontal="center" vertical="top"/>
    </xf>
    <xf numFmtId="0" fontId="24" fillId="6" borderId="12" xfId="0" applyFont="1" applyFill="1" applyBorder="1" applyAlignment="1">
      <alignment horizontal="center" vertical="top"/>
    </xf>
    <xf numFmtId="166" fontId="24" fillId="6" borderId="69" xfId="0" applyNumberFormat="1" applyFont="1" applyFill="1" applyBorder="1" applyAlignment="1">
      <alignment horizontal="center" vertical="top"/>
    </xf>
    <xf numFmtId="166" fontId="24" fillId="6" borderId="46" xfId="0" applyNumberFormat="1" applyFont="1" applyFill="1" applyBorder="1" applyAlignment="1">
      <alignment horizontal="center" vertical="top"/>
    </xf>
    <xf numFmtId="166" fontId="24" fillId="0" borderId="8" xfId="0" applyNumberFormat="1" applyFont="1" applyFill="1" applyBorder="1" applyAlignment="1">
      <alignment horizontal="center" vertical="top"/>
    </xf>
    <xf numFmtId="0" fontId="24" fillId="6" borderId="57" xfId="0" applyFont="1" applyFill="1" applyBorder="1" applyAlignment="1">
      <alignment horizontal="center" vertical="top"/>
    </xf>
    <xf numFmtId="0" fontId="24" fillId="6" borderId="0" xfId="0" applyFont="1" applyFill="1" applyBorder="1" applyAlignment="1">
      <alignment horizontal="center" vertical="top"/>
    </xf>
    <xf numFmtId="0" fontId="24" fillId="6" borderId="30" xfId="0" applyFont="1" applyFill="1" applyBorder="1" applyAlignment="1">
      <alignment horizontal="center" vertical="top"/>
    </xf>
    <xf numFmtId="166" fontId="24" fillId="6" borderId="57" xfId="0" applyNumberFormat="1" applyFont="1" applyFill="1" applyBorder="1" applyAlignment="1">
      <alignment horizontal="center" vertical="top"/>
    </xf>
    <xf numFmtId="3" fontId="24" fillId="6" borderId="43" xfId="0" applyNumberFormat="1" applyFont="1" applyFill="1" applyBorder="1" applyAlignment="1">
      <alignment horizontal="center" vertical="top" wrapText="1"/>
    </xf>
    <xf numFmtId="166" fontId="24" fillId="6" borderId="58" xfId="0" applyNumberFormat="1" applyFont="1" applyFill="1" applyBorder="1" applyAlignment="1">
      <alignment horizontal="center" vertical="top"/>
    </xf>
    <xf numFmtId="3" fontId="24" fillId="6" borderId="35" xfId="0" applyNumberFormat="1" applyFont="1" applyFill="1" applyBorder="1" applyAlignment="1">
      <alignment horizontal="center" vertical="top" wrapText="1"/>
    </xf>
    <xf numFmtId="166" fontId="24" fillId="6" borderId="33" xfId="0" applyNumberFormat="1" applyFont="1" applyFill="1" applyBorder="1" applyAlignment="1">
      <alignment horizontal="center" vertical="top"/>
    </xf>
    <xf numFmtId="166" fontId="24" fillId="0" borderId="46" xfId="0" applyNumberFormat="1" applyFont="1" applyFill="1" applyBorder="1" applyAlignment="1">
      <alignment horizontal="center" vertical="top"/>
    </xf>
    <xf numFmtId="166" fontId="24" fillId="0" borderId="38" xfId="0" applyNumberFormat="1" applyFont="1" applyFill="1" applyBorder="1" applyAlignment="1">
      <alignment horizontal="center" vertical="top"/>
    </xf>
    <xf numFmtId="0" fontId="24" fillId="6" borderId="12" xfId="0" applyFont="1" applyFill="1" applyBorder="1" applyAlignment="1">
      <alignment horizontal="center" vertical="top" wrapText="1"/>
    </xf>
    <xf numFmtId="3" fontId="25" fillId="6" borderId="12" xfId="0" applyNumberFormat="1" applyFont="1" applyFill="1" applyBorder="1" applyAlignment="1">
      <alignment horizontal="center" vertical="top" wrapText="1"/>
    </xf>
    <xf numFmtId="166" fontId="25" fillId="6" borderId="57" xfId="0" applyNumberFormat="1" applyFont="1" applyFill="1" applyBorder="1" applyAlignment="1">
      <alignment horizontal="center" vertical="top"/>
    </xf>
    <xf numFmtId="3" fontId="25" fillId="6" borderId="35" xfId="0" applyNumberFormat="1" applyFont="1" applyFill="1" applyBorder="1" applyAlignment="1">
      <alignment horizontal="center" vertical="top" wrapText="1"/>
    </xf>
    <xf numFmtId="0" fontId="24" fillId="6" borderId="38" xfId="0" applyFont="1" applyFill="1" applyBorder="1" applyAlignment="1">
      <alignment horizontal="center" vertical="top"/>
    </xf>
    <xf numFmtId="0" fontId="24" fillId="6" borderId="36" xfId="0" applyFont="1" applyFill="1" applyBorder="1" applyAlignment="1">
      <alignment horizontal="center" vertical="top"/>
    </xf>
    <xf numFmtId="166" fontId="24" fillId="6" borderId="33" xfId="0" applyNumberFormat="1" applyFont="1" applyFill="1" applyBorder="1" applyAlignment="1">
      <alignment horizontal="center" vertical="top" wrapText="1"/>
    </xf>
    <xf numFmtId="166" fontId="24" fillId="6" borderId="48" xfId="0" applyNumberFormat="1" applyFont="1" applyFill="1" applyBorder="1" applyAlignment="1">
      <alignment horizontal="center" vertical="top" wrapText="1"/>
    </xf>
    <xf numFmtId="166" fontId="2" fillId="6" borderId="91" xfId="0" applyNumberFormat="1" applyFont="1" applyFill="1" applyBorder="1" applyAlignment="1">
      <alignment horizontal="center" vertical="top"/>
    </xf>
    <xf numFmtId="3" fontId="2" fillId="6" borderId="30" xfId="0" applyNumberFormat="1" applyFont="1" applyFill="1" applyBorder="1" applyAlignment="1">
      <alignment horizontal="center" vertical="top"/>
    </xf>
    <xf numFmtId="3" fontId="24" fillId="6" borderId="76" xfId="0" applyNumberFormat="1" applyFont="1" applyFill="1" applyBorder="1" applyAlignment="1">
      <alignment horizontal="center" vertical="top"/>
    </xf>
    <xf numFmtId="166" fontId="24" fillId="6" borderId="111" xfId="0" applyNumberFormat="1" applyFont="1" applyFill="1" applyBorder="1" applyAlignment="1">
      <alignment horizontal="center" vertical="top"/>
    </xf>
    <xf numFmtId="166" fontId="24" fillId="6" borderId="68" xfId="0" applyNumberFormat="1" applyFont="1" applyFill="1" applyBorder="1" applyAlignment="1">
      <alignment horizontal="center" vertical="top"/>
    </xf>
    <xf numFmtId="166" fontId="24" fillId="6" borderId="70" xfId="0" applyNumberFormat="1" applyFont="1" applyFill="1" applyBorder="1" applyAlignment="1">
      <alignment horizontal="center" vertical="top"/>
    </xf>
    <xf numFmtId="0" fontId="24" fillId="6" borderId="35" xfId="0" applyFont="1" applyFill="1" applyBorder="1" applyAlignment="1">
      <alignment horizontal="center" vertical="top"/>
    </xf>
    <xf numFmtId="0" fontId="24" fillId="0" borderId="77" xfId="0" applyFont="1" applyBorder="1" applyAlignment="1">
      <alignment horizontal="center" vertical="top"/>
    </xf>
    <xf numFmtId="3" fontId="24" fillId="6" borderId="104" xfId="0" applyNumberFormat="1" applyFont="1" applyFill="1" applyBorder="1" applyAlignment="1">
      <alignment horizontal="center" vertical="top"/>
    </xf>
    <xf numFmtId="166" fontId="24" fillId="6" borderId="39" xfId="0" applyNumberFormat="1" applyFont="1" applyFill="1" applyBorder="1" applyAlignment="1">
      <alignment horizontal="center" vertical="top"/>
    </xf>
    <xf numFmtId="166" fontId="24" fillId="6" borderId="95" xfId="0" applyNumberFormat="1" applyFont="1" applyFill="1" applyBorder="1" applyAlignment="1">
      <alignment horizontal="center" vertical="top"/>
    </xf>
    <xf numFmtId="166" fontId="24" fillId="6" borderId="75" xfId="0" applyNumberFormat="1" applyFont="1" applyFill="1" applyBorder="1" applyAlignment="1">
      <alignment horizontal="center" vertical="top"/>
    </xf>
    <xf numFmtId="166" fontId="25" fillId="6" borderId="13" xfId="0" applyNumberFormat="1" applyFont="1" applyFill="1" applyBorder="1" applyAlignment="1">
      <alignment horizontal="center" vertical="top"/>
    </xf>
    <xf numFmtId="166" fontId="25" fillId="6" borderId="37" xfId="0" applyNumberFormat="1" applyFont="1" applyFill="1" applyBorder="1" applyAlignment="1">
      <alignment horizontal="center" vertical="top"/>
    </xf>
    <xf numFmtId="166" fontId="25" fillId="6" borderId="16" xfId="0" applyNumberFormat="1" applyFont="1" applyFill="1" applyBorder="1" applyAlignment="1">
      <alignment horizontal="center" vertical="top"/>
    </xf>
    <xf numFmtId="166" fontId="25" fillId="6" borderId="33" xfId="0" applyNumberFormat="1" applyFont="1" applyFill="1" applyBorder="1" applyAlignment="1">
      <alignment horizontal="center" vertical="top"/>
    </xf>
    <xf numFmtId="165" fontId="24" fillId="0" borderId="67" xfId="0" applyNumberFormat="1" applyFont="1" applyBorder="1" applyAlignment="1">
      <alignment horizontal="center" vertical="top"/>
    </xf>
    <xf numFmtId="165" fontId="24" fillId="0" borderId="9" xfId="0" applyNumberFormat="1" applyFont="1" applyBorder="1" applyAlignment="1">
      <alignment horizontal="center" vertical="top"/>
    </xf>
    <xf numFmtId="165" fontId="24" fillId="0" borderId="0" xfId="0" applyNumberFormat="1" applyFont="1" applyBorder="1" applyAlignment="1">
      <alignment horizontal="center" vertical="top"/>
    </xf>
    <xf numFmtId="166" fontId="24" fillId="6" borderId="85" xfId="0" applyNumberFormat="1" applyFont="1" applyFill="1" applyBorder="1" applyAlignment="1">
      <alignment horizontal="center" vertical="top"/>
    </xf>
    <xf numFmtId="0" fontId="24" fillId="6" borderId="103" xfId="0" applyFont="1" applyFill="1" applyBorder="1" applyAlignment="1">
      <alignment horizontal="center" vertical="top"/>
    </xf>
    <xf numFmtId="166" fontId="24" fillId="6" borderId="40" xfId="0" applyNumberFormat="1" applyFont="1" applyFill="1" applyBorder="1" applyAlignment="1">
      <alignment horizontal="center" vertical="top"/>
    </xf>
    <xf numFmtId="166" fontId="24" fillId="6" borderId="84" xfId="0" applyNumberFormat="1" applyFont="1" applyFill="1" applyBorder="1" applyAlignment="1">
      <alignment horizontal="center" vertical="top"/>
    </xf>
    <xf numFmtId="166" fontId="25" fillId="6" borderId="43" xfId="0" applyNumberFormat="1" applyFont="1" applyFill="1" applyBorder="1" applyAlignment="1">
      <alignment horizontal="center" vertical="top"/>
    </xf>
    <xf numFmtId="166" fontId="25" fillId="6" borderId="46" xfId="0" applyNumberFormat="1" applyFont="1" applyFill="1" applyBorder="1" applyAlignment="1">
      <alignment horizontal="center" vertical="top"/>
    </xf>
    <xf numFmtId="166" fontId="25" fillId="6" borderId="71" xfId="0" applyNumberFormat="1" applyFont="1" applyFill="1" applyBorder="1" applyAlignment="1">
      <alignment horizontal="center" vertical="top"/>
    </xf>
    <xf numFmtId="166" fontId="2" fillId="6" borderId="78" xfId="0" applyNumberFormat="1" applyFont="1" applyFill="1" applyBorder="1" applyAlignment="1">
      <alignment horizontal="center" vertical="top"/>
    </xf>
    <xf numFmtId="166" fontId="24" fillId="0" borderId="13" xfId="0" applyNumberFormat="1" applyFont="1" applyFill="1" applyBorder="1" applyAlignment="1">
      <alignment horizontal="center" vertical="top"/>
    </xf>
    <xf numFmtId="166" fontId="3" fillId="6" borderId="83" xfId="0" applyNumberFormat="1" applyFont="1" applyFill="1" applyBorder="1" applyAlignment="1">
      <alignment horizontal="center" vertical="top"/>
    </xf>
    <xf numFmtId="0" fontId="24" fillId="0" borderId="0" xfId="0" applyFont="1" applyAlignment="1">
      <alignment vertical="top"/>
    </xf>
    <xf numFmtId="165" fontId="24" fillId="0" borderId="0" xfId="0" applyNumberFormat="1" applyFont="1" applyAlignment="1">
      <alignment vertical="top"/>
    </xf>
    <xf numFmtId="166" fontId="24" fillId="0" borderId="0" xfId="0" applyNumberFormat="1" applyFont="1" applyAlignment="1">
      <alignment vertical="top"/>
    </xf>
    <xf numFmtId="0" fontId="24" fillId="0" borderId="0" xfId="0" applyFont="1" applyBorder="1" applyAlignment="1">
      <alignment vertical="top"/>
    </xf>
    <xf numFmtId="166" fontId="24" fillId="0" borderId="0" xfId="0" applyNumberFormat="1" applyFont="1" applyBorder="1" applyAlignment="1">
      <alignment vertical="top"/>
    </xf>
    <xf numFmtId="166" fontId="2" fillId="9" borderId="28"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top"/>
    </xf>
    <xf numFmtId="166" fontId="2" fillId="0" borderId="0" xfId="0" applyNumberFormat="1" applyFont="1" applyAlignment="1">
      <alignment horizontal="center" vertical="top"/>
    </xf>
    <xf numFmtId="0" fontId="24" fillId="0" borderId="43" xfId="0" applyFont="1" applyBorder="1" applyAlignment="1">
      <alignment horizontal="center" vertical="top"/>
    </xf>
    <xf numFmtId="166" fontId="24" fillId="6" borderId="106" xfId="0" applyNumberFormat="1" applyFont="1" applyFill="1" applyBorder="1" applyAlignment="1">
      <alignment horizontal="center" vertical="top"/>
    </xf>
    <xf numFmtId="0" fontId="24" fillId="6" borderId="43" xfId="0" applyFont="1" applyFill="1" applyBorder="1" applyAlignment="1">
      <alignment horizontal="center" vertical="center"/>
    </xf>
    <xf numFmtId="165" fontId="24" fillId="6" borderId="13" xfId="0" applyNumberFormat="1" applyFont="1" applyFill="1" applyBorder="1" applyAlignment="1">
      <alignment horizontal="center" vertical="center"/>
    </xf>
    <xf numFmtId="165" fontId="24" fillId="6" borderId="37" xfId="0" applyNumberFormat="1" applyFont="1" applyFill="1" applyBorder="1" applyAlignment="1">
      <alignment horizontal="center" vertical="center"/>
    </xf>
    <xf numFmtId="165" fontId="24" fillId="6" borderId="16" xfId="0" applyNumberFormat="1" applyFont="1" applyFill="1" applyBorder="1" applyAlignment="1">
      <alignment horizontal="center" vertical="center"/>
    </xf>
    <xf numFmtId="0" fontId="24" fillId="6" borderId="12" xfId="0" applyFont="1" applyFill="1" applyBorder="1" applyAlignment="1">
      <alignment horizontal="center" vertical="center"/>
    </xf>
    <xf numFmtId="165" fontId="24" fillId="6" borderId="32" xfId="0" applyNumberFormat="1" applyFont="1" applyFill="1" applyBorder="1" applyAlignment="1">
      <alignment horizontal="center" vertical="center"/>
    </xf>
    <xf numFmtId="165" fontId="24" fillId="6" borderId="48" xfId="0" applyNumberFormat="1" applyFont="1" applyFill="1" applyBorder="1" applyAlignment="1">
      <alignment horizontal="center" vertical="center"/>
    </xf>
    <xf numFmtId="165" fontId="24" fillId="6" borderId="71" xfId="0" applyNumberFormat="1" applyFont="1" applyFill="1" applyBorder="1" applyAlignment="1">
      <alignment horizontal="center" vertical="center"/>
    </xf>
    <xf numFmtId="165" fontId="24" fillId="6" borderId="46" xfId="0" applyNumberFormat="1" applyFont="1" applyFill="1" applyBorder="1" applyAlignment="1">
      <alignment horizontal="center" vertical="center"/>
    </xf>
    <xf numFmtId="165" fontId="24" fillId="6" borderId="58" xfId="0" applyNumberFormat="1" applyFont="1" applyFill="1" applyBorder="1" applyAlignment="1">
      <alignment horizontal="center" vertical="center"/>
    </xf>
    <xf numFmtId="165" fontId="24" fillId="6" borderId="57" xfId="0" applyNumberFormat="1" applyFont="1" applyFill="1" applyBorder="1" applyAlignment="1">
      <alignment horizontal="center" vertical="center"/>
    </xf>
    <xf numFmtId="165" fontId="24" fillId="6" borderId="9" xfId="0" applyNumberFormat="1" applyFont="1" applyFill="1" applyBorder="1" applyAlignment="1">
      <alignment horizontal="center" vertical="center"/>
    </xf>
    <xf numFmtId="165" fontId="24" fillId="6" borderId="0" xfId="0" applyNumberFormat="1" applyFont="1" applyFill="1" applyBorder="1" applyAlignment="1">
      <alignment horizontal="center" vertical="center"/>
    </xf>
    <xf numFmtId="3" fontId="2" fillId="6" borderId="41" xfId="0" applyNumberFormat="1" applyFont="1" applyFill="1" applyBorder="1" applyAlignment="1">
      <alignment horizontal="left" vertical="top" wrapText="1"/>
    </xf>
    <xf numFmtId="3" fontId="2" fillId="6" borderId="41" xfId="0" applyNumberFormat="1" applyFont="1" applyFill="1" applyBorder="1" applyAlignment="1">
      <alignment horizontal="center" vertical="top"/>
    </xf>
    <xf numFmtId="3" fontId="2" fillId="6" borderId="48" xfId="0" applyNumberFormat="1" applyFont="1" applyFill="1" applyBorder="1" applyAlignment="1">
      <alignment horizontal="center" vertical="top"/>
    </xf>
    <xf numFmtId="3" fontId="2" fillId="6" borderId="43" xfId="0" applyNumberFormat="1" applyFont="1" applyFill="1" applyBorder="1" applyAlignment="1">
      <alignment vertical="top" wrapText="1"/>
    </xf>
    <xf numFmtId="3" fontId="2" fillId="6" borderId="12" xfId="0" applyNumberFormat="1" applyFont="1" applyFill="1" applyBorder="1" applyAlignment="1">
      <alignment horizontal="center" vertical="top" wrapText="1"/>
    </xf>
    <xf numFmtId="3" fontId="2" fillId="6" borderId="33" xfId="0" applyNumberFormat="1" applyFont="1" applyFill="1" applyBorder="1" applyAlignment="1">
      <alignment horizontal="center" vertical="top"/>
    </xf>
    <xf numFmtId="3" fontId="7" fillId="6" borderId="13" xfId="0" applyNumberFormat="1" applyFont="1" applyFill="1" applyBorder="1" applyAlignment="1">
      <alignment horizontal="center" vertical="top"/>
    </xf>
    <xf numFmtId="3" fontId="7" fillId="6" borderId="37" xfId="0" applyNumberFormat="1" applyFont="1" applyFill="1" applyBorder="1" applyAlignment="1">
      <alignment horizontal="center" vertical="top"/>
    </xf>
    <xf numFmtId="3" fontId="7" fillId="6" borderId="58" xfId="0" applyNumberFormat="1" applyFont="1" applyFill="1" applyBorder="1" applyAlignment="1">
      <alignment horizontal="center" vertical="top"/>
    </xf>
    <xf numFmtId="0" fontId="19" fillId="0" borderId="8" xfId="0" applyFont="1" applyFill="1" applyBorder="1" applyAlignment="1">
      <alignment horizontal="center" vertical="top"/>
    </xf>
    <xf numFmtId="0" fontId="19" fillId="0" borderId="9" xfId="0" applyFont="1" applyFill="1" applyBorder="1" applyAlignment="1">
      <alignment horizontal="center" vertical="top"/>
    </xf>
    <xf numFmtId="0" fontId="19" fillId="0" borderId="30" xfId="0" applyFont="1" applyFill="1" applyBorder="1" applyAlignment="1">
      <alignment horizontal="center" vertical="top"/>
    </xf>
    <xf numFmtId="3" fontId="4" fillId="3" borderId="29" xfId="0" applyNumberFormat="1" applyFont="1" applyFill="1" applyBorder="1" applyAlignment="1">
      <alignment horizontal="right" vertical="top" wrapText="1"/>
    </xf>
    <xf numFmtId="3" fontId="2" fillId="3" borderId="44" xfId="0" applyNumberFormat="1" applyFont="1" applyFill="1" applyBorder="1" applyAlignment="1">
      <alignment vertical="top" wrapText="1"/>
    </xf>
    <xf numFmtId="3" fontId="2" fillId="3" borderId="72" xfId="0" applyNumberFormat="1" applyFont="1" applyFill="1" applyBorder="1" applyAlignment="1">
      <alignment vertical="top" wrapText="1"/>
    </xf>
    <xf numFmtId="3" fontId="2" fillId="8" borderId="28" xfId="0" applyNumberFormat="1" applyFont="1" applyFill="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3" fontId="2" fillId="0" borderId="32" xfId="0" applyNumberFormat="1" applyFont="1" applyBorder="1" applyAlignment="1">
      <alignment horizontal="left" vertical="top" wrapText="1"/>
    </xf>
    <xf numFmtId="3" fontId="2" fillId="0" borderId="48" xfId="0" applyNumberFormat="1" applyFont="1" applyBorder="1" applyAlignment="1">
      <alignment vertical="top" wrapText="1"/>
    </xf>
    <xf numFmtId="3" fontId="2" fillId="0" borderId="49" xfId="0" applyNumberFormat="1" applyFont="1" applyBorder="1" applyAlignment="1">
      <alignment vertical="top" wrapText="1"/>
    </xf>
    <xf numFmtId="3" fontId="4" fillId="9" borderId="22" xfId="0" applyNumberFormat="1" applyFont="1" applyFill="1" applyBorder="1" applyAlignment="1">
      <alignment horizontal="right" vertical="top" wrapText="1"/>
    </xf>
    <xf numFmtId="3" fontId="4" fillId="9" borderId="1" xfId="0" applyNumberFormat="1" applyFont="1" applyFill="1" applyBorder="1" applyAlignment="1">
      <alignment horizontal="right" vertical="top" wrapText="1"/>
    </xf>
    <xf numFmtId="3" fontId="4" fillId="9" borderId="23" xfId="0" applyNumberFormat="1" applyFont="1" applyFill="1" applyBorder="1" applyAlignment="1">
      <alignment horizontal="right" vertical="top" wrapText="1"/>
    </xf>
    <xf numFmtId="3" fontId="2" fillId="6" borderId="90" xfId="0" applyNumberFormat="1" applyFont="1" applyFill="1" applyBorder="1" applyAlignment="1">
      <alignment horizontal="left" vertical="top" wrapText="1"/>
    </xf>
    <xf numFmtId="3" fontId="2" fillId="6" borderId="31" xfId="0" applyNumberFormat="1" applyFont="1" applyFill="1" applyBorder="1" applyAlignment="1">
      <alignment horizontal="left" vertical="top" wrapText="1"/>
    </xf>
    <xf numFmtId="3" fontId="2" fillId="0" borderId="27" xfId="0" applyNumberFormat="1" applyFont="1" applyFill="1" applyBorder="1" applyAlignment="1">
      <alignment horizontal="left" vertical="top" wrapText="1"/>
    </xf>
    <xf numFmtId="3" fontId="2" fillId="8" borderId="28" xfId="0" applyNumberFormat="1" applyFont="1" applyFill="1" applyBorder="1" applyAlignment="1">
      <alignment horizontal="left" vertical="center" wrapText="1"/>
    </xf>
    <xf numFmtId="3" fontId="2" fillId="8" borderId="17" xfId="0" applyNumberFormat="1" applyFont="1" applyFill="1" applyBorder="1" applyAlignment="1">
      <alignment horizontal="left" vertical="center" wrapText="1"/>
    </xf>
    <xf numFmtId="3" fontId="2" fillId="6" borderId="28" xfId="0" applyNumberFormat="1" applyFont="1" applyFill="1" applyBorder="1" applyAlignment="1">
      <alignment horizontal="left" vertical="center" wrapText="1"/>
    </xf>
    <xf numFmtId="0" fontId="11" fillId="6" borderId="17" xfId="0" applyFont="1" applyFill="1" applyBorder="1" applyAlignment="1">
      <alignment horizontal="left" vertical="center" wrapText="1"/>
    </xf>
    <xf numFmtId="0" fontId="11" fillId="6" borderId="18" xfId="0" applyFont="1" applyFill="1" applyBorder="1" applyAlignment="1">
      <alignment horizontal="left" vertical="center" wrapText="1"/>
    </xf>
    <xf numFmtId="3" fontId="2" fillId="9" borderId="32" xfId="0" applyNumberFormat="1" applyFont="1" applyFill="1" applyBorder="1" applyAlignment="1">
      <alignment horizontal="left" vertical="center" wrapText="1"/>
    </xf>
    <xf numFmtId="3" fontId="2" fillId="9" borderId="48" xfId="0" applyNumberFormat="1" applyFont="1" applyFill="1" applyBorder="1" applyAlignment="1">
      <alignment vertical="center" wrapText="1"/>
    </xf>
    <xf numFmtId="3" fontId="2" fillId="9" borderId="49" xfId="0" applyNumberFormat="1" applyFont="1" applyFill="1" applyBorder="1" applyAlignment="1">
      <alignment vertical="center" wrapText="1"/>
    </xf>
    <xf numFmtId="3" fontId="2" fillId="0" borderId="32" xfId="0" applyNumberFormat="1" applyFont="1" applyBorder="1" applyAlignment="1">
      <alignment horizontal="left" vertical="center" wrapText="1"/>
    </xf>
    <xf numFmtId="3" fontId="2" fillId="0" borderId="48" xfId="0" applyNumberFormat="1" applyFont="1" applyBorder="1" applyAlignment="1">
      <alignment vertical="center" wrapText="1"/>
    </xf>
    <xf numFmtId="3" fontId="2" fillId="0" borderId="49" xfId="0" applyNumberFormat="1" applyFont="1" applyBorder="1" applyAlignment="1">
      <alignment vertical="center" wrapText="1"/>
    </xf>
    <xf numFmtId="3" fontId="2" fillId="6" borderId="17" xfId="0" applyNumberFormat="1" applyFont="1" applyFill="1" applyBorder="1" applyAlignment="1">
      <alignment horizontal="left" vertical="center" wrapText="1"/>
    </xf>
    <xf numFmtId="3" fontId="2" fillId="6" borderId="18" xfId="0" applyNumberFormat="1" applyFont="1" applyFill="1" applyBorder="1" applyAlignment="1">
      <alignment horizontal="left" vertical="center" wrapText="1"/>
    </xf>
    <xf numFmtId="3" fontId="2" fillId="0" borderId="28" xfId="0" applyNumberFormat="1" applyFont="1" applyBorder="1" applyAlignment="1">
      <alignment horizontal="left" vertical="center" wrapText="1"/>
    </xf>
    <xf numFmtId="3" fontId="2" fillId="0" borderId="17" xfId="0" applyNumberFormat="1" applyFont="1" applyBorder="1" applyAlignment="1">
      <alignment horizontal="left" vertical="center" wrapText="1"/>
    </xf>
    <xf numFmtId="3" fontId="2" fillId="0" borderId="18" xfId="0" applyNumberFormat="1" applyFont="1" applyBorder="1" applyAlignment="1">
      <alignment horizontal="left" vertical="center" wrapText="1"/>
    </xf>
    <xf numFmtId="3" fontId="2" fillId="0" borderId="29" xfId="0" applyNumberFormat="1" applyFont="1" applyBorder="1" applyAlignment="1">
      <alignment horizontal="left" vertical="center" wrapText="1"/>
    </xf>
    <xf numFmtId="3" fontId="2" fillId="0" borderId="44" xfId="0" applyNumberFormat="1" applyFont="1" applyBorder="1" applyAlignment="1">
      <alignment vertical="center" wrapText="1"/>
    </xf>
    <xf numFmtId="3" fontId="2" fillId="0" borderId="14" xfId="0" applyNumberFormat="1" applyFont="1" applyBorder="1" applyAlignment="1">
      <alignment vertical="center" wrapText="1"/>
    </xf>
    <xf numFmtId="49" fontId="2" fillId="0" borderId="0" xfId="0" applyNumberFormat="1" applyFont="1" applyFill="1" applyBorder="1" applyAlignment="1">
      <alignment horizontal="left" vertical="top" wrapText="1"/>
    </xf>
    <xf numFmtId="3" fontId="4" fillId="0" borderId="0" xfId="0" applyNumberFormat="1" applyFont="1" applyFill="1" applyBorder="1" applyAlignment="1">
      <alignment horizontal="center" vertical="top" wrapText="1"/>
    </xf>
    <xf numFmtId="3" fontId="4" fillId="0" borderId="65" xfId="0" applyNumberFormat="1" applyFont="1" applyBorder="1" applyAlignment="1">
      <alignment horizontal="center" vertical="center" wrapText="1"/>
    </xf>
    <xf numFmtId="3" fontId="4" fillId="0" borderId="62" xfId="0" applyNumberFormat="1" applyFont="1" applyBorder="1" applyAlignment="1">
      <alignment horizontal="center" vertical="center" wrapText="1"/>
    </xf>
    <xf numFmtId="3" fontId="4" fillId="0" borderId="63" xfId="0" applyNumberFormat="1" applyFont="1" applyBorder="1" applyAlignment="1">
      <alignment horizontal="center" vertical="center" wrapText="1"/>
    </xf>
    <xf numFmtId="3" fontId="4" fillId="3" borderId="2" xfId="0" applyNumberFormat="1" applyFont="1" applyFill="1" applyBorder="1" applyAlignment="1">
      <alignment horizontal="right" vertical="top" wrapText="1"/>
    </xf>
    <xf numFmtId="3" fontId="2" fillId="3" borderId="3" xfId="0" applyNumberFormat="1" applyFont="1" applyFill="1" applyBorder="1" applyAlignment="1">
      <alignment vertical="top" wrapText="1"/>
    </xf>
    <xf numFmtId="3" fontId="2" fillId="3" borderId="4" xfId="0" applyNumberFormat="1" applyFont="1" applyFill="1" applyBorder="1" applyAlignment="1">
      <alignment vertical="top" wrapText="1"/>
    </xf>
    <xf numFmtId="3" fontId="4" fillId="9" borderId="28" xfId="0" applyNumberFormat="1" applyFont="1" applyFill="1" applyBorder="1" applyAlignment="1">
      <alignment horizontal="right" vertical="top" wrapText="1"/>
    </xf>
    <xf numFmtId="3" fontId="4" fillId="9" borderId="17" xfId="0" applyNumberFormat="1" applyFont="1" applyFill="1" applyBorder="1" applyAlignment="1">
      <alignment horizontal="right" vertical="top" wrapText="1"/>
    </xf>
    <xf numFmtId="3" fontId="4" fillId="9" borderId="18" xfId="0" applyNumberFormat="1" applyFont="1" applyFill="1" applyBorder="1" applyAlignment="1">
      <alignment horizontal="right" vertical="top" wrapText="1"/>
    </xf>
    <xf numFmtId="3" fontId="4" fillId="5" borderId="61" xfId="0" applyNumberFormat="1" applyFont="1" applyFill="1" applyBorder="1" applyAlignment="1">
      <alignment horizontal="right" vertical="top"/>
    </xf>
    <xf numFmtId="3" fontId="4" fillId="5" borderId="62" xfId="0" applyNumberFormat="1" applyFont="1" applyFill="1" applyBorder="1" applyAlignment="1">
      <alignment horizontal="right" vertical="top"/>
    </xf>
    <xf numFmtId="3" fontId="4" fillId="5" borderId="6" xfId="0" applyNumberFormat="1" applyFont="1" applyFill="1" applyBorder="1" applyAlignment="1">
      <alignment horizontal="left" vertical="top"/>
    </xf>
    <xf numFmtId="0" fontId="0" fillId="0" borderId="78" xfId="0" applyBorder="1" applyAlignment="1">
      <alignment horizontal="left" vertical="top"/>
    </xf>
    <xf numFmtId="0" fontId="0" fillId="0" borderId="7" xfId="0" applyBorder="1" applyAlignment="1">
      <alignment horizontal="left" vertical="top"/>
    </xf>
    <xf numFmtId="3" fontId="4" fillId="4" borderId="61" xfId="0" applyNumberFormat="1" applyFont="1" applyFill="1" applyBorder="1" applyAlignment="1">
      <alignment horizontal="right" vertical="top"/>
    </xf>
    <xf numFmtId="3" fontId="4" fillId="4" borderId="62" xfId="0" applyNumberFormat="1" applyFont="1" applyFill="1" applyBorder="1" applyAlignment="1">
      <alignment horizontal="right" vertical="top"/>
    </xf>
    <xf numFmtId="3" fontId="4" fillId="4" borderId="63" xfId="0" applyNumberFormat="1" applyFont="1" applyFill="1" applyBorder="1" applyAlignment="1">
      <alignment horizontal="right" vertical="top"/>
    </xf>
    <xf numFmtId="3" fontId="4" fillId="4" borderId="22" xfId="0" applyNumberFormat="1" applyFont="1" applyFill="1" applyBorder="1" applyAlignment="1">
      <alignment horizontal="left" vertical="top"/>
    </xf>
    <xf numFmtId="0" fontId="0" fillId="0" borderId="1" xfId="0" applyBorder="1" applyAlignment="1">
      <alignment horizontal="left" vertical="top"/>
    </xf>
    <xf numFmtId="0" fontId="0" fillId="0" borderId="23" xfId="0" applyBorder="1" applyAlignment="1">
      <alignment horizontal="left" vertical="top"/>
    </xf>
    <xf numFmtId="3" fontId="4" fillId="3" borderId="61" xfId="0" applyNumberFormat="1" applyFont="1" applyFill="1" applyBorder="1" applyAlignment="1">
      <alignment horizontal="right" vertical="top"/>
    </xf>
    <xf numFmtId="3" fontId="4" fillId="3" borderId="62" xfId="0" applyNumberFormat="1" applyFont="1" applyFill="1" applyBorder="1" applyAlignment="1">
      <alignment horizontal="right" vertical="top"/>
    </xf>
    <xf numFmtId="3" fontId="4" fillId="3" borderId="63" xfId="0" applyNumberFormat="1" applyFont="1" applyFill="1" applyBorder="1" applyAlignment="1">
      <alignment horizontal="right" vertical="top"/>
    </xf>
    <xf numFmtId="3" fontId="4" fillId="3" borderId="65" xfId="0" applyNumberFormat="1" applyFont="1" applyFill="1" applyBorder="1" applyAlignment="1">
      <alignment horizontal="center" vertical="top"/>
    </xf>
    <xf numFmtId="3" fontId="4" fillId="3" borderId="62" xfId="0" applyNumberFormat="1" applyFont="1" applyFill="1" applyBorder="1" applyAlignment="1">
      <alignment horizontal="center" vertical="top"/>
    </xf>
    <xf numFmtId="3" fontId="4" fillId="3" borderId="63" xfId="0" applyNumberFormat="1" applyFont="1" applyFill="1" applyBorder="1" applyAlignment="1">
      <alignment horizontal="center" vertical="top"/>
    </xf>
    <xf numFmtId="0" fontId="2" fillId="6" borderId="37" xfId="0" applyFont="1" applyFill="1" applyBorder="1" applyAlignment="1">
      <alignment horizontal="left" vertical="top" wrapText="1"/>
    </xf>
    <xf numFmtId="0" fontId="2" fillId="6" borderId="48" xfId="0" applyFont="1" applyFill="1" applyBorder="1" applyAlignment="1">
      <alignment horizontal="left" vertical="top" wrapText="1"/>
    </xf>
    <xf numFmtId="3" fontId="4" fillId="4" borderId="2" xfId="0" applyNumberFormat="1" applyFont="1" applyFill="1" applyBorder="1" applyAlignment="1">
      <alignment horizontal="center" vertical="top"/>
    </xf>
    <xf numFmtId="3" fontId="4" fillId="4" borderId="8" xfId="0" applyNumberFormat="1" applyFont="1" applyFill="1" applyBorder="1" applyAlignment="1">
      <alignment horizontal="center" vertical="top"/>
    </xf>
    <xf numFmtId="3" fontId="4" fillId="4" borderId="19" xfId="0" applyNumberFormat="1" applyFont="1" applyFill="1" applyBorder="1" applyAlignment="1">
      <alignment horizontal="center" vertical="top"/>
    </xf>
    <xf numFmtId="3" fontId="4" fillId="5" borderId="3" xfId="0" applyNumberFormat="1" applyFont="1" applyFill="1" applyBorder="1" applyAlignment="1">
      <alignment horizontal="center" vertical="top"/>
    </xf>
    <xf numFmtId="3" fontId="4" fillId="5" borderId="9" xfId="0" applyNumberFormat="1" applyFont="1" applyFill="1" applyBorder="1" applyAlignment="1">
      <alignment horizontal="center" vertical="top"/>
    </xf>
    <xf numFmtId="3" fontId="4" fillId="5" borderId="20" xfId="0" applyNumberFormat="1" applyFont="1" applyFill="1" applyBorder="1" applyAlignment="1">
      <alignment horizontal="center" vertical="top"/>
    </xf>
    <xf numFmtId="49" fontId="4" fillId="9" borderId="44" xfId="0" applyNumberFormat="1" applyFont="1" applyFill="1" applyBorder="1" applyAlignment="1">
      <alignment horizontal="center" vertical="top"/>
    </xf>
    <xf numFmtId="49" fontId="4" fillId="9" borderId="9" xfId="0" applyNumberFormat="1" applyFont="1" applyFill="1" applyBorder="1" applyAlignment="1">
      <alignment horizontal="center" vertical="top"/>
    </xf>
    <xf numFmtId="49" fontId="4" fillId="9" borderId="25" xfId="0" applyNumberFormat="1" applyFont="1" applyFill="1" applyBorder="1" applyAlignment="1">
      <alignment horizontal="center" vertical="top"/>
    </xf>
    <xf numFmtId="3" fontId="2" fillId="6" borderId="3" xfId="0" applyNumberFormat="1" applyFont="1" applyFill="1" applyBorder="1" applyAlignment="1">
      <alignment vertical="top" wrapText="1"/>
    </xf>
    <xf numFmtId="0" fontId="11" fillId="6" borderId="48" xfId="0" applyFont="1" applyFill="1" applyBorder="1" applyAlignment="1">
      <alignment vertical="top" wrapText="1"/>
    </xf>
    <xf numFmtId="3" fontId="4" fillId="5" borderId="63" xfId="0" applyNumberFormat="1" applyFont="1" applyFill="1" applyBorder="1" applyAlignment="1">
      <alignment horizontal="right" vertical="top"/>
    </xf>
    <xf numFmtId="3" fontId="2" fillId="7" borderId="65" xfId="0" applyNumberFormat="1" applyFont="1" applyFill="1" applyBorder="1" applyAlignment="1">
      <alignment horizontal="left" vertical="top"/>
    </xf>
    <xf numFmtId="0" fontId="0" fillId="0" borderId="62" xfId="0" applyBorder="1" applyAlignment="1">
      <alignment horizontal="left" vertical="top"/>
    </xf>
    <xf numFmtId="0" fontId="0" fillId="0" borderId="63" xfId="0" applyBorder="1" applyAlignment="1">
      <alignment horizontal="left" vertical="top"/>
    </xf>
    <xf numFmtId="3" fontId="4" fillId="5" borderId="21" xfId="0" applyNumberFormat="1" applyFont="1" applyFill="1" applyBorder="1" applyAlignment="1">
      <alignment horizontal="left" vertical="top"/>
    </xf>
    <xf numFmtId="3" fontId="4" fillId="5" borderId="1" xfId="0" applyNumberFormat="1" applyFont="1" applyFill="1" applyBorder="1" applyAlignment="1">
      <alignment horizontal="left" vertical="top"/>
    </xf>
    <xf numFmtId="0" fontId="2" fillId="6" borderId="9" xfId="0" applyFont="1" applyFill="1" applyBorder="1" applyAlignment="1">
      <alignment horizontal="left" vertical="top" wrapText="1"/>
    </xf>
    <xf numFmtId="0" fontId="2" fillId="10" borderId="43" xfId="0" applyFont="1" applyFill="1" applyBorder="1" applyAlignment="1">
      <alignment horizontal="left" vertical="top" wrapText="1"/>
    </xf>
    <xf numFmtId="0" fontId="2" fillId="10" borderId="12" xfId="0" applyFont="1" applyFill="1" applyBorder="1" applyAlignment="1">
      <alignment horizontal="left" vertical="top" wrapText="1"/>
    </xf>
    <xf numFmtId="0" fontId="2" fillId="6" borderId="37" xfId="0" applyFont="1" applyFill="1" applyBorder="1" applyAlignment="1">
      <alignment vertical="top" wrapText="1"/>
    </xf>
    <xf numFmtId="0" fontId="11" fillId="6" borderId="9" xfId="0" applyFont="1" applyFill="1" applyBorder="1" applyAlignment="1">
      <alignment vertical="top" wrapText="1"/>
    </xf>
    <xf numFmtId="0" fontId="24" fillId="6" borderId="45" xfId="0" applyFont="1" applyFill="1" applyBorder="1" applyAlignment="1">
      <alignment horizontal="center" vertical="top"/>
    </xf>
    <xf numFmtId="0" fontId="11" fillId="6" borderId="48" xfId="0" applyFont="1" applyFill="1" applyBorder="1" applyAlignment="1">
      <alignment horizontal="left" vertical="top" wrapText="1"/>
    </xf>
    <xf numFmtId="3" fontId="4" fillId="5" borderId="21" xfId="0" applyNumberFormat="1" applyFont="1" applyFill="1" applyBorder="1" applyAlignment="1">
      <alignment horizontal="right" vertical="top"/>
    </xf>
    <xf numFmtId="3" fontId="4" fillId="5" borderId="1" xfId="0" applyNumberFormat="1" applyFont="1" applyFill="1" applyBorder="1" applyAlignment="1">
      <alignment horizontal="right" vertical="top"/>
    </xf>
    <xf numFmtId="3" fontId="2" fillId="7" borderId="65" xfId="0" applyNumberFormat="1" applyFont="1" applyFill="1" applyBorder="1" applyAlignment="1">
      <alignment horizontal="center" vertical="top"/>
    </xf>
    <xf numFmtId="3" fontId="2" fillId="7" borderId="62" xfId="0" applyNumberFormat="1" applyFont="1" applyFill="1" applyBorder="1" applyAlignment="1">
      <alignment horizontal="center" vertical="top"/>
    </xf>
    <xf numFmtId="3" fontId="2" fillId="7" borderId="63" xfId="0" applyNumberFormat="1" applyFont="1" applyFill="1" applyBorder="1" applyAlignment="1">
      <alignment horizontal="center" vertical="top"/>
    </xf>
    <xf numFmtId="3" fontId="4" fillId="5" borderId="61" xfId="0" applyNumberFormat="1" applyFont="1" applyFill="1" applyBorder="1" applyAlignment="1">
      <alignment horizontal="left" vertical="top"/>
    </xf>
    <xf numFmtId="3" fontId="4" fillId="5" borderId="62" xfId="0" applyNumberFormat="1" applyFont="1" applyFill="1" applyBorder="1" applyAlignment="1">
      <alignment horizontal="left" vertical="top"/>
    </xf>
    <xf numFmtId="3" fontId="4" fillId="5" borderId="63" xfId="0" applyNumberFormat="1" applyFont="1" applyFill="1" applyBorder="1" applyAlignment="1">
      <alignment horizontal="left" vertical="top"/>
    </xf>
    <xf numFmtId="49" fontId="4" fillId="4" borderId="8" xfId="0" applyNumberFormat="1" applyFont="1" applyFill="1" applyBorder="1" applyAlignment="1">
      <alignment horizontal="center" vertical="top"/>
    </xf>
    <xf numFmtId="49" fontId="4" fillId="4" borderId="19" xfId="0" applyNumberFormat="1" applyFont="1" applyFill="1" applyBorder="1" applyAlignment="1">
      <alignment horizontal="center" vertical="top"/>
    </xf>
    <xf numFmtId="49" fontId="4" fillId="5" borderId="9" xfId="0" applyNumberFormat="1" applyFont="1" applyFill="1" applyBorder="1" applyAlignment="1">
      <alignment horizontal="center" vertical="top"/>
    </xf>
    <xf numFmtId="49" fontId="4" fillId="5" borderId="20" xfId="0" applyNumberFormat="1" applyFont="1" applyFill="1" applyBorder="1" applyAlignment="1">
      <alignment horizontal="center" vertical="top"/>
    </xf>
    <xf numFmtId="49" fontId="4" fillId="9" borderId="10" xfId="0" applyNumberFormat="1" applyFont="1" applyFill="1" applyBorder="1" applyAlignment="1">
      <alignment horizontal="center" vertical="top"/>
    </xf>
    <xf numFmtId="3" fontId="4" fillId="5" borderId="23" xfId="0" applyNumberFormat="1" applyFont="1" applyFill="1" applyBorder="1" applyAlignment="1">
      <alignment horizontal="right" vertical="top"/>
    </xf>
    <xf numFmtId="3" fontId="2" fillId="6" borderId="9" xfId="0" applyNumberFormat="1" applyFont="1" applyFill="1" applyBorder="1" applyAlignment="1">
      <alignment horizontal="left" vertical="top" wrapText="1"/>
    </xf>
    <xf numFmtId="49" fontId="4" fillId="9" borderId="55" xfId="0" applyNumberFormat="1" applyFont="1" applyFill="1" applyBorder="1" applyAlignment="1">
      <alignment horizontal="center" vertical="top"/>
    </xf>
    <xf numFmtId="0" fontId="11" fillId="0" borderId="48" xfId="0" applyFont="1" applyBorder="1" applyAlignment="1">
      <alignment vertical="top" wrapText="1"/>
    </xf>
    <xf numFmtId="3" fontId="2" fillId="6" borderId="12" xfId="0" applyNumberFormat="1" applyFont="1" applyFill="1" applyBorder="1" applyAlignment="1">
      <alignment horizontal="left" vertical="top" wrapText="1"/>
    </xf>
    <xf numFmtId="0" fontId="11" fillId="0" borderId="12" xfId="0" applyFont="1" applyBorder="1" applyAlignment="1">
      <alignment horizontal="left" vertical="top" wrapText="1"/>
    </xf>
    <xf numFmtId="3" fontId="2" fillId="6" borderId="44" xfId="0" applyNumberFormat="1" applyFont="1" applyFill="1" applyBorder="1" applyAlignment="1">
      <alignment horizontal="left" vertical="top" wrapText="1"/>
    </xf>
    <xf numFmtId="3" fontId="2" fillId="6" borderId="37" xfId="0" applyNumberFormat="1" applyFont="1" applyFill="1" applyBorder="1" applyAlignment="1">
      <alignment horizontal="left" vertical="top" wrapText="1"/>
    </xf>
    <xf numFmtId="49" fontId="4" fillId="9" borderId="3" xfId="0" applyNumberFormat="1" applyFont="1" applyFill="1" applyBorder="1" applyAlignment="1">
      <alignment horizontal="center" vertical="top"/>
    </xf>
    <xf numFmtId="3" fontId="2" fillId="6" borderId="3" xfId="0" applyNumberFormat="1" applyFont="1" applyFill="1" applyBorder="1" applyAlignment="1">
      <alignment horizontal="left" vertical="top" wrapText="1"/>
    </xf>
    <xf numFmtId="3" fontId="4" fillId="6" borderId="53" xfId="0" applyNumberFormat="1" applyFont="1" applyFill="1" applyBorder="1" applyAlignment="1">
      <alignment horizontal="center" vertical="top" wrapText="1"/>
    </xf>
    <xf numFmtId="3" fontId="4" fillId="6" borderId="30" xfId="0" applyNumberFormat="1" applyFont="1" applyFill="1" applyBorder="1" applyAlignment="1">
      <alignment horizontal="center" vertical="top" wrapText="1"/>
    </xf>
    <xf numFmtId="3" fontId="2" fillId="6" borderId="48" xfId="0" applyNumberFormat="1" applyFont="1" applyFill="1" applyBorder="1" applyAlignment="1">
      <alignment horizontal="left" vertical="top" wrapText="1"/>
    </xf>
    <xf numFmtId="3" fontId="2" fillId="6" borderId="49" xfId="0" applyNumberFormat="1" applyFont="1" applyFill="1" applyBorder="1" applyAlignment="1">
      <alignment horizontal="left" vertical="top" wrapText="1"/>
    </xf>
    <xf numFmtId="3" fontId="2" fillId="6" borderId="14" xfId="0" applyNumberFormat="1" applyFont="1" applyFill="1" applyBorder="1" applyAlignment="1">
      <alignment horizontal="left" vertical="top" wrapText="1"/>
    </xf>
    <xf numFmtId="3" fontId="2" fillId="6" borderId="43" xfId="0" applyNumberFormat="1" applyFont="1" applyFill="1" applyBorder="1" applyAlignment="1">
      <alignment horizontal="left" vertical="top" wrapText="1"/>
    </xf>
    <xf numFmtId="0" fontId="11" fillId="0" borderId="35" xfId="0" applyFont="1" applyBorder="1" applyAlignment="1">
      <alignment horizontal="left" vertical="top" wrapText="1"/>
    </xf>
    <xf numFmtId="3" fontId="2" fillId="6" borderId="48" xfId="0" applyNumberFormat="1" applyFont="1" applyFill="1" applyBorder="1" applyAlignment="1">
      <alignment vertical="top" wrapText="1"/>
    </xf>
    <xf numFmtId="3" fontId="2" fillId="6" borderId="37" xfId="0" applyNumberFormat="1" applyFont="1" applyFill="1" applyBorder="1" applyAlignment="1">
      <alignment vertical="top" wrapText="1"/>
    </xf>
    <xf numFmtId="3" fontId="2" fillId="6" borderId="9" xfId="0" applyNumberFormat="1" applyFont="1" applyFill="1" applyBorder="1" applyAlignment="1">
      <alignment vertical="top" wrapText="1"/>
    </xf>
    <xf numFmtId="3" fontId="4" fillId="6" borderId="3" xfId="0" applyNumberFormat="1" applyFont="1" applyFill="1" applyBorder="1" applyAlignment="1">
      <alignment horizontal="left" vertical="top" wrapText="1"/>
    </xf>
    <xf numFmtId="3" fontId="4" fillId="6" borderId="9" xfId="0" applyNumberFormat="1" applyFont="1" applyFill="1" applyBorder="1" applyAlignment="1">
      <alignment horizontal="left" vertical="top" wrapText="1"/>
    </xf>
    <xf numFmtId="3" fontId="4" fillId="6" borderId="48" xfId="0" applyNumberFormat="1" applyFont="1" applyFill="1" applyBorder="1" applyAlignment="1">
      <alignment horizontal="left" vertical="top" wrapText="1"/>
    </xf>
    <xf numFmtId="49" fontId="4" fillId="9" borderId="20" xfId="0" applyNumberFormat="1" applyFont="1" applyFill="1" applyBorder="1" applyAlignment="1">
      <alignment horizontal="center" vertical="top"/>
    </xf>
    <xf numFmtId="3" fontId="4" fillId="0" borderId="53" xfId="0" applyNumberFormat="1" applyFont="1" applyFill="1" applyBorder="1" applyAlignment="1">
      <alignment horizontal="center" vertical="top"/>
    </xf>
    <xf numFmtId="3" fontId="4" fillId="0" borderId="71" xfId="0" applyNumberFormat="1" applyFont="1" applyFill="1" applyBorder="1" applyAlignment="1">
      <alignment horizontal="center" vertical="top"/>
    </xf>
    <xf numFmtId="0" fontId="11" fillId="0" borderId="48" xfId="0" applyFont="1" applyBorder="1" applyAlignment="1">
      <alignment horizontal="left" vertical="top" wrapText="1"/>
    </xf>
    <xf numFmtId="0" fontId="11" fillId="6" borderId="9" xfId="0" applyFont="1" applyFill="1" applyBorder="1" applyAlignment="1">
      <alignment horizontal="left" vertical="top" wrapText="1"/>
    </xf>
    <xf numFmtId="3" fontId="7" fillId="6" borderId="37" xfId="0" applyNumberFormat="1" applyFont="1" applyFill="1" applyBorder="1" applyAlignment="1">
      <alignment horizontal="left" vertical="top" wrapText="1"/>
    </xf>
    <xf numFmtId="3" fontId="4" fillId="5" borderId="4" xfId="0" applyNumberFormat="1" applyFont="1" applyFill="1" applyBorder="1" applyAlignment="1">
      <alignment horizontal="center" vertical="top"/>
    </xf>
    <xf numFmtId="3" fontId="4" fillId="5" borderId="21" xfId="0" applyNumberFormat="1" applyFont="1" applyFill="1" applyBorder="1" applyAlignment="1">
      <alignment horizontal="center" vertical="top"/>
    </xf>
    <xf numFmtId="3" fontId="2" fillId="6" borderId="43" xfId="0" applyNumberFormat="1" applyFont="1" applyFill="1" applyBorder="1" applyAlignment="1">
      <alignment vertical="top" wrapText="1"/>
    </xf>
    <xf numFmtId="0" fontId="11" fillId="0" borderId="41" xfId="0" applyFont="1" applyBorder="1" applyAlignment="1">
      <alignment vertical="top" wrapText="1"/>
    </xf>
    <xf numFmtId="3" fontId="2" fillId="6" borderId="20" xfId="0" applyNumberFormat="1" applyFont="1" applyFill="1" applyBorder="1" applyAlignment="1">
      <alignment horizontal="left" vertical="top" wrapText="1"/>
    </xf>
    <xf numFmtId="3" fontId="4" fillId="0" borderId="53" xfId="0" applyNumberFormat="1" applyFont="1" applyFill="1" applyBorder="1" applyAlignment="1">
      <alignment horizontal="center" vertical="top" wrapText="1"/>
    </xf>
    <xf numFmtId="3" fontId="4" fillId="0" borderId="26" xfId="0" applyNumberFormat="1" applyFont="1" applyFill="1" applyBorder="1" applyAlignment="1">
      <alignment horizontal="center" vertical="top" wrapText="1"/>
    </xf>
    <xf numFmtId="3" fontId="2" fillId="6" borderId="35" xfId="0" applyNumberFormat="1" applyFont="1" applyFill="1" applyBorder="1" applyAlignment="1">
      <alignment vertical="top" wrapText="1"/>
    </xf>
    <xf numFmtId="3" fontId="2" fillId="0" borderId="37" xfId="0" applyNumberFormat="1" applyFont="1" applyFill="1" applyBorder="1" applyAlignment="1">
      <alignment horizontal="left" vertical="top" wrapText="1"/>
    </xf>
    <xf numFmtId="3" fontId="2" fillId="0" borderId="48" xfId="0" applyNumberFormat="1" applyFont="1" applyFill="1" applyBorder="1" applyAlignment="1">
      <alignment horizontal="left" vertical="top" wrapText="1"/>
    </xf>
    <xf numFmtId="3" fontId="4" fillId="5" borderId="10" xfId="0" applyNumberFormat="1" applyFont="1" applyFill="1" applyBorder="1" applyAlignment="1">
      <alignment horizontal="center" vertical="top"/>
    </xf>
    <xf numFmtId="3" fontId="2" fillId="6" borderId="37" xfId="0" applyNumberFormat="1" applyFont="1" applyFill="1" applyBorder="1" applyAlignment="1">
      <alignment horizontal="center" vertical="top"/>
    </xf>
    <xf numFmtId="3" fontId="2" fillId="6" borderId="98" xfId="0" applyNumberFormat="1" applyFont="1" applyFill="1" applyBorder="1" applyAlignment="1">
      <alignment horizontal="center" vertical="top"/>
    </xf>
    <xf numFmtId="3" fontId="2" fillId="6" borderId="16" xfId="0" applyNumberFormat="1" applyFont="1" applyFill="1" applyBorder="1" applyAlignment="1">
      <alignment horizontal="center" vertical="top"/>
    </xf>
    <xf numFmtId="3" fontId="2" fillId="6" borderId="114" xfId="0" applyNumberFormat="1" applyFont="1" applyFill="1" applyBorder="1" applyAlignment="1">
      <alignment horizontal="center" vertical="top"/>
    </xf>
    <xf numFmtId="0" fontId="2" fillId="6" borderId="9" xfId="0" applyFont="1" applyFill="1" applyBorder="1" applyAlignment="1">
      <alignment vertical="top" wrapText="1"/>
    </xf>
    <xf numFmtId="0" fontId="11" fillId="6" borderId="41" xfId="0" applyFont="1" applyFill="1" applyBorder="1" applyAlignment="1">
      <alignment vertical="top" wrapText="1"/>
    </xf>
    <xf numFmtId="49" fontId="2" fillId="6" borderId="13" xfId="0" applyNumberFormat="1" applyFont="1" applyFill="1" applyBorder="1" applyAlignment="1">
      <alignment horizontal="center" vertical="top" wrapText="1"/>
    </xf>
    <xf numFmtId="49" fontId="2" fillId="6" borderId="40" xfId="0" applyNumberFormat="1" applyFont="1" applyFill="1" applyBorder="1" applyAlignment="1">
      <alignment horizontal="center" vertical="top" wrapText="1"/>
    </xf>
    <xf numFmtId="49" fontId="2" fillId="6" borderId="37" xfId="0" applyNumberFormat="1" applyFont="1" applyFill="1" applyBorder="1" applyAlignment="1">
      <alignment horizontal="center" vertical="top" wrapText="1"/>
    </xf>
    <xf numFmtId="49" fontId="2" fillId="6" borderId="98" xfId="0" applyNumberFormat="1" applyFont="1" applyFill="1" applyBorder="1" applyAlignment="1">
      <alignment horizontal="center" vertical="top" wrapText="1"/>
    </xf>
    <xf numFmtId="49" fontId="2" fillId="6" borderId="58" xfId="0" applyNumberFormat="1" applyFont="1" applyFill="1" applyBorder="1" applyAlignment="1">
      <alignment horizontal="center" vertical="top" wrapText="1"/>
    </xf>
    <xf numFmtId="0" fontId="11" fillId="6" borderId="97" xfId="0" applyFont="1" applyFill="1" applyBorder="1" applyAlignment="1">
      <alignment vertical="top" wrapText="1"/>
    </xf>
    <xf numFmtId="49" fontId="4" fillId="2" borderId="90" xfId="0" applyNumberFormat="1" applyFont="1" applyFill="1" applyBorder="1" applyAlignment="1">
      <alignment horizontal="left" vertical="top" wrapText="1"/>
    </xf>
    <xf numFmtId="49" fontId="4" fillId="2" borderId="27" xfId="0" applyNumberFormat="1" applyFont="1" applyFill="1" applyBorder="1" applyAlignment="1">
      <alignment horizontal="left" vertical="top" wrapText="1"/>
    </xf>
    <xf numFmtId="49" fontId="4" fillId="2" borderId="91" xfId="0" applyNumberFormat="1" applyFont="1" applyFill="1" applyBorder="1" applyAlignment="1">
      <alignment horizontal="left" vertical="top" wrapText="1"/>
    </xf>
    <xf numFmtId="3" fontId="2" fillId="0" borderId="4" xfId="0" applyNumberFormat="1" applyFont="1" applyBorder="1" applyAlignment="1">
      <alignment horizontal="center" vertical="center" textRotation="90" shrinkToFit="1"/>
    </xf>
    <xf numFmtId="3" fontId="2" fillId="0" borderId="10" xfId="0" applyNumberFormat="1" applyFont="1" applyBorder="1" applyAlignment="1">
      <alignment horizontal="center" vertical="center" textRotation="90" shrinkToFit="1"/>
    </xf>
    <xf numFmtId="3" fontId="2" fillId="0" borderId="21" xfId="0" applyNumberFormat="1" applyFont="1" applyBorder="1" applyAlignment="1">
      <alignment horizontal="center" vertical="center" textRotation="90" shrinkToFit="1"/>
    </xf>
    <xf numFmtId="3" fontId="2" fillId="0" borderId="5" xfId="0" applyNumberFormat="1" applyFont="1" applyBorder="1" applyAlignment="1">
      <alignment horizontal="center" vertical="center" textRotation="90" wrapText="1" shrinkToFit="1"/>
    </xf>
    <xf numFmtId="3" fontId="2" fillId="0" borderId="12" xfId="0" applyNumberFormat="1" applyFont="1" applyBorder="1" applyAlignment="1">
      <alignment horizontal="center" vertical="center" textRotation="90" wrapText="1" shrinkToFit="1"/>
    </xf>
    <xf numFmtId="3" fontId="2" fillId="0" borderId="24" xfId="0" applyNumberFormat="1" applyFont="1" applyBorder="1" applyAlignment="1">
      <alignment horizontal="center" vertical="center" textRotation="90" wrapText="1" shrinkToFit="1"/>
    </xf>
    <xf numFmtId="0" fontId="2" fillId="0" borderId="2"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19"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9"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3" fontId="2" fillId="6" borderId="70" xfId="0" applyNumberFormat="1" applyFont="1" applyFill="1" applyBorder="1" applyAlignment="1">
      <alignment horizontal="center" vertical="top"/>
    </xf>
    <xf numFmtId="3" fontId="2" fillId="6" borderId="48" xfId="0" applyNumberFormat="1" applyFont="1" applyFill="1" applyBorder="1" applyAlignment="1">
      <alignment horizontal="center" vertical="top"/>
    </xf>
    <xf numFmtId="0" fontId="2" fillId="0" borderId="111" xfId="0" applyFont="1" applyBorder="1" applyAlignment="1">
      <alignment horizontal="center" vertical="top"/>
    </xf>
    <xf numFmtId="0" fontId="2" fillId="0" borderId="71" xfId="0" applyFont="1" applyBorder="1" applyAlignment="1">
      <alignment horizontal="center" vertical="top"/>
    </xf>
    <xf numFmtId="0" fontId="11" fillId="0" borderId="9" xfId="0" applyFont="1" applyBorder="1" applyAlignment="1">
      <alignment horizontal="left" vertical="top" wrapText="1"/>
    </xf>
    <xf numFmtId="3" fontId="2" fillId="6" borderId="41" xfId="0" applyNumberFormat="1" applyFont="1" applyFill="1" applyBorder="1" applyAlignment="1">
      <alignment horizontal="left" vertical="top" wrapText="1"/>
    </xf>
    <xf numFmtId="3" fontId="2" fillId="6" borderId="13" xfId="0" applyNumberFormat="1" applyFont="1" applyFill="1" applyBorder="1" applyAlignment="1">
      <alignment horizontal="center" vertical="top"/>
    </xf>
    <xf numFmtId="3" fontId="2" fillId="6" borderId="40" xfId="0" applyNumberFormat="1" applyFont="1" applyFill="1" applyBorder="1" applyAlignment="1">
      <alignment horizontal="center" vertical="top"/>
    </xf>
    <xf numFmtId="0" fontId="4" fillId="3" borderId="42" xfId="0" applyFont="1" applyFill="1" applyBorder="1" applyAlignment="1">
      <alignment horizontal="left" vertical="top" wrapText="1"/>
    </xf>
    <xf numFmtId="0" fontId="4" fillId="3" borderId="38" xfId="0" applyFont="1" applyFill="1" applyBorder="1" applyAlignment="1">
      <alignment horizontal="left" vertical="top" wrapText="1"/>
    </xf>
    <xf numFmtId="0" fontId="0" fillId="0" borderId="38" xfId="0" applyBorder="1" applyAlignment="1">
      <alignment horizontal="left" vertical="top" wrapText="1"/>
    </xf>
    <xf numFmtId="0" fontId="0" fillId="0" borderId="58" xfId="0" applyBorder="1" applyAlignment="1">
      <alignment horizontal="left" vertical="top" wrapText="1"/>
    </xf>
    <xf numFmtId="0" fontId="4" fillId="4" borderId="38" xfId="0" applyFont="1" applyFill="1" applyBorder="1" applyAlignment="1">
      <alignment horizontal="left" vertical="top" wrapText="1"/>
    </xf>
    <xf numFmtId="0" fontId="4" fillId="5" borderId="14" xfId="0" applyFont="1" applyFill="1" applyBorder="1" applyAlignment="1">
      <alignment horizontal="left" vertical="top" wrapText="1"/>
    </xf>
    <xf numFmtId="0" fontId="4" fillId="5" borderId="17" xfId="0" applyFont="1" applyFill="1"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3" fontId="11" fillId="6" borderId="9" xfId="0" applyNumberFormat="1" applyFont="1" applyFill="1" applyBorder="1" applyAlignment="1">
      <alignment horizontal="left" vertical="top" wrapText="1"/>
    </xf>
    <xf numFmtId="3" fontId="4" fillId="6" borderId="38" xfId="0" applyNumberFormat="1" applyFont="1" applyFill="1" applyBorder="1" applyAlignment="1">
      <alignment horizontal="center" vertical="top" wrapText="1"/>
    </xf>
    <xf numFmtId="3" fontId="2" fillId="6" borderId="0" xfId="0" applyNumberFormat="1" applyFont="1" applyFill="1" applyBorder="1" applyAlignment="1">
      <alignment horizontal="center" vertical="top" wrapText="1"/>
    </xf>
    <xf numFmtId="3" fontId="2" fillId="6" borderId="76" xfId="0" applyNumberFormat="1" applyFont="1" applyFill="1" applyBorder="1" applyAlignment="1">
      <alignment horizontal="left" vertical="top" wrapText="1"/>
    </xf>
    <xf numFmtId="3" fontId="2" fillId="6" borderId="35" xfId="0" applyNumberFormat="1" applyFont="1" applyFill="1" applyBorder="1" applyAlignment="1">
      <alignment horizontal="left" vertical="top" wrapText="1"/>
    </xf>
    <xf numFmtId="3" fontId="2" fillId="6" borderId="68" xfId="0" applyNumberFormat="1" applyFont="1" applyFill="1" applyBorder="1" applyAlignment="1">
      <alignment horizontal="center" vertical="top"/>
    </xf>
    <xf numFmtId="3" fontId="2" fillId="6" borderId="32" xfId="0" applyNumberFormat="1" applyFont="1" applyFill="1" applyBorder="1" applyAlignment="1">
      <alignment horizontal="center" vertical="top"/>
    </xf>
    <xf numFmtId="0" fontId="23" fillId="0" borderId="0" xfId="0" applyFont="1" applyAlignment="1">
      <alignment horizontal="left" vertical="top" wrapText="1"/>
    </xf>
    <xf numFmtId="3" fontId="20" fillId="0" borderId="0" xfId="0" applyNumberFormat="1" applyFont="1" applyAlignment="1">
      <alignment horizontal="center" vertical="top"/>
    </xf>
    <xf numFmtId="0" fontId="18" fillId="0" borderId="0" xfId="0" applyFont="1" applyAlignment="1">
      <alignment horizontal="center" vertical="top" wrapText="1"/>
    </xf>
    <xf numFmtId="0" fontId="16" fillId="0" borderId="0" xfId="0" applyFont="1" applyAlignment="1">
      <alignment horizontal="center" vertical="top"/>
    </xf>
    <xf numFmtId="0" fontId="2" fillId="0" borderId="1" xfId="0" applyFont="1" applyBorder="1" applyAlignment="1">
      <alignment horizontal="right"/>
    </xf>
    <xf numFmtId="3" fontId="2" fillId="0" borderId="2" xfId="0" applyNumberFormat="1" applyFont="1" applyBorder="1" applyAlignment="1">
      <alignment horizontal="center" vertical="center" textRotation="90" shrinkToFit="1"/>
    </xf>
    <xf numFmtId="3" fontId="2" fillId="0" borderId="8" xfId="0" applyNumberFormat="1" applyFont="1" applyBorder="1" applyAlignment="1">
      <alignment horizontal="center" vertical="center" textRotation="90" shrinkToFit="1"/>
    </xf>
    <xf numFmtId="3" fontId="2" fillId="0" borderId="19" xfId="0" applyNumberFormat="1" applyFont="1" applyBorder="1" applyAlignment="1">
      <alignment horizontal="center" vertical="center" textRotation="90" shrinkToFit="1"/>
    </xf>
    <xf numFmtId="3" fontId="2" fillId="0" borderId="3" xfId="0" applyNumberFormat="1" applyFont="1" applyBorder="1" applyAlignment="1">
      <alignment horizontal="center" vertical="center" textRotation="90" shrinkToFit="1"/>
    </xf>
    <xf numFmtId="3" fontId="2" fillId="0" borderId="9" xfId="0" applyNumberFormat="1" applyFont="1" applyBorder="1" applyAlignment="1">
      <alignment horizontal="center" vertical="center" textRotation="90" shrinkToFit="1"/>
    </xf>
    <xf numFmtId="3" fontId="2" fillId="0" borderId="20" xfId="0" applyNumberFormat="1" applyFont="1" applyBorder="1" applyAlignment="1">
      <alignment horizontal="center" vertical="center" textRotation="90" shrinkToFit="1"/>
    </xf>
    <xf numFmtId="49" fontId="2" fillId="0" borderId="3" xfId="0" applyNumberFormat="1" applyFont="1" applyBorder="1" applyAlignment="1">
      <alignment horizontal="center" vertical="center" textRotation="90" shrinkToFit="1"/>
    </xf>
    <xf numFmtId="49" fontId="2" fillId="0" borderId="9" xfId="0" applyNumberFormat="1" applyFont="1" applyBorder="1" applyAlignment="1">
      <alignment horizontal="center" vertical="center" textRotation="90" shrinkToFit="1"/>
    </xf>
    <xf numFmtId="49" fontId="2" fillId="0" borderId="20" xfId="0" applyNumberFormat="1" applyFont="1" applyBorder="1" applyAlignment="1">
      <alignment horizontal="center" vertical="center" textRotation="90" shrinkToFit="1"/>
    </xf>
    <xf numFmtId="3" fontId="2" fillId="0" borderId="4" xfId="0" applyNumberFormat="1" applyFont="1" applyBorder="1" applyAlignment="1">
      <alignment horizontal="center" vertical="center" shrinkToFit="1"/>
    </xf>
    <xf numFmtId="3" fontId="2" fillId="0" borderId="10" xfId="0" applyNumberFormat="1" applyFont="1" applyBorder="1" applyAlignment="1">
      <alignment horizontal="center" vertical="center" shrinkToFit="1"/>
    </xf>
    <xf numFmtId="3" fontId="2" fillId="0" borderId="21" xfId="0" applyNumberFormat="1" applyFont="1" applyBorder="1" applyAlignment="1">
      <alignment horizontal="center" vertical="center" shrinkToFit="1"/>
    </xf>
    <xf numFmtId="0" fontId="2" fillId="0" borderId="59" xfId="0" applyFont="1" applyBorder="1" applyAlignment="1">
      <alignment horizontal="center" vertical="center" textRotation="90" wrapText="1"/>
    </xf>
    <xf numFmtId="0" fontId="2" fillId="0" borderId="57" xfId="0" applyFont="1" applyBorder="1" applyAlignment="1">
      <alignment horizontal="center" vertical="center" textRotation="90" wrapText="1"/>
    </xf>
    <xf numFmtId="0" fontId="2" fillId="0" borderId="51" xfId="0" applyFont="1" applyBorder="1" applyAlignment="1">
      <alignment horizontal="center" vertical="center" textRotation="90" wrapText="1"/>
    </xf>
    <xf numFmtId="0" fontId="4" fillId="0" borderId="65" xfId="0" applyFont="1" applyBorder="1" applyAlignment="1">
      <alignment horizontal="center" vertical="center"/>
    </xf>
    <xf numFmtId="0" fontId="4" fillId="0" borderId="62" xfId="0" applyFont="1" applyBorder="1" applyAlignment="1">
      <alignment horizontal="center" vertical="center"/>
    </xf>
    <xf numFmtId="0" fontId="4" fillId="0" borderId="63" xfId="0" applyFont="1" applyBorder="1" applyAlignment="1">
      <alignment horizontal="center" vertical="center"/>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3" fontId="2" fillId="0" borderId="31" xfId="0" applyNumberFormat="1" applyFont="1" applyBorder="1" applyAlignment="1">
      <alignment horizontal="center" vertical="center"/>
    </xf>
    <xf numFmtId="3" fontId="2" fillId="0" borderId="50" xfId="0" applyNumberFormat="1" applyFont="1" applyBorder="1" applyAlignment="1">
      <alignment horizontal="center" vertical="center"/>
    </xf>
    <xf numFmtId="3" fontId="2" fillId="0" borderId="34" xfId="0" applyNumberFormat="1" applyFont="1" applyBorder="1" applyAlignment="1">
      <alignment horizontal="center" vertical="center"/>
    </xf>
    <xf numFmtId="49" fontId="4" fillId="6" borderId="37" xfId="0" applyNumberFormat="1" applyFont="1" applyFill="1" applyBorder="1" applyAlignment="1">
      <alignment horizontal="center" vertical="top"/>
    </xf>
    <xf numFmtId="49" fontId="4" fillId="6" borderId="9" xfId="0" applyNumberFormat="1" applyFont="1" applyFill="1" applyBorder="1" applyAlignment="1">
      <alignment horizontal="center" vertical="top"/>
    </xf>
    <xf numFmtId="3" fontId="2" fillId="6" borderId="12" xfId="0" applyNumberFormat="1" applyFont="1" applyFill="1" applyBorder="1" applyAlignment="1">
      <alignment horizontal="center" vertical="top" wrapText="1"/>
    </xf>
    <xf numFmtId="3" fontId="2" fillId="6" borderId="43" xfId="0" applyNumberFormat="1" applyFont="1" applyFill="1" applyBorder="1" applyAlignment="1">
      <alignment horizontal="center" vertical="top" wrapText="1"/>
    </xf>
    <xf numFmtId="3" fontId="2" fillId="6" borderId="43" xfId="0" applyNumberFormat="1" applyFont="1" applyFill="1" applyBorder="1" applyAlignment="1">
      <alignment horizontal="center" vertical="top"/>
    </xf>
    <xf numFmtId="3" fontId="2" fillId="6" borderId="41" xfId="0" applyNumberFormat="1" applyFont="1" applyFill="1" applyBorder="1" applyAlignment="1">
      <alignment horizontal="center" vertical="top"/>
    </xf>
    <xf numFmtId="3" fontId="2" fillId="6" borderId="76" xfId="0" applyNumberFormat="1" applyFont="1" applyFill="1" applyBorder="1" applyAlignment="1">
      <alignment horizontal="center" vertical="top" wrapText="1"/>
    </xf>
    <xf numFmtId="3" fontId="2" fillId="6" borderId="35" xfId="0" applyNumberFormat="1" applyFont="1" applyFill="1" applyBorder="1" applyAlignment="1">
      <alignment horizontal="center" vertical="top" wrapText="1"/>
    </xf>
    <xf numFmtId="3" fontId="2" fillId="6" borderId="5" xfId="0" applyNumberFormat="1" applyFont="1" applyFill="1" applyBorder="1" applyAlignment="1">
      <alignment horizontal="center" vertical="top" wrapText="1"/>
    </xf>
    <xf numFmtId="49" fontId="4" fillId="6" borderId="48" xfId="0" applyNumberFormat="1" applyFont="1" applyFill="1" applyBorder="1" applyAlignment="1">
      <alignment horizontal="center" vertical="top"/>
    </xf>
    <xf numFmtId="0" fontId="2" fillId="6" borderId="43" xfId="0" applyFont="1" applyFill="1" applyBorder="1" applyAlignment="1">
      <alignment horizontal="center" vertical="top" wrapText="1"/>
    </xf>
    <xf numFmtId="0" fontId="2" fillId="6" borderId="35" xfId="0" applyFont="1" applyFill="1" applyBorder="1" applyAlignment="1">
      <alignment horizontal="center" vertical="top" wrapText="1"/>
    </xf>
    <xf numFmtId="3" fontId="2" fillId="0" borderId="78" xfId="0" applyNumberFormat="1" applyFont="1" applyBorder="1" applyAlignment="1">
      <alignment horizontal="center" vertical="center"/>
    </xf>
    <xf numFmtId="3" fontId="2" fillId="0" borderId="7" xfId="0" applyNumberFormat="1" applyFont="1" applyBorder="1" applyAlignment="1">
      <alignment horizontal="center" vertical="center"/>
    </xf>
    <xf numFmtId="0" fontId="2" fillId="0" borderId="5" xfId="0" applyFont="1" applyBorder="1" applyAlignment="1">
      <alignment horizontal="center" vertical="center" textRotation="90"/>
    </xf>
    <xf numFmtId="0" fontId="2" fillId="0" borderId="24" xfId="0" applyFont="1" applyBorder="1" applyAlignment="1">
      <alignment horizontal="center" vertical="center" textRotation="90"/>
    </xf>
    <xf numFmtId="0" fontId="4" fillId="0" borderId="6" xfId="0" applyFont="1" applyBorder="1" applyAlignment="1">
      <alignment horizontal="center" vertical="center"/>
    </xf>
    <xf numFmtId="0" fontId="4" fillId="0" borderId="78" xfId="0" applyFont="1" applyBorder="1" applyAlignment="1">
      <alignment horizontal="center" vertical="center"/>
    </xf>
    <xf numFmtId="0" fontId="4" fillId="0" borderId="7" xfId="0" applyFont="1" applyBorder="1" applyAlignment="1">
      <alignment horizontal="center" vertical="center"/>
    </xf>
    <xf numFmtId="0" fontId="0" fillId="0" borderId="35" xfId="0" applyBorder="1" applyAlignment="1">
      <alignment horizontal="center" vertical="top" wrapText="1"/>
    </xf>
    <xf numFmtId="0" fontId="2" fillId="0" borderId="42" xfId="0" applyFont="1" applyBorder="1" applyAlignment="1">
      <alignment horizontal="center" vertical="center" wrapText="1"/>
    </xf>
    <xf numFmtId="3" fontId="2" fillId="0" borderId="53" xfId="0" applyNumberFormat="1" applyFont="1" applyFill="1" applyBorder="1" applyAlignment="1">
      <alignment horizontal="center" vertical="center" wrapText="1" shrinkToFit="1"/>
    </xf>
    <xf numFmtId="3" fontId="2" fillId="0" borderId="30" xfId="0" applyNumberFormat="1" applyFont="1" applyFill="1" applyBorder="1" applyAlignment="1">
      <alignment horizontal="center" vertical="center" wrapText="1" shrinkToFit="1"/>
    </xf>
    <xf numFmtId="3" fontId="2" fillId="0" borderId="26" xfId="0" applyNumberFormat="1" applyFont="1" applyFill="1" applyBorder="1" applyAlignment="1">
      <alignment horizontal="center" vertical="center" wrapText="1" shrinkToFit="1"/>
    </xf>
    <xf numFmtId="0" fontId="2" fillId="0" borderId="5" xfId="0" applyFont="1" applyBorder="1" applyAlignment="1">
      <alignment horizontal="center" vertical="center" textRotation="90" wrapText="1"/>
    </xf>
    <xf numFmtId="0" fontId="2" fillId="0" borderId="12" xfId="0" applyFont="1" applyBorder="1" applyAlignment="1">
      <alignment horizontal="center" vertical="center" textRotation="90" wrapText="1"/>
    </xf>
    <xf numFmtId="0" fontId="2" fillId="0" borderId="24" xfId="0" applyFont="1" applyBorder="1" applyAlignment="1">
      <alignment horizontal="center" vertical="center" textRotation="90" wrapText="1"/>
    </xf>
    <xf numFmtId="3" fontId="2" fillId="0" borderId="43" xfId="0" applyNumberFormat="1" applyFont="1" applyBorder="1" applyAlignment="1">
      <alignment horizontal="center" vertical="top" wrapText="1"/>
    </xf>
    <xf numFmtId="3" fontId="2" fillId="0" borderId="12" xfId="0" applyNumberFormat="1" applyFont="1" applyBorder="1" applyAlignment="1">
      <alignment horizontal="center" vertical="top" wrapText="1"/>
    </xf>
    <xf numFmtId="0" fontId="16" fillId="0" borderId="0" xfId="0" applyFont="1" applyAlignment="1">
      <alignment horizontal="right" vertical="top"/>
    </xf>
    <xf numFmtId="3" fontId="4" fillId="6" borderId="3" xfId="0" applyNumberFormat="1" applyFont="1" applyFill="1" applyBorder="1" applyAlignment="1">
      <alignment horizontal="center" vertical="top"/>
    </xf>
    <xf numFmtId="3" fontId="4" fillId="6" borderId="20" xfId="0" applyNumberFormat="1" applyFont="1" applyFill="1" applyBorder="1" applyAlignment="1">
      <alignment horizontal="center" vertical="top"/>
    </xf>
    <xf numFmtId="3" fontId="2" fillId="6" borderId="24" xfId="0" applyNumberFormat="1" applyFont="1" applyFill="1" applyBorder="1" applyAlignment="1">
      <alignment horizontal="center" vertical="top" wrapText="1"/>
    </xf>
    <xf numFmtId="3" fontId="2" fillId="6" borderId="41" xfId="0" applyNumberFormat="1" applyFont="1" applyFill="1" applyBorder="1" applyAlignment="1">
      <alignment horizontal="center" vertical="top" wrapText="1"/>
    </xf>
    <xf numFmtId="0" fontId="11" fillId="6" borderId="12" xfId="0" applyFont="1" applyFill="1" applyBorder="1" applyAlignment="1">
      <alignment horizontal="center" vertical="top" wrapText="1"/>
    </xf>
    <xf numFmtId="0" fontId="2" fillId="6" borderId="81" xfId="0" applyFont="1" applyFill="1" applyBorder="1" applyAlignment="1">
      <alignment horizontal="center" vertical="top"/>
    </xf>
    <xf numFmtId="0" fontId="2" fillId="6" borderId="57" xfId="0" applyFont="1" applyFill="1" applyBorder="1" applyAlignment="1">
      <alignment horizontal="center" vertical="top"/>
    </xf>
    <xf numFmtId="3" fontId="8" fillId="6" borderId="44" xfId="0" applyNumberFormat="1" applyFont="1" applyFill="1" applyBorder="1" applyAlignment="1">
      <alignment vertical="top" wrapText="1"/>
    </xf>
    <xf numFmtId="3" fontId="2" fillId="0" borderId="53" xfId="0" applyNumberFormat="1" applyFont="1" applyFill="1" applyBorder="1" applyAlignment="1">
      <alignment horizontal="center" vertical="top" wrapText="1"/>
    </xf>
    <xf numFmtId="3" fontId="2" fillId="0" borderId="30" xfId="0" applyNumberFormat="1" applyFont="1" applyFill="1" applyBorder="1" applyAlignment="1">
      <alignment horizontal="center" vertical="top" wrapText="1"/>
    </xf>
    <xf numFmtId="3" fontId="2" fillId="0" borderId="71" xfId="0" applyNumberFormat="1" applyFont="1" applyFill="1" applyBorder="1" applyAlignment="1">
      <alignment horizontal="center" vertical="top" wrapText="1"/>
    </xf>
    <xf numFmtId="3" fontId="2" fillId="6" borderId="43" xfId="1" applyNumberFormat="1" applyFont="1" applyFill="1" applyBorder="1" applyAlignment="1">
      <alignment horizontal="center" vertical="center" wrapText="1"/>
    </xf>
    <xf numFmtId="3" fontId="2" fillId="6" borderId="12" xfId="1" applyNumberFormat="1" applyFont="1" applyFill="1" applyBorder="1" applyAlignment="1">
      <alignment horizontal="center" vertical="center" wrapText="1"/>
    </xf>
    <xf numFmtId="0" fontId="11" fillId="0" borderId="9" xfId="0" applyFont="1" applyBorder="1" applyAlignment="1">
      <alignment vertical="top" wrapText="1"/>
    </xf>
    <xf numFmtId="0" fontId="2" fillId="6" borderId="43" xfId="1" applyNumberFormat="1" applyFont="1" applyFill="1" applyBorder="1" applyAlignment="1">
      <alignment horizontal="center" vertical="top" wrapText="1"/>
    </xf>
    <xf numFmtId="0" fontId="11" fillId="0" borderId="12" xfId="0" applyFont="1" applyBorder="1" applyAlignment="1">
      <alignment horizontal="center" vertical="top"/>
    </xf>
    <xf numFmtId="0" fontId="11" fillId="0" borderId="41" xfId="0" applyFont="1" applyBorder="1" applyAlignment="1">
      <alignment horizontal="center" vertical="top"/>
    </xf>
    <xf numFmtId="0" fontId="2" fillId="6" borderId="43" xfId="0" applyFont="1" applyFill="1" applyBorder="1" applyAlignment="1">
      <alignment horizontal="left" vertical="top" wrapText="1"/>
    </xf>
    <xf numFmtId="0" fontId="2" fillId="6" borderId="41" xfId="0" applyFont="1" applyFill="1" applyBorder="1" applyAlignment="1">
      <alignment horizontal="left" vertical="top" wrapText="1"/>
    </xf>
    <xf numFmtId="3" fontId="2" fillId="6" borderId="12" xfId="1" applyNumberFormat="1" applyFont="1" applyFill="1" applyBorder="1" applyAlignment="1">
      <alignment horizontal="center" vertical="top" wrapText="1"/>
    </xf>
    <xf numFmtId="49" fontId="4" fillId="9" borderId="48" xfId="0" applyNumberFormat="1" applyFont="1" applyFill="1" applyBorder="1" applyAlignment="1">
      <alignment horizontal="center" vertical="top"/>
    </xf>
    <xf numFmtId="0" fontId="11" fillId="0" borderId="12" xfId="0" applyFont="1" applyBorder="1" applyAlignment="1">
      <alignment horizontal="center" vertical="top" wrapText="1"/>
    </xf>
    <xf numFmtId="3" fontId="2" fillId="0" borderId="37" xfId="0" applyNumberFormat="1" applyFont="1" applyBorder="1" applyAlignment="1">
      <alignment horizontal="center" vertical="top"/>
    </xf>
    <xf numFmtId="3" fontId="2" fillId="0" borderId="48" xfId="0" applyNumberFormat="1" applyFont="1" applyBorder="1" applyAlignment="1">
      <alignment horizontal="center" vertical="top"/>
    </xf>
    <xf numFmtId="0" fontId="2" fillId="0" borderId="81" xfId="0" applyFont="1" applyFill="1" applyBorder="1" applyAlignment="1">
      <alignment horizontal="center" vertical="top"/>
    </xf>
    <xf numFmtId="0" fontId="2" fillId="0" borderId="57" xfId="0" applyFont="1" applyFill="1" applyBorder="1" applyAlignment="1">
      <alignment horizontal="center" vertical="top"/>
    </xf>
    <xf numFmtId="0" fontId="2" fillId="0" borderId="93" xfId="0" applyFont="1" applyFill="1" applyBorder="1" applyAlignment="1">
      <alignment horizontal="center" vertical="top"/>
    </xf>
    <xf numFmtId="0" fontId="2" fillId="0" borderId="69" xfId="0" applyFont="1" applyFill="1" applyBorder="1" applyAlignment="1">
      <alignment horizontal="center" vertical="top"/>
    </xf>
    <xf numFmtId="0" fontId="2" fillId="6" borderId="43" xfId="0" applyFont="1" applyFill="1" applyBorder="1" applyAlignment="1">
      <alignment horizontal="center" vertical="center"/>
    </xf>
    <xf numFmtId="0" fontId="2" fillId="6" borderId="35" xfId="0" applyFont="1" applyFill="1" applyBorder="1" applyAlignment="1">
      <alignment horizontal="center" vertical="center"/>
    </xf>
    <xf numFmtId="0" fontId="11" fillId="6" borderId="9" xfId="0" applyFont="1" applyFill="1" applyBorder="1" applyAlignment="1">
      <alignment wrapText="1"/>
    </xf>
    <xf numFmtId="3" fontId="2" fillId="6" borderId="45" xfId="0" applyNumberFormat="1" applyFont="1" applyFill="1" applyBorder="1" applyAlignment="1">
      <alignment horizontal="center" vertical="top" wrapText="1"/>
    </xf>
    <xf numFmtId="49" fontId="2" fillId="6" borderId="45" xfId="0" applyNumberFormat="1" applyFont="1" applyFill="1" applyBorder="1" applyAlignment="1">
      <alignment horizontal="center" vertical="top" wrapText="1"/>
    </xf>
    <xf numFmtId="0" fontId="11" fillId="6" borderId="45" xfId="0" applyFont="1" applyFill="1" applyBorder="1" applyAlignment="1">
      <alignment horizontal="center" vertical="top" wrapText="1"/>
    </xf>
    <xf numFmtId="49" fontId="2" fillId="6" borderId="43" xfId="0" applyNumberFormat="1" applyFont="1" applyFill="1" applyBorder="1" applyAlignment="1">
      <alignment horizontal="center" vertical="top" wrapText="1"/>
    </xf>
    <xf numFmtId="49" fontId="2" fillId="6" borderId="35" xfId="0" applyNumberFormat="1" applyFont="1" applyFill="1" applyBorder="1" applyAlignment="1">
      <alignment horizontal="center" vertical="top" wrapText="1"/>
    </xf>
    <xf numFmtId="49" fontId="2" fillId="6" borderId="12" xfId="0" applyNumberFormat="1" applyFont="1" applyFill="1" applyBorder="1" applyAlignment="1">
      <alignment horizontal="center" vertical="top" wrapText="1"/>
    </xf>
    <xf numFmtId="3" fontId="2" fillId="7" borderId="62" xfId="0" applyNumberFormat="1" applyFont="1" applyFill="1" applyBorder="1" applyAlignment="1">
      <alignment horizontal="left" vertical="top"/>
    </xf>
    <xf numFmtId="3" fontId="2" fillId="0" borderId="3" xfId="0" applyNumberFormat="1" applyFont="1" applyBorder="1" applyAlignment="1">
      <alignment horizontal="center" vertical="top"/>
    </xf>
    <xf numFmtId="3" fontId="4" fillId="3" borderId="59" xfId="0" applyNumberFormat="1" applyFont="1" applyFill="1" applyBorder="1" applyAlignment="1">
      <alignment horizontal="right" vertical="top" wrapText="1"/>
    </xf>
    <xf numFmtId="3" fontId="2" fillId="0" borderId="33" xfId="0" applyNumberFormat="1" applyFont="1" applyBorder="1" applyAlignment="1">
      <alignment horizontal="left" vertical="center" wrapText="1"/>
    </xf>
    <xf numFmtId="3" fontId="4" fillId="5" borderId="78" xfId="0" applyNumberFormat="1" applyFont="1" applyFill="1" applyBorder="1" applyAlignment="1">
      <alignment horizontal="left" vertical="top"/>
    </xf>
    <xf numFmtId="3" fontId="4" fillId="4" borderId="1" xfId="0" applyNumberFormat="1" applyFont="1" applyFill="1" applyBorder="1" applyAlignment="1">
      <alignment horizontal="left" vertical="top"/>
    </xf>
    <xf numFmtId="3" fontId="2" fillId="6" borderId="5" xfId="0" applyNumberFormat="1" applyFont="1" applyFill="1" applyBorder="1" applyAlignment="1">
      <alignment horizontal="left" vertical="top" wrapText="1"/>
    </xf>
    <xf numFmtId="3" fontId="2" fillId="9" borderId="33" xfId="0" applyNumberFormat="1" applyFont="1" applyFill="1" applyBorder="1" applyAlignment="1">
      <alignment horizontal="left" vertical="center" wrapText="1"/>
    </xf>
    <xf numFmtId="3" fontId="4" fillId="3" borderId="15" xfId="0" applyNumberFormat="1" applyFont="1" applyFill="1" applyBorder="1" applyAlignment="1">
      <alignment horizontal="right" vertical="top" wrapText="1"/>
    </xf>
    <xf numFmtId="3" fontId="2" fillId="3" borderId="14" xfId="0" applyNumberFormat="1" applyFont="1" applyFill="1" applyBorder="1" applyAlignment="1">
      <alignment vertical="top" wrapText="1"/>
    </xf>
    <xf numFmtId="3" fontId="2" fillId="0" borderId="15" xfId="0" applyNumberFormat="1" applyFont="1" applyBorder="1" applyAlignment="1">
      <alignment horizontal="left" vertical="center" wrapText="1"/>
    </xf>
    <xf numFmtId="3" fontId="2" fillId="0" borderId="33" xfId="0" applyNumberFormat="1" applyFont="1" applyBorder="1" applyAlignment="1">
      <alignment horizontal="left" vertical="top" wrapText="1"/>
    </xf>
    <xf numFmtId="3" fontId="2" fillId="0" borderId="43" xfId="0" applyNumberFormat="1" applyFont="1" applyFill="1" applyBorder="1" applyAlignment="1">
      <alignment horizontal="center" vertical="top" wrapText="1"/>
    </xf>
    <xf numFmtId="3" fontId="2" fillId="0" borderId="35" xfId="0" applyNumberFormat="1" applyFont="1" applyFill="1" applyBorder="1" applyAlignment="1">
      <alignment horizontal="center" vertical="top" wrapText="1"/>
    </xf>
    <xf numFmtId="49" fontId="2" fillId="0" borderId="43" xfId="0" applyNumberFormat="1" applyFont="1" applyBorder="1" applyAlignment="1">
      <alignment horizontal="center" vertical="top" wrapText="1"/>
    </xf>
    <xf numFmtId="49" fontId="2" fillId="0" borderId="35" xfId="0" applyNumberFormat="1" applyFont="1" applyBorder="1" applyAlignment="1">
      <alignment horizontal="center" vertical="top" wrapText="1"/>
    </xf>
    <xf numFmtId="0" fontId="11" fillId="6" borderId="43" xfId="0" applyFont="1" applyFill="1" applyBorder="1" applyAlignment="1">
      <alignment horizontal="center" vertical="top" wrapText="1"/>
    </xf>
    <xf numFmtId="0" fontId="2" fillId="6" borderId="45" xfId="0" applyFont="1" applyFill="1" applyBorder="1" applyAlignment="1">
      <alignment horizontal="center" vertical="top"/>
    </xf>
    <xf numFmtId="49" fontId="2" fillId="6" borderId="41" xfId="0" applyNumberFormat="1" applyFont="1" applyFill="1" applyBorder="1" applyAlignment="1">
      <alignment horizontal="center" vertical="top" wrapText="1"/>
    </xf>
    <xf numFmtId="49" fontId="2" fillId="6" borderId="76" xfId="0" applyNumberFormat="1" applyFont="1" applyFill="1" applyBorder="1" applyAlignment="1">
      <alignment horizontal="center" vertical="top" wrapText="1"/>
    </xf>
    <xf numFmtId="0" fontId="2" fillId="6" borderId="112" xfId="0" applyFont="1" applyFill="1" applyBorder="1" applyAlignment="1">
      <alignment horizontal="left" vertical="top" wrapText="1"/>
    </xf>
    <xf numFmtId="0" fontId="2" fillId="6" borderId="120" xfId="0" applyFont="1" applyFill="1" applyBorder="1" applyAlignment="1">
      <alignment horizontal="left" vertical="top" wrapText="1"/>
    </xf>
    <xf numFmtId="0" fontId="2" fillId="0" borderId="76" xfId="0" applyFont="1" applyFill="1" applyBorder="1" applyAlignment="1">
      <alignment horizontal="center" vertical="top"/>
    </xf>
    <xf numFmtId="0" fontId="2" fillId="0" borderId="12" xfId="0" applyFont="1" applyFill="1" applyBorder="1" applyAlignment="1">
      <alignment horizontal="center" vertical="top"/>
    </xf>
    <xf numFmtId="3" fontId="2" fillId="6" borderId="42" xfId="0" applyNumberFormat="1" applyFont="1" applyFill="1" applyBorder="1" applyAlignment="1">
      <alignment horizontal="center" vertical="top" wrapText="1"/>
    </xf>
    <xf numFmtId="0" fontId="11" fillId="6" borderId="31" xfId="0" applyFont="1" applyFill="1" applyBorder="1" applyAlignment="1">
      <alignment horizontal="center" wrapText="1"/>
    </xf>
  </cellXfs>
  <cellStyles count="5">
    <cellStyle name="Įprastas" xfId="0" builtinId="0"/>
    <cellStyle name="Įprastas 2" xfId="4"/>
    <cellStyle name="Įprastas 4" xfId="3"/>
    <cellStyle name="Įprastas 5" xfId="2"/>
    <cellStyle name="Kablelis" xfId="1" builtinId="3"/>
  </cellStyles>
  <dxfs count="0"/>
  <tableStyles count="0" defaultTableStyle="TableStyleMedium2" defaultPivotStyle="PivotStyleLight16"/>
  <colors>
    <mruColors>
      <color rgb="FFFFE7FF"/>
      <color rgb="FFFFFFCC"/>
      <color rgb="FFFFCCFF"/>
      <color rgb="FFCCFFCC"/>
      <color rgb="FFFFFF99"/>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179"/>
  <sheetViews>
    <sheetView tabSelected="1" zoomScaleNormal="100" zoomScaleSheetLayoutView="90" workbookViewId="0">
      <selection activeCell="I172" sqref="I172"/>
    </sheetView>
  </sheetViews>
  <sheetFormatPr defaultColWidth="9.1796875" defaultRowHeight="14.5" x14ac:dyDescent="0.35"/>
  <cols>
    <col min="1" max="1" width="3" style="44" customWidth="1"/>
    <col min="2" max="2" width="2.81640625" style="44" customWidth="1"/>
    <col min="3" max="3" width="3" style="112" customWidth="1"/>
    <col min="4" max="4" width="33.81640625" style="44" customWidth="1"/>
    <col min="5" max="5" width="4.453125" style="44" customWidth="1"/>
    <col min="6" max="6" width="9.1796875" style="44"/>
    <col min="7" max="9" width="9.1796875" style="44" customWidth="1"/>
    <col min="10" max="10" width="36.54296875" style="44" customWidth="1"/>
    <col min="11" max="13" width="6.1796875" style="44" customWidth="1"/>
    <col min="14" max="14" width="9.1796875" style="44"/>
    <col min="15" max="18" width="0" style="44" hidden="1" customWidth="1"/>
    <col min="19" max="16384" width="9.1796875" style="44"/>
  </cols>
  <sheetData>
    <row r="1" spans="1:18" s="3" customFormat="1" ht="30.75" customHeight="1" x14ac:dyDescent="0.35">
      <c r="A1" s="1"/>
      <c r="B1" s="1"/>
      <c r="C1" s="111"/>
      <c r="D1" s="1"/>
      <c r="E1" s="85"/>
      <c r="F1" s="2"/>
      <c r="G1" s="934"/>
      <c r="H1" s="934"/>
      <c r="I1" s="934"/>
      <c r="J1" s="1235" t="s">
        <v>269</v>
      </c>
      <c r="K1" s="1235"/>
      <c r="L1" s="1235"/>
      <c r="M1" s="1235"/>
    </row>
    <row r="2" spans="1:18" ht="14.25" customHeight="1" x14ac:dyDescent="0.35">
      <c r="G2" s="934"/>
      <c r="H2" s="934"/>
      <c r="I2" s="934"/>
      <c r="J2" s="935" t="s">
        <v>270</v>
      </c>
    </row>
    <row r="3" spans="1:18" ht="12" customHeight="1" x14ac:dyDescent="0.35">
      <c r="G3" s="934"/>
      <c r="H3" s="934"/>
      <c r="I3" s="934"/>
      <c r="J3" s="936"/>
    </row>
    <row r="4" spans="1:18" s="1" customFormat="1" ht="15" customHeight="1" x14ac:dyDescent="0.35">
      <c r="A4" s="1236" t="s">
        <v>268</v>
      </c>
      <c r="B4" s="1236"/>
      <c r="C4" s="1236"/>
      <c r="D4" s="1236"/>
      <c r="E4" s="1236"/>
      <c r="F4" s="1236"/>
      <c r="G4" s="1236"/>
      <c r="H4" s="1236"/>
      <c r="I4" s="1236"/>
      <c r="J4" s="1236"/>
      <c r="K4" s="1236"/>
      <c r="L4" s="1236"/>
      <c r="M4" s="1236"/>
    </row>
    <row r="5" spans="1:18" s="1" customFormat="1" ht="15" customHeight="1" x14ac:dyDescent="0.35">
      <c r="A5" s="1237" t="s">
        <v>171</v>
      </c>
      <c r="B5" s="1237"/>
      <c r="C5" s="1237"/>
      <c r="D5" s="1237"/>
      <c r="E5" s="1237"/>
      <c r="F5" s="1237"/>
      <c r="G5" s="1237"/>
      <c r="H5" s="1237"/>
      <c r="I5" s="1237"/>
      <c r="J5" s="1237"/>
      <c r="K5" s="1237"/>
      <c r="L5" s="1237"/>
      <c r="M5" s="1237"/>
    </row>
    <row r="6" spans="1:18" s="1" customFormat="1" ht="15" customHeight="1" x14ac:dyDescent="0.35">
      <c r="A6" s="1238" t="s">
        <v>80</v>
      </c>
      <c r="B6" s="1238"/>
      <c r="C6" s="1238"/>
      <c r="D6" s="1238"/>
      <c r="E6" s="1238"/>
      <c r="F6" s="1238"/>
      <c r="G6" s="1238"/>
      <c r="H6" s="1238"/>
      <c r="I6" s="1238"/>
      <c r="J6" s="1238"/>
      <c r="K6" s="1238"/>
      <c r="L6" s="1238"/>
      <c r="M6" s="1238"/>
    </row>
    <row r="7" spans="1:18" s="1" customFormat="1" ht="15" customHeight="1" x14ac:dyDescent="0.35">
      <c r="A7" s="877"/>
      <c r="B7" s="877"/>
      <c r="C7" s="877"/>
      <c r="D7" s="877"/>
      <c r="E7" s="877"/>
      <c r="F7" s="877"/>
      <c r="G7" s="877"/>
      <c r="H7" s="877"/>
      <c r="I7" s="877"/>
      <c r="J7" s="877"/>
      <c r="K7" s="877"/>
      <c r="L7" s="877"/>
      <c r="M7" s="877"/>
    </row>
    <row r="8" spans="1:18" s="1" customFormat="1" ht="16" customHeight="1" thickBot="1" x14ac:dyDescent="0.35">
      <c r="C8" s="111"/>
      <c r="E8" s="257"/>
      <c r="G8" s="3"/>
      <c r="H8" s="3"/>
      <c r="I8" s="258"/>
      <c r="L8" s="1239" t="s">
        <v>81</v>
      </c>
      <c r="M8" s="1239"/>
    </row>
    <row r="9" spans="1:18" s="26" customFormat="1" ht="17.149999999999999" customHeight="1" thickBot="1" x14ac:dyDescent="0.4">
      <c r="A9" s="1240" t="s">
        <v>0</v>
      </c>
      <c r="B9" s="1243" t="s">
        <v>1</v>
      </c>
      <c r="C9" s="1246" t="s">
        <v>2</v>
      </c>
      <c r="D9" s="1249" t="s">
        <v>4</v>
      </c>
      <c r="E9" s="1199" t="s">
        <v>194</v>
      </c>
      <c r="F9" s="1202" t="s">
        <v>5</v>
      </c>
      <c r="G9" s="1205" t="s">
        <v>197</v>
      </c>
      <c r="H9" s="1208" t="s">
        <v>244</v>
      </c>
      <c r="I9" s="1252" t="s">
        <v>198</v>
      </c>
      <c r="J9" s="1255" t="s">
        <v>181</v>
      </c>
      <c r="K9" s="1256"/>
      <c r="L9" s="1256"/>
      <c r="M9" s="1257"/>
      <c r="N9" s="352"/>
    </row>
    <row r="10" spans="1:18" s="26" customFormat="1" ht="18.75" customHeight="1" x14ac:dyDescent="0.35">
      <c r="A10" s="1241"/>
      <c r="B10" s="1244"/>
      <c r="C10" s="1247"/>
      <c r="D10" s="1250"/>
      <c r="E10" s="1200"/>
      <c r="F10" s="1203"/>
      <c r="G10" s="1206"/>
      <c r="H10" s="1209"/>
      <c r="I10" s="1253"/>
      <c r="J10" s="1258" t="s">
        <v>4</v>
      </c>
      <c r="K10" s="1260" t="s">
        <v>190</v>
      </c>
      <c r="L10" s="1261"/>
      <c r="M10" s="1262"/>
      <c r="N10" s="352"/>
    </row>
    <row r="11" spans="1:18" s="26" customFormat="1" ht="94.5" customHeight="1" thickBot="1" x14ac:dyDescent="0.4">
      <c r="A11" s="1242"/>
      <c r="B11" s="1245"/>
      <c r="C11" s="1248"/>
      <c r="D11" s="1251"/>
      <c r="E11" s="1201"/>
      <c r="F11" s="1204"/>
      <c r="G11" s="1207"/>
      <c r="H11" s="1210"/>
      <c r="I11" s="1254"/>
      <c r="J11" s="1259"/>
      <c r="K11" s="440" t="s">
        <v>202</v>
      </c>
      <c r="L11" s="777" t="s">
        <v>203</v>
      </c>
      <c r="M11" s="507" t="s">
        <v>204</v>
      </c>
    </row>
    <row r="12" spans="1:18" s="1" customFormat="1" ht="15" customHeight="1" x14ac:dyDescent="0.35">
      <c r="A12" s="1196" t="s">
        <v>172</v>
      </c>
      <c r="B12" s="1197"/>
      <c r="C12" s="1197"/>
      <c r="D12" s="1197"/>
      <c r="E12" s="1197"/>
      <c r="F12" s="1197"/>
      <c r="G12" s="1197"/>
      <c r="H12" s="1197"/>
      <c r="I12" s="1197"/>
      <c r="J12" s="1197"/>
      <c r="K12" s="1197"/>
      <c r="L12" s="1197"/>
      <c r="M12" s="1198"/>
    </row>
    <row r="13" spans="1:18" s="1" customFormat="1" ht="15" customHeight="1" x14ac:dyDescent="0.35">
      <c r="A13" s="1219" t="s">
        <v>6</v>
      </c>
      <c r="B13" s="1220"/>
      <c r="C13" s="1220"/>
      <c r="D13" s="1220"/>
      <c r="E13" s="1220"/>
      <c r="F13" s="1220"/>
      <c r="G13" s="1220"/>
      <c r="H13" s="1220"/>
      <c r="I13" s="1220"/>
      <c r="J13" s="1220"/>
      <c r="K13" s="1221"/>
      <c r="L13" s="1221"/>
      <c r="M13" s="1222"/>
    </row>
    <row r="14" spans="1:18" s="1" customFormat="1" ht="15" customHeight="1" x14ac:dyDescent="0.35">
      <c r="A14" s="503" t="s">
        <v>7</v>
      </c>
      <c r="B14" s="1223" t="s">
        <v>260</v>
      </c>
      <c r="C14" s="1223"/>
      <c r="D14" s="1223"/>
      <c r="E14" s="1223"/>
      <c r="F14" s="1223"/>
      <c r="G14" s="1223"/>
      <c r="H14" s="1223"/>
      <c r="I14" s="1223"/>
      <c r="J14" s="1223"/>
      <c r="K14" s="1221"/>
      <c r="L14" s="1221"/>
      <c r="M14" s="1222"/>
    </row>
    <row r="15" spans="1:18" s="1" customFormat="1" ht="15" customHeight="1" x14ac:dyDescent="0.35">
      <c r="A15" s="4" t="s">
        <v>7</v>
      </c>
      <c r="B15" s="5" t="s">
        <v>7</v>
      </c>
      <c r="C15" s="1224" t="s">
        <v>259</v>
      </c>
      <c r="D15" s="1225"/>
      <c r="E15" s="1225"/>
      <c r="F15" s="1225"/>
      <c r="G15" s="1225"/>
      <c r="H15" s="1225"/>
      <c r="I15" s="1225"/>
      <c r="J15" s="1225"/>
      <c r="K15" s="1226"/>
      <c r="L15" s="1226"/>
      <c r="M15" s="1227"/>
    </row>
    <row r="16" spans="1:18" s="3" customFormat="1" ht="15" customHeight="1" x14ac:dyDescent="0.35">
      <c r="A16" s="6" t="s">
        <v>7</v>
      </c>
      <c r="B16" s="7" t="s">
        <v>7</v>
      </c>
      <c r="C16" s="72" t="s">
        <v>7</v>
      </c>
      <c r="D16" s="902" t="s">
        <v>8</v>
      </c>
      <c r="E16" s="907"/>
      <c r="F16" s="864" t="s">
        <v>10</v>
      </c>
      <c r="G16" s="263">
        <v>10942.2</v>
      </c>
      <c r="H16" s="128">
        <v>11232.1</v>
      </c>
      <c r="I16" s="602">
        <v>11145.6</v>
      </c>
      <c r="J16" s="367"/>
      <c r="K16" s="908"/>
      <c r="L16" s="906"/>
      <c r="M16" s="904"/>
      <c r="O16" s="1011" t="s">
        <v>10</v>
      </c>
      <c r="P16" s="1012">
        <f>+G23+G28+G33+G36+G39+G42+G45+G52+G54+G56+G58+G60+G61+G63</f>
        <v>10942.199999999999</v>
      </c>
      <c r="Q16" s="1012">
        <f>+H23+H28+H33+H36+H39+H42+H45+H52+H54+H56+H58+H60+H61+H63</f>
        <v>11232.100000000002</v>
      </c>
      <c r="R16" s="1012">
        <f>+I23+I28+I33+I36+I39+I42+I45+I52+I54+I56+I58+I60+I61+I63</f>
        <v>11145.600000000002</v>
      </c>
    </row>
    <row r="17" spans="1:18" s="3" customFormat="1" ht="15" customHeight="1" x14ac:dyDescent="0.35">
      <c r="A17" s="901"/>
      <c r="B17" s="7"/>
      <c r="C17" s="122"/>
      <c r="D17" s="902"/>
      <c r="E17" s="907"/>
      <c r="F17" s="39" t="s">
        <v>174</v>
      </c>
      <c r="G17" s="263">
        <v>657.8</v>
      </c>
      <c r="H17" s="127">
        <v>657.8</v>
      </c>
      <c r="I17" s="691">
        <v>657.8</v>
      </c>
      <c r="J17" s="367"/>
      <c r="K17" s="908"/>
      <c r="L17" s="906"/>
      <c r="M17" s="909"/>
      <c r="O17" s="1011" t="s">
        <v>174</v>
      </c>
      <c r="P17" s="1012">
        <f>+G24+G31</f>
        <v>657.80000000000007</v>
      </c>
      <c r="Q17" s="1012">
        <f t="shared" ref="Q17:R17" si="0">+H24+H31</f>
        <v>657.80000000000007</v>
      </c>
      <c r="R17" s="1012">
        <f t="shared" si="0"/>
        <v>657.80000000000007</v>
      </c>
    </row>
    <row r="18" spans="1:18" s="3" customFormat="1" ht="15" customHeight="1" x14ac:dyDescent="0.35">
      <c r="A18" s="901"/>
      <c r="B18" s="7"/>
      <c r="C18" s="122"/>
      <c r="D18" s="902"/>
      <c r="E18" s="903"/>
      <c r="F18" s="39" t="s">
        <v>27</v>
      </c>
      <c r="G18" s="263">
        <v>20</v>
      </c>
      <c r="H18" s="127">
        <v>20</v>
      </c>
      <c r="I18" s="260">
        <v>20</v>
      </c>
      <c r="J18" s="367"/>
      <c r="K18" s="905"/>
      <c r="L18" s="906"/>
      <c r="M18" s="904"/>
      <c r="O18" s="1011" t="s">
        <v>27</v>
      </c>
      <c r="P18" s="1012">
        <f>+G25</f>
        <v>20</v>
      </c>
      <c r="Q18" s="1012">
        <f t="shared" ref="Q18:R18" si="1">+H25</f>
        <v>20</v>
      </c>
      <c r="R18" s="1012">
        <f t="shared" si="1"/>
        <v>20</v>
      </c>
    </row>
    <row r="19" spans="1:18" s="3" customFormat="1" ht="15" customHeight="1" x14ac:dyDescent="0.35">
      <c r="A19" s="901"/>
      <c r="B19" s="7"/>
      <c r="C19" s="122"/>
      <c r="D19" s="902"/>
      <c r="E19" s="903"/>
      <c r="F19" s="39" t="s">
        <v>13</v>
      </c>
      <c r="G19" s="263">
        <v>150</v>
      </c>
      <c r="H19" s="127">
        <v>150</v>
      </c>
      <c r="I19" s="260">
        <v>150</v>
      </c>
      <c r="J19" s="367"/>
      <c r="K19" s="905"/>
      <c r="L19" s="906"/>
      <c r="M19" s="904"/>
      <c r="O19" s="1011" t="s">
        <v>13</v>
      </c>
      <c r="P19" s="1012">
        <f>+G30</f>
        <v>150</v>
      </c>
      <c r="Q19" s="1012">
        <f t="shared" ref="Q19:R19" si="2">+H30</f>
        <v>150</v>
      </c>
      <c r="R19" s="1012">
        <f t="shared" si="2"/>
        <v>150</v>
      </c>
    </row>
    <row r="20" spans="1:18" s="3" customFormat="1" ht="15" customHeight="1" x14ac:dyDescent="0.35">
      <c r="A20" s="901"/>
      <c r="B20" s="7"/>
      <c r="C20" s="122"/>
      <c r="D20" s="902"/>
      <c r="E20" s="903"/>
      <c r="F20" s="39" t="s">
        <v>11</v>
      </c>
      <c r="G20" s="263">
        <v>792.1</v>
      </c>
      <c r="H20" s="127">
        <v>792.1</v>
      </c>
      <c r="I20" s="260">
        <v>792.1</v>
      </c>
      <c r="J20" s="367"/>
      <c r="K20" s="905"/>
      <c r="L20" s="906"/>
      <c r="M20" s="904"/>
      <c r="O20" s="1011" t="s">
        <v>11</v>
      </c>
      <c r="P20" s="1012">
        <f>+G27</f>
        <v>792.1</v>
      </c>
      <c r="Q20" s="1012">
        <f t="shared" ref="Q20:R20" si="3">+H27</f>
        <v>792.1</v>
      </c>
      <c r="R20" s="1012">
        <f t="shared" si="3"/>
        <v>792.1</v>
      </c>
    </row>
    <row r="21" spans="1:18" s="3" customFormat="1" ht="15" customHeight="1" x14ac:dyDescent="0.35">
      <c r="A21" s="901"/>
      <c r="B21" s="7"/>
      <c r="C21" s="122"/>
      <c r="D21" s="902"/>
      <c r="E21" s="903"/>
      <c r="F21" s="39" t="s">
        <v>28</v>
      </c>
      <c r="G21" s="263">
        <v>10</v>
      </c>
      <c r="H21" s="127"/>
      <c r="I21" s="260"/>
      <c r="J21" s="367"/>
      <c r="K21" s="905"/>
      <c r="L21" s="906"/>
      <c r="M21" s="904"/>
      <c r="O21" s="1011" t="s">
        <v>28</v>
      </c>
      <c r="P21" s="1012">
        <f>+G26</f>
        <v>10</v>
      </c>
      <c r="Q21" s="1012">
        <f t="shared" ref="Q21:R21" si="4">+H26</f>
        <v>0</v>
      </c>
      <c r="R21" s="1012">
        <f t="shared" si="4"/>
        <v>0</v>
      </c>
    </row>
    <row r="22" spans="1:18" s="3" customFormat="1" ht="15" customHeight="1" x14ac:dyDescent="0.35">
      <c r="A22" s="901"/>
      <c r="B22" s="7"/>
      <c r="C22" s="122"/>
      <c r="D22" s="902"/>
      <c r="E22" s="903"/>
      <c r="F22" s="796" t="s">
        <v>83</v>
      </c>
      <c r="G22" s="263">
        <v>977.4</v>
      </c>
      <c r="H22" s="129"/>
      <c r="I22" s="329"/>
      <c r="J22" s="367"/>
      <c r="K22" s="905"/>
      <c r="L22" s="906"/>
      <c r="M22" s="904"/>
      <c r="O22" s="1011" t="s">
        <v>83</v>
      </c>
      <c r="P22" s="1012">
        <f>+G29+G40+G41+G43+G53+G62</f>
        <v>977.4</v>
      </c>
      <c r="Q22" s="1012">
        <f>+H29+H40+H41+H43+H53+H62</f>
        <v>0</v>
      </c>
      <c r="R22" s="1012">
        <f>+I29+I40+I41+I43+I53+I62</f>
        <v>0</v>
      </c>
    </row>
    <row r="23" spans="1:18" s="3" customFormat="1" ht="15" customHeight="1" x14ac:dyDescent="0.35">
      <c r="A23" s="8"/>
      <c r="B23" s="9"/>
      <c r="C23" s="113"/>
      <c r="D23" s="1151" t="s">
        <v>9</v>
      </c>
      <c r="E23" s="1229" t="s">
        <v>216</v>
      </c>
      <c r="F23" s="937" t="s">
        <v>226</v>
      </c>
      <c r="G23" s="938">
        <v>9391.2000000000007</v>
      </c>
      <c r="H23" s="939">
        <v>9401.2000000000007</v>
      </c>
      <c r="I23" s="940">
        <v>9401.2000000000007</v>
      </c>
      <c r="J23" s="1159" t="s">
        <v>82</v>
      </c>
      <c r="K23" s="446">
        <v>432.5</v>
      </c>
      <c r="L23" s="446">
        <v>432.5</v>
      </c>
      <c r="M23" s="359">
        <v>432.5</v>
      </c>
      <c r="O23" s="1011"/>
      <c r="P23" s="1012">
        <f>+P16+P17+P18+P19+P20+P21+P22</f>
        <v>13549.499999999998</v>
      </c>
      <c r="Q23" s="1012">
        <f>+Q16+Q17+Q18+Q19+Q20+Q21+Q22</f>
        <v>12852.000000000002</v>
      </c>
      <c r="R23" s="1012">
        <f>+R16+R17+R18+R19+R20+R21+R22</f>
        <v>12765.500000000002</v>
      </c>
    </row>
    <row r="24" spans="1:18" s="3" customFormat="1" ht="15" customHeight="1" x14ac:dyDescent="0.35">
      <c r="A24" s="8"/>
      <c r="B24" s="9"/>
      <c r="C24" s="113"/>
      <c r="D24" s="1145"/>
      <c r="E24" s="1230"/>
      <c r="F24" s="941" t="s">
        <v>271</v>
      </c>
      <c r="G24" s="942">
        <v>581.6</v>
      </c>
      <c r="H24" s="943">
        <v>581.6</v>
      </c>
      <c r="I24" s="944">
        <v>581.6</v>
      </c>
      <c r="J24" s="1148"/>
      <c r="K24" s="442"/>
      <c r="L24" s="447"/>
      <c r="M24" s="155"/>
      <c r="O24" s="1011"/>
      <c r="P24" s="1012">
        <f>+P23-G64</f>
        <v>0</v>
      </c>
      <c r="Q24" s="1012">
        <f>+Q23-H64</f>
        <v>0</v>
      </c>
      <c r="R24" s="1012">
        <f>+R23-I64</f>
        <v>0</v>
      </c>
    </row>
    <row r="25" spans="1:18" s="3" customFormat="1" ht="15" customHeight="1" x14ac:dyDescent="0.35">
      <c r="A25" s="10"/>
      <c r="B25" s="11"/>
      <c r="C25" s="72"/>
      <c r="D25" s="1228"/>
      <c r="E25" s="1230"/>
      <c r="F25" s="941" t="s">
        <v>272</v>
      </c>
      <c r="G25" s="945">
        <v>20</v>
      </c>
      <c r="H25" s="946">
        <v>20</v>
      </c>
      <c r="I25" s="947">
        <v>20</v>
      </c>
      <c r="J25" s="361" t="s">
        <v>33</v>
      </c>
      <c r="K25" s="873">
        <v>31</v>
      </c>
      <c r="L25" s="875">
        <v>31</v>
      </c>
      <c r="M25" s="616">
        <v>31</v>
      </c>
      <c r="N25" s="256"/>
    </row>
    <row r="26" spans="1:18" s="3" customFormat="1" ht="15" customHeight="1" x14ac:dyDescent="0.35">
      <c r="A26" s="10"/>
      <c r="B26" s="12"/>
      <c r="C26" s="114"/>
      <c r="D26" s="882"/>
      <c r="E26" s="884"/>
      <c r="F26" s="941" t="s">
        <v>273</v>
      </c>
      <c r="G26" s="945">
        <v>10</v>
      </c>
      <c r="H26" s="946"/>
      <c r="I26" s="947"/>
      <c r="J26" s="1231" t="s">
        <v>76</v>
      </c>
      <c r="K26" s="1233">
        <v>17</v>
      </c>
      <c r="L26" s="1211">
        <v>17</v>
      </c>
      <c r="M26" s="1213">
        <v>17</v>
      </c>
    </row>
    <row r="27" spans="1:18" s="3" customFormat="1" ht="15" customHeight="1" x14ac:dyDescent="0.35">
      <c r="A27" s="10"/>
      <c r="B27" s="12"/>
      <c r="C27" s="114"/>
      <c r="D27" s="882"/>
      <c r="E27" s="884"/>
      <c r="F27" s="948" t="s">
        <v>274</v>
      </c>
      <c r="G27" s="949">
        <v>792.1</v>
      </c>
      <c r="H27" s="950">
        <v>792.1</v>
      </c>
      <c r="I27" s="951">
        <v>792.1</v>
      </c>
      <c r="J27" s="1232"/>
      <c r="K27" s="1234"/>
      <c r="L27" s="1212"/>
      <c r="M27" s="1214"/>
    </row>
    <row r="28" spans="1:18" s="1" customFormat="1" ht="14.5" customHeight="1" x14ac:dyDescent="0.35">
      <c r="A28" s="1108"/>
      <c r="B28" s="1183"/>
      <c r="C28" s="1143"/>
      <c r="D28" s="1151" t="s">
        <v>111</v>
      </c>
      <c r="E28" s="574" t="s">
        <v>216</v>
      </c>
      <c r="F28" s="937" t="s">
        <v>226</v>
      </c>
      <c r="G28" s="952">
        <f>1072.4-50</f>
        <v>1022.4000000000001</v>
      </c>
      <c r="H28" s="953">
        <f>1018.6-50</f>
        <v>968.6</v>
      </c>
      <c r="I28" s="954">
        <f>932.1-50</f>
        <v>882.1</v>
      </c>
      <c r="J28" s="1159" t="s">
        <v>121</v>
      </c>
      <c r="K28" s="1217">
        <v>5</v>
      </c>
      <c r="L28" s="1184">
        <v>5</v>
      </c>
      <c r="M28" s="1186">
        <v>5</v>
      </c>
    </row>
    <row r="29" spans="1:18" s="1" customFormat="1" ht="16.5" customHeight="1" x14ac:dyDescent="0.35">
      <c r="A29" s="1108"/>
      <c r="B29" s="1183"/>
      <c r="C29" s="1143"/>
      <c r="D29" s="1145"/>
      <c r="E29" s="244"/>
      <c r="F29" s="941" t="s">
        <v>275</v>
      </c>
      <c r="G29" s="945">
        <v>16.899999999999999</v>
      </c>
      <c r="H29" s="946"/>
      <c r="I29" s="947"/>
      <c r="J29" s="1216"/>
      <c r="K29" s="1218"/>
      <c r="L29" s="1185"/>
      <c r="M29" s="1187"/>
    </row>
    <row r="30" spans="1:18" s="1" customFormat="1" ht="15" customHeight="1" x14ac:dyDescent="0.35">
      <c r="A30" s="1108"/>
      <c r="B30" s="1183"/>
      <c r="C30" s="1143"/>
      <c r="D30" s="1215"/>
      <c r="E30" s="84"/>
      <c r="F30" s="941" t="s">
        <v>276</v>
      </c>
      <c r="G30" s="945">
        <v>150</v>
      </c>
      <c r="H30" s="946">
        <v>150</v>
      </c>
      <c r="I30" s="947">
        <v>150</v>
      </c>
      <c r="J30" s="366" t="s">
        <v>74</v>
      </c>
      <c r="K30" s="410">
        <v>21</v>
      </c>
      <c r="L30" s="415">
        <v>21</v>
      </c>
      <c r="M30" s="356">
        <v>21</v>
      </c>
    </row>
    <row r="31" spans="1:18" s="1" customFormat="1" ht="15" customHeight="1" x14ac:dyDescent="0.35">
      <c r="A31" s="1108"/>
      <c r="B31" s="1183"/>
      <c r="C31" s="1143"/>
      <c r="D31" s="1215"/>
      <c r="E31" s="84"/>
      <c r="F31" s="941" t="s">
        <v>271</v>
      </c>
      <c r="G31" s="945">
        <v>76.2</v>
      </c>
      <c r="H31" s="946">
        <v>76.2</v>
      </c>
      <c r="I31" s="947">
        <v>76.2</v>
      </c>
      <c r="J31" s="863" t="s">
        <v>152</v>
      </c>
      <c r="K31" s="443">
        <v>50</v>
      </c>
      <c r="L31" s="448">
        <v>50</v>
      </c>
      <c r="M31" s="357">
        <v>50</v>
      </c>
    </row>
    <row r="32" spans="1:18" s="1" customFormat="1" ht="27.75" customHeight="1" x14ac:dyDescent="0.35">
      <c r="A32" s="1108"/>
      <c r="B32" s="1183"/>
      <c r="C32" s="1143"/>
      <c r="D32" s="1215"/>
      <c r="E32" s="84"/>
      <c r="F32" s="941"/>
      <c r="G32" s="949"/>
      <c r="H32" s="950"/>
      <c r="I32" s="951"/>
      <c r="J32" s="362" t="s">
        <v>248</v>
      </c>
      <c r="K32" s="444">
        <v>1062</v>
      </c>
      <c r="L32" s="449">
        <v>1062</v>
      </c>
      <c r="M32" s="358">
        <v>1062</v>
      </c>
    </row>
    <row r="33" spans="1:15" s="1" customFormat="1" ht="24" customHeight="1" x14ac:dyDescent="0.35">
      <c r="A33" s="13"/>
      <c r="B33" s="871"/>
      <c r="C33" s="857"/>
      <c r="D33" s="1127" t="s">
        <v>112</v>
      </c>
      <c r="E33" s="631" t="s">
        <v>216</v>
      </c>
      <c r="F33" s="955" t="s">
        <v>226</v>
      </c>
      <c r="G33" s="952">
        <v>81.3</v>
      </c>
      <c r="H33" s="953">
        <v>82.7</v>
      </c>
      <c r="I33" s="956">
        <v>102.7</v>
      </c>
      <c r="J33" s="1159" t="s">
        <v>117</v>
      </c>
      <c r="K33" s="1190" t="s">
        <v>105</v>
      </c>
      <c r="L33" s="1192" t="s">
        <v>105</v>
      </c>
      <c r="M33" s="1194" t="s">
        <v>105</v>
      </c>
    </row>
    <row r="34" spans="1:15" s="1" customFormat="1" ht="17.149999999999999" customHeight="1" x14ac:dyDescent="0.35">
      <c r="A34" s="13"/>
      <c r="B34" s="871"/>
      <c r="C34" s="857"/>
      <c r="D34" s="1188"/>
      <c r="E34" s="79"/>
      <c r="F34" s="957"/>
      <c r="G34" s="945"/>
      <c r="H34" s="946"/>
      <c r="I34" s="958"/>
      <c r="J34" s="1189"/>
      <c r="K34" s="1191"/>
      <c r="L34" s="1193"/>
      <c r="M34" s="1195"/>
    </row>
    <row r="35" spans="1:15" s="1" customFormat="1" ht="27.65" customHeight="1" x14ac:dyDescent="0.35">
      <c r="A35" s="13"/>
      <c r="B35" s="871"/>
      <c r="C35" s="857"/>
      <c r="D35" s="1128"/>
      <c r="E35" s="884"/>
      <c r="F35" s="941"/>
      <c r="G35" s="945"/>
      <c r="H35" s="946"/>
      <c r="I35" s="947"/>
      <c r="J35" s="887" t="s">
        <v>95</v>
      </c>
      <c r="K35" s="450" t="s">
        <v>122</v>
      </c>
      <c r="L35" s="453" t="s">
        <v>122</v>
      </c>
      <c r="M35" s="353" t="s">
        <v>122</v>
      </c>
    </row>
    <row r="36" spans="1:15" s="1" customFormat="1" ht="28.5" customHeight="1" x14ac:dyDescent="0.35">
      <c r="A36" s="13"/>
      <c r="B36" s="871"/>
      <c r="C36" s="857"/>
      <c r="D36" s="93" t="s">
        <v>124</v>
      </c>
      <c r="E36" s="80"/>
      <c r="F36" s="957" t="s">
        <v>226</v>
      </c>
      <c r="G36" s="945">
        <v>46.8</v>
      </c>
      <c r="H36" s="946">
        <v>7.5</v>
      </c>
      <c r="I36" s="947">
        <v>7.5</v>
      </c>
      <c r="J36" s="361" t="s">
        <v>125</v>
      </c>
      <c r="K36" s="568">
        <v>600</v>
      </c>
      <c r="L36" s="453"/>
      <c r="M36" s="353"/>
    </row>
    <row r="37" spans="1:15" s="1" customFormat="1" ht="28" customHeight="1" x14ac:dyDescent="0.35">
      <c r="A37" s="13"/>
      <c r="B37" s="871"/>
      <c r="C37" s="857"/>
      <c r="D37" s="881"/>
      <c r="E37" s="80"/>
      <c r="F37" s="957"/>
      <c r="G37" s="945"/>
      <c r="H37" s="946"/>
      <c r="I37" s="958"/>
      <c r="J37" s="362" t="s">
        <v>127</v>
      </c>
      <c r="K37" s="570">
        <v>1</v>
      </c>
      <c r="L37" s="571">
        <v>1</v>
      </c>
      <c r="M37" s="569">
        <v>1</v>
      </c>
    </row>
    <row r="38" spans="1:15" s="1" customFormat="1" ht="16" customHeight="1" x14ac:dyDescent="0.35">
      <c r="A38" s="13"/>
      <c r="B38" s="871"/>
      <c r="C38" s="857"/>
      <c r="D38" s="881"/>
      <c r="E38" s="80"/>
      <c r="F38" s="941"/>
      <c r="G38" s="945"/>
      <c r="H38" s="946"/>
      <c r="I38" s="958"/>
      <c r="J38" s="363" t="s">
        <v>149</v>
      </c>
      <c r="K38" s="570">
        <v>17</v>
      </c>
      <c r="L38" s="571">
        <v>17</v>
      </c>
      <c r="M38" s="569">
        <v>17</v>
      </c>
    </row>
    <row r="39" spans="1:15" s="1" customFormat="1" ht="15" customHeight="1" x14ac:dyDescent="0.35">
      <c r="A39" s="13"/>
      <c r="B39" s="871"/>
      <c r="C39" s="857"/>
      <c r="D39" s="1151" t="s">
        <v>146</v>
      </c>
      <c r="E39" s="169" t="s">
        <v>216</v>
      </c>
      <c r="F39" s="937" t="s">
        <v>226</v>
      </c>
      <c r="G39" s="952"/>
      <c r="H39" s="953">
        <v>300</v>
      </c>
      <c r="I39" s="956">
        <v>300</v>
      </c>
      <c r="J39" s="879" t="s">
        <v>147</v>
      </c>
      <c r="K39" s="850">
        <v>7</v>
      </c>
      <c r="L39" s="687">
        <v>7</v>
      </c>
      <c r="M39" s="109">
        <v>7</v>
      </c>
    </row>
    <row r="40" spans="1:15" s="1" customFormat="1" ht="15" customHeight="1" x14ac:dyDescent="0.35">
      <c r="A40" s="13"/>
      <c r="B40" s="871"/>
      <c r="C40" s="857"/>
      <c r="D40" s="1145"/>
      <c r="E40" s="665"/>
      <c r="F40" s="941" t="s">
        <v>275</v>
      </c>
      <c r="G40" s="945">
        <v>300</v>
      </c>
      <c r="H40" s="946"/>
      <c r="I40" s="947"/>
      <c r="J40" s="364"/>
      <c r="K40" s="451"/>
      <c r="L40" s="454"/>
      <c r="M40" s="247"/>
    </row>
    <row r="41" spans="1:15" s="1" customFormat="1" ht="21" customHeight="1" x14ac:dyDescent="0.35">
      <c r="A41" s="13"/>
      <c r="B41" s="871"/>
      <c r="C41" s="857"/>
      <c r="D41" s="1156"/>
      <c r="E41" s="666"/>
      <c r="F41" s="948" t="s">
        <v>275</v>
      </c>
      <c r="G41" s="949">
        <v>530.70000000000005</v>
      </c>
      <c r="H41" s="950"/>
      <c r="I41" s="951"/>
      <c r="J41" s="486" t="s">
        <v>147</v>
      </c>
      <c r="K41" s="910">
        <v>5</v>
      </c>
      <c r="L41" s="911"/>
      <c r="M41" s="577"/>
    </row>
    <row r="42" spans="1:15" s="1" customFormat="1" ht="26.5" customHeight="1" x14ac:dyDescent="0.35">
      <c r="A42" s="855"/>
      <c r="B42" s="871"/>
      <c r="C42" s="866"/>
      <c r="D42" s="1151" t="s">
        <v>158</v>
      </c>
      <c r="E42" s="574" t="s">
        <v>133</v>
      </c>
      <c r="F42" s="937" t="s">
        <v>226</v>
      </c>
      <c r="G42" s="952">
        <f>270-226+12-10</f>
        <v>46</v>
      </c>
      <c r="H42" s="959">
        <f>355-311</f>
        <v>44</v>
      </c>
      <c r="I42" s="956">
        <f>265-221</f>
        <v>44</v>
      </c>
      <c r="J42" s="461" t="s">
        <v>123</v>
      </c>
      <c r="K42" s="705" t="s">
        <v>243</v>
      </c>
      <c r="L42" s="706" t="s">
        <v>206</v>
      </c>
      <c r="M42" s="707" t="s">
        <v>206</v>
      </c>
      <c r="O42" s="3"/>
    </row>
    <row r="43" spans="1:15" s="1" customFormat="1" ht="26.5" customHeight="1" x14ac:dyDescent="0.35">
      <c r="A43" s="855"/>
      <c r="B43" s="856"/>
      <c r="C43" s="866"/>
      <c r="D43" s="1171"/>
      <c r="E43" s="892" t="s">
        <v>216</v>
      </c>
      <c r="F43" s="941" t="s">
        <v>275</v>
      </c>
      <c r="G43" s="960">
        <v>3.5</v>
      </c>
      <c r="H43" s="946"/>
      <c r="I43" s="947"/>
      <c r="J43" s="362" t="s">
        <v>212</v>
      </c>
      <c r="K43" s="815">
        <v>1</v>
      </c>
      <c r="L43" s="816">
        <v>1</v>
      </c>
      <c r="M43" s="817">
        <v>1</v>
      </c>
    </row>
    <row r="44" spans="1:15" s="1" customFormat="1" ht="40" customHeight="1" x14ac:dyDescent="0.35">
      <c r="A44" s="855"/>
      <c r="B44" s="856"/>
      <c r="C44" s="866"/>
      <c r="D44" s="859"/>
      <c r="E44" s="664" t="s">
        <v>218</v>
      </c>
      <c r="F44" s="948"/>
      <c r="G44" s="949"/>
      <c r="H44" s="950"/>
      <c r="I44" s="951"/>
      <c r="J44" s="899" t="s">
        <v>236</v>
      </c>
      <c r="K44" s="782">
        <v>130</v>
      </c>
      <c r="L44" s="780"/>
      <c r="M44" s="781"/>
    </row>
    <row r="45" spans="1:15" s="1" customFormat="1" ht="41.5" customHeight="1" x14ac:dyDescent="0.35">
      <c r="A45" s="1108"/>
      <c r="B45" s="1183"/>
      <c r="C45" s="1114"/>
      <c r="D45" s="1151" t="s">
        <v>262</v>
      </c>
      <c r="E45" s="883" t="s">
        <v>216</v>
      </c>
      <c r="F45" s="941" t="s">
        <v>226</v>
      </c>
      <c r="G45" s="961">
        <v>166.4</v>
      </c>
      <c r="H45" s="962">
        <v>166.4</v>
      </c>
      <c r="I45" s="963">
        <v>166.4</v>
      </c>
      <c r="J45" s="863" t="s">
        <v>207</v>
      </c>
      <c r="K45" s="851">
        <v>3</v>
      </c>
      <c r="L45" s="719">
        <v>3</v>
      </c>
      <c r="M45" s="854">
        <v>3</v>
      </c>
    </row>
    <row r="46" spans="1:15" s="1" customFormat="1" ht="25.75" customHeight="1" x14ac:dyDescent="0.35">
      <c r="A46" s="1108"/>
      <c r="B46" s="1183"/>
      <c r="C46" s="1114"/>
      <c r="D46" s="1145"/>
      <c r="E46" s="667"/>
      <c r="F46" s="941"/>
      <c r="G46" s="961"/>
      <c r="H46" s="962"/>
      <c r="I46" s="963"/>
      <c r="J46" s="863" t="s">
        <v>157</v>
      </c>
      <c r="K46" s="456">
        <v>1</v>
      </c>
      <c r="L46" s="456">
        <v>1</v>
      </c>
      <c r="M46" s="403">
        <v>1</v>
      </c>
    </row>
    <row r="47" spans="1:15" s="1" customFormat="1" ht="17.25" customHeight="1" x14ac:dyDescent="0.35">
      <c r="A47" s="1108"/>
      <c r="B47" s="1183"/>
      <c r="C47" s="1114"/>
      <c r="D47" s="1145"/>
      <c r="E47" s="667"/>
      <c r="F47" s="941"/>
      <c r="G47" s="964"/>
      <c r="H47" s="964"/>
      <c r="I47" s="964"/>
      <c r="J47" s="863" t="s">
        <v>168</v>
      </c>
      <c r="K47" s="456">
        <v>45</v>
      </c>
      <c r="L47" s="456">
        <v>45</v>
      </c>
      <c r="M47" s="403">
        <v>45</v>
      </c>
    </row>
    <row r="48" spans="1:15" s="1" customFormat="1" ht="17.25" customHeight="1" x14ac:dyDescent="0.35">
      <c r="A48" s="1108"/>
      <c r="B48" s="1183"/>
      <c r="C48" s="1114"/>
      <c r="D48" s="1145"/>
      <c r="E48" s="667"/>
      <c r="F48" s="941"/>
      <c r="G48" s="964"/>
      <c r="H48" s="964"/>
      <c r="I48" s="964"/>
      <c r="J48" s="863" t="s">
        <v>249</v>
      </c>
      <c r="K48" s="456">
        <v>50</v>
      </c>
      <c r="L48" s="456">
        <v>50</v>
      </c>
      <c r="M48" s="403">
        <v>50</v>
      </c>
    </row>
    <row r="49" spans="1:13" s="1" customFormat="1" ht="27.65" customHeight="1" x14ac:dyDescent="0.35">
      <c r="A49" s="1108"/>
      <c r="B49" s="1183"/>
      <c r="C49" s="1114"/>
      <c r="D49" s="1145"/>
      <c r="E49" s="667"/>
      <c r="F49" s="941"/>
      <c r="G49" s="964"/>
      <c r="H49" s="964"/>
      <c r="I49" s="964"/>
      <c r="J49" s="863" t="s">
        <v>241</v>
      </c>
      <c r="K49" s="187">
        <v>44</v>
      </c>
      <c r="L49" s="187">
        <v>44</v>
      </c>
      <c r="M49" s="708">
        <v>44</v>
      </c>
    </row>
    <row r="50" spans="1:13" s="1" customFormat="1" ht="27" customHeight="1" x14ac:dyDescent="0.35">
      <c r="A50" s="1108"/>
      <c r="B50" s="1183"/>
      <c r="C50" s="1114"/>
      <c r="D50" s="1145"/>
      <c r="E50" s="667"/>
      <c r="F50" s="941"/>
      <c r="G50" s="964"/>
      <c r="H50" s="964"/>
      <c r="I50" s="964"/>
      <c r="J50" s="362" t="s">
        <v>91</v>
      </c>
      <c r="K50" s="571">
        <v>95.4</v>
      </c>
      <c r="L50" s="571">
        <v>95.4</v>
      </c>
      <c r="M50" s="569">
        <v>95.4</v>
      </c>
    </row>
    <row r="51" spans="1:13" s="1" customFormat="1" ht="14.5" customHeight="1" x14ac:dyDescent="0.35">
      <c r="A51" s="1108"/>
      <c r="B51" s="1183"/>
      <c r="C51" s="1114"/>
      <c r="D51" s="1171"/>
      <c r="E51" s="667"/>
      <c r="F51" s="941"/>
      <c r="G51" s="964"/>
      <c r="H51" s="964"/>
      <c r="I51" s="964"/>
      <c r="J51" s="366" t="s">
        <v>106</v>
      </c>
      <c r="K51" s="457">
        <v>3</v>
      </c>
      <c r="L51" s="457">
        <v>3</v>
      </c>
      <c r="M51" s="356">
        <v>3</v>
      </c>
    </row>
    <row r="52" spans="1:13" s="1" customFormat="1" ht="21.65" customHeight="1" x14ac:dyDescent="0.35">
      <c r="A52" s="855"/>
      <c r="B52" s="856"/>
      <c r="C52" s="857"/>
      <c r="D52" s="1151" t="s">
        <v>100</v>
      </c>
      <c r="E52" s="169" t="s">
        <v>216</v>
      </c>
      <c r="F52" s="937" t="s">
        <v>226</v>
      </c>
      <c r="G52" s="959"/>
      <c r="H52" s="953">
        <v>100</v>
      </c>
      <c r="I52" s="956">
        <v>100</v>
      </c>
      <c r="J52" s="1034" t="s">
        <v>21</v>
      </c>
      <c r="K52" s="1037">
        <v>130</v>
      </c>
      <c r="L52" s="1038">
        <v>130</v>
      </c>
      <c r="M52" s="1039">
        <v>130</v>
      </c>
    </row>
    <row r="53" spans="1:13" s="1" customFormat="1" ht="21.65" customHeight="1" x14ac:dyDescent="0.35">
      <c r="A53" s="855"/>
      <c r="B53" s="856"/>
      <c r="C53" s="857"/>
      <c r="D53" s="1117"/>
      <c r="E53" s="80"/>
      <c r="F53" s="948" t="s">
        <v>275</v>
      </c>
      <c r="G53" s="949">
        <v>100</v>
      </c>
      <c r="H53" s="950"/>
      <c r="I53" s="951"/>
      <c r="J53" s="899"/>
      <c r="K53" s="1036"/>
      <c r="L53" s="1033"/>
      <c r="M53" s="632"/>
    </row>
    <row r="54" spans="1:13" s="1" customFormat="1" ht="21.65" customHeight="1" x14ac:dyDescent="0.35">
      <c r="A54" s="855"/>
      <c r="B54" s="871"/>
      <c r="C54" s="866"/>
      <c r="D54" s="1151" t="s">
        <v>24</v>
      </c>
      <c r="E54" s="668" t="s">
        <v>216</v>
      </c>
      <c r="F54" s="937" t="s">
        <v>226</v>
      </c>
      <c r="G54" s="952">
        <v>28.4</v>
      </c>
      <c r="H54" s="953">
        <v>28.4</v>
      </c>
      <c r="I54" s="956">
        <v>28.4</v>
      </c>
      <c r="J54" s="1175" t="s">
        <v>25</v>
      </c>
      <c r="K54" s="573">
        <v>19</v>
      </c>
      <c r="L54" s="852">
        <v>19</v>
      </c>
      <c r="M54" s="109">
        <v>19</v>
      </c>
    </row>
    <row r="55" spans="1:13" s="1" customFormat="1" ht="21.65" customHeight="1" x14ac:dyDescent="0.35">
      <c r="A55" s="13"/>
      <c r="B55" s="871"/>
      <c r="C55" s="866"/>
      <c r="D55" s="1130"/>
      <c r="E55" s="669"/>
      <c r="F55" s="948"/>
      <c r="G55" s="949"/>
      <c r="H55" s="950"/>
      <c r="I55" s="951"/>
      <c r="J55" s="1180"/>
      <c r="K55" s="874"/>
      <c r="L55" s="876"/>
      <c r="M55" s="377"/>
    </row>
    <row r="56" spans="1:13" s="1" customFormat="1" ht="22.5" customHeight="1" x14ac:dyDescent="0.35">
      <c r="A56" s="13"/>
      <c r="B56" s="856"/>
      <c r="C56" s="857"/>
      <c r="D56" s="1181" t="s">
        <v>134</v>
      </c>
      <c r="E56" s="668" t="s">
        <v>216</v>
      </c>
      <c r="F56" s="965" t="s">
        <v>226</v>
      </c>
      <c r="G56" s="952">
        <v>43.7</v>
      </c>
      <c r="H56" s="953">
        <v>43.7</v>
      </c>
      <c r="I56" s="966">
        <v>43.7</v>
      </c>
      <c r="J56" s="879" t="s">
        <v>135</v>
      </c>
      <c r="K56" s="850">
        <v>55</v>
      </c>
      <c r="L56" s="852">
        <v>55</v>
      </c>
      <c r="M56" s="109">
        <v>55</v>
      </c>
    </row>
    <row r="57" spans="1:13" s="1" customFormat="1" ht="22.5" customHeight="1" x14ac:dyDescent="0.35">
      <c r="A57" s="13"/>
      <c r="B57" s="856"/>
      <c r="C57" s="857"/>
      <c r="D57" s="1182"/>
      <c r="E57" s="664" t="s">
        <v>133</v>
      </c>
      <c r="F57" s="967"/>
      <c r="G57" s="949"/>
      <c r="H57" s="964"/>
      <c r="I57" s="951"/>
      <c r="J57" s="899"/>
      <c r="K57" s="387"/>
      <c r="L57" s="876"/>
      <c r="M57" s="632"/>
    </row>
    <row r="58" spans="1:13" s="1" customFormat="1" ht="41.25" customHeight="1" x14ac:dyDescent="0.35">
      <c r="A58" s="13"/>
      <c r="B58" s="856"/>
      <c r="C58" s="857"/>
      <c r="D58" s="858" t="s">
        <v>153</v>
      </c>
      <c r="E58" s="169" t="s">
        <v>216</v>
      </c>
      <c r="F58" s="937" t="s">
        <v>226</v>
      </c>
      <c r="G58" s="959">
        <v>5</v>
      </c>
      <c r="H58" s="959">
        <v>25</v>
      </c>
      <c r="I58" s="959">
        <v>5</v>
      </c>
      <c r="J58" s="465" t="s">
        <v>154</v>
      </c>
      <c r="K58" s="386"/>
      <c r="L58" s="395">
        <v>1</v>
      </c>
      <c r="M58" s="355"/>
    </row>
    <row r="59" spans="1:13" s="1" customFormat="1" ht="27" customHeight="1" x14ac:dyDescent="0.35">
      <c r="A59" s="13"/>
      <c r="B59" s="856"/>
      <c r="C59" s="857"/>
      <c r="D59" s="870"/>
      <c r="E59" s="884"/>
      <c r="F59" s="948"/>
      <c r="G59" s="968"/>
      <c r="H59" s="968"/>
      <c r="I59" s="968"/>
      <c r="J59" s="466" t="s">
        <v>159</v>
      </c>
      <c r="K59" s="387">
        <v>1</v>
      </c>
      <c r="L59" s="396">
        <v>1</v>
      </c>
      <c r="M59" s="376">
        <v>1</v>
      </c>
    </row>
    <row r="60" spans="1:13" s="1" customFormat="1" ht="43.5" customHeight="1" x14ac:dyDescent="0.35">
      <c r="A60" s="13"/>
      <c r="B60" s="856"/>
      <c r="C60" s="857"/>
      <c r="D60" s="858" t="s">
        <v>156</v>
      </c>
      <c r="E60" s="670" t="s">
        <v>216</v>
      </c>
      <c r="F60" s="965" t="s">
        <v>226</v>
      </c>
      <c r="G60" s="969">
        <v>56</v>
      </c>
      <c r="H60" s="969">
        <v>64.599999999999994</v>
      </c>
      <c r="I60" s="970">
        <v>64.599999999999994</v>
      </c>
      <c r="J60" s="460" t="s">
        <v>160</v>
      </c>
      <c r="K60" s="850">
        <v>116</v>
      </c>
      <c r="L60" s="852">
        <v>116</v>
      </c>
      <c r="M60" s="109">
        <v>116</v>
      </c>
    </row>
    <row r="61" spans="1:13" s="1" customFormat="1" ht="15.65" customHeight="1" x14ac:dyDescent="0.35">
      <c r="A61" s="13"/>
      <c r="B61" s="856"/>
      <c r="C61" s="857"/>
      <c r="D61" s="1151" t="s">
        <v>192</v>
      </c>
      <c r="E61" s="883" t="s">
        <v>216</v>
      </c>
      <c r="F61" s="965" t="s">
        <v>226</v>
      </c>
      <c r="G61" s="952">
        <v>42.9</v>
      </c>
      <c r="H61" s="953"/>
      <c r="I61" s="959"/>
      <c r="J61" s="465" t="s">
        <v>193</v>
      </c>
      <c r="K61" s="850">
        <v>1</v>
      </c>
      <c r="L61" s="852"/>
      <c r="M61" s="109"/>
    </row>
    <row r="62" spans="1:13" s="1" customFormat="1" ht="15.65" customHeight="1" x14ac:dyDescent="0.35">
      <c r="A62" s="13"/>
      <c r="B62" s="856"/>
      <c r="C62" s="857"/>
      <c r="D62" s="1156"/>
      <c r="E62" s="664"/>
      <c r="F62" s="948" t="s">
        <v>275</v>
      </c>
      <c r="G62" s="949">
        <v>26.3</v>
      </c>
      <c r="H62" s="950"/>
      <c r="I62" s="951"/>
      <c r="J62" s="365"/>
      <c r="K62" s="387"/>
      <c r="L62" s="396"/>
      <c r="M62" s="632"/>
    </row>
    <row r="63" spans="1:13" s="1" customFormat="1" ht="43" customHeight="1" x14ac:dyDescent="0.35">
      <c r="A63" s="13"/>
      <c r="B63" s="856"/>
      <c r="C63" s="857"/>
      <c r="D63" s="858" t="s">
        <v>242</v>
      </c>
      <c r="E63" s="883" t="s">
        <v>216</v>
      </c>
      <c r="F63" s="965" t="s">
        <v>226</v>
      </c>
      <c r="G63" s="959">
        <v>12.1</v>
      </c>
      <c r="H63" s="959"/>
      <c r="I63" s="954"/>
      <c r="J63" s="465" t="s">
        <v>98</v>
      </c>
      <c r="K63" s="850">
        <v>1</v>
      </c>
      <c r="L63" s="852"/>
      <c r="M63" s="109"/>
    </row>
    <row r="64" spans="1:13" s="1" customFormat="1" ht="16.5" customHeight="1" thickBot="1" x14ac:dyDescent="0.4">
      <c r="A64" s="14"/>
      <c r="B64" s="872"/>
      <c r="C64" s="115"/>
      <c r="D64" s="220"/>
      <c r="E64" s="671"/>
      <c r="F64" s="181" t="s">
        <v>31</v>
      </c>
      <c r="G64" s="137">
        <f>+G16+G17+G18+G19+G20+G21+G22</f>
        <v>13549.5</v>
      </c>
      <c r="H64" s="137">
        <f>+H16+H17+H18+H19+H20+H21+H22</f>
        <v>12852</v>
      </c>
      <c r="I64" s="137">
        <f>+I16+I17+I18+I19+I20+I21+I22</f>
        <v>12765.5</v>
      </c>
      <c r="J64" s="467"/>
      <c r="K64" s="388"/>
      <c r="L64" s="397"/>
      <c r="M64" s="378"/>
    </row>
    <row r="65" spans="1:18" s="1" customFormat="1" ht="26.25" customHeight="1" x14ac:dyDescent="0.35">
      <c r="A65" s="1107" t="s">
        <v>7</v>
      </c>
      <c r="B65" s="1173" t="s">
        <v>7</v>
      </c>
      <c r="C65" s="1152" t="s">
        <v>12</v>
      </c>
      <c r="D65" s="1153" t="s">
        <v>208</v>
      </c>
      <c r="E65" s="1178" t="s">
        <v>216</v>
      </c>
      <c r="F65" s="188" t="s">
        <v>10</v>
      </c>
      <c r="G65" s="289">
        <v>284.8</v>
      </c>
      <c r="H65" s="290">
        <v>284.8</v>
      </c>
      <c r="I65" s="288">
        <v>284.8</v>
      </c>
      <c r="J65" s="479" t="s">
        <v>209</v>
      </c>
      <c r="K65" s="531">
        <v>9</v>
      </c>
      <c r="L65" s="529">
        <v>9</v>
      </c>
      <c r="M65" s="184">
        <v>9</v>
      </c>
    </row>
    <row r="66" spans="1:18" s="1" customFormat="1" ht="15.75" customHeight="1" thickBot="1" x14ac:dyDescent="0.4">
      <c r="A66" s="1109"/>
      <c r="B66" s="1174"/>
      <c r="C66" s="1167"/>
      <c r="D66" s="1177"/>
      <c r="E66" s="1179"/>
      <c r="F66" s="182" t="s">
        <v>31</v>
      </c>
      <c r="G66" s="286">
        <f t="shared" ref="G66:I66" si="5">SUM(G65:G65)</f>
        <v>284.8</v>
      </c>
      <c r="H66" s="69">
        <f t="shared" si="5"/>
        <v>284.8</v>
      </c>
      <c r="I66" s="528">
        <f t="shared" si="5"/>
        <v>284.8</v>
      </c>
      <c r="J66" s="470"/>
      <c r="K66" s="390"/>
      <c r="L66" s="399"/>
      <c r="M66" s="380"/>
    </row>
    <row r="67" spans="1:18" s="1" customFormat="1" ht="26.25" customHeight="1" x14ac:dyDescent="0.35">
      <c r="A67" s="1107" t="s">
        <v>7</v>
      </c>
      <c r="B67" s="1173" t="s">
        <v>7</v>
      </c>
      <c r="C67" s="1152" t="s">
        <v>15</v>
      </c>
      <c r="D67" s="897" t="s">
        <v>34</v>
      </c>
      <c r="E67" s="674" t="s">
        <v>216</v>
      </c>
      <c r="F67" s="188" t="s">
        <v>10</v>
      </c>
      <c r="G67" s="285">
        <v>23</v>
      </c>
      <c r="H67" s="287">
        <v>23</v>
      </c>
      <c r="I67" s="283">
        <v>23</v>
      </c>
      <c r="J67" s="469"/>
      <c r="K67" s="392"/>
      <c r="L67" s="898"/>
      <c r="M67" s="383"/>
    </row>
    <row r="68" spans="1:18" s="1" customFormat="1" ht="15.75" customHeight="1" thickBot="1" x14ac:dyDescent="0.4">
      <c r="A68" s="1109"/>
      <c r="B68" s="1174"/>
      <c r="C68" s="1167"/>
      <c r="D68" s="227"/>
      <c r="E68" s="673"/>
      <c r="F68" s="182" t="s">
        <v>31</v>
      </c>
      <c r="G68" s="286">
        <f>SUM(G67:G67)</f>
        <v>23</v>
      </c>
      <c r="H68" s="269">
        <f t="shared" ref="H68:I68" si="6">SUM(H67:H67)</f>
        <v>23</v>
      </c>
      <c r="I68" s="284">
        <f t="shared" si="6"/>
        <v>23</v>
      </c>
      <c r="J68" s="470"/>
      <c r="K68" s="390"/>
      <c r="L68" s="399"/>
      <c r="M68" s="380"/>
    </row>
    <row r="69" spans="1:18" s="1" customFormat="1" ht="28.5" customHeight="1" x14ac:dyDescent="0.35">
      <c r="A69" s="867" t="s">
        <v>7</v>
      </c>
      <c r="B69" s="66" t="s">
        <v>7</v>
      </c>
      <c r="C69" s="116" t="s">
        <v>16</v>
      </c>
      <c r="D69" s="173" t="s">
        <v>35</v>
      </c>
      <c r="E69" s="675"/>
      <c r="F69" s="188" t="s">
        <v>10</v>
      </c>
      <c r="G69" s="285">
        <v>200.3</v>
      </c>
      <c r="H69" s="287">
        <v>197.3</v>
      </c>
      <c r="I69" s="283">
        <v>197.3</v>
      </c>
      <c r="J69" s="471"/>
      <c r="K69" s="393"/>
      <c r="L69" s="402"/>
      <c r="M69" s="384"/>
      <c r="O69" s="1008" t="s">
        <v>10</v>
      </c>
      <c r="P69" s="1010">
        <f>+G70+G72+G74+G78</f>
        <v>200.3</v>
      </c>
      <c r="Q69" s="1010">
        <f t="shared" ref="Q69:R69" si="7">+H70+H72+H74+H78</f>
        <v>197.3</v>
      </c>
      <c r="R69" s="1010">
        <f t="shared" si="7"/>
        <v>197.3</v>
      </c>
    </row>
    <row r="70" spans="1:18" s="1" customFormat="1" ht="15.75" customHeight="1" x14ac:dyDescent="0.35">
      <c r="A70" s="855"/>
      <c r="B70" s="15"/>
      <c r="C70" s="117"/>
      <c r="D70" s="1151" t="s">
        <v>79</v>
      </c>
      <c r="E70" s="676" t="s">
        <v>115</v>
      </c>
      <c r="F70" s="937" t="s">
        <v>226</v>
      </c>
      <c r="G70" s="952">
        <v>75</v>
      </c>
      <c r="H70" s="953">
        <v>75</v>
      </c>
      <c r="I70" s="966">
        <v>75</v>
      </c>
      <c r="J70" s="1175" t="s">
        <v>238</v>
      </c>
      <c r="K70" s="850">
        <v>3</v>
      </c>
      <c r="L70" s="852">
        <v>3</v>
      </c>
      <c r="M70" s="109">
        <v>3</v>
      </c>
      <c r="O70" s="1008"/>
      <c r="P70" s="1010">
        <f>+P69-G80</f>
        <v>0</v>
      </c>
      <c r="Q70" s="1010">
        <f t="shared" ref="Q70:R70" si="8">+Q69-H80</f>
        <v>0</v>
      </c>
      <c r="R70" s="1010">
        <f t="shared" si="8"/>
        <v>0</v>
      </c>
    </row>
    <row r="71" spans="1:18" s="1" customFormat="1" ht="51.75" customHeight="1" x14ac:dyDescent="0.35">
      <c r="A71" s="855"/>
      <c r="B71" s="15"/>
      <c r="C71" s="117"/>
      <c r="D71" s="1171"/>
      <c r="E71" s="677" t="s">
        <v>216</v>
      </c>
      <c r="F71" s="941"/>
      <c r="G71" s="945"/>
      <c r="H71" s="964"/>
      <c r="I71" s="947"/>
      <c r="J71" s="1176"/>
      <c r="K71" s="387"/>
      <c r="L71" s="396"/>
      <c r="M71" s="376"/>
    </row>
    <row r="72" spans="1:18" s="1" customFormat="1" ht="15" customHeight="1" x14ac:dyDescent="0.35">
      <c r="A72" s="855"/>
      <c r="B72" s="15"/>
      <c r="C72" s="117"/>
      <c r="D72" s="1145"/>
      <c r="E72" s="244" t="s">
        <v>133</v>
      </c>
      <c r="F72" s="971" t="s">
        <v>226</v>
      </c>
      <c r="G72" s="945">
        <v>50</v>
      </c>
      <c r="H72" s="946">
        <v>50</v>
      </c>
      <c r="I72" s="947">
        <v>50</v>
      </c>
      <c r="J72" s="473" t="s">
        <v>177</v>
      </c>
      <c r="K72" s="1040"/>
      <c r="L72" s="1041"/>
      <c r="M72" s="1042"/>
    </row>
    <row r="73" spans="1:18" s="1" customFormat="1" ht="15.75" customHeight="1" x14ac:dyDescent="0.35">
      <c r="A73" s="855"/>
      <c r="B73" s="15"/>
      <c r="C73" s="117"/>
      <c r="D73" s="1130"/>
      <c r="E73" s="678"/>
      <c r="F73" s="948"/>
      <c r="G73" s="949"/>
      <c r="H73" s="968"/>
      <c r="I73" s="951"/>
      <c r="J73" s="474"/>
      <c r="K73" s="409"/>
      <c r="L73" s="414"/>
      <c r="M73" s="404"/>
    </row>
    <row r="74" spans="1:18" s="1" customFormat="1" ht="30" customHeight="1" x14ac:dyDescent="0.35">
      <c r="A74" s="855"/>
      <c r="B74" s="15"/>
      <c r="C74" s="117"/>
      <c r="D74" s="1151" t="s">
        <v>136</v>
      </c>
      <c r="E74" s="90" t="s">
        <v>115</v>
      </c>
      <c r="F74" s="937" t="s">
        <v>226</v>
      </c>
      <c r="G74" s="964">
        <v>52.9</v>
      </c>
      <c r="H74" s="964">
        <v>49.9</v>
      </c>
      <c r="I74" s="964">
        <v>49.9</v>
      </c>
      <c r="J74" s="863" t="s">
        <v>36</v>
      </c>
      <c r="K74" s="386">
        <v>9</v>
      </c>
      <c r="L74" s="395">
        <v>9</v>
      </c>
      <c r="M74" s="355">
        <v>9</v>
      </c>
    </row>
    <row r="75" spans="1:18" s="1" customFormat="1" ht="43" customHeight="1" x14ac:dyDescent="0.35">
      <c r="A75" s="855"/>
      <c r="B75" s="15"/>
      <c r="C75" s="118"/>
      <c r="D75" s="1171"/>
      <c r="E75" s="244" t="s">
        <v>216</v>
      </c>
      <c r="F75" s="972"/>
      <c r="G75" s="973"/>
      <c r="H75" s="973"/>
      <c r="I75" s="973"/>
      <c r="J75" s="475" t="s">
        <v>107</v>
      </c>
      <c r="K75" s="410">
        <v>22</v>
      </c>
      <c r="L75" s="415">
        <v>22</v>
      </c>
      <c r="M75" s="356">
        <v>22</v>
      </c>
    </row>
    <row r="76" spans="1:18" s="1" customFormat="1" ht="33.65" customHeight="1" x14ac:dyDescent="0.35">
      <c r="A76" s="855"/>
      <c r="B76" s="15"/>
      <c r="C76" s="118"/>
      <c r="D76" s="1171"/>
      <c r="E76" s="244" t="s">
        <v>133</v>
      </c>
      <c r="F76" s="972"/>
      <c r="G76" s="973"/>
      <c r="H76" s="973"/>
      <c r="I76" s="973"/>
      <c r="J76" s="475" t="s">
        <v>109</v>
      </c>
      <c r="K76" s="410">
        <v>315</v>
      </c>
      <c r="L76" s="415">
        <v>315</v>
      </c>
      <c r="M76" s="356">
        <v>315</v>
      </c>
    </row>
    <row r="77" spans="1:18" s="1" customFormat="1" ht="54.65" customHeight="1" x14ac:dyDescent="0.35">
      <c r="A77" s="855"/>
      <c r="B77" s="15"/>
      <c r="C77" s="118"/>
      <c r="D77" s="1171"/>
      <c r="E77" s="84"/>
      <c r="F77" s="974"/>
      <c r="G77" s="973"/>
      <c r="H77" s="973"/>
      <c r="I77" s="973"/>
      <c r="J77" s="476" t="s">
        <v>250</v>
      </c>
      <c r="K77" s="411">
        <v>350</v>
      </c>
      <c r="L77" s="416">
        <v>350</v>
      </c>
      <c r="M77" s="405">
        <v>350</v>
      </c>
    </row>
    <row r="78" spans="1:18" s="1" customFormat="1" ht="27.65" customHeight="1" x14ac:dyDescent="0.35">
      <c r="A78" s="855"/>
      <c r="B78" s="15"/>
      <c r="C78" s="118"/>
      <c r="D78" s="1172" t="s">
        <v>113</v>
      </c>
      <c r="E78" s="574" t="s">
        <v>115</v>
      </c>
      <c r="F78" s="965" t="s">
        <v>226</v>
      </c>
      <c r="G78" s="975">
        <v>22.4</v>
      </c>
      <c r="H78" s="976">
        <v>22.4</v>
      </c>
      <c r="I78" s="976">
        <v>22.4</v>
      </c>
      <c r="J78" s="477" t="s">
        <v>110</v>
      </c>
      <c r="K78" s="412">
        <v>35</v>
      </c>
      <c r="L78" s="417">
        <v>35</v>
      </c>
      <c r="M78" s="406">
        <v>35</v>
      </c>
    </row>
    <row r="79" spans="1:18" s="1" customFormat="1" ht="27" customHeight="1" x14ac:dyDescent="0.35">
      <c r="A79" s="855"/>
      <c r="B79" s="15"/>
      <c r="C79" s="118"/>
      <c r="D79" s="1171"/>
      <c r="E79" s="664" t="s">
        <v>216</v>
      </c>
      <c r="F79" s="967"/>
      <c r="G79" s="977"/>
      <c r="H79" s="978"/>
      <c r="I79" s="978"/>
      <c r="J79" s="466" t="s">
        <v>116</v>
      </c>
      <c r="K79" s="873">
        <v>1</v>
      </c>
      <c r="L79" s="875">
        <v>1</v>
      </c>
      <c r="M79" s="407">
        <v>1</v>
      </c>
    </row>
    <row r="80" spans="1:18" s="1" customFormat="1" ht="17.5" customHeight="1" thickBot="1" x14ac:dyDescent="0.4">
      <c r="A80" s="865"/>
      <c r="B80" s="68"/>
      <c r="C80" s="869"/>
      <c r="D80" s="220"/>
      <c r="E80" s="680"/>
      <c r="F80" s="194" t="s">
        <v>31</v>
      </c>
      <c r="G80" s="69">
        <f>+G69</f>
        <v>200.3</v>
      </c>
      <c r="H80" s="269">
        <f>+H69</f>
        <v>197.3</v>
      </c>
      <c r="I80" s="69">
        <f>+I69</f>
        <v>197.3</v>
      </c>
      <c r="J80" s="478"/>
      <c r="K80" s="388"/>
      <c r="L80" s="397"/>
      <c r="M80" s="378"/>
    </row>
    <row r="81" spans="1:18" s="3" customFormat="1" ht="17.149999999999999" customHeight="1" x14ac:dyDescent="0.35">
      <c r="A81" s="1108" t="s">
        <v>7</v>
      </c>
      <c r="B81" s="1111" t="s">
        <v>7</v>
      </c>
      <c r="C81" s="1114" t="s">
        <v>18</v>
      </c>
      <c r="D81" s="886" t="s">
        <v>37</v>
      </c>
      <c r="E81" s="890" t="s">
        <v>216</v>
      </c>
      <c r="F81" s="39" t="s">
        <v>10</v>
      </c>
      <c r="G81" s="131">
        <v>3101.9</v>
      </c>
      <c r="H81" s="131">
        <v>3710.8</v>
      </c>
      <c r="I81" s="131">
        <v>4418.3999999999996</v>
      </c>
      <c r="J81" s="479" t="s">
        <v>215</v>
      </c>
      <c r="K81" s="421">
        <v>5</v>
      </c>
      <c r="L81" s="424">
        <v>6</v>
      </c>
      <c r="M81" s="418">
        <v>7</v>
      </c>
    </row>
    <row r="82" spans="1:18" s="3" customFormat="1" ht="15.75" customHeight="1" thickBot="1" x14ac:dyDescent="0.4">
      <c r="A82" s="1109"/>
      <c r="B82" s="1112"/>
      <c r="C82" s="1167"/>
      <c r="D82" s="230"/>
      <c r="E82" s="681"/>
      <c r="F82" s="195" t="s">
        <v>31</v>
      </c>
      <c r="G82" s="193">
        <f t="shared" ref="G82:I82" si="9">G81</f>
        <v>3101.9</v>
      </c>
      <c r="H82" s="193">
        <f t="shared" si="9"/>
        <v>3710.8</v>
      </c>
      <c r="I82" s="193">
        <f t="shared" si="9"/>
        <v>4418.3999999999996</v>
      </c>
      <c r="J82" s="480"/>
      <c r="K82" s="422"/>
      <c r="L82" s="425"/>
      <c r="M82" s="419"/>
    </row>
    <row r="83" spans="1:18" s="3" customFormat="1" ht="18" customHeight="1" x14ac:dyDescent="0.35">
      <c r="A83" s="1107" t="s">
        <v>7</v>
      </c>
      <c r="B83" s="1110" t="s">
        <v>7</v>
      </c>
      <c r="C83" s="1114" t="s">
        <v>19</v>
      </c>
      <c r="D83" s="1153" t="s">
        <v>38</v>
      </c>
      <c r="E83" s="1168" t="s">
        <v>216</v>
      </c>
      <c r="F83" s="196" t="s">
        <v>10</v>
      </c>
      <c r="G83" s="922"/>
      <c r="H83" s="608">
        <v>49</v>
      </c>
      <c r="I83" s="925">
        <v>49</v>
      </c>
      <c r="J83" s="481"/>
      <c r="K83" s="389"/>
      <c r="L83" s="398"/>
      <c r="M83" s="379"/>
    </row>
    <row r="84" spans="1:18" s="3" customFormat="1" ht="18" customHeight="1" x14ac:dyDescent="0.35">
      <c r="A84" s="1108"/>
      <c r="B84" s="1111"/>
      <c r="C84" s="1114"/>
      <c r="D84" s="1156"/>
      <c r="E84" s="1169"/>
      <c r="F84" s="156" t="s">
        <v>83</v>
      </c>
      <c r="G84" s="265">
        <v>150</v>
      </c>
      <c r="H84" s="129"/>
      <c r="I84" s="131"/>
      <c r="J84" s="506"/>
      <c r="K84" s="387"/>
      <c r="L84" s="396"/>
      <c r="M84" s="376"/>
    </row>
    <row r="85" spans="1:18" s="3" customFormat="1" ht="15" customHeight="1" thickBot="1" x14ac:dyDescent="0.4">
      <c r="A85" s="1109"/>
      <c r="B85" s="1112"/>
      <c r="C85" s="1167"/>
      <c r="D85" s="230"/>
      <c r="E85" s="681"/>
      <c r="F85" s="194" t="s">
        <v>31</v>
      </c>
      <c r="G85" s="137">
        <f>+G83+G84</f>
        <v>150</v>
      </c>
      <c r="H85" s="137">
        <f>+H83+H84</f>
        <v>49</v>
      </c>
      <c r="I85" s="137">
        <f>+I83+I84</f>
        <v>49</v>
      </c>
      <c r="J85" s="482"/>
      <c r="K85" s="390"/>
      <c r="L85" s="399"/>
      <c r="M85" s="380"/>
    </row>
    <row r="86" spans="1:18" s="1" customFormat="1" ht="15.65" customHeight="1" x14ac:dyDescent="0.35">
      <c r="A86" s="17" t="s">
        <v>7</v>
      </c>
      <c r="B86" s="18" t="s">
        <v>7</v>
      </c>
      <c r="C86" s="120" t="s">
        <v>22</v>
      </c>
      <c r="D86" s="1164" t="s">
        <v>39</v>
      </c>
      <c r="E86" s="686" t="s">
        <v>216</v>
      </c>
      <c r="F86" s="864" t="s">
        <v>10</v>
      </c>
      <c r="G86" s="922">
        <v>155.19999999999999</v>
      </c>
      <c r="H86" s="608">
        <v>156</v>
      </c>
      <c r="I86" s="979">
        <v>156</v>
      </c>
      <c r="J86" s="469"/>
      <c r="K86" s="389"/>
      <c r="L86" s="398"/>
      <c r="M86" s="379"/>
      <c r="O86" s="1008" t="s">
        <v>10</v>
      </c>
      <c r="P86" s="1010">
        <f>+G90+G92+G95+G96+G97+G98+G99+G101+G102+G103+G104</f>
        <v>155.19999999999999</v>
      </c>
      <c r="Q86" s="1010">
        <f t="shared" ref="Q86:R86" si="10">+H90+H92+H95+H96+H97+H98+H99+H101+H102+H103+H104</f>
        <v>156</v>
      </c>
      <c r="R86" s="1010">
        <f t="shared" si="10"/>
        <v>156</v>
      </c>
    </row>
    <row r="87" spans="1:18" s="1" customFormat="1" ht="15.65" customHeight="1" x14ac:dyDescent="0.35">
      <c r="A87" s="10"/>
      <c r="B87" s="11"/>
      <c r="C87" s="72"/>
      <c r="D87" s="1165"/>
      <c r="E87" s="244"/>
      <c r="F87" s="39" t="s">
        <v>114</v>
      </c>
      <c r="G87" s="131">
        <v>20</v>
      </c>
      <c r="H87" s="127">
        <v>20</v>
      </c>
      <c r="I87" s="691">
        <v>20</v>
      </c>
      <c r="J87" s="228"/>
      <c r="K87" s="387"/>
      <c r="L87" s="396"/>
      <c r="M87" s="980"/>
      <c r="O87" s="1008" t="s">
        <v>114</v>
      </c>
      <c r="P87" s="1010">
        <f>+G91</f>
        <v>20</v>
      </c>
      <c r="Q87" s="1010">
        <f t="shared" ref="Q87:R87" si="11">+H91</f>
        <v>20</v>
      </c>
      <c r="R87" s="1010">
        <f t="shared" si="11"/>
        <v>20</v>
      </c>
    </row>
    <row r="88" spans="1:18" s="1" customFormat="1" ht="15.65" customHeight="1" x14ac:dyDescent="0.35">
      <c r="A88" s="10"/>
      <c r="B88" s="11"/>
      <c r="C88" s="72"/>
      <c r="D88" s="1165"/>
      <c r="E88" s="244"/>
      <c r="F88" s="39" t="s">
        <v>83</v>
      </c>
      <c r="G88" s="131">
        <v>58</v>
      </c>
      <c r="H88" s="127"/>
      <c r="I88" s="260"/>
      <c r="J88" s="228"/>
      <c r="K88" s="387"/>
      <c r="L88" s="396"/>
      <c r="M88" s="376"/>
      <c r="O88" s="1008" t="s">
        <v>83</v>
      </c>
      <c r="P88" s="1010">
        <f>+G93</f>
        <v>58</v>
      </c>
      <c r="Q88" s="1010">
        <f t="shared" ref="Q88:R88" si="12">+H93</f>
        <v>0</v>
      </c>
      <c r="R88" s="1010">
        <f t="shared" si="12"/>
        <v>0</v>
      </c>
    </row>
    <row r="89" spans="1:18" s="1" customFormat="1" ht="15.65" customHeight="1" x14ac:dyDescent="0.35">
      <c r="A89" s="10"/>
      <c r="B89" s="11"/>
      <c r="C89" s="72"/>
      <c r="D89" s="1166"/>
      <c r="E89" s="244"/>
      <c r="F89" s="78" t="s">
        <v>14</v>
      </c>
      <c r="G89" s="131">
        <v>69</v>
      </c>
      <c r="H89" s="127"/>
      <c r="I89" s="260"/>
      <c r="J89" s="228"/>
      <c r="K89" s="387"/>
      <c r="L89" s="396"/>
      <c r="M89" s="376"/>
      <c r="O89" s="1008" t="s">
        <v>14</v>
      </c>
      <c r="P89" s="1010">
        <f>+G94</f>
        <v>69</v>
      </c>
      <c r="Q89" s="1010">
        <f t="shared" ref="Q89:R89" si="13">+H94</f>
        <v>0</v>
      </c>
      <c r="R89" s="1010">
        <f t="shared" si="13"/>
        <v>0</v>
      </c>
    </row>
    <row r="90" spans="1:18" s="1" customFormat="1" ht="15.75" customHeight="1" x14ac:dyDescent="0.35">
      <c r="A90" s="10"/>
      <c r="B90" s="11"/>
      <c r="C90" s="72"/>
      <c r="D90" s="1151" t="s">
        <v>40</v>
      </c>
      <c r="E90" s="886"/>
      <c r="F90" s="937" t="s">
        <v>226</v>
      </c>
      <c r="G90" s="959">
        <v>28</v>
      </c>
      <c r="H90" s="953">
        <v>28</v>
      </c>
      <c r="I90" s="956">
        <v>28</v>
      </c>
      <c r="J90" s="1159" t="s">
        <v>77</v>
      </c>
      <c r="K90" s="850">
        <v>50</v>
      </c>
      <c r="L90" s="852">
        <v>50</v>
      </c>
      <c r="M90" s="109">
        <v>50</v>
      </c>
      <c r="O90" s="1008"/>
      <c r="P90" s="1010">
        <f>+P86+P87+P88+P89</f>
        <v>302.2</v>
      </c>
      <c r="Q90" s="1010">
        <f t="shared" ref="Q90:R90" si="14">+Q86+Q87+Q88+Q89</f>
        <v>176</v>
      </c>
      <c r="R90" s="1010">
        <f t="shared" si="14"/>
        <v>176</v>
      </c>
    </row>
    <row r="91" spans="1:18" s="1" customFormat="1" ht="15.75" customHeight="1" x14ac:dyDescent="0.35">
      <c r="A91" s="10"/>
      <c r="B91" s="11"/>
      <c r="C91" s="72"/>
      <c r="D91" s="1170"/>
      <c r="E91" s="886"/>
      <c r="F91" s="948" t="s">
        <v>277</v>
      </c>
      <c r="G91" s="949">
        <v>20</v>
      </c>
      <c r="H91" s="950">
        <v>20</v>
      </c>
      <c r="I91" s="951">
        <v>20</v>
      </c>
      <c r="J91" s="1160"/>
      <c r="K91" s="874"/>
      <c r="L91" s="876"/>
      <c r="M91" s="377"/>
      <c r="O91" s="1008"/>
      <c r="P91" s="1010">
        <f>+P90-G107</f>
        <v>0</v>
      </c>
      <c r="Q91" s="1010">
        <f t="shared" ref="Q91:R91" si="15">+Q90-H107</f>
        <v>0</v>
      </c>
      <c r="R91" s="1010">
        <f t="shared" si="15"/>
        <v>0</v>
      </c>
    </row>
    <row r="92" spans="1:18" s="1" customFormat="1" ht="14.25" customHeight="1" x14ac:dyDescent="0.35">
      <c r="A92" s="10"/>
      <c r="B92" s="11"/>
      <c r="C92" s="72"/>
      <c r="D92" s="1161" t="s">
        <v>41</v>
      </c>
      <c r="E92" s="886"/>
      <c r="F92" s="981" t="s">
        <v>226</v>
      </c>
      <c r="G92" s="964"/>
      <c r="H92" s="953">
        <v>58</v>
      </c>
      <c r="I92" s="982">
        <v>58</v>
      </c>
      <c r="J92" s="1148" t="s">
        <v>84</v>
      </c>
      <c r="K92" s="387">
        <v>23</v>
      </c>
      <c r="L92" s="396">
        <v>23</v>
      </c>
      <c r="M92" s="376">
        <v>23</v>
      </c>
    </row>
    <row r="93" spans="1:18" s="1" customFormat="1" ht="14.25" customHeight="1" x14ac:dyDescent="0.35">
      <c r="A93" s="10"/>
      <c r="B93" s="11"/>
      <c r="C93" s="72"/>
      <c r="D93" s="1161"/>
      <c r="E93" s="886"/>
      <c r="F93" s="948" t="s">
        <v>275</v>
      </c>
      <c r="G93" s="949">
        <v>58</v>
      </c>
      <c r="H93" s="950"/>
      <c r="I93" s="951"/>
      <c r="J93" s="1148"/>
      <c r="K93" s="387"/>
      <c r="L93" s="396"/>
      <c r="M93" s="376"/>
    </row>
    <row r="94" spans="1:18" s="1" customFormat="1" ht="27.65" customHeight="1" x14ac:dyDescent="0.35">
      <c r="A94" s="10"/>
      <c r="B94" s="11"/>
      <c r="C94" s="72"/>
      <c r="D94" s="1162" t="s">
        <v>42</v>
      </c>
      <c r="E94" s="886"/>
      <c r="F94" s="955" t="s">
        <v>278</v>
      </c>
      <c r="G94" s="983">
        <v>69</v>
      </c>
      <c r="H94" s="984"/>
      <c r="I94" s="982"/>
      <c r="J94" s="862" t="s">
        <v>85</v>
      </c>
      <c r="K94" s="850">
        <v>3</v>
      </c>
      <c r="L94" s="852">
        <v>3</v>
      </c>
      <c r="M94" s="109">
        <v>3</v>
      </c>
    </row>
    <row r="95" spans="1:18" s="1" customFormat="1" ht="27.65" customHeight="1" x14ac:dyDescent="0.35">
      <c r="A95" s="10"/>
      <c r="B95" s="11"/>
      <c r="C95" s="72"/>
      <c r="D95" s="1163"/>
      <c r="E95" s="886"/>
      <c r="F95" s="985" t="s">
        <v>226</v>
      </c>
      <c r="G95" s="949">
        <v>21</v>
      </c>
      <c r="H95" s="950">
        <v>40</v>
      </c>
      <c r="I95" s="951">
        <v>40</v>
      </c>
      <c r="J95" s="891"/>
      <c r="K95" s="387"/>
      <c r="L95" s="396"/>
      <c r="M95" s="376"/>
    </row>
    <row r="96" spans="1:18" s="1" customFormat="1" ht="56.5" customHeight="1" x14ac:dyDescent="0.35">
      <c r="A96" s="10"/>
      <c r="B96" s="11"/>
      <c r="C96" s="72"/>
      <c r="D96" s="858" t="s">
        <v>108</v>
      </c>
      <c r="E96" s="886"/>
      <c r="F96" s="986" t="s">
        <v>226</v>
      </c>
      <c r="G96" s="945">
        <v>5</v>
      </c>
      <c r="H96" s="984">
        <v>5</v>
      </c>
      <c r="I96" s="951">
        <v>5</v>
      </c>
      <c r="J96" s="879" t="s">
        <v>86</v>
      </c>
      <c r="K96" s="850">
        <v>10</v>
      </c>
      <c r="L96" s="852">
        <v>10</v>
      </c>
      <c r="M96" s="109">
        <v>10</v>
      </c>
    </row>
    <row r="97" spans="1:14" s="1" customFormat="1" ht="27.65" customHeight="1" x14ac:dyDescent="0.35">
      <c r="A97" s="10"/>
      <c r="B97" s="20"/>
      <c r="C97" s="121"/>
      <c r="D97" s="1151" t="s">
        <v>90</v>
      </c>
      <c r="E97" s="682"/>
      <c r="F97" s="987" t="s">
        <v>226</v>
      </c>
      <c r="G97" s="988">
        <f>49.7-41.4</f>
        <v>8.3000000000000043</v>
      </c>
      <c r="H97" s="959">
        <v>8.5</v>
      </c>
      <c r="I97" s="959">
        <v>8.5</v>
      </c>
      <c r="J97" s="461" t="s">
        <v>89</v>
      </c>
      <c r="K97" s="850">
        <v>116</v>
      </c>
      <c r="L97" s="395">
        <v>116</v>
      </c>
      <c r="M97" s="109">
        <v>116</v>
      </c>
    </row>
    <row r="98" spans="1:14" s="1" customFormat="1" ht="27.65" customHeight="1" x14ac:dyDescent="0.35">
      <c r="A98" s="10"/>
      <c r="B98" s="20"/>
      <c r="C98" s="121"/>
      <c r="D98" s="1156"/>
      <c r="E98" s="682"/>
      <c r="F98" s="948" t="s">
        <v>226</v>
      </c>
      <c r="G98" s="949">
        <v>41.4</v>
      </c>
      <c r="H98" s="989"/>
      <c r="I98" s="990"/>
      <c r="J98" s="785" t="s">
        <v>251</v>
      </c>
      <c r="K98" s="411">
        <v>100</v>
      </c>
      <c r="L98" s="876"/>
      <c r="M98" s="167"/>
    </row>
    <row r="99" spans="1:14" s="1" customFormat="1" ht="25.5" customHeight="1" x14ac:dyDescent="0.35">
      <c r="A99" s="10"/>
      <c r="B99" s="11"/>
      <c r="C99" s="121"/>
      <c r="D99" s="1157" t="s">
        <v>43</v>
      </c>
      <c r="E99" s="886"/>
      <c r="F99" s="937" t="s">
        <v>226</v>
      </c>
      <c r="G99" s="991">
        <v>4.5</v>
      </c>
      <c r="H99" s="992">
        <v>4.5</v>
      </c>
      <c r="I99" s="993">
        <v>4.5</v>
      </c>
      <c r="J99" s="862" t="s">
        <v>44</v>
      </c>
      <c r="K99" s="387">
        <v>30</v>
      </c>
      <c r="L99" s="396">
        <v>30</v>
      </c>
      <c r="M99" s="853">
        <v>30</v>
      </c>
    </row>
    <row r="100" spans="1:14" s="1" customFormat="1" ht="15" customHeight="1" x14ac:dyDescent="0.35">
      <c r="A100" s="10"/>
      <c r="B100" s="11"/>
      <c r="C100" s="121"/>
      <c r="D100" s="1158"/>
      <c r="E100" s="886"/>
      <c r="F100" s="948"/>
      <c r="G100" s="994"/>
      <c r="H100" s="994"/>
      <c r="I100" s="994"/>
      <c r="J100" s="483"/>
      <c r="K100" s="874"/>
      <c r="L100" s="876"/>
      <c r="M100" s="377"/>
    </row>
    <row r="101" spans="1:14" s="1" customFormat="1" ht="42" customHeight="1" x14ac:dyDescent="0.35">
      <c r="A101" s="10"/>
      <c r="B101" s="20"/>
      <c r="C101" s="121"/>
      <c r="D101" s="83" t="s">
        <v>45</v>
      </c>
      <c r="E101" s="682"/>
      <c r="F101" s="948" t="s">
        <v>226</v>
      </c>
      <c r="G101" s="968">
        <v>2</v>
      </c>
      <c r="H101" s="968">
        <v>2</v>
      </c>
      <c r="I101" s="968">
        <v>2</v>
      </c>
      <c r="J101" s="899" t="s">
        <v>46</v>
      </c>
      <c r="K101" s="874">
        <v>80</v>
      </c>
      <c r="L101" s="876">
        <v>80</v>
      </c>
      <c r="M101" s="377">
        <v>80</v>
      </c>
    </row>
    <row r="102" spans="1:14" s="1" customFormat="1" ht="28.5" customHeight="1" x14ac:dyDescent="0.35">
      <c r="A102" s="10"/>
      <c r="B102" s="20"/>
      <c r="C102" s="121"/>
      <c r="D102" s="1151" t="s">
        <v>47</v>
      </c>
      <c r="E102" s="886"/>
      <c r="F102" s="941" t="s">
        <v>226</v>
      </c>
      <c r="G102" s="995">
        <v>10</v>
      </c>
      <c r="H102" s="996">
        <v>10</v>
      </c>
      <c r="I102" s="997">
        <v>10</v>
      </c>
      <c r="J102" s="862" t="s">
        <v>187</v>
      </c>
      <c r="K102" s="850">
        <v>3</v>
      </c>
      <c r="L102" s="852">
        <v>3</v>
      </c>
      <c r="M102" s="109">
        <v>3</v>
      </c>
    </row>
    <row r="103" spans="1:14" s="1" customFormat="1" ht="41.5" customHeight="1" x14ac:dyDescent="0.35">
      <c r="A103" s="10"/>
      <c r="B103" s="20"/>
      <c r="C103" s="122"/>
      <c r="D103" s="1156"/>
      <c r="E103" s="886"/>
      <c r="F103" s="986" t="s">
        <v>226</v>
      </c>
      <c r="G103" s="998">
        <v>10</v>
      </c>
      <c r="H103" s="989"/>
      <c r="I103" s="990"/>
      <c r="J103" s="912" t="s">
        <v>252</v>
      </c>
      <c r="K103" s="411">
        <v>1</v>
      </c>
      <c r="L103" s="416"/>
      <c r="M103" s="167"/>
    </row>
    <row r="104" spans="1:14" s="1" customFormat="1" ht="32.15" customHeight="1" x14ac:dyDescent="0.35">
      <c r="A104" s="10"/>
      <c r="B104" s="20"/>
      <c r="C104" s="122"/>
      <c r="D104" s="880" t="s">
        <v>48</v>
      </c>
      <c r="E104" s="682"/>
      <c r="F104" s="999" t="s">
        <v>226</v>
      </c>
      <c r="G104" s="1000">
        <v>25</v>
      </c>
      <c r="H104" s="959"/>
      <c r="I104" s="1001"/>
      <c r="J104" s="913" t="s">
        <v>235</v>
      </c>
      <c r="K104" s="815">
        <v>100</v>
      </c>
      <c r="L104" s="437"/>
      <c r="M104" s="914"/>
    </row>
    <row r="105" spans="1:14" s="1" customFormat="1" ht="21" customHeight="1" x14ac:dyDescent="0.35">
      <c r="A105" s="10"/>
      <c r="B105" s="11"/>
      <c r="C105" s="121"/>
      <c r="D105" s="1150" t="s">
        <v>128</v>
      </c>
      <c r="E105" s="169" t="s">
        <v>126</v>
      </c>
      <c r="F105" s="1002"/>
      <c r="G105" s="1003"/>
      <c r="H105" s="1003"/>
      <c r="I105" s="1003"/>
      <c r="J105" s="917" t="s">
        <v>230</v>
      </c>
      <c r="K105" s="850">
        <v>14</v>
      </c>
      <c r="L105" s="852">
        <v>11</v>
      </c>
      <c r="M105" s="853">
        <v>9</v>
      </c>
    </row>
    <row r="106" spans="1:14" s="1" customFormat="1" ht="21" customHeight="1" x14ac:dyDescent="0.35">
      <c r="A106" s="10"/>
      <c r="B106" s="11"/>
      <c r="C106" s="121"/>
      <c r="D106" s="1151"/>
      <c r="E106" s="244" t="s">
        <v>216</v>
      </c>
      <c r="F106" s="205"/>
      <c r="G106" s="994"/>
      <c r="H106" s="994"/>
      <c r="I106" s="1004"/>
      <c r="J106" s="918"/>
      <c r="K106" s="915"/>
      <c r="L106" s="292"/>
      <c r="M106" s="916"/>
      <c r="N106" s="256"/>
    </row>
    <row r="107" spans="1:14" s="1" customFormat="1" ht="16.5" customHeight="1" thickBot="1" x14ac:dyDescent="0.4">
      <c r="A107" s="865"/>
      <c r="B107" s="68"/>
      <c r="C107" s="119"/>
      <c r="D107" s="220"/>
      <c r="E107" s="671"/>
      <c r="F107" s="206" t="s">
        <v>31</v>
      </c>
      <c r="G107" s="193">
        <f>+G86+G87+G88+G89</f>
        <v>302.2</v>
      </c>
      <c r="H107" s="147">
        <f>+H86+H87+H88+H89</f>
        <v>176</v>
      </c>
      <c r="I107" s="294">
        <f>+I86+I87+I88+I89</f>
        <v>176</v>
      </c>
      <c r="J107" s="467"/>
      <c r="K107" s="388"/>
      <c r="L107" s="397"/>
      <c r="M107" s="431"/>
    </row>
    <row r="108" spans="1:14" s="1" customFormat="1" ht="16" customHeight="1" x14ac:dyDescent="0.35">
      <c r="A108" s="1107" t="s">
        <v>7</v>
      </c>
      <c r="B108" s="1110" t="s">
        <v>7</v>
      </c>
      <c r="C108" s="1152" t="s">
        <v>23</v>
      </c>
      <c r="D108" s="1153" t="s">
        <v>49</v>
      </c>
      <c r="E108" s="1154" t="s">
        <v>216</v>
      </c>
      <c r="F108" s="919" t="s">
        <v>10</v>
      </c>
      <c r="G108" s="922">
        <f>10+50</f>
        <v>60</v>
      </c>
      <c r="H108" s="608">
        <v>10</v>
      </c>
      <c r="I108" s="925">
        <v>10</v>
      </c>
      <c r="J108" s="611" t="s">
        <v>223</v>
      </c>
      <c r="K108" s="612">
        <v>3</v>
      </c>
      <c r="L108" s="398">
        <v>3</v>
      </c>
      <c r="M108" s="613">
        <v>3</v>
      </c>
    </row>
    <row r="109" spans="1:14" s="1" customFormat="1" ht="29.15" customHeight="1" x14ac:dyDescent="0.35">
      <c r="A109" s="1108"/>
      <c r="B109" s="1111"/>
      <c r="C109" s="1114"/>
      <c r="D109" s="1145"/>
      <c r="E109" s="1155"/>
      <c r="F109" s="39" t="s">
        <v>83</v>
      </c>
      <c r="G109" s="263">
        <v>3</v>
      </c>
      <c r="H109" s="127"/>
      <c r="I109" s="691"/>
      <c r="J109" s="887" t="s">
        <v>224</v>
      </c>
      <c r="K109" s="387">
        <v>1</v>
      </c>
      <c r="L109" s="875"/>
      <c r="M109" s="376"/>
    </row>
    <row r="110" spans="1:14" s="1" customFormat="1" ht="16.5" customHeight="1" thickBot="1" x14ac:dyDescent="0.4">
      <c r="A110" s="1109"/>
      <c r="B110" s="1112"/>
      <c r="C110" s="1114"/>
      <c r="D110" s="885"/>
      <c r="E110" s="920"/>
      <c r="F110" s="148" t="s">
        <v>31</v>
      </c>
      <c r="G110" s="921">
        <f>SUM(G108:G109)</f>
        <v>63</v>
      </c>
      <c r="H110" s="923">
        <f>SUM(H108:H109)</f>
        <v>10</v>
      </c>
      <c r="I110" s="924">
        <f>SUM(I108:I109)</f>
        <v>10</v>
      </c>
      <c r="J110" s="482"/>
      <c r="K110" s="850"/>
      <c r="L110" s="399"/>
      <c r="M110" s="109"/>
    </row>
    <row r="111" spans="1:14" s="22" customFormat="1" ht="15.65" customHeight="1" x14ac:dyDescent="0.35">
      <c r="A111" s="1107" t="s">
        <v>7</v>
      </c>
      <c r="B111" s="1110" t="s">
        <v>7</v>
      </c>
      <c r="C111" s="1146" t="s">
        <v>26</v>
      </c>
      <c r="D111" s="1116" t="s">
        <v>120</v>
      </c>
      <c r="E111" s="878" t="s">
        <v>216</v>
      </c>
      <c r="F111" s="919" t="s">
        <v>11</v>
      </c>
      <c r="G111" s="922">
        <v>5.2</v>
      </c>
      <c r="H111" s="826">
        <v>5.4</v>
      </c>
      <c r="I111" s="925">
        <v>5.4</v>
      </c>
      <c r="J111" s="1148" t="s">
        <v>70</v>
      </c>
      <c r="K111" s="389">
        <v>1</v>
      </c>
      <c r="L111" s="396">
        <v>1</v>
      </c>
      <c r="M111" s="926">
        <v>1</v>
      </c>
      <c r="N111" s="3"/>
    </row>
    <row r="112" spans="1:14" s="22" customFormat="1" ht="15.65" customHeight="1" x14ac:dyDescent="0.35">
      <c r="A112" s="1108"/>
      <c r="B112" s="1111"/>
      <c r="C112" s="1114"/>
      <c r="D112" s="1147"/>
      <c r="E112" s="684"/>
      <c r="F112" s="39"/>
      <c r="G112" s="252"/>
      <c r="H112" s="162"/>
      <c r="I112" s="162"/>
      <c r="J112" s="1149"/>
      <c r="K112" s="387"/>
      <c r="L112" s="396"/>
      <c r="M112" s="376"/>
    </row>
    <row r="113" spans="1:18" s="22" customFormat="1" ht="16" customHeight="1" thickBot="1" x14ac:dyDescent="0.4">
      <c r="A113" s="1109"/>
      <c r="B113" s="1112"/>
      <c r="C113" s="1115"/>
      <c r="D113" s="234"/>
      <c r="E113" s="685"/>
      <c r="F113" s="149" t="s">
        <v>31</v>
      </c>
      <c r="G113" s="147">
        <f t="shared" ref="G113:I113" si="16">SUM(G111:G111)</f>
        <v>5.2</v>
      </c>
      <c r="H113" s="150">
        <f t="shared" si="16"/>
        <v>5.4</v>
      </c>
      <c r="I113" s="150">
        <f t="shared" si="16"/>
        <v>5.4</v>
      </c>
      <c r="J113" s="468"/>
      <c r="K113" s="390"/>
      <c r="L113" s="399"/>
      <c r="M113" s="380"/>
    </row>
    <row r="114" spans="1:18" s="1" customFormat="1" ht="15" customHeight="1" thickBot="1" x14ac:dyDescent="0.4">
      <c r="A114" s="865" t="s">
        <v>7</v>
      </c>
      <c r="B114" s="872" t="s">
        <v>7</v>
      </c>
      <c r="C114" s="1131" t="s">
        <v>50</v>
      </c>
      <c r="D114" s="1132"/>
      <c r="E114" s="1132"/>
      <c r="F114" s="1144"/>
      <c r="G114" s="268">
        <f>G113+G110+G107+G85+G82+G80+G68+G66+G64</f>
        <v>17679.900000000001</v>
      </c>
      <c r="H114" s="255">
        <f>H113+H110+H107+H85+H82+H80+H68+H66+H64</f>
        <v>17308.3</v>
      </c>
      <c r="I114" s="301">
        <f>I113+I110+I107+I85+I82+I80+I68+I66+I64</f>
        <v>17929.400000000001</v>
      </c>
      <c r="J114" s="1133"/>
      <c r="K114" s="1134"/>
      <c r="L114" s="1134"/>
      <c r="M114" s="1135"/>
    </row>
    <row r="115" spans="1:18" s="1" customFormat="1" ht="17.25" customHeight="1" thickBot="1" x14ac:dyDescent="0.4">
      <c r="A115" s="23" t="s">
        <v>7</v>
      </c>
      <c r="B115" s="24" t="s">
        <v>12</v>
      </c>
      <c r="C115" s="1136" t="s">
        <v>51</v>
      </c>
      <c r="D115" s="1137"/>
      <c r="E115" s="1137"/>
      <c r="F115" s="1137"/>
      <c r="G115" s="1137"/>
      <c r="H115" s="1137"/>
      <c r="I115" s="1137"/>
      <c r="J115" s="1137"/>
      <c r="K115" s="1137"/>
      <c r="L115" s="1137"/>
      <c r="M115" s="1138"/>
    </row>
    <row r="116" spans="1:18" s="1" customFormat="1" ht="17.149999999999999" customHeight="1" x14ac:dyDescent="0.35">
      <c r="A116" s="855" t="s">
        <v>7</v>
      </c>
      <c r="B116" s="871" t="s">
        <v>12</v>
      </c>
      <c r="C116" s="857" t="s">
        <v>7</v>
      </c>
      <c r="D116" s="1145" t="s">
        <v>78</v>
      </c>
      <c r="E116" s="244" t="s">
        <v>216</v>
      </c>
      <c r="F116" s="860" t="s">
        <v>10</v>
      </c>
      <c r="G116" s="930">
        <f>839.7-105</f>
        <v>734.7</v>
      </c>
      <c r="H116" s="524">
        <f>606.2-45</f>
        <v>561.20000000000005</v>
      </c>
      <c r="I116" s="253">
        <f>606.2-75</f>
        <v>531.20000000000005</v>
      </c>
      <c r="J116" s="900" t="s">
        <v>72</v>
      </c>
      <c r="K116" s="927">
        <v>432</v>
      </c>
      <c r="L116" s="374">
        <v>432</v>
      </c>
      <c r="M116" s="370">
        <v>432</v>
      </c>
    </row>
    <row r="117" spans="1:18" s="1" customFormat="1" ht="17.149999999999999" customHeight="1" x14ac:dyDescent="0.35">
      <c r="A117" s="855"/>
      <c r="B117" s="871"/>
      <c r="C117" s="857"/>
      <c r="D117" s="1145"/>
      <c r="E117" s="170"/>
      <c r="F117" s="860"/>
      <c r="G117" s="263"/>
      <c r="H117" s="127"/>
      <c r="I117" s="691"/>
      <c r="J117" s="913" t="s">
        <v>96</v>
      </c>
      <c r="K117" s="894">
        <v>514</v>
      </c>
      <c r="L117" s="894">
        <v>514</v>
      </c>
      <c r="M117" s="895">
        <v>514</v>
      </c>
    </row>
    <row r="118" spans="1:18" s="1" customFormat="1" ht="17.149999999999999" customHeight="1" x14ac:dyDescent="0.35">
      <c r="A118" s="855"/>
      <c r="B118" s="871"/>
      <c r="C118" s="857"/>
      <c r="D118" s="1145"/>
      <c r="E118" s="170"/>
      <c r="F118" s="929"/>
      <c r="G118" s="263"/>
      <c r="H118" s="127"/>
      <c r="I118" s="691"/>
      <c r="J118" s="475" t="s">
        <v>73</v>
      </c>
      <c r="K118" s="375">
        <v>50</v>
      </c>
      <c r="L118" s="375">
        <v>50</v>
      </c>
      <c r="M118" s="371">
        <v>50</v>
      </c>
    </row>
    <row r="119" spans="1:18" s="1" customFormat="1" ht="17.149999999999999" customHeight="1" x14ac:dyDescent="0.35">
      <c r="A119" s="855"/>
      <c r="B119" s="871"/>
      <c r="C119" s="857"/>
      <c r="D119" s="1145"/>
      <c r="E119" s="170"/>
      <c r="F119" s="860"/>
      <c r="G119" s="131"/>
      <c r="H119" s="131"/>
      <c r="I119" s="242"/>
      <c r="J119" s="475" t="s">
        <v>71</v>
      </c>
      <c r="K119" s="375">
        <v>5</v>
      </c>
      <c r="L119" s="375">
        <v>5</v>
      </c>
      <c r="M119" s="371">
        <v>5</v>
      </c>
    </row>
    <row r="120" spans="1:18" s="1" customFormat="1" ht="17.149999999999999" customHeight="1" x14ac:dyDescent="0.35">
      <c r="A120" s="855"/>
      <c r="B120" s="871"/>
      <c r="C120" s="857"/>
      <c r="D120" s="881"/>
      <c r="E120" s="170"/>
      <c r="F120" s="1035"/>
      <c r="G120" s="131"/>
      <c r="H120" s="131"/>
      <c r="I120" s="242"/>
      <c r="J120" s="889" t="s">
        <v>87</v>
      </c>
      <c r="K120" s="374">
        <v>1</v>
      </c>
      <c r="L120" s="374"/>
      <c r="M120" s="370"/>
    </row>
    <row r="121" spans="1:18" s="1" customFormat="1" ht="17.149999999999999" customHeight="1" x14ac:dyDescent="0.35">
      <c r="A121" s="855"/>
      <c r="B121" s="871"/>
      <c r="C121" s="857"/>
      <c r="D121" s="881"/>
      <c r="E121" s="170"/>
      <c r="F121" s="1035"/>
      <c r="G121" s="131"/>
      <c r="H121" s="131"/>
      <c r="I121" s="242"/>
      <c r="J121" s="475" t="s">
        <v>88</v>
      </c>
      <c r="K121" s="375">
        <v>15</v>
      </c>
      <c r="L121" s="375">
        <v>15</v>
      </c>
      <c r="M121" s="371">
        <v>15</v>
      </c>
    </row>
    <row r="122" spans="1:18" s="1" customFormat="1" ht="17.149999999999999" customHeight="1" x14ac:dyDescent="0.35">
      <c r="A122" s="855"/>
      <c r="B122" s="871"/>
      <c r="C122" s="857"/>
      <c r="D122" s="893"/>
      <c r="E122" s="160"/>
      <c r="F122" s="860"/>
      <c r="G122" s="263"/>
      <c r="H122" s="127"/>
      <c r="I122" s="329"/>
      <c r="J122" s="913" t="s">
        <v>233</v>
      </c>
      <c r="K122" s="838">
        <v>2</v>
      </c>
      <c r="L122" s="711">
        <v>1</v>
      </c>
      <c r="M122" s="368"/>
    </row>
    <row r="123" spans="1:18" s="1" customFormat="1" ht="15" customHeight="1" x14ac:dyDescent="0.35">
      <c r="A123" s="855"/>
      <c r="B123" s="871"/>
      <c r="C123" s="857"/>
      <c r="D123" s="1105" t="s">
        <v>185</v>
      </c>
      <c r="E123" s="714" t="s">
        <v>126</v>
      </c>
      <c r="F123" s="861" t="s">
        <v>10</v>
      </c>
      <c r="G123" s="262">
        <v>110</v>
      </c>
      <c r="H123" s="128">
        <v>29.5</v>
      </c>
      <c r="I123" s="242">
        <v>29.5</v>
      </c>
      <c r="J123" s="862" t="s">
        <v>240</v>
      </c>
      <c r="K123" s="846">
        <v>1</v>
      </c>
      <c r="L123" s="267"/>
      <c r="M123" s="787"/>
    </row>
    <row r="124" spans="1:18" s="1" customFormat="1" ht="15" customHeight="1" x14ac:dyDescent="0.35">
      <c r="A124" s="855"/>
      <c r="B124" s="871"/>
      <c r="C124" s="857"/>
      <c r="D124" s="1124"/>
      <c r="E124" s="715" t="s">
        <v>218</v>
      </c>
      <c r="F124" s="860"/>
      <c r="G124" s="131"/>
      <c r="H124" s="127"/>
      <c r="I124" s="242"/>
      <c r="J124" s="913" t="s">
        <v>257</v>
      </c>
      <c r="K124" s="931"/>
      <c r="L124" s="547">
        <v>15</v>
      </c>
      <c r="M124" s="932">
        <v>15</v>
      </c>
      <c r="O124" s="3"/>
    </row>
    <row r="125" spans="1:18" s="1" customFormat="1" ht="18" customHeight="1" thickBot="1" x14ac:dyDescent="0.4">
      <c r="A125" s="865"/>
      <c r="B125" s="872"/>
      <c r="C125" s="171"/>
      <c r="D125" s="791"/>
      <c r="E125" s="849" t="s">
        <v>133</v>
      </c>
      <c r="F125" s="181" t="s">
        <v>31</v>
      </c>
      <c r="G125" s="137">
        <f>SUM(G116:G124)</f>
        <v>844.7</v>
      </c>
      <c r="H125" s="269">
        <f>SUM(H116:H124)</f>
        <v>590.70000000000005</v>
      </c>
      <c r="I125" s="69">
        <f>SUM(I116:I124)</f>
        <v>560.70000000000005</v>
      </c>
      <c r="J125" s="891"/>
      <c r="K125" s="848"/>
      <c r="L125" s="830"/>
      <c r="M125" s="831"/>
    </row>
    <row r="126" spans="1:18" s="1" customFormat="1" ht="15" customHeight="1" thickBot="1" x14ac:dyDescent="0.4">
      <c r="A126" s="865" t="s">
        <v>7</v>
      </c>
      <c r="B126" s="872" t="s">
        <v>12</v>
      </c>
      <c r="C126" s="1131" t="s">
        <v>50</v>
      </c>
      <c r="D126" s="1132"/>
      <c r="E126" s="1132"/>
      <c r="F126" s="1132"/>
      <c r="G126" s="268">
        <f>G125</f>
        <v>844.7</v>
      </c>
      <c r="H126" s="270">
        <f t="shared" ref="H126:I126" si="17">H125</f>
        <v>590.70000000000005</v>
      </c>
      <c r="I126" s="255">
        <f t="shared" si="17"/>
        <v>560.70000000000005</v>
      </c>
      <c r="J126" s="1133"/>
      <c r="K126" s="1134"/>
      <c r="L126" s="1134"/>
      <c r="M126" s="1135"/>
    </row>
    <row r="127" spans="1:18" s="1" customFormat="1" ht="17.25" customHeight="1" thickBot="1" x14ac:dyDescent="0.4">
      <c r="A127" s="23" t="s">
        <v>7</v>
      </c>
      <c r="B127" s="24" t="s">
        <v>15</v>
      </c>
      <c r="C127" s="1136" t="s">
        <v>92</v>
      </c>
      <c r="D127" s="1137"/>
      <c r="E127" s="1137"/>
      <c r="F127" s="1137"/>
      <c r="G127" s="1137"/>
      <c r="H127" s="1137"/>
      <c r="I127" s="1137"/>
      <c r="J127" s="1137"/>
      <c r="K127" s="1137"/>
      <c r="L127" s="1137"/>
      <c r="M127" s="1138"/>
      <c r="N127" s="256"/>
    </row>
    <row r="128" spans="1:18" s="1" customFormat="1" ht="27" customHeight="1" x14ac:dyDescent="0.35">
      <c r="A128" s="102" t="s">
        <v>7</v>
      </c>
      <c r="B128" s="103" t="s">
        <v>15</v>
      </c>
      <c r="C128" s="94" t="s">
        <v>7</v>
      </c>
      <c r="D128" s="28" t="s">
        <v>280</v>
      </c>
      <c r="E128" s="76"/>
      <c r="F128" s="61" t="s">
        <v>10</v>
      </c>
      <c r="G128" s="1005">
        <v>52.5</v>
      </c>
      <c r="H128" s="287">
        <v>90</v>
      </c>
      <c r="I128" s="1005">
        <v>85</v>
      </c>
      <c r="J128" s="493"/>
      <c r="K128" s="421"/>
      <c r="L128" s="424"/>
      <c r="M128" s="418"/>
      <c r="O128" s="1008" t="s">
        <v>10</v>
      </c>
      <c r="P128" s="1010">
        <f>+G129+G132+G134</f>
        <v>52.5</v>
      </c>
      <c r="Q128" s="1010">
        <f t="shared" ref="Q128:R128" si="18">+H129+H132+H134</f>
        <v>90</v>
      </c>
      <c r="R128" s="1010">
        <f t="shared" si="18"/>
        <v>85</v>
      </c>
    </row>
    <row r="129" spans="1:18" s="3" customFormat="1" ht="14.5" customHeight="1" x14ac:dyDescent="0.35">
      <c r="A129" s="1139"/>
      <c r="B129" s="1141"/>
      <c r="C129" s="1143"/>
      <c r="D129" s="1105" t="s">
        <v>264</v>
      </c>
      <c r="E129" s="99" t="s">
        <v>126</v>
      </c>
      <c r="F129" s="955" t="s">
        <v>226</v>
      </c>
      <c r="G129" s="1006">
        <v>1</v>
      </c>
      <c r="H129" s="953">
        <v>6</v>
      </c>
      <c r="I129" s="956">
        <v>1</v>
      </c>
      <c r="J129" s="494" t="s">
        <v>163</v>
      </c>
      <c r="K129" s="512">
        <v>1</v>
      </c>
      <c r="L129" s="518">
        <v>1</v>
      </c>
      <c r="M129" s="490">
        <v>1</v>
      </c>
      <c r="O129" s="1011"/>
      <c r="P129" s="1012">
        <f>+P128-G139</f>
        <v>0</v>
      </c>
      <c r="Q129" s="1012">
        <f t="shared" ref="Q129:R129" si="19">+Q128-H139</f>
        <v>0</v>
      </c>
      <c r="R129" s="1012">
        <f t="shared" si="19"/>
        <v>0</v>
      </c>
    </row>
    <row r="130" spans="1:18" s="3" customFormat="1" ht="14.5" customHeight="1" x14ac:dyDescent="0.35">
      <c r="A130" s="1139"/>
      <c r="B130" s="1141"/>
      <c r="C130" s="1143"/>
      <c r="D130" s="1124"/>
      <c r="E130" s="662" t="s">
        <v>216</v>
      </c>
      <c r="F130" s="957"/>
      <c r="G130" s="945"/>
      <c r="H130" s="946"/>
      <c r="I130" s="947"/>
      <c r="J130" s="473" t="s">
        <v>164</v>
      </c>
      <c r="K130" s="807"/>
      <c r="L130" s="808">
        <v>1</v>
      </c>
      <c r="M130" s="806"/>
    </row>
    <row r="131" spans="1:18" s="3" customFormat="1" ht="14.5" customHeight="1" x14ac:dyDescent="0.35">
      <c r="A131" s="1139"/>
      <c r="B131" s="1141"/>
      <c r="C131" s="1143"/>
      <c r="D131" s="1130"/>
      <c r="E131" s="663" t="s">
        <v>115</v>
      </c>
      <c r="F131" s="985"/>
      <c r="G131" s="968"/>
      <c r="H131" s="950"/>
      <c r="I131" s="950"/>
      <c r="J131" s="365"/>
      <c r="K131" s="638"/>
      <c r="L131" s="639"/>
      <c r="M131" s="789"/>
    </row>
    <row r="132" spans="1:18" s="3" customFormat="1" ht="14.5" customHeight="1" x14ac:dyDescent="0.35">
      <c r="A132" s="1139"/>
      <c r="B132" s="1141"/>
      <c r="C132" s="1143"/>
      <c r="D132" s="1105" t="s">
        <v>265</v>
      </c>
      <c r="E132" s="716" t="s">
        <v>218</v>
      </c>
      <c r="F132" s="957" t="s">
        <v>226</v>
      </c>
      <c r="G132" s="964">
        <v>49</v>
      </c>
      <c r="H132" s="953">
        <v>84</v>
      </c>
      <c r="I132" s="946">
        <v>84</v>
      </c>
      <c r="J132" s="1125" t="s">
        <v>258</v>
      </c>
      <c r="K132" s="651">
        <v>1</v>
      </c>
      <c r="L132" s="650">
        <v>1</v>
      </c>
      <c r="M132" s="641">
        <v>1</v>
      </c>
    </row>
    <row r="133" spans="1:18" s="3" customFormat="1" ht="26.5" customHeight="1" x14ac:dyDescent="0.35">
      <c r="A133" s="1139"/>
      <c r="B133" s="1141"/>
      <c r="C133" s="1143"/>
      <c r="D133" s="1124"/>
      <c r="E133" s="717"/>
      <c r="F133" s="957"/>
      <c r="G133" s="945"/>
      <c r="H133" s="946"/>
      <c r="I133" s="946"/>
      <c r="J133" s="1126"/>
      <c r="K133" s="653"/>
      <c r="L133" s="654"/>
      <c r="M133" s="655"/>
    </row>
    <row r="134" spans="1:18" s="3" customFormat="1" ht="19" customHeight="1" x14ac:dyDescent="0.35">
      <c r="A134" s="1139"/>
      <c r="B134" s="1141"/>
      <c r="C134" s="1143"/>
      <c r="D134" s="1106"/>
      <c r="E134" s="717"/>
      <c r="F134" s="985" t="s">
        <v>226</v>
      </c>
      <c r="G134" s="964">
        <v>2.5</v>
      </c>
      <c r="H134" s="946"/>
      <c r="I134" s="951"/>
      <c r="J134" s="658" t="s">
        <v>232</v>
      </c>
      <c r="K134" s="651">
        <v>1</v>
      </c>
      <c r="L134" s="650"/>
      <c r="M134" s="640"/>
    </row>
    <row r="135" spans="1:18" s="3" customFormat="1" ht="28.75" customHeight="1" x14ac:dyDescent="0.35">
      <c r="A135" s="1139"/>
      <c r="B135" s="1141"/>
      <c r="C135" s="1143"/>
      <c r="D135" s="1105" t="s">
        <v>184</v>
      </c>
      <c r="E135" s="635" t="s">
        <v>216</v>
      </c>
      <c r="F135" s="955"/>
      <c r="G135" s="952"/>
      <c r="H135" s="953"/>
      <c r="I135" s="953"/>
      <c r="J135" s="465" t="s">
        <v>229</v>
      </c>
      <c r="K135" s="514">
        <v>40</v>
      </c>
      <c r="L135" s="520">
        <v>60</v>
      </c>
      <c r="M135" s="641">
        <v>80</v>
      </c>
    </row>
    <row r="136" spans="1:18" s="3" customFormat="1" ht="27.65" customHeight="1" x14ac:dyDescent="0.35">
      <c r="A136" s="1139"/>
      <c r="B136" s="1141"/>
      <c r="C136" s="1143"/>
      <c r="D136" s="1106"/>
      <c r="E136" s="634"/>
      <c r="F136" s="985"/>
      <c r="G136" s="964"/>
      <c r="H136" s="946"/>
      <c r="I136" s="951"/>
      <c r="J136" s="365"/>
      <c r="K136" s="638"/>
      <c r="L136" s="639"/>
      <c r="M136" s="640"/>
    </row>
    <row r="137" spans="1:18" s="3" customFormat="1" ht="15.75" customHeight="1" x14ac:dyDescent="0.35">
      <c r="A137" s="1139"/>
      <c r="B137" s="1141"/>
      <c r="C137" s="1143"/>
      <c r="D137" s="1127" t="s">
        <v>183</v>
      </c>
      <c r="E137" s="100" t="s">
        <v>216</v>
      </c>
      <c r="F137" s="1129"/>
      <c r="G137" s="959"/>
      <c r="H137" s="953"/>
      <c r="I137" s="953"/>
      <c r="J137" s="465" t="s">
        <v>182</v>
      </c>
      <c r="K137" s="521">
        <v>1</v>
      </c>
      <c r="L137" s="520"/>
      <c r="M137" s="492"/>
    </row>
    <row r="138" spans="1:18" s="3" customFormat="1" ht="17.5" customHeight="1" x14ac:dyDescent="0.35">
      <c r="A138" s="1139"/>
      <c r="B138" s="1141"/>
      <c r="C138" s="1143"/>
      <c r="D138" s="1128"/>
      <c r="E138" s="243"/>
      <c r="F138" s="1129"/>
      <c r="G138" s="968"/>
      <c r="H138" s="950"/>
      <c r="I138" s="950"/>
      <c r="J138" s="364"/>
      <c r="K138" s="657"/>
      <c r="L138" s="518"/>
      <c r="M138" s="490"/>
    </row>
    <row r="139" spans="1:18" s="22" customFormat="1" ht="17.25" customHeight="1" thickBot="1" x14ac:dyDescent="0.4">
      <c r="A139" s="1140"/>
      <c r="B139" s="1142"/>
      <c r="C139" s="1143"/>
      <c r="D139" s="237"/>
      <c r="E139" s="239"/>
      <c r="F139" s="152" t="s">
        <v>31</v>
      </c>
      <c r="G139" s="137">
        <f>+G128</f>
        <v>52.5</v>
      </c>
      <c r="H139" s="137">
        <f>+H128</f>
        <v>90</v>
      </c>
      <c r="I139" s="65">
        <f>+I128</f>
        <v>85</v>
      </c>
      <c r="J139" s="467"/>
      <c r="K139" s="388"/>
      <c r="L139" s="397"/>
      <c r="M139" s="378"/>
      <c r="N139" s="703"/>
      <c r="O139" s="704"/>
      <c r="P139" s="704"/>
      <c r="Q139" s="704"/>
    </row>
    <row r="140" spans="1:18" s="1" customFormat="1" ht="15.75" customHeight="1" thickBot="1" x14ac:dyDescent="0.4">
      <c r="A140" s="865" t="s">
        <v>7</v>
      </c>
      <c r="B140" s="896" t="s">
        <v>15</v>
      </c>
      <c r="C140" s="1088" t="s">
        <v>50</v>
      </c>
      <c r="D140" s="1089"/>
      <c r="E140" s="1089"/>
      <c r="F140" s="1118"/>
      <c r="G140" s="255">
        <f t="shared" ref="G140:I140" si="20">G139</f>
        <v>52.5</v>
      </c>
      <c r="H140" s="138">
        <f t="shared" si="20"/>
        <v>90</v>
      </c>
      <c r="I140" s="138">
        <f t="shared" si="20"/>
        <v>85</v>
      </c>
      <c r="J140" s="1119"/>
      <c r="K140" s="1120"/>
      <c r="L140" s="1120"/>
      <c r="M140" s="1121"/>
      <c r="N140" s="703"/>
      <c r="O140" s="704"/>
      <c r="P140" s="704"/>
      <c r="Q140" s="704"/>
    </row>
    <row r="141" spans="1:18" s="1" customFormat="1" ht="16.5" customHeight="1" thickBot="1" x14ac:dyDescent="0.4">
      <c r="A141" s="23" t="s">
        <v>7</v>
      </c>
      <c r="B141" s="59" t="s">
        <v>16</v>
      </c>
      <c r="C141" s="1122" t="s">
        <v>52</v>
      </c>
      <c r="D141" s="1123"/>
      <c r="E141" s="1123"/>
      <c r="F141" s="1123"/>
      <c r="G141" s="1123"/>
      <c r="H141" s="1123"/>
      <c r="I141" s="1123"/>
      <c r="J141" s="1123"/>
      <c r="K141" s="1097"/>
      <c r="L141" s="1097"/>
      <c r="M141" s="1098"/>
      <c r="N141" s="703"/>
      <c r="O141" s="704"/>
      <c r="P141" s="704"/>
      <c r="Q141" s="704"/>
    </row>
    <row r="142" spans="1:18" s="1" customFormat="1" ht="40.75" customHeight="1" x14ac:dyDescent="0.35">
      <c r="A142" s="867" t="s">
        <v>7</v>
      </c>
      <c r="B142" s="103" t="s">
        <v>16</v>
      </c>
      <c r="C142" s="868" t="s">
        <v>7</v>
      </c>
      <c r="D142" s="28" t="s">
        <v>53</v>
      </c>
      <c r="E142" s="591"/>
      <c r="F142" s="188" t="s">
        <v>10</v>
      </c>
      <c r="G142" s="1007">
        <v>49</v>
      </c>
      <c r="H142" s="1007">
        <v>136</v>
      </c>
      <c r="I142" s="1007">
        <v>36</v>
      </c>
      <c r="J142" s="502"/>
      <c r="K142" s="421"/>
      <c r="L142" s="424"/>
      <c r="M142" s="418"/>
      <c r="O142" s="1008" t="s">
        <v>10</v>
      </c>
      <c r="P142" s="1009">
        <f>+G143+G144+G146</f>
        <v>49</v>
      </c>
      <c r="Q142" s="1009">
        <f>+H143+H144+H146+H145</f>
        <v>136</v>
      </c>
      <c r="R142" s="1009">
        <f>+I143+I144+I146+I145</f>
        <v>36</v>
      </c>
    </row>
    <row r="143" spans="1:18" s="1" customFormat="1" ht="30" customHeight="1" x14ac:dyDescent="0.35">
      <c r="A143" s="855"/>
      <c r="B143" s="871"/>
      <c r="C143" s="866"/>
      <c r="D143" s="858" t="s">
        <v>103</v>
      </c>
      <c r="E143" s="892" t="s">
        <v>216</v>
      </c>
      <c r="F143" s="1016" t="s">
        <v>226</v>
      </c>
      <c r="G143" s="988">
        <v>36</v>
      </c>
      <c r="H143" s="1017">
        <v>36</v>
      </c>
      <c r="I143" s="964">
        <v>36</v>
      </c>
      <c r="J143" s="888" t="s">
        <v>102</v>
      </c>
      <c r="K143" s="521">
        <v>60</v>
      </c>
      <c r="L143" s="267">
        <v>60</v>
      </c>
      <c r="M143" s="499">
        <v>60</v>
      </c>
      <c r="O143" s="1008"/>
      <c r="P143" s="1010">
        <f>+P142-G148</f>
        <v>0</v>
      </c>
      <c r="Q143" s="1010">
        <f t="shared" ref="Q143:R143" si="21">+Q142-H148</f>
        <v>0</v>
      </c>
      <c r="R143" s="1010">
        <f t="shared" si="21"/>
        <v>0</v>
      </c>
    </row>
    <row r="144" spans="1:18" s="1" customFormat="1" ht="15" customHeight="1" x14ac:dyDescent="0.35">
      <c r="A144" s="855"/>
      <c r="B144" s="871"/>
      <c r="C144" s="857"/>
      <c r="D144" s="1105" t="s">
        <v>217</v>
      </c>
      <c r="E144" s="169" t="s">
        <v>218</v>
      </c>
      <c r="F144" s="1018" t="s">
        <v>226</v>
      </c>
      <c r="G144" s="1019">
        <v>12</v>
      </c>
      <c r="H144" s="1020"/>
      <c r="I144" s="1021"/>
      <c r="J144" s="583" t="s">
        <v>219</v>
      </c>
      <c r="K144" s="585">
        <v>1</v>
      </c>
      <c r="L144" s="553"/>
      <c r="M144" s="584"/>
    </row>
    <row r="145" spans="1:42" s="1" customFormat="1" ht="15.65" customHeight="1" x14ac:dyDescent="0.35">
      <c r="A145" s="855"/>
      <c r="B145" s="871"/>
      <c r="C145" s="857"/>
      <c r="D145" s="1106"/>
      <c r="E145" s="586"/>
      <c r="F145" s="1022" t="s">
        <v>226</v>
      </c>
      <c r="G145" s="1023"/>
      <c r="H145" s="1024">
        <v>100</v>
      </c>
      <c r="I145" s="1025"/>
      <c r="J145" s="367" t="s">
        <v>220</v>
      </c>
      <c r="K145" s="756"/>
      <c r="L145" s="524">
        <v>100</v>
      </c>
      <c r="M145" s="501"/>
    </row>
    <row r="146" spans="1:42" s="1" customFormat="1" ht="14.5" customHeight="1" x14ac:dyDescent="0.35">
      <c r="A146" s="855"/>
      <c r="B146" s="871"/>
      <c r="C146" s="857"/>
      <c r="D146" s="1105" t="s">
        <v>221</v>
      </c>
      <c r="E146" s="892" t="s">
        <v>218</v>
      </c>
      <c r="F146" s="1018" t="s">
        <v>226</v>
      </c>
      <c r="G146" s="1026">
        <v>1</v>
      </c>
      <c r="H146" s="1020"/>
      <c r="I146" s="1027"/>
      <c r="J146" s="888" t="s">
        <v>222</v>
      </c>
      <c r="K146" s="521">
        <v>1</v>
      </c>
      <c r="L146" s="267"/>
      <c r="M146" s="787"/>
    </row>
    <row r="147" spans="1:42" s="1" customFormat="1" ht="14.5" customHeight="1" x14ac:dyDescent="0.35">
      <c r="A147" s="855"/>
      <c r="B147" s="871"/>
      <c r="C147" s="857"/>
      <c r="D147" s="1106"/>
      <c r="E147" s="892" t="s">
        <v>133</v>
      </c>
      <c r="F147" s="1022"/>
      <c r="G147" s="1028"/>
      <c r="H147" s="1029"/>
      <c r="I147" s="1030"/>
      <c r="J147" s="476"/>
      <c r="K147" s="756"/>
      <c r="L147" s="524"/>
      <c r="M147" s="501"/>
    </row>
    <row r="148" spans="1:42" s="22" customFormat="1" ht="15" customHeight="1" thickBot="1" x14ac:dyDescent="0.4">
      <c r="A148" s="865"/>
      <c r="B148" s="872"/>
      <c r="C148" s="123"/>
      <c r="D148" s="186"/>
      <c r="E148" s="219"/>
      <c r="F148" s="181" t="s">
        <v>31</v>
      </c>
      <c r="G148" s="137">
        <f>+G142</f>
        <v>49</v>
      </c>
      <c r="H148" s="269">
        <f>+H142</f>
        <v>136</v>
      </c>
      <c r="I148" s="69">
        <f>+I142</f>
        <v>36</v>
      </c>
      <c r="J148" s="467"/>
      <c r="K148" s="388"/>
      <c r="L148" s="397"/>
      <c r="M148" s="378"/>
    </row>
    <row r="149" spans="1:42" s="22" customFormat="1" ht="17.149999999999999" customHeight="1" x14ac:dyDescent="0.35">
      <c r="A149" s="1107" t="s">
        <v>7</v>
      </c>
      <c r="B149" s="1110" t="s">
        <v>16</v>
      </c>
      <c r="C149" s="1113" t="s">
        <v>12</v>
      </c>
      <c r="D149" s="1116" t="s">
        <v>266</v>
      </c>
      <c r="E149" s="660" t="s">
        <v>216</v>
      </c>
      <c r="F149" s="864" t="s">
        <v>10</v>
      </c>
      <c r="G149" s="251"/>
      <c r="H149" s="128"/>
      <c r="I149" s="251"/>
      <c r="J149" s="1055" t="s">
        <v>237</v>
      </c>
      <c r="K149" s="873">
        <v>1</v>
      </c>
      <c r="L149" s="852"/>
      <c r="M149" s="109"/>
    </row>
    <row r="150" spans="1:42" s="22" customFormat="1" ht="17.149999999999999" customHeight="1" x14ac:dyDescent="0.35">
      <c r="A150" s="1108"/>
      <c r="B150" s="1111"/>
      <c r="C150" s="1114"/>
      <c r="D150" s="1117"/>
      <c r="E150" s="244" t="s">
        <v>126</v>
      </c>
      <c r="F150" s="39"/>
      <c r="G150" s="132"/>
      <c r="H150" s="129"/>
      <c r="I150" s="162"/>
      <c r="J150" s="1056"/>
      <c r="K150" s="928"/>
      <c r="L150" s="876"/>
      <c r="M150" s="632"/>
    </row>
    <row r="151" spans="1:42" s="22" customFormat="1" ht="17.5" customHeight="1" thickBot="1" x14ac:dyDescent="0.4">
      <c r="A151" s="1109"/>
      <c r="B151" s="1112"/>
      <c r="C151" s="1115"/>
      <c r="D151" s="589"/>
      <c r="E151" s="240"/>
      <c r="F151" s="149" t="s">
        <v>31</v>
      </c>
      <c r="G151" s="147">
        <f>SUM(G149:G150)</f>
        <v>0</v>
      </c>
      <c r="H151" s="150">
        <f>SUM(H149:H150)</f>
        <v>0</v>
      </c>
      <c r="I151" s="150">
        <f>SUM(I149:I150)</f>
        <v>0</v>
      </c>
      <c r="J151" s="783"/>
      <c r="K151" s="784"/>
      <c r="L151" s="399"/>
      <c r="M151" s="216"/>
    </row>
    <row r="152" spans="1:42" s="1" customFormat="1" ht="15.75" customHeight="1" thickBot="1" x14ac:dyDescent="0.4">
      <c r="A152" s="23" t="s">
        <v>7</v>
      </c>
      <c r="B152" s="25" t="s">
        <v>16</v>
      </c>
      <c r="C152" s="1088" t="s">
        <v>50</v>
      </c>
      <c r="D152" s="1089"/>
      <c r="E152" s="1089"/>
      <c r="F152" s="1089"/>
      <c r="G152" s="268">
        <f>G148+G151</f>
        <v>49</v>
      </c>
      <c r="H152" s="255">
        <f>H148+H151</f>
        <v>136</v>
      </c>
      <c r="I152" s="138">
        <f>I148+I151</f>
        <v>36</v>
      </c>
      <c r="J152" s="1090"/>
      <c r="K152" s="1091"/>
      <c r="L152" s="1091"/>
      <c r="M152" s="1092"/>
      <c r="N152" s="256"/>
    </row>
    <row r="153" spans="1:42" s="3" customFormat="1" ht="15.75" customHeight="1" thickBot="1" x14ac:dyDescent="0.4">
      <c r="A153" s="23" t="s">
        <v>7</v>
      </c>
      <c r="B153" s="1093" t="s">
        <v>54</v>
      </c>
      <c r="C153" s="1094"/>
      <c r="D153" s="1094"/>
      <c r="E153" s="1094"/>
      <c r="F153" s="1095"/>
      <c r="G153" s="342">
        <f>SUM(G152,G126,G114,G140,)</f>
        <v>18626.100000000002</v>
      </c>
      <c r="H153" s="141">
        <f>SUM(H152,H126,H114,H140,)</f>
        <v>18125</v>
      </c>
      <c r="I153" s="141">
        <f>SUM(I152,I126,I114,I140,)</f>
        <v>18611.100000000002</v>
      </c>
      <c r="J153" s="1096"/>
      <c r="K153" s="1097"/>
      <c r="L153" s="1097"/>
      <c r="M153" s="1098"/>
    </row>
    <row r="154" spans="1:42" s="3" customFormat="1" ht="15.75" customHeight="1" thickBot="1" x14ac:dyDescent="0.4">
      <c r="A154" s="29" t="s">
        <v>15</v>
      </c>
      <c r="B154" s="1099" t="s">
        <v>55</v>
      </c>
      <c r="C154" s="1100"/>
      <c r="D154" s="1100"/>
      <c r="E154" s="1100"/>
      <c r="F154" s="1101"/>
      <c r="G154" s="343">
        <f t="shared" ref="G154:I154" si="22">G153</f>
        <v>18626.100000000002</v>
      </c>
      <c r="H154" s="142">
        <f t="shared" si="22"/>
        <v>18125</v>
      </c>
      <c r="I154" s="142">
        <f t="shared" si="22"/>
        <v>18611.100000000002</v>
      </c>
      <c r="J154" s="1102"/>
      <c r="K154" s="1103"/>
      <c r="L154" s="1103"/>
      <c r="M154" s="1104"/>
    </row>
    <row r="155" spans="1:42" s="933" customFormat="1" ht="17.25" customHeight="1" x14ac:dyDescent="0.35">
      <c r="A155" s="1057" t="s">
        <v>281</v>
      </c>
      <c r="B155" s="1057"/>
      <c r="C155" s="1057"/>
      <c r="D155" s="1057"/>
      <c r="E155" s="1057"/>
      <c r="F155" s="1057"/>
      <c r="G155" s="1057"/>
      <c r="H155" s="1057"/>
      <c r="I155" s="1057"/>
      <c r="J155" s="1057"/>
      <c r="K155" s="1057"/>
      <c r="L155" s="1057"/>
      <c r="M155" s="1057"/>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row>
    <row r="156" spans="1:42" s="526" customFormat="1" ht="14.15" customHeight="1" x14ac:dyDescent="0.35">
      <c r="A156" s="1077"/>
      <c r="B156" s="1077"/>
      <c r="C156" s="1077"/>
      <c r="D156" s="1077"/>
      <c r="E156" s="1077"/>
      <c r="F156" s="1077"/>
      <c r="G156" s="1077"/>
      <c r="H156" s="1077"/>
      <c r="I156" s="1077"/>
      <c r="J156" s="1077"/>
      <c r="K156" s="1077"/>
      <c r="L156" s="1077"/>
      <c r="M156" s="1077"/>
      <c r="N156" s="525"/>
      <c r="O156" s="525"/>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row>
    <row r="157" spans="1:42" s="3" customFormat="1" ht="18.75" customHeight="1" x14ac:dyDescent="0.35">
      <c r="A157" s="21"/>
      <c r="B157" s="30"/>
      <c r="C157" s="1078" t="s">
        <v>56</v>
      </c>
      <c r="D157" s="1078"/>
      <c r="E157" s="1078"/>
      <c r="F157" s="1078"/>
      <c r="G157" s="1078"/>
      <c r="H157" s="1078"/>
      <c r="I157" s="1078"/>
      <c r="J157" s="26"/>
      <c r="K157" s="89"/>
      <c r="L157" s="89"/>
      <c r="M157" s="89"/>
    </row>
    <row r="158" spans="1:42" s="3" customFormat="1" ht="12" customHeight="1" thickBot="1" x14ac:dyDescent="0.4">
      <c r="A158" s="21"/>
      <c r="B158" s="19"/>
      <c r="C158" s="125"/>
      <c r="D158" s="19"/>
      <c r="E158" s="31"/>
      <c r="F158" s="26"/>
      <c r="G158" s="26"/>
      <c r="H158" s="26"/>
      <c r="I158" s="26"/>
      <c r="J158" s="26"/>
      <c r="K158" s="89"/>
      <c r="L158" s="89"/>
      <c r="M158" s="89"/>
    </row>
    <row r="159" spans="1:42" s="3" customFormat="1" ht="82.5" customHeight="1" thickBot="1" x14ac:dyDescent="0.4">
      <c r="A159" s="33"/>
      <c r="B159" s="33"/>
      <c r="C159" s="1079" t="s">
        <v>57</v>
      </c>
      <c r="D159" s="1080"/>
      <c r="E159" s="1080"/>
      <c r="F159" s="1081"/>
      <c r="G159" s="349" t="s">
        <v>197</v>
      </c>
      <c r="H159" s="350" t="s">
        <v>244</v>
      </c>
      <c r="I159" s="351" t="s">
        <v>198</v>
      </c>
      <c r="J159" s="21"/>
      <c r="K159" s="32"/>
      <c r="L159" s="32"/>
      <c r="M159" s="32"/>
    </row>
    <row r="160" spans="1:42" s="3" customFormat="1" ht="13" x14ac:dyDescent="0.35">
      <c r="A160" s="33"/>
      <c r="B160" s="33"/>
      <c r="C160" s="1082" t="s">
        <v>247</v>
      </c>
      <c r="D160" s="1083"/>
      <c r="E160" s="1083"/>
      <c r="F160" s="1084"/>
      <c r="G160" s="311">
        <f>G161+G168+G169+G170</f>
        <v>18626.100000000002</v>
      </c>
      <c r="H160" s="320">
        <f>H161+H168+H169+H170</f>
        <v>18125</v>
      </c>
      <c r="I160" s="302">
        <f>I161+I168+I169+I170</f>
        <v>18611.099999999999</v>
      </c>
      <c r="J160" s="53"/>
      <c r="K160" s="55"/>
      <c r="L160" s="55"/>
      <c r="M160" s="55"/>
    </row>
    <row r="161" spans="1:17" s="3" customFormat="1" ht="12.75" customHeight="1" x14ac:dyDescent="0.35">
      <c r="A161" s="33"/>
      <c r="B161" s="33"/>
      <c r="C161" s="1085" t="s">
        <v>58</v>
      </c>
      <c r="D161" s="1086"/>
      <c r="E161" s="1086"/>
      <c r="F161" s="1087"/>
      <c r="G161" s="312">
        <f>SUM(G162:G167)</f>
        <v>17358.7</v>
      </c>
      <c r="H161" s="321">
        <f>SUM(H162:H167)</f>
        <v>18125</v>
      </c>
      <c r="I161" s="303">
        <f>SUM(I162:I167)</f>
        <v>18611.099999999999</v>
      </c>
      <c r="J161" s="53"/>
      <c r="K161" s="55"/>
      <c r="L161" s="55"/>
      <c r="M161" s="55"/>
    </row>
    <row r="162" spans="1:17" s="3" customFormat="1" ht="12.75" customHeight="1" x14ac:dyDescent="0.35">
      <c r="A162" s="33"/>
      <c r="B162" s="33"/>
      <c r="C162" s="1066" t="s">
        <v>59</v>
      </c>
      <c r="D162" s="1067"/>
      <c r="E162" s="1067"/>
      <c r="F162" s="1068"/>
      <c r="G162" s="313">
        <f>SUMIF(F16:F154,"SB",G16:G154)</f>
        <v>15713.6</v>
      </c>
      <c r="H162" s="322">
        <f>SUMIF(F16:F154,"SB",H16:H154)</f>
        <v>16479.7</v>
      </c>
      <c r="I162" s="304">
        <f>SUMIF(F16:F154,"SB",I16:I154)</f>
        <v>16965.8</v>
      </c>
      <c r="J162" s="21"/>
      <c r="K162" s="1014"/>
      <c r="L162" s="1014"/>
      <c r="M162" s="1014"/>
      <c r="O162" s="98"/>
      <c r="P162" s="98"/>
      <c r="Q162" s="98"/>
    </row>
    <row r="163" spans="1:17" s="3" customFormat="1" ht="12.75" customHeight="1" x14ac:dyDescent="0.35">
      <c r="A163" s="33"/>
      <c r="B163" s="33"/>
      <c r="C163" s="1060" t="s">
        <v>60</v>
      </c>
      <c r="D163" s="1069"/>
      <c r="E163" s="1069"/>
      <c r="F163" s="1070"/>
      <c r="G163" s="313">
        <f>SUMIF(F16:F154,"SB(VR)",G16:G154)</f>
        <v>20</v>
      </c>
      <c r="H163" s="322">
        <f>SUMIF(F16:F154,"SB(VR)",H16:H154)</f>
        <v>20</v>
      </c>
      <c r="I163" s="304">
        <f>SUMIF(F16:F154,"SB(VR)",I16:I154)</f>
        <v>20</v>
      </c>
      <c r="J163" s="21"/>
      <c r="K163" s="1014"/>
      <c r="L163" s="1014"/>
      <c r="M163" s="1014"/>
    </row>
    <row r="164" spans="1:17" s="3" customFormat="1" ht="12.75" customHeight="1" x14ac:dyDescent="0.35">
      <c r="A164" s="33"/>
      <c r="B164" s="33"/>
      <c r="C164" s="1071" t="s">
        <v>61</v>
      </c>
      <c r="D164" s="1072"/>
      <c r="E164" s="1072"/>
      <c r="F164" s="1073"/>
      <c r="G164" s="313">
        <f>SUMIF(F16:F154,"SB(VB)",G16:G154)</f>
        <v>797.30000000000007</v>
      </c>
      <c r="H164" s="322">
        <f>SUMIF(F16:F154,"SB(VB)",H16:H154)</f>
        <v>797.5</v>
      </c>
      <c r="I164" s="304">
        <f>SUMIF(F16:F154,"SB(VB)",I16:I154)</f>
        <v>797.5</v>
      </c>
      <c r="J164" s="101"/>
      <c r="K164" s="1014"/>
      <c r="L164" s="1014"/>
      <c r="M164" s="1014"/>
    </row>
    <row r="165" spans="1:17" s="3" customFormat="1" ht="27.65" customHeight="1" x14ac:dyDescent="0.35">
      <c r="A165" s="33"/>
      <c r="B165" s="33"/>
      <c r="C165" s="1071" t="s">
        <v>175</v>
      </c>
      <c r="D165" s="1072"/>
      <c r="E165" s="1072"/>
      <c r="F165" s="1073"/>
      <c r="G165" s="313">
        <f>SUMIF(F16:F154,"SB(S)",G16:G154)</f>
        <v>657.8</v>
      </c>
      <c r="H165" s="322">
        <f>SUMIF(F16:F154,"SB(S)",H16:H154)</f>
        <v>657.8</v>
      </c>
      <c r="I165" s="304">
        <f>SUMIF(F16:F154,"SB(S)",I16:I154)</f>
        <v>657.8</v>
      </c>
      <c r="J165" s="101"/>
      <c r="K165" s="1014"/>
      <c r="L165" s="1014"/>
      <c r="M165" s="1014"/>
    </row>
    <row r="166" spans="1:17" s="1" customFormat="1" ht="12.75" customHeight="1" x14ac:dyDescent="0.35">
      <c r="A166" s="33"/>
      <c r="B166" s="33"/>
      <c r="C166" s="1074" t="s">
        <v>63</v>
      </c>
      <c r="D166" s="1075"/>
      <c r="E166" s="1075"/>
      <c r="F166" s="1076"/>
      <c r="G166" s="314">
        <f>SUMIF(F16:F154,"SB(SP)",G16:G154)</f>
        <v>150</v>
      </c>
      <c r="H166" s="323">
        <f>SUMIF(F16:F154,"SB(SP)",H16:H154)</f>
        <v>150</v>
      </c>
      <c r="I166" s="305">
        <f>SUMIF(F16:F154,"SB(SP)",I16:I154)</f>
        <v>150</v>
      </c>
      <c r="J166" s="58"/>
      <c r="K166" s="1015"/>
      <c r="L166" s="1015"/>
      <c r="M166" s="1015"/>
    </row>
    <row r="167" spans="1:17" s="1" customFormat="1" ht="29.15" customHeight="1" x14ac:dyDescent="0.35">
      <c r="A167" s="33"/>
      <c r="B167" s="33"/>
      <c r="C167" s="1060" t="s">
        <v>267</v>
      </c>
      <c r="D167" s="1061"/>
      <c r="E167" s="1061"/>
      <c r="F167" s="1062"/>
      <c r="G167" s="314">
        <f>SUMIF(F16:F154,"SB(KPP)",G16:G154)</f>
        <v>20</v>
      </c>
      <c r="H167" s="323">
        <f>SUMIF(F16:F154,"SB(KPP)",H16:H154)</f>
        <v>20</v>
      </c>
      <c r="I167" s="305">
        <f>SUMIF(F16:F154,"SB(KPP)",I16:I154)</f>
        <v>20</v>
      </c>
      <c r="J167" s="33"/>
      <c r="K167" s="1015"/>
      <c r="L167" s="1015"/>
      <c r="M167" s="1015"/>
    </row>
    <row r="168" spans="1:17" s="1" customFormat="1" ht="12.75" customHeight="1" x14ac:dyDescent="0.35">
      <c r="A168" s="33"/>
      <c r="B168" s="33"/>
      <c r="C168" s="1063" t="s">
        <v>200</v>
      </c>
      <c r="D168" s="1064"/>
      <c r="E168" s="1064"/>
      <c r="F168" s="1065"/>
      <c r="G168" s="316">
        <f>SUMIF(F16:F154,"SB(L)",G16:G154)</f>
        <v>1188.4000000000001</v>
      </c>
      <c r="H168" s="325">
        <f>SUMIF(F16:F154,"SB(L)",H16:H154)</f>
        <v>0</v>
      </c>
      <c r="I168" s="307">
        <f>SUMIF(F16:F154,"SB(L)",I16:I154)</f>
        <v>0</v>
      </c>
      <c r="J168" s="33"/>
      <c r="K168" s="1015"/>
      <c r="L168" s="1015"/>
      <c r="M168" s="1015"/>
    </row>
    <row r="169" spans="1:17" s="1" customFormat="1" ht="12.75" customHeight="1" x14ac:dyDescent="0.35">
      <c r="A169" s="33"/>
      <c r="B169" s="33"/>
      <c r="C169" s="1063" t="s">
        <v>64</v>
      </c>
      <c r="D169" s="1064"/>
      <c r="E169" s="1064"/>
      <c r="F169" s="1065"/>
      <c r="G169" s="1013">
        <f>SUMIF(F16:F154,"SB(SPL)",G16:G154)</f>
        <v>69</v>
      </c>
      <c r="H169" s="325">
        <f>SUMIF(F16:F154,"SB(SPL)",H16:H154)</f>
        <v>0</v>
      </c>
      <c r="I169" s="307">
        <f>SUMIF(F16:F154,"SB(SPL)",I16:I154)</f>
        <v>0</v>
      </c>
      <c r="J169" s="33"/>
      <c r="K169" s="1015"/>
      <c r="L169" s="1015"/>
      <c r="M169" s="1015"/>
    </row>
    <row r="170" spans="1:17" s="1" customFormat="1" ht="12.75" customHeight="1" x14ac:dyDescent="0.35">
      <c r="A170" s="33"/>
      <c r="B170" s="33"/>
      <c r="C170" s="1063" t="s">
        <v>65</v>
      </c>
      <c r="D170" s="1064"/>
      <c r="E170" s="1064"/>
      <c r="F170" s="1065"/>
      <c r="G170" s="316">
        <f>SUMIF(F16:F154,"SB(VRL)",G16:G154)</f>
        <v>10</v>
      </c>
      <c r="H170" s="325">
        <f>SUMIF(F16:F154,"SB(VRL)",H16:H154)</f>
        <v>0</v>
      </c>
      <c r="I170" s="307">
        <f>SUMIF(F16:F154,"SB(VRL)",I16:I154)</f>
        <v>0</v>
      </c>
      <c r="J170" s="33"/>
      <c r="K170" s="1015"/>
      <c r="L170" s="1015"/>
      <c r="M170" s="1015"/>
    </row>
    <row r="171" spans="1:17" s="1" customFormat="1" ht="12.75" customHeight="1" x14ac:dyDescent="0.35">
      <c r="A171" s="63"/>
      <c r="B171" s="63"/>
      <c r="C171" s="1043" t="s">
        <v>66</v>
      </c>
      <c r="D171" s="1044"/>
      <c r="E171" s="1044"/>
      <c r="F171" s="1045"/>
      <c r="G171" s="317">
        <f>+G172</f>
        <v>0</v>
      </c>
      <c r="H171" s="326">
        <f>+H172</f>
        <v>0</v>
      </c>
      <c r="I171" s="308">
        <f>+I172</f>
        <v>0</v>
      </c>
      <c r="J171" s="33"/>
      <c r="K171" s="1015"/>
      <c r="L171" s="1015"/>
      <c r="M171" s="1015"/>
    </row>
    <row r="172" spans="1:17" s="26" customFormat="1" x14ac:dyDescent="0.35">
      <c r="A172" s="172"/>
      <c r="B172" s="172"/>
      <c r="C172" s="1046" t="s">
        <v>151</v>
      </c>
      <c r="D172" s="1047"/>
      <c r="E172" s="1047"/>
      <c r="F172" s="1048"/>
      <c r="G172" s="318">
        <f>SUMIF(F16:F154,"Kt",G16:G154)</f>
        <v>0</v>
      </c>
      <c r="H172" s="327">
        <f>SUMIF(F16:F154,"Kt",H16:H154)</f>
        <v>0</v>
      </c>
      <c r="I172" s="309">
        <f>SUMIF(F16:F154,"Kt",I16:I154)</f>
        <v>0</v>
      </c>
      <c r="J172" s="63"/>
      <c r="K172" s="58"/>
      <c r="L172" s="58"/>
      <c r="M172" s="58"/>
    </row>
    <row r="173" spans="1:17" s="1" customFormat="1" ht="13.5" customHeight="1" thickBot="1" x14ac:dyDescent="0.4">
      <c r="A173" s="63"/>
      <c r="B173" s="63"/>
      <c r="C173" s="1052" t="s">
        <v>68</v>
      </c>
      <c r="D173" s="1053"/>
      <c r="E173" s="1053"/>
      <c r="F173" s="1054"/>
      <c r="G173" s="319">
        <f>G171+G160</f>
        <v>18626.100000000002</v>
      </c>
      <c r="H173" s="328">
        <f>H171+H160</f>
        <v>18125</v>
      </c>
      <c r="I173" s="310">
        <f>I171+I160</f>
        <v>18611.099999999999</v>
      </c>
      <c r="J173" s="33"/>
      <c r="K173" s="1015"/>
      <c r="L173" s="1015"/>
      <c r="M173" s="1015"/>
    </row>
    <row r="174" spans="1:17" s="36" customFormat="1" ht="13" x14ac:dyDescent="0.35">
      <c r="A174" s="35"/>
      <c r="B174" s="35"/>
      <c r="C174" s="126"/>
      <c r="D174" s="35"/>
      <c r="E174" s="35"/>
      <c r="F174" s="245"/>
      <c r="G174" s="246"/>
      <c r="H174" s="246"/>
      <c r="I174" s="246"/>
      <c r="J174" s="63"/>
      <c r="K174" s="35"/>
      <c r="L174" s="35"/>
      <c r="M174" s="35"/>
    </row>
    <row r="175" spans="1:17" s="36" customFormat="1" ht="13" x14ac:dyDescent="0.35">
      <c r="A175" s="35"/>
      <c r="B175" s="35"/>
      <c r="C175" s="126"/>
      <c r="D175" s="33"/>
      <c r="E175" s="37"/>
      <c r="F175" s="35"/>
      <c r="G175" s="46"/>
      <c r="H175" s="46"/>
      <c r="I175" s="46"/>
      <c r="J175" s="63"/>
      <c r="K175" s="38"/>
      <c r="L175" s="38"/>
      <c r="M175" s="38"/>
    </row>
    <row r="176" spans="1:17" s="36" customFormat="1" ht="13" x14ac:dyDescent="0.35">
      <c r="A176" s="35"/>
      <c r="B176" s="35"/>
      <c r="C176" s="126"/>
      <c r="D176" s="33"/>
      <c r="E176" s="37"/>
      <c r="F176" s="35"/>
      <c r="G176" s="35"/>
      <c r="H176" s="35"/>
      <c r="I176" s="35"/>
      <c r="J176" s="35"/>
      <c r="K176" s="38"/>
      <c r="L176" s="38"/>
      <c r="M176" s="38"/>
    </row>
    <row r="177" spans="7:9" x14ac:dyDescent="0.35">
      <c r="G177" s="45"/>
      <c r="H177" s="45"/>
      <c r="I177" s="45"/>
    </row>
    <row r="178" spans="7:9" x14ac:dyDescent="0.35">
      <c r="G178" s="45"/>
      <c r="H178" s="45"/>
      <c r="I178" s="45"/>
    </row>
    <row r="179" spans="7:9" x14ac:dyDescent="0.35">
      <c r="G179" s="54"/>
      <c r="H179" s="54"/>
      <c r="I179" s="54"/>
    </row>
  </sheetData>
  <mergeCells count="144">
    <mergeCell ref="J1:M1"/>
    <mergeCell ref="A4:M4"/>
    <mergeCell ref="A5:M5"/>
    <mergeCell ref="A6:M6"/>
    <mergeCell ref="L8:M8"/>
    <mergeCell ref="A9:A11"/>
    <mergeCell ref="B9:B11"/>
    <mergeCell ref="C9:C11"/>
    <mergeCell ref="D9:D11"/>
    <mergeCell ref="I9:I11"/>
    <mergeCell ref="J9:M9"/>
    <mergeCell ref="J10:J11"/>
    <mergeCell ref="K10:M10"/>
    <mergeCell ref="A12:M12"/>
    <mergeCell ref="E9:E11"/>
    <mergeCell ref="F9:F11"/>
    <mergeCell ref="G9:G11"/>
    <mergeCell ref="H9:H11"/>
    <mergeCell ref="L26:L27"/>
    <mergeCell ref="M26:M27"/>
    <mergeCell ref="A28:A32"/>
    <mergeCell ref="B28:B32"/>
    <mergeCell ref="C28:C32"/>
    <mergeCell ref="D28:D32"/>
    <mergeCell ref="J28:J29"/>
    <mergeCell ref="K28:K29"/>
    <mergeCell ref="A13:M13"/>
    <mergeCell ref="B14:M14"/>
    <mergeCell ref="C15:M15"/>
    <mergeCell ref="D23:D25"/>
    <mergeCell ref="E23:E25"/>
    <mergeCell ref="J23:J24"/>
    <mergeCell ref="J26:J27"/>
    <mergeCell ref="K26:K27"/>
    <mergeCell ref="A45:A51"/>
    <mergeCell ref="B45:B51"/>
    <mergeCell ref="C45:C51"/>
    <mergeCell ref="D45:D51"/>
    <mergeCell ref="D52:D53"/>
    <mergeCell ref="D42:D43"/>
    <mergeCell ref="L28:L29"/>
    <mergeCell ref="M28:M29"/>
    <mergeCell ref="D33:D35"/>
    <mergeCell ref="J33:J34"/>
    <mergeCell ref="K33:K34"/>
    <mergeCell ref="L33:L34"/>
    <mergeCell ref="M33:M34"/>
    <mergeCell ref="D39:D41"/>
    <mergeCell ref="J70:J71"/>
    <mergeCell ref="D61:D62"/>
    <mergeCell ref="A65:A66"/>
    <mergeCell ref="B65:B66"/>
    <mergeCell ref="C65:C66"/>
    <mergeCell ref="D65:D66"/>
    <mergeCell ref="E65:E66"/>
    <mergeCell ref="D54:D55"/>
    <mergeCell ref="J54:J55"/>
    <mergeCell ref="D56:D57"/>
    <mergeCell ref="D72:D73"/>
    <mergeCell ref="D74:D77"/>
    <mergeCell ref="D78:D79"/>
    <mergeCell ref="A81:A82"/>
    <mergeCell ref="B81:B82"/>
    <mergeCell ref="C81:C82"/>
    <mergeCell ref="A67:A68"/>
    <mergeCell ref="B67:B68"/>
    <mergeCell ref="C67:C68"/>
    <mergeCell ref="D70:D71"/>
    <mergeCell ref="D97:D98"/>
    <mergeCell ref="D99:D100"/>
    <mergeCell ref="D102:D103"/>
    <mergeCell ref="J90:J91"/>
    <mergeCell ref="D92:D93"/>
    <mergeCell ref="J92:J93"/>
    <mergeCell ref="D94:D95"/>
    <mergeCell ref="D86:D89"/>
    <mergeCell ref="A83:A85"/>
    <mergeCell ref="B83:B85"/>
    <mergeCell ref="C83:C85"/>
    <mergeCell ref="D83:D84"/>
    <mergeCell ref="E83:E84"/>
    <mergeCell ref="D90:D91"/>
    <mergeCell ref="A111:A113"/>
    <mergeCell ref="B111:B113"/>
    <mergeCell ref="C111:C113"/>
    <mergeCell ref="D111:D112"/>
    <mergeCell ref="J111:J112"/>
    <mergeCell ref="D105:D106"/>
    <mergeCell ref="A108:A110"/>
    <mergeCell ref="B108:B110"/>
    <mergeCell ref="C108:C110"/>
    <mergeCell ref="D108:D109"/>
    <mergeCell ref="E108:E109"/>
    <mergeCell ref="D123:D124"/>
    <mergeCell ref="C126:F126"/>
    <mergeCell ref="J126:M126"/>
    <mergeCell ref="C127:M127"/>
    <mergeCell ref="A129:A139"/>
    <mergeCell ref="B129:B139"/>
    <mergeCell ref="C129:C139"/>
    <mergeCell ref="C114:F114"/>
    <mergeCell ref="J114:M114"/>
    <mergeCell ref="C115:M115"/>
    <mergeCell ref="D116:D119"/>
    <mergeCell ref="C140:F140"/>
    <mergeCell ref="J140:M140"/>
    <mergeCell ref="C141:M141"/>
    <mergeCell ref="D132:D134"/>
    <mergeCell ref="J132:J133"/>
    <mergeCell ref="D135:D136"/>
    <mergeCell ref="D137:D138"/>
    <mergeCell ref="F137:F138"/>
    <mergeCell ref="D129:D131"/>
    <mergeCell ref="C152:F152"/>
    <mergeCell ref="J152:M152"/>
    <mergeCell ref="B153:F153"/>
    <mergeCell ref="J153:M153"/>
    <mergeCell ref="B154:F154"/>
    <mergeCell ref="J154:M154"/>
    <mergeCell ref="D144:D145"/>
    <mergeCell ref="D146:D147"/>
    <mergeCell ref="A149:A151"/>
    <mergeCell ref="B149:B151"/>
    <mergeCell ref="C149:C151"/>
    <mergeCell ref="D149:D150"/>
    <mergeCell ref="C171:F171"/>
    <mergeCell ref="C172:F172"/>
    <mergeCell ref="C173:F173"/>
    <mergeCell ref="J149:J150"/>
    <mergeCell ref="A155:M155"/>
    <mergeCell ref="C167:F167"/>
    <mergeCell ref="C168:F168"/>
    <mergeCell ref="C169:F169"/>
    <mergeCell ref="C170:F170"/>
    <mergeCell ref="C162:F162"/>
    <mergeCell ref="C163:F163"/>
    <mergeCell ref="C164:F164"/>
    <mergeCell ref="C165:F165"/>
    <mergeCell ref="C166:F166"/>
    <mergeCell ref="A156:M156"/>
    <mergeCell ref="C157:I157"/>
    <mergeCell ref="C159:F159"/>
    <mergeCell ref="C160:F160"/>
    <mergeCell ref="C161:F161"/>
  </mergeCells>
  <printOptions horizontalCentered="1"/>
  <pageMargins left="0.39370078740157483" right="0.39370078740157483" top="0.39370078740157483" bottom="0.39370078740157483" header="0" footer="0"/>
  <pageSetup paperSize="9" scale="65" orientation="portrait" r:id="rId1"/>
  <rowBreaks count="3" manualBreakCount="3">
    <brk id="55" max="12" man="1"/>
    <brk id="98" max="12" man="1"/>
    <brk id="143" max="12" man="1"/>
  </rowBreaks>
  <ignoredErrors>
    <ignoredError sqref="K33:M34" twoDigitTextYear="1"/>
    <ignoredError sqref="P19:R19" formula="1"/>
  </ignoredError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216"/>
  <sheetViews>
    <sheetView topLeftCell="A106" zoomScaleNormal="100" zoomScaleSheetLayoutView="90" workbookViewId="0">
      <selection activeCell="E147" sqref="E147:E149"/>
    </sheetView>
  </sheetViews>
  <sheetFormatPr defaultColWidth="9.1796875" defaultRowHeight="14.5" x14ac:dyDescent="0.35"/>
  <cols>
    <col min="1" max="1" width="3" style="44" customWidth="1"/>
    <col min="2" max="2" width="2.81640625" style="44" customWidth="1"/>
    <col min="3" max="3" width="3" style="112" customWidth="1"/>
    <col min="4" max="4" width="2.81640625" style="44" customWidth="1"/>
    <col min="5" max="5" width="33.81640625" style="44" customWidth="1"/>
    <col min="6" max="6" width="4.453125" style="44" customWidth="1"/>
    <col min="7" max="7" width="17" style="44" customWidth="1"/>
    <col min="8" max="8" width="9.1796875" style="44"/>
    <col min="9" max="12" width="10.54296875" style="44" customWidth="1"/>
    <col min="13" max="13" width="36.54296875" style="44" customWidth="1"/>
    <col min="14" max="17" width="7" style="44" customWidth="1"/>
    <col min="18" max="16384" width="9.1796875" style="44"/>
  </cols>
  <sheetData>
    <row r="1" spans="1:18" s="3" customFormat="1" ht="15.5" x14ac:dyDescent="0.35">
      <c r="A1" s="1"/>
      <c r="B1" s="1"/>
      <c r="C1" s="1"/>
      <c r="D1" s="1"/>
      <c r="E1" s="1"/>
      <c r="F1" s="85"/>
      <c r="G1" s="86"/>
      <c r="H1" s="2"/>
      <c r="I1" s="1"/>
      <c r="J1" s="1"/>
      <c r="K1" s="1"/>
      <c r="L1" s="1"/>
      <c r="M1" s="1292" t="s">
        <v>279</v>
      </c>
      <c r="N1" s="1292"/>
      <c r="O1" s="1292"/>
      <c r="P1" s="1292"/>
      <c r="Q1" s="1292"/>
    </row>
    <row r="2" spans="1:18" ht="15" customHeight="1" x14ac:dyDescent="0.35">
      <c r="I2" s="249"/>
      <c r="J2" s="249"/>
      <c r="K2" s="249"/>
      <c r="L2" s="249"/>
      <c r="M2" s="250"/>
      <c r="N2" s="249"/>
      <c r="O2" s="249"/>
      <c r="P2" s="249"/>
      <c r="Q2" s="249"/>
    </row>
    <row r="3" spans="1:18" s="1" customFormat="1" ht="15" customHeight="1" x14ac:dyDescent="0.35">
      <c r="A3" s="1236" t="s">
        <v>205</v>
      </c>
      <c r="B3" s="1236"/>
      <c r="C3" s="1236"/>
      <c r="D3" s="1236"/>
      <c r="E3" s="1236"/>
      <c r="F3" s="1236"/>
      <c r="G3" s="1236"/>
      <c r="H3" s="1236"/>
      <c r="I3" s="1236"/>
      <c r="J3" s="1236"/>
      <c r="K3" s="1236"/>
      <c r="L3" s="1236"/>
      <c r="M3" s="1236"/>
      <c r="N3" s="1236"/>
      <c r="O3" s="1236"/>
      <c r="P3" s="1236"/>
      <c r="Q3" s="1236"/>
    </row>
    <row r="4" spans="1:18" s="1" customFormat="1" ht="15" customHeight="1" x14ac:dyDescent="0.35">
      <c r="A4" s="1237" t="s">
        <v>171</v>
      </c>
      <c r="B4" s="1237"/>
      <c r="C4" s="1237"/>
      <c r="D4" s="1237"/>
      <c r="E4" s="1237"/>
      <c r="F4" s="1237"/>
      <c r="G4" s="1237"/>
      <c r="H4" s="1237"/>
      <c r="I4" s="1237"/>
      <c r="J4" s="1237"/>
      <c r="K4" s="1237"/>
      <c r="L4" s="1237"/>
      <c r="M4" s="1237"/>
      <c r="N4" s="1237"/>
      <c r="O4" s="1237"/>
      <c r="P4" s="1237"/>
      <c r="Q4" s="1237"/>
    </row>
    <row r="5" spans="1:18" s="1" customFormat="1" ht="15" customHeight="1" x14ac:dyDescent="0.35">
      <c r="A5" s="1238" t="s">
        <v>80</v>
      </c>
      <c r="B5" s="1238"/>
      <c r="C5" s="1238"/>
      <c r="D5" s="1238"/>
      <c r="E5" s="1238"/>
      <c r="F5" s="1238"/>
      <c r="G5" s="1238"/>
      <c r="H5" s="1238"/>
      <c r="I5" s="1238"/>
      <c r="J5" s="1238"/>
      <c r="K5" s="1238"/>
      <c r="L5" s="1238"/>
      <c r="M5" s="1238"/>
      <c r="N5" s="1238"/>
      <c r="O5" s="1238"/>
      <c r="P5" s="1238"/>
      <c r="Q5" s="1238"/>
    </row>
    <row r="6" spans="1:18" s="1" customFormat="1" ht="15" customHeight="1" x14ac:dyDescent="0.35">
      <c r="A6" s="241"/>
      <c r="B6" s="241"/>
      <c r="C6" s="241"/>
      <c r="D6" s="241"/>
      <c r="E6" s="241"/>
      <c r="F6" s="241"/>
      <c r="G6" s="241"/>
      <c r="H6" s="241"/>
      <c r="I6" s="241"/>
      <c r="J6" s="248"/>
      <c r="K6" s="248"/>
      <c r="L6" s="248"/>
      <c r="M6" s="241"/>
      <c r="N6" s="241"/>
      <c r="O6" s="248"/>
      <c r="P6" s="248"/>
      <c r="Q6" s="248"/>
    </row>
    <row r="7" spans="1:18" s="1" customFormat="1" ht="16" customHeight="1" thickBot="1" x14ac:dyDescent="0.35">
      <c r="C7" s="111"/>
      <c r="F7" s="257"/>
      <c r="I7" s="3"/>
      <c r="J7" s="3"/>
      <c r="K7" s="3"/>
      <c r="L7" s="258"/>
      <c r="N7" s="508"/>
      <c r="P7" s="1239" t="s">
        <v>81</v>
      </c>
      <c r="Q7" s="1239"/>
    </row>
    <row r="8" spans="1:18" s="26" customFormat="1" ht="17.149999999999999" customHeight="1" thickBot="1" x14ac:dyDescent="0.4">
      <c r="A8" s="1240" t="s">
        <v>0</v>
      </c>
      <c r="B8" s="1243" t="s">
        <v>1</v>
      </c>
      <c r="C8" s="1246" t="s">
        <v>2</v>
      </c>
      <c r="D8" s="1243" t="s">
        <v>3</v>
      </c>
      <c r="E8" s="1249" t="s">
        <v>4</v>
      </c>
      <c r="F8" s="1199" t="s">
        <v>194</v>
      </c>
      <c r="G8" s="1284" t="s">
        <v>195</v>
      </c>
      <c r="H8" s="1202" t="s">
        <v>5</v>
      </c>
      <c r="I8" s="1287" t="s">
        <v>196</v>
      </c>
      <c r="J8" s="1205" t="s">
        <v>197</v>
      </c>
      <c r="K8" s="1208" t="s">
        <v>244</v>
      </c>
      <c r="L8" s="1252" t="s">
        <v>198</v>
      </c>
      <c r="M8" s="1279" t="s">
        <v>181</v>
      </c>
      <c r="N8" s="1280"/>
      <c r="O8" s="1280"/>
      <c r="P8" s="1280"/>
      <c r="Q8" s="1281"/>
      <c r="R8" s="352"/>
    </row>
    <row r="9" spans="1:18" s="26" customFormat="1" ht="18.75" customHeight="1" x14ac:dyDescent="0.35">
      <c r="A9" s="1241"/>
      <c r="B9" s="1244"/>
      <c r="C9" s="1247"/>
      <c r="D9" s="1244"/>
      <c r="E9" s="1250"/>
      <c r="F9" s="1200"/>
      <c r="G9" s="1285"/>
      <c r="H9" s="1203"/>
      <c r="I9" s="1288"/>
      <c r="J9" s="1206"/>
      <c r="K9" s="1209"/>
      <c r="L9" s="1253"/>
      <c r="M9" s="1283" t="s">
        <v>4</v>
      </c>
      <c r="N9" s="1277" t="s">
        <v>201</v>
      </c>
      <c r="O9" s="1275" t="s">
        <v>190</v>
      </c>
      <c r="P9" s="1275"/>
      <c r="Q9" s="1276"/>
      <c r="R9" s="352"/>
    </row>
    <row r="10" spans="1:18" s="26" customFormat="1" ht="94.5" customHeight="1" thickBot="1" x14ac:dyDescent="0.4">
      <c r="A10" s="1242"/>
      <c r="B10" s="1245"/>
      <c r="C10" s="1248"/>
      <c r="D10" s="1245"/>
      <c r="E10" s="1251"/>
      <c r="F10" s="1201"/>
      <c r="G10" s="1286"/>
      <c r="H10" s="1204"/>
      <c r="I10" s="1289"/>
      <c r="J10" s="1207"/>
      <c r="K10" s="1210"/>
      <c r="L10" s="1254"/>
      <c r="M10" s="1259"/>
      <c r="N10" s="1278"/>
      <c r="O10" s="440" t="s">
        <v>202</v>
      </c>
      <c r="P10" s="777" t="s">
        <v>203</v>
      </c>
      <c r="Q10" s="507" t="s">
        <v>204</v>
      </c>
    </row>
    <row r="11" spans="1:18" s="1" customFormat="1" ht="15" customHeight="1" x14ac:dyDescent="0.35">
      <c r="A11" s="1196" t="s">
        <v>172</v>
      </c>
      <c r="B11" s="1197"/>
      <c r="C11" s="1197"/>
      <c r="D11" s="1197"/>
      <c r="E11" s="1197"/>
      <c r="F11" s="1197"/>
      <c r="G11" s="1197"/>
      <c r="H11" s="1197"/>
      <c r="I11" s="1197"/>
      <c r="J11" s="1197"/>
      <c r="K11" s="1197"/>
      <c r="L11" s="1197"/>
      <c r="M11" s="1197"/>
      <c r="N11" s="1197"/>
      <c r="O11" s="1197"/>
      <c r="P11" s="1197"/>
      <c r="Q11" s="1198"/>
    </row>
    <row r="12" spans="1:18" s="1" customFormat="1" ht="15" customHeight="1" x14ac:dyDescent="0.35">
      <c r="A12" s="1219" t="s">
        <v>6</v>
      </c>
      <c r="B12" s="1220"/>
      <c r="C12" s="1220"/>
      <c r="D12" s="1220"/>
      <c r="E12" s="1220"/>
      <c r="F12" s="1220"/>
      <c r="G12" s="1220"/>
      <c r="H12" s="1220"/>
      <c r="I12" s="1220"/>
      <c r="J12" s="1220"/>
      <c r="K12" s="1220"/>
      <c r="L12" s="1220"/>
      <c r="M12" s="1220"/>
      <c r="N12" s="1220"/>
      <c r="O12" s="1221"/>
      <c r="P12" s="1221"/>
      <c r="Q12" s="1222"/>
    </row>
    <row r="13" spans="1:18" s="1" customFormat="1" ht="15" customHeight="1" x14ac:dyDescent="0.35">
      <c r="A13" s="503" t="s">
        <v>7</v>
      </c>
      <c r="B13" s="1223" t="s">
        <v>260</v>
      </c>
      <c r="C13" s="1223"/>
      <c r="D13" s="1223"/>
      <c r="E13" s="1223"/>
      <c r="F13" s="1223"/>
      <c r="G13" s="1223"/>
      <c r="H13" s="1223"/>
      <c r="I13" s="1223"/>
      <c r="J13" s="1223"/>
      <c r="K13" s="1223"/>
      <c r="L13" s="1223"/>
      <c r="M13" s="1223"/>
      <c r="N13" s="1223"/>
      <c r="O13" s="1221"/>
      <c r="P13" s="1221"/>
      <c r="Q13" s="1222"/>
    </row>
    <row r="14" spans="1:18" s="1" customFormat="1" ht="15" customHeight="1" x14ac:dyDescent="0.35">
      <c r="A14" s="4" t="s">
        <v>7</v>
      </c>
      <c r="B14" s="5" t="s">
        <v>7</v>
      </c>
      <c r="C14" s="1224" t="s">
        <v>259</v>
      </c>
      <c r="D14" s="1225"/>
      <c r="E14" s="1225"/>
      <c r="F14" s="1225"/>
      <c r="G14" s="1225"/>
      <c r="H14" s="1225"/>
      <c r="I14" s="1225"/>
      <c r="J14" s="1225"/>
      <c r="K14" s="1225"/>
      <c r="L14" s="1225"/>
      <c r="M14" s="1225"/>
      <c r="N14" s="1225"/>
      <c r="O14" s="1226"/>
      <c r="P14" s="1226"/>
      <c r="Q14" s="1227"/>
    </row>
    <row r="15" spans="1:18" s="3" customFormat="1" ht="25.5" customHeight="1" x14ac:dyDescent="0.35">
      <c r="A15" s="6" t="s">
        <v>7</v>
      </c>
      <c r="B15" s="7" t="s">
        <v>7</v>
      </c>
      <c r="C15" s="72" t="s">
        <v>7</v>
      </c>
      <c r="D15" s="753"/>
      <c r="E15" s="504" t="s">
        <v>8</v>
      </c>
      <c r="F15" s="505"/>
      <c r="G15" s="88"/>
      <c r="H15" s="78"/>
      <c r="I15" s="506"/>
      <c r="J15" s="391"/>
      <c r="K15" s="626"/>
      <c r="L15" s="627"/>
      <c r="M15" s="367"/>
      <c r="N15" s="360"/>
      <c r="O15" s="441"/>
      <c r="P15" s="445"/>
      <c r="Q15" s="360"/>
    </row>
    <row r="16" spans="1:18" s="3" customFormat="1" ht="15" customHeight="1" x14ac:dyDescent="0.35">
      <c r="A16" s="8"/>
      <c r="B16" s="9"/>
      <c r="C16" s="113"/>
      <c r="D16" s="90" t="s">
        <v>7</v>
      </c>
      <c r="E16" s="1151" t="s">
        <v>9</v>
      </c>
      <c r="F16" s="1229" t="s">
        <v>216</v>
      </c>
      <c r="G16" s="1290" t="s">
        <v>178</v>
      </c>
      <c r="H16" s="40" t="s">
        <v>10</v>
      </c>
      <c r="I16" s="176">
        <f>7728.9+577</f>
        <v>8305.9</v>
      </c>
      <c r="J16" s="699">
        <v>9391.2000000000007</v>
      </c>
      <c r="K16" s="701">
        <v>9401.2000000000007</v>
      </c>
      <c r="L16" s="700">
        <v>9401.2000000000007</v>
      </c>
      <c r="M16" s="1159" t="s">
        <v>82</v>
      </c>
      <c r="N16" s="359">
        <v>432.5</v>
      </c>
      <c r="O16" s="446">
        <v>432.5</v>
      </c>
      <c r="P16" s="446">
        <v>432.5</v>
      </c>
      <c r="Q16" s="359">
        <v>432.5</v>
      </c>
    </row>
    <row r="17" spans="1:18" s="3" customFormat="1" ht="15" customHeight="1" x14ac:dyDescent="0.35">
      <c r="A17" s="8"/>
      <c r="B17" s="9"/>
      <c r="C17" s="113"/>
      <c r="D17" s="108"/>
      <c r="E17" s="1145"/>
      <c r="F17" s="1230"/>
      <c r="G17" s="1291"/>
      <c r="H17" s="543" t="s">
        <v>174</v>
      </c>
      <c r="I17" s="556">
        <v>482.6</v>
      </c>
      <c r="J17" s="628">
        <v>581.6</v>
      </c>
      <c r="K17" s="629">
        <v>581.6</v>
      </c>
      <c r="L17" s="630">
        <v>581.6</v>
      </c>
      <c r="M17" s="1148"/>
      <c r="N17" s="155"/>
      <c r="O17" s="442"/>
      <c r="P17" s="447"/>
      <c r="Q17" s="155"/>
    </row>
    <row r="18" spans="1:18" s="3" customFormat="1" ht="15" customHeight="1" x14ac:dyDescent="0.35">
      <c r="A18" s="10"/>
      <c r="B18" s="11"/>
      <c r="C18" s="72"/>
      <c r="D18" s="108"/>
      <c r="E18" s="1228"/>
      <c r="F18" s="1230"/>
      <c r="G18" s="1291"/>
      <c r="H18" s="543" t="s">
        <v>27</v>
      </c>
      <c r="I18" s="556">
        <v>15</v>
      </c>
      <c r="J18" s="557">
        <v>20</v>
      </c>
      <c r="K18" s="293">
        <v>20</v>
      </c>
      <c r="L18" s="619">
        <v>20</v>
      </c>
      <c r="M18" s="361" t="s">
        <v>33</v>
      </c>
      <c r="N18" s="615">
        <v>31</v>
      </c>
      <c r="O18" s="738">
        <v>31</v>
      </c>
      <c r="P18" s="740">
        <v>31</v>
      </c>
      <c r="Q18" s="616">
        <v>31</v>
      </c>
      <c r="R18" s="256"/>
    </row>
    <row r="19" spans="1:18" s="3" customFormat="1" ht="15" customHeight="1" x14ac:dyDescent="0.35">
      <c r="A19" s="10"/>
      <c r="B19" s="12"/>
      <c r="C19" s="114"/>
      <c r="D19" s="108"/>
      <c r="E19" s="750"/>
      <c r="F19" s="752"/>
      <c r="G19" s="1291"/>
      <c r="H19" s="543" t="s">
        <v>28</v>
      </c>
      <c r="I19" s="177">
        <v>19</v>
      </c>
      <c r="J19" s="557">
        <v>10</v>
      </c>
      <c r="K19" s="127"/>
      <c r="L19" s="242"/>
      <c r="M19" s="1231" t="s">
        <v>76</v>
      </c>
      <c r="N19" s="1269">
        <v>17</v>
      </c>
      <c r="O19" s="1233">
        <v>17</v>
      </c>
      <c r="P19" s="1211">
        <v>17</v>
      </c>
      <c r="Q19" s="1213">
        <v>17</v>
      </c>
    </row>
    <row r="20" spans="1:18" s="3" customFormat="1" ht="15" customHeight="1" x14ac:dyDescent="0.35">
      <c r="A20" s="10"/>
      <c r="B20" s="12"/>
      <c r="C20" s="114"/>
      <c r="D20" s="108"/>
      <c r="E20" s="750"/>
      <c r="F20" s="752"/>
      <c r="G20" s="1291"/>
      <c r="H20" s="566" t="s">
        <v>11</v>
      </c>
      <c r="I20" s="201">
        <f>641.7+29+59.4+5.8</f>
        <v>735.9</v>
      </c>
      <c r="J20" s="614">
        <v>792.1</v>
      </c>
      <c r="K20" s="279">
        <v>792.1</v>
      </c>
      <c r="L20" s="539">
        <v>792.1</v>
      </c>
      <c r="M20" s="1232"/>
      <c r="N20" s="1282"/>
      <c r="O20" s="1234"/>
      <c r="P20" s="1212"/>
      <c r="Q20" s="1214"/>
    </row>
    <row r="21" spans="1:18" s="1" customFormat="1" ht="14.5" customHeight="1" x14ac:dyDescent="0.35">
      <c r="A21" s="1108"/>
      <c r="B21" s="1183"/>
      <c r="C21" s="1143"/>
      <c r="D21" s="90" t="s">
        <v>12</v>
      </c>
      <c r="E21" s="1151" t="s">
        <v>111</v>
      </c>
      <c r="F21" s="574" t="s">
        <v>216</v>
      </c>
      <c r="G21" s="1266" t="s">
        <v>179</v>
      </c>
      <c r="H21" s="797" t="s">
        <v>10</v>
      </c>
      <c r="I21" s="559">
        <f>672.7-160.2-74.7+45+50-15+50.4+211.4+15</f>
        <v>794.59999999999991</v>
      </c>
      <c r="J21" s="262">
        <f>1072.4-50</f>
        <v>1022.4000000000001</v>
      </c>
      <c r="K21" s="560">
        <f>1018.6-50</f>
        <v>968.6</v>
      </c>
      <c r="L21" s="251">
        <f>932.1-50</f>
        <v>882.1</v>
      </c>
      <c r="M21" s="1159" t="s">
        <v>121</v>
      </c>
      <c r="N21" s="1267">
        <v>5</v>
      </c>
      <c r="O21" s="1217">
        <v>5</v>
      </c>
      <c r="P21" s="1184">
        <v>5</v>
      </c>
      <c r="Q21" s="1186">
        <v>5</v>
      </c>
    </row>
    <row r="22" spans="1:18" s="1" customFormat="1" ht="16.5" customHeight="1" x14ac:dyDescent="0.35">
      <c r="A22" s="1108"/>
      <c r="B22" s="1183"/>
      <c r="C22" s="1143"/>
      <c r="D22" s="108"/>
      <c r="E22" s="1145"/>
      <c r="F22" s="244"/>
      <c r="G22" s="1265"/>
      <c r="H22" s="796" t="s">
        <v>83</v>
      </c>
      <c r="I22" s="177"/>
      <c r="J22" s="557">
        <v>16.899999999999999</v>
      </c>
      <c r="K22" s="127"/>
      <c r="L22" s="565"/>
      <c r="M22" s="1216"/>
      <c r="N22" s="1268"/>
      <c r="O22" s="1218"/>
      <c r="P22" s="1185"/>
      <c r="Q22" s="1187"/>
    </row>
    <row r="23" spans="1:18" s="1" customFormat="1" ht="15" customHeight="1" x14ac:dyDescent="0.35">
      <c r="A23" s="1108"/>
      <c r="B23" s="1183"/>
      <c r="C23" s="1143"/>
      <c r="D23" s="108"/>
      <c r="E23" s="1215"/>
      <c r="F23" s="84"/>
      <c r="G23" s="1265"/>
      <c r="H23" s="463" t="s">
        <v>13</v>
      </c>
      <c r="I23" s="556">
        <f>81.4+19.1</f>
        <v>100.5</v>
      </c>
      <c r="J23" s="264">
        <v>150</v>
      </c>
      <c r="K23" s="538">
        <v>150</v>
      </c>
      <c r="L23" s="565">
        <v>150</v>
      </c>
      <c r="M23" s="366" t="s">
        <v>74</v>
      </c>
      <c r="N23" s="356">
        <v>21</v>
      </c>
      <c r="O23" s="410">
        <v>21</v>
      </c>
      <c r="P23" s="415">
        <v>21</v>
      </c>
      <c r="Q23" s="356">
        <v>21</v>
      </c>
    </row>
    <row r="24" spans="1:18" s="1" customFormat="1" ht="15" customHeight="1" x14ac:dyDescent="0.35">
      <c r="A24" s="1108"/>
      <c r="B24" s="1183"/>
      <c r="C24" s="1143"/>
      <c r="D24" s="108"/>
      <c r="E24" s="1215"/>
      <c r="F24" s="84"/>
      <c r="G24" s="1265"/>
      <c r="H24" s="189" t="s">
        <v>174</v>
      </c>
      <c r="I24" s="177">
        <v>74.7</v>
      </c>
      <c r="J24" s="264">
        <v>76.2</v>
      </c>
      <c r="K24" s="538">
        <v>76.2</v>
      </c>
      <c r="L24" s="565">
        <v>76.2</v>
      </c>
      <c r="M24" s="757" t="s">
        <v>152</v>
      </c>
      <c r="N24" s="357">
        <v>50</v>
      </c>
      <c r="O24" s="443">
        <v>50</v>
      </c>
      <c r="P24" s="448">
        <v>50</v>
      </c>
      <c r="Q24" s="357">
        <v>50</v>
      </c>
    </row>
    <row r="25" spans="1:18" s="1" customFormat="1" ht="27.75" customHeight="1" x14ac:dyDescent="0.35">
      <c r="A25" s="1108"/>
      <c r="B25" s="1183"/>
      <c r="C25" s="1143"/>
      <c r="D25" s="108"/>
      <c r="E25" s="1215"/>
      <c r="F25" s="84"/>
      <c r="G25" s="1265"/>
      <c r="H25" s="39" t="s">
        <v>14</v>
      </c>
      <c r="I25" s="201">
        <v>40.9</v>
      </c>
      <c r="J25" s="274"/>
      <c r="K25" s="279"/>
      <c r="L25" s="539"/>
      <c r="M25" s="362" t="s">
        <v>248</v>
      </c>
      <c r="N25" s="358">
        <v>1062</v>
      </c>
      <c r="O25" s="444">
        <v>1062</v>
      </c>
      <c r="P25" s="449">
        <v>1062</v>
      </c>
      <c r="Q25" s="358">
        <v>1062</v>
      </c>
    </row>
    <row r="26" spans="1:18" s="1" customFormat="1" ht="24" customHeight="1" x14ac:dyDescent="0.35">
      <c r="A26" s="13"/>
      <c r="B26" s="743"/>
      <c r="C26" s="722"/>
      <c r="D26" s="71" t="s">
        <v>15</v>
      </c>
      <c r="E26" s="1127" t="s">
        <v>112</v>
      </c>
      <c r="F26" s="631" t="s">
        <v>216</v>
      </c>
      <c r="G26" s="1266" t="s">
        <v>30</v>
      </c>
      <c r="H26" s="92" t="s">
        <v>10</v>
      </c>
      <c r="I26" s="176">
        <v>134</v>
      </c>
      <c r="J26" s="262">
        <v>81.3</v>
      </c>
      <c r="K26" s="128">
        <v>82.7</v>
      </c>
      <c r="L26" s="558">
        <v>102.7</v>
      </c>
      <c r="M26" s="1159" t="s">
        <v>117</v>
      </c>
      <c r="N26" s="1194" t="s">
        <v>105</v>
      </c>
      <c r="O26" s="1190" t="s">
        <v>105</v>
      </c>
      <c r="P26" s="1192" t="s">
        <v>105</v>
      </c>
      <c r="Q26" s="1194" t="s">
        <v>105</v>
      </c>
    </row>
    <row r="27" spans="1:18" s="1" customFormat="1" ht="17.149999999999999" customHeight="1" x14ac:dyDescent="0.35">
      <c r="A27" s="13"/>
      <c r="B27" s="743"/>
      <c r="C27" s="722"/>
      <c r="D27" s="104"/>
      <c r="E27" s="1188"/>
      <c r="F27" s="79"/>
      <c r="G27" s="1297"/>
      <c r="H27" s="549" t="s">
        <v>14</v>
      </c>
      <c r="I27" s="556">
        <v>25</v>
      </c>
      <c r="J27" s="557"/>
      <c r="K27" s="538"/>
      <c r="L27" s="260"/>
      <c r="M27" s="1189"/>
      <c r="N27" s="1195"/>
      <c r="O27" s="1191"/>
      <c r="P27" s="1193"/>
      <c r="Q27" s="1195"/>
    </row>
    <row r="28" spans="1:18" s="1" customFormat="1" ht="27.65" customHeight="1" x14ac:dyDescent="0.35">
      <c r="A28" s="13"/>
      <c r="B28" s="743"/>
      <c r="C28" s="722"/>
      <c r="D28" s="104"/>
      <c r="E28" s="1128"/>
      <c r="F28" s="752"/>
      <c r="G28" s="728"/>
      <c r="H28" s="463" t="s">
        <v>83</v>
      </c>
      <c r="I28" s="556">
        <v>12</v>
      </c>
      <c r="J28" s="557"/>
      <c r="K28" s="538"/>
      <c r="L28" s="565"/>
      <c r="M28" s="775" t="s">
        <v>95</v>
      </c>
      <c r="N28" s="353" t="s">
        <v>122</v>
      </c>
      <c r="O28" s="450" t="s">
        <v>122</v>
      </c>
      <c r="P28" s="453" t="s">
        <v>122</v>
      </c>
      <c r="Q28" s="353" t="s">
        <v>122</v>
      </c>
    </row>
    <row r="29" spans="1:18" s="1" customFormat="1" ht="28.5" customHeight="1" x14ac:dyDescent="0.35">
      <c r="A29" s="13"/>
      <c r="B29" s="743"/>
      <c r="C29" s="722"/>
      <c r="D29" s="727"/>
      <c r="E29" s="93" t="s">
        <v>124</v>
      </c>
      <c r="F29" s="80"/>
      <c r="G29" s="1265"/>
      <c r="H29" s="175" t="s">
        <v>10</v>
      </c>
      <c r="I29" s="178">
        <v>35.9</v>
      </c>
      <c r="J29" s="264">
        <v>46.8</v>
      </c>
      <c r="K29" s="266">
        <v>7.5</v>
      </c>
      <c r="L29" s="261">
        <v>7.5</v>
      </c>
      <c r="M29" s="361" t="s">
        <v>125</v>
      </c>
      <c r="N29" s="567">
        <v>600</v>
      </c>
      <c r="O29" s="568">
        <v>600</v>
      </c>
      <c r="P29" s="453"/>
      <c r="Q29" s="353"/>
    </row>
    <row r="30" spans="1:18" s="1" customFormat="1" ht="28" customHeight="1" x14ac:dyDescent="0.35">
      <c r="A30" s="13"/>
      <c r="B30" s="743"/>
      <c r="C30" s="722"/>
      <c r="D30" s="104"/>
      <c r="E30" s="748"/>
      <c r="F30" s="80"/>
      <c r="G30" s="1265"/>
      <c r="H30" s="27"/>
      <c r="I30" s="177"/>
      <c r="J30" s="263"/>
      <c r="K30" s="127"/>
      <c r="L30" s="260"/>
      <c r="M30" s="362" t="s">
        <v>127</v>
      </c>
      <c r="N30" s="569">
        <v>1</v>
      </c>
      <c r="O30" s="570">
        <v>1</v>
      </c>
      <c r="P30" s="571">
        <v>1</v>
      </c>
      <c r="Q30" s="569">
        <v>1</v>
      </c>
    </row>
    <row r="31" spans="1:18" s="1" customFormat="1" ht="16" customHeight="1" x14ac:dyDescent="0.35">
      <c r="A31" s="13"/>
      <c r="B31" s="743"/>
      <c r="C31" s="722"/>
      <c r="D31" s="104"/>
      <c r="E31" s="748"/>
      <c r="F31" s="80"/>
      <c r="G31" s="1265"/>
      <c r="H31" s="39"/>
      <c r="I31" s="177"/>
      <c r="J31" s="263"/>
      <c r="K31" s="127"/>
      <c r="L31" s="260"/>
      <c r="M31" s="363" t="s">
        <v>149</v>
      </c>
      <c r="N31" s="569">
        <v>15</v>
      </c>
      <c r="O31" s="570">
        <v>17</v>
      </c>
      <c r="P31" s="571">
        <v>17</v>
      </c>
      <c r="Q31" s="569">
        <v>17</v>
      </c>
    </row>
    <row r="32" spans="1:18" s="1" customFormat="1" ht="15" customHeight="1" x14ac:dyDescent="0.35">
      <c r="A32" s="13"/>
      <c r="B32" s="743"/>
      <c r="C32" s="722"/>
      <c r="D32" s="1263" t="s">
        <v>16</v>
      </c>
      <c r="E32" s="1151" t="s">
        <v>146</v>
      </c>
      <c r="F32" s="169" t="s">
        <v>216</v>
      </c>
      <c r="G32" s="1266" t="s">
        <v>30</v>
      </c>
      <c r="H32" s="561" t="s">
        <v>10</v>
      </c>
      <c r="I32" s="176">
        <f>250-100-50-50-35.8</f>
        <v>14.200000000000003</v>
      </c>
      <c r="J32" s="564"/>
      <c r="K32" s="128">
        <v>300</v>
      </c>
      <c r="L32" s="259">
        <v>300</v>
      </c>
      <c r="M32" s="747" t="s">
        <v>147</v>
      </c>
      <c r="N32" s="109">
        <v>7</v>
      </c>
      <c r="O32" s="385">
        <v>7</v>
      </c>
      <c r="P32" s="687">
        <v>7</v>
      </c>
      <c r="Q32" s="109">
        <v>7</v>
      </c>
    </row>
    <row r="33" spans="1:19" s="1" customFormat="1" ht="15" customHeight="1" x14ac:dyDescent="0.35">
      <c r="A33" s="13"/>
      <c r="B33" s="743"/>
      <c r="C33" s="722"/>
      <c r="D33" s="1264"/>
      <c r="E33" s="1145"/>
      <c r="F33" s="665"/>
      <c r="G33" s="1265"/>
      <c r="H33" s="463" t="s">
        <v>83</v>
      </c>
      <c r="I33" s="178">
        <f>450+50+50-45.4</f>
        <v>504.6</v>
      </c>
      <c r="J33" s="263">
        <v>300</v>
      </c>
      <c r="K33" s="538"/>
      <c r="L33" s="565"/>
      <c r="M33" s="364"/>
      <c r="N33" s="247"/>
      <c r="O33" s="451"/>
      <c r="P33" s="454"/>
      <c r="Q33" s="247"/>
    </row>
    <row r="34" spans="1:19" s="1" customFormat="1" ht="15" customHeight="1" x14ac:dyDescent="0.35">
      <c r="A34" s="13"/>
      <c r="B34" s="743"/>
      <c r="C34" s="722"/>
      <c r="D34" s="1264"/>
      <c r="E34" s="1145"/>
      <c r="F34" s="665"/>
      <c r="G34" s="1265"/>
      <c r="H34" s="156" t="s">
        <v>11</v>
      </c>
      <c r="I34" s="201">
        <f>17.1+174.7+86.3+90.1</f>
        <v>368.19999999999993</v>
      </c>
      <c r="J34" s="274"/>
      <c r="K34" s="129"/>
      <c r="L34" s="139"/>
      <c r="M34" s="365"/>
      <c r="N34" s="354"/>
      <c r="O34" s="452"/>
      <c r="P34" s="455"/>
      <c r="Q34" s="354"/>
    </row>
    <row r="35" spans="1:19" s="1" customFormat="1" ht="42" customHeight="1" x14ac:dyDescent="0.35">
      <c r="A35" s="13"/>
      <c r="B35" s="743"/>
      <c r="C35" s="722"/>
      <c r="D35" s="1264"/>
      <c r="E35" s="1145"/>
      <c r="F35" s="665"/>
      <c r="G35" s="1344" t="s">
        <v>261</v>
      </c>
      <c r="H35" s="561" t="s">
        <v>83</v>
      </c>
      <c r="I35" s="559">
        <v>45.4</v>
      </c>
      <c r="J35" s="578"/>
      <c r="K35" s="560"/>
      <c r="L35" s="558"/>
      <c r="M35" s="465" t="s">
        <v>189</v>
      </c>
      <c r="N35" s="579">
        <v>7667</v>
      </c>
      <c r="O35" s="575"/>
      <c r="P35" s="576"/>
      <c r="Q35" s="247"/>
    </row>
    <row r="36" spans="1:19" s="1" customFormat="1" ht="42" customHeight="1" x14ac:dyDescent="0.35">
      <c r="A36" s="13"/>
      <c r="B36" s="743"/>
      <c r="C36" s="722"/>
      <c r="D36" s="727"/>
      <c r="E36" s="725"/>
      <c r="F36" s="666"/>
      <c r="G36" s="1345"/>
      <c r="H36" s="39" t="s">
        <v>83</v>
      </c>
      <c r="I36" s="177"/>
      <c r="J36" s="242">
        <v>530.70000000000005</v>
      </c>
      <c r="K36" s="129"/>
      <c r="L36" s="242"/>
      <c r="M36" s="486" t="s">
        <v>147</v>
      </c>
      <c r="N36" s="600"/>
      <c r="O36" s="601">
        <v>5</v>
      </c>
      <c r="P36" s="454"/>
      <c r="Q36" s="577"/>
    </row>
    <row r="37" spans="1:19" s="1" customFormat="1" ht="26.5" customHeight="1" x14ac:dyDescent="0.35">
      <c r="A37" s="720"/>
      <c r="B37" s="743"/>
      <c r="C37" s="733"/>
      <c r="D37" s="726" t="s">
        <v>18</v>
      </c>
      <c r="E37" s="1151" t="s">
        <v>158</v>
      </c>
      <c r="F37" s="574" t="s">
        <v>133</v>
      </c>
      <c r="G37" s="745" t="s">
        <v>17</v>
      </c>
      <c r="H37" s="561" t="s">
        <v>10</v>
      </c>
      <c r="I37" s="176">
        <f>12+32</f>
        <v>44</v>
      </c>
      <c r="J37" s="564">
        <f>270-226+12-10</f>
        <v>46</v>
      </c>
      <c r="K37" s="130">
        <f>355-311</f>
        <v>44</v>
      </c>
      <c r="L37" s="558">
        <f>265-221</f>
        <v>44</v>
      </c>
      <c r="M37" s="461" t="s">
        <v>123</v>
      </c>
      <c r="N37" s="535" t="s">
        <v>211</v>
      </c>
      <c r="O37" s="705" t="s">
        <v>243</v>
      </c>
      <c r="P37" s="706" t="s">
        <v>206</v>
      </c>
      <c r="Q37" s="707" t="s">
        <v>206</v>
      </c>
      <c r="S37" s="3"/>
    </row>
    <row r="38" spans="1:19" s="1" customFormat="1" ht="26.5" customHeight="1" x14ac:dyDescent="0.35">
      <c r="A38" s="720"/>
      <c r="B38" s="721"/>
      <c r="C38" s="733"/>
      <c r="D38" s="104"/>
      <c r="E38" s="1171"/>
      <c r="F38" s="659" t="s">
        <v>216</v>
      </c>
      <c r="G38" s="728"/>
      <c r="H38" s="39" t="s">
        <v>83</v>
      </c>
      <c r="I38" s="178"/>
      <c r="J38" s="633">
        <v>3.5</v>
      </c>
      <c r="K38" s="266"/>
      <c r="L38" s="554"/>
      <c r="M38" s="362" t="s">
        <v>212</v>
      </c>
      <c r="N38" s="709">
        <v>1</v>
      </c>
      <c r="O38" s="815">
        <v>1</v>
      </c>
      <c r="P38" s="816">
        <v>1</v>
      </c>
      <c r="Q38" s="817">
        <v>1</v>
      </c>
    </row>
    <row r="39" spans="1:19" s="1" customFormat="1" ht="40" customHeight="1" x14ac:dyDescent="0.35">
      <c r="A39" s="720"/>
      <c r="B39" s="721"/>
      <c r="C39" s="733"/>
      <c r="D39" s="104"/>
      <c r="E39" s="724"/>
      <c r="F39" s="664" t="s">
        <v>218</v>
      </c>
      <c r="G39" s="731"/>
      <c r="H39" s="156"/>
      <c r="I39" s="179"/>
      <c r="J39" s="814"/>
      <c r="K39" s="129"/>
      <c r="L39" s="329"/>
      <c r="M39" s="776" t="s">
        <v>236</v>
      </c>
      <c r="N39" s="779"/>
      <c r="O39" s="782">
        <v>130</v>
      </c>
      <c r="P39" s="780"/>
      <c r="Q39" s="781"/>
    </row>
    <row r="40" spans="1:19" s="1" customFormat="1" ht="41.5" customHeight="1" x14ac:dyDescent="0.35">
      <c r="A40" s="1108"/>
      <c r="B40" s="1183"/>
      <c r="C40" s="1114"/>
      <c r="D40" s="71" t="s">
        <v>19</v>
      </c>
      <c r="E40" s="1151" t="s">
        <v>262</v>
      </c>
      <c r="F40" s="751" t="s">
        <v>216</v>
      </c>
      <c r="G40" s="1265" t="s">
        <v>180</v>
      </c>
      <c r="H40" s="39" t="s">
        <v>10</v>
      </c>
      <c r="I40" s="27">
        <f>256.4-90</f>
        <v>166.39999999999998</v>
      </c>
      <c r="J40" s="527">
        <v>166.4</v>
      </c>
      <c r="K40" s="253">
        <v>166.4</v>
      </c>
      <c r="L40" s="64">
        <v>166.4</v>
      </c>
      <c r="M40" s="757" t="s">
        <v>207</v>
      </c>
      <c r="N40" s="459"/>
      <c r="O40" s="408">
        <v>3</v>
      </c>
      <c r="P40" s="719">
        <v>3</v>
      </c>
      <c r="Q40" s="690">
        <v>3</v>
      </c>
    </row>
    <row r="41" spans="1:19" s="1" customFormat="1" ht="25.75" customHeight="1" x14ac:dyDescent="0.35">
      <c r="A41" s="1108"/>
      <c r="B41" s="1183"/>
      <c r="C41" s="1114"/>
      <c r="D41" s="104"/>
      <c r="E41" s="1145"/>
      <c r="F41" s="667"/>
      <c r="G41" s="1265"/>
      <c r="H41" s="39"/>
      <c r="I41" s="27"/>
      <c r="J41" s="527"/>
      <c r="K41" s="253"/>
      <c r="L41" s="64"/>
      <c r="M41" s="757" t="s">
        <v>157</v>
      </c>
      <c r="N41" s="189">
        <v>1</v>
      </c>
      <c r="O41" s="456">
        <v>1</v>
      </c>
      <c r="P41" s="456">
        <v>1</v>
      </c>
      <c r="Q41" s="403">
        <v>1</v>
      </c>
    </row>
    <row r="42" spans="1:19" s="1" customFormat="1" ht="17.25" customHeight="1" x14ac:dyDescent="0.35">
      <c r="A42" s="1108"/>
      <c r="B42" s="1183"/>
      <c r="C42" s="1114"/>
      <c r="D42" s="104"/>
      <c r="E42" s="1145"/>
      <c r="F42" s="667"/>
      <c r="G42" s="1265"/>
      <c r="H42" s="39"/>
      <c r="I42" s="177"/>
      <c r="J42" s="131"/>
      <c r="K42" s="131"/>
      <c r="L42" s="131"/>
      <c r="M42" s="757" t="s">
        <v>168</v>
      </c>
      <c r="N42" s="189">
        <v>64</v>
      </c>
      <c r="O42" s="456">
        <v>45</v>
      </c>
      <c r="P42" s="456">
        <v>45</v>
      </c>
      <c r="Q42" s="403">
        <v>45</v>
      </c>
    </row>
    <row r="43" spans="1:19" s="1" customFormat="1" ht="17.25" customHeight="1" x14ac:dyDescent="0.35">
      <c r="A43" s="1108"/>
      <c r="B43" s="1183"/>
      <c r="C43" s="1114"/>
      <c r="D43" s="104"/>
      <c r="E43" s="1145"/>
      <c r="F43" s="667"/>
      <c r="G43" s="1265"/>
      <c r="H43" s="39"/>
      <c r="I43" s="177"/>
      <c r="J43" s="131"/>
      <c r="K43" s="131"/>
      <c r="L43" s="131"/>
      <c r="M43" s="1031" t="s">
        <v>249</v>
      </c>
      <c r="N43" s="1032">
        <v>52</v>
      </c>
      <c r="O43" s="456">
        <v>50</v>
      </c>
      <c r="P43" s="456">
        <v>50</v>
      </c>
      <c r="Q43" s="403">
        <v>50</v>
      </c>
    </row>
    <row r="44" spans="1:19" s="1" customFormat="1" ht="27.65" customHeight="1" x14ac:dyDescent="0.35">
      <c r="A44" s="1108"/>
      <c r="B44" s="1183"/>
      <c r="C44" s="1114"/>
      <c r="D44" s="104"/>
      <c r="E44" s="1145"/>
      <c r="F44" s="667"/>
      <c r="G44" s="1265"/>
      <c r="H44" s="39"/>
      <c r="I44" s="177"/>
      <c r="J44" s="131"/>
      <c r="K44" s="131"/>
      <c r="L44" s="131"/>
      <c r="M44" s="812" t="s">
        <v>241</v>
      </c>
      <c r="N44" s="813"/>
      <c r="O44" s="187">
        <v>44</v>
      </c>
      <c r="P44" s="187">
        <v>44</v>
      </c>
      <c r="Q44" s="708">
        <v>44</v>
      </c>
    </row>
    <row r="45" spans="1:19" s="1" customFormat="1" ht="27" customHeight="1" x14ac:dyDescent="0.35">
      <c r="A45" s="1108"/>
      <c r="B45" s="1183"/>
      <c r="C45" s="1114"/>
      <c r="D45" s="104"/>
      <c r="E45" s="1145"/>
      <c r="F45" s="667"/>
      <c r="G45" s="1265"/>
      <c r="H45" s="39"/>
      <c r="I45" s="177"/>
      <c r="J45" s="131"/>
      <c r="K45" s="131"/>
      <c r="L45" s="131"/>
      <c r="M45" s="362" t="s">
        <v>91</v>
      </c>
      <c r="N45" s="572">
        <v>95.4</v>
      </c>
      <c r="O45" s="571">
        <v>95.4</v>
      </c>
      <c r="P45" s="571">
        <v>95.4</v>
      </c>
      <c r="Q45" s="569">
        <v>95.4</v>
      </c>
    </row>
    <row r="46" spans="1:19" s="1" customFormat="1" ht="14.5" customHeight="1" x14ac:dyDescent="0.35">
      <c r="A46" s="1108"/>
      <c r="B46" s="1183"/>
      <c r="C46" s="1114"/>
      <c r="D46" s="104"/>
      <c r="E46" s="1171"/>
      <c r="F46" s="667"/>
      <c r="G46" s="1270"/>
      <c r="H46" s="39"/>
      <c r="I46" s="177"/>
      <c r="J46" s="131"/>
      <c r="K46" s="131"/>
      <c r="L46" s="131"/>
      <c r="M46" s="366" t="s">
        <v>106</v>
      </c>
      <c r="N46" s="463">
        <v>3</v>
      </c>
      <c r="O46" s="457">
        <v>3</v>
      </c>
      <c r="P46" s="457">
        <v>3</v>
      </c>
      <c r="Q46" s="356">
        <v>3</v>
      </c>
    </row>
    <row r="47" spans="1:19" s="1" customFormat="1" ht="21.65" customHeight="1" x14ac:dyDescent="0.35">
      <c r="A47" s="720"/>
      <c r="B47" s="721"/>
      <c r="C47" s="722"/>
      <c r="D47" s="726" t="s">
        <v>22</v>
      </c>
      <c r="E47" s="1151" t="s">
        <v>100</v>
      </c>
      <c r="F47" s="169" t="s">
        <v>216</v>
      </c>
      <c r="G47" s="728" t="s">
        <v>20</v>
      </c>
      <c r="H47" s="561" t="s">
        <v>10</v>
      </c>
      <c r="I47" s="559">
        <f>59+15+20-1</f>
        <v>93</v>
      </c>
      <c r="J47" s="130"/>
      <c r="K47" s="560">
        <v>100</v>
      </c>
      <c r="L47" s="130">
        <v>100</v>
      </c>
      <c r="M47" s="461" t="s">
        <v>21</v>
      </c>
      <c r="N47" s="464">
        <v>130</v>
      </c>
      <c r="O47" s="458">
        <v>130</v>
      </c>
      <c r="P47" s="458">
        <v>130</v>
      </c>
      <c r="Q47" s="406">
        <v>130</v>
      </c>
    </row>
    <row r="48" spans="1:19" s="1" customFormat="1" ht="21.65" customHeight="1" x14ac:dyDescent="0.35">
      <c r="A48" s="720"/>
      <c r="B48" s="721"/>
      <c r="C48" s="722"/>
      <c r="D48" s="57"/>
      <c r="E48" s="1117"/>
      <c r="F48" s="80"/>
      <c r="G48" s="39"/>
      <c r="H48" s="39" t="s">
        <v>83</v>
      </c>
      <c r="I48" s="179"/>
      <c r="J48" s="274">
        <v>100</v>
      </c>
      <c r="K48" s="131"/>
      <c r="L48" s="539"/>
      <c r="M48" s="776" t="s">
        <v>169</v>
      </c>
      <c r="N48" s="156"/>
      <c r="O48" s="462"/>
      <c r="P48" s="416"/>
      <c r="Q48" s="376"/>
    </row>
    <row r="49" spans="1:17" s="1" customFormat="1" ht="21.65" customHeight="1" x14ac:dyDescent="0.35">
      <c r="A49" s="720"/>
      <c r="B49" s="743"/>
      <c r="C49" s="733"/>
      <c r="D49" s="71" t="s">
        <v>23</v>
      </c>
      <c r="E49" s="1151" t="s">
        <v>24</v>
      </c>
      <c r="F49" s="668" t="s">
        <v>216</v>
      </c>
      <c r="G49" s="1354" t="s">
        <v>141</v>
      </c>
      <c r="H49" s="561" t="s">
        <v>10</v>
      </c>
      <c r="I49" s="559">
        <f>22.5+3</f>
        <v>25.5</v>
      </c>
      <c r="J49" s="564">
        <v>28.4</v>
      </c>
      <c r="K49" s="128">
        <v>28.4</v>
      </c>
      <c r="L49" s="602">
        <v>28.4</v>
      </c>
      <c r="M49" s="1175" t="s">
        <v>25</v>
      </c>
      <c r="N49" s="109">
        <v>18</v>
      </c>
      <c r="O49" s="573">
        <v>19</v>
      </c>
      <c r="P49" s="394">
        <v>19</v>
      </c>
      <c r="Q49" s="109">
        <v>19</v>
      </c>
    </row>
    <row r="50" spans="1:17" s="1" customFormat="1" ht="21.65" customHeight="1" x14ac:dyDescent="0.35">
      <c r="A50" s="13"/>
      <c r="B50" s="743"/>
      <c r="C50" s="733"/>
      <c r="D50" s="70"/>
      <c r="E50" s="1130"/>
      <c r="F50" s="669"/>
      <c r="G50" s="1355"/>
      <c r="H50" s="156" t="s">
        <v>83</v>
      </c>
      <c r="I50" s="179">
        <v>9.6</v>
      </c>
      <c r="J50" s="265"/>
      <c r="K50" s="279"/>
      <c r="L50" s="539"/>
      <c r="M50" s="1180"/>
      <c r="N50" s="377"/>
      <c r="O50" s="739"/>
      <c r="P50" s="741"/>
      <c r="Q50" s="377"/>
    </row>
    <row r="51" spans="1:17" s="1" customFormat="1" ht="22.5" customHeight="1" x14ac:dyDescent="0.35">
      <c r="A51" s="13"/>
      <c r="B51" s="721"/>
      <c r="C51" s="722"/>
      <c r="D51" s="1263" t="s">
        <v>26</v>
      </c>
      <c r="E51" s="1181" t="s">
        <v>134</v>
      </c>
      <c r="F51" s="668" t="s">
        <v>216</v>
      </c>
      <c r="G51" s="1342" t="s">
        <v>138</v>
      </c>
      <c r="H51" s="745" t="s">
        <v>10</v>
      </c>
      <c r="I51" s="176">
        <f>43.7-15</f>
        <v>28.700000000000003</v>
      </c>
      <c r="J51" s="262">
        <v>43.7</v>
      </c>
      <c r="K51" s="128">
        <v>43.7</v>
      </c>
      <c r="L51" s="259">
        <v>43.7</v>
      </c>
      <c r="M51" s="747" t="s">
        <v>135</v>
      </c>
      <c r="N51" s="40">
        <v>55</v>
      </c>
      <c r="O51" s="385">
        <v>55</v>
      </c>
      <c r="P51" s="394">
        <v>55</v>
      </c>
      <c r="Q51" s="109">
        <v>55</v>
      </c>
    </row>
    <row r="52" spans="1:17" s="1" customFormat="1" ht="22.5" customHeight="1" x14ac:dyDescent="0.35">
      <c r="A52" s="13"/>
      <c r="B52" s="721"/>
      <c r="C52" s="722"/>
      <c r="D52" s="1272"/>
      <c r="E52" s="1182"/>
      <c r="F52" s="664" t="s">
        <v>133</v>
      </c>
      <c r="G52" s="1343"/>
      <c r="H52" s="731"/>
      <c r="I52" s="177"/>
      <c r="J52" s="265"/>
      <c r="K52" s="131"/>
      <c r="L52" s="329"/>
      <c r="M52" s="776"/>
      <c r="N52" s="376"/>
      <c r="O52" s="387"/>
      <c r="P52" s="741"/>
      <c r="Q52" s="632"/>
    </row>
    <row r="53" spans="1:17" s="1" customFormat="1" ht="41.25" customHeight="1" x14ac:dyDescent="0.35">
      <c r="A53" s="13"/>
      <c r="B53" s="721"/>
      <c r="C53" s="722"/>
      <c r="D53" s="726" t="s">
        <v>29</v>
      </c>
      <c r="E53" s="723" t="s">
        <v>153</v>
      </c>
      <c r="F53" s="169" t="s">
        <v>216</v>
      </c>
      <c r="G53" s="745" t="s">
        <v>20</v>
      </c>
      <c r="H53" s="40" t="s">
        <v>10</v>
      </c>
      <c r="I53" s="176">
        <f>17+1</f>
        <v>18</v>
      </c>
      <c r="J53" s="130">
        <v>5</v>
      </c>
      <c r="K53" s="130">
        <v>25</v>
      </c>
      <c r="L53" s="130">
        <v>5</v>
      </c>
      <c r="M53" s="465" t="s">
        <v>154</v>
      </c>
      <c r="N53" s="355">
        <v>1</v>
      </c>
      <c r="O53" s="386"/>
      <c r="P53" s="395">
        <v>1</v>
      </c>
      <c r="Q53" s="355"/>
    </row>
    <row r="54" spans="1:17" s="1" customFormat="1" ht="27" customHeight="1" x14ac:dyDescent="0.35">
      <c r="A54" s="13"/>
      <c r="B54" s="721"/>
      <c r="C54" s="722"/>
      <c r="D54" s="727"/>
      <c r="E54" s="754"/>
      <c r="F54" s="752"/>
      <c r="G54" s="731"/>
      <c r="H54" s="156"/>
      <c r="I54" s="179"/>
      <c r="J54" s="132"/>
      <c r="K54" s="132"/>
      <c r="L54" s="132"/>
      <c r="M54" s="466" t="s">
        <v>159</v>
      </c>
      <c r="N54" s="376">
        <v>1</v>
      </c>
      <c r="O54" s="387">
        <v>1</v>
      </c>
      <c r="P54" s="396">
        <v>1</v>
      </c>
      <c r="Q54" s="376">
        <v>1</v>
      </c>
    </row>
    <row r="55" spans="1:17" s="1" customFormat="1" ht="43.5" customHeight="1" x14ac:dyDescent="0.35">
      <c r="A55" s="13"/>
      <c r="B55" s="721"/>
      <c r="C55" s="722"/>
      <c r="D55" s="164" t="s">
        <v>148</v>
      </c>
      <c r="E55" s="723" t="s">
        <v>156</v>
      </c>
      <c r="F55" s="670" t="s">
        <v>216</v>
      </c>
      <c r="G55" s="755" t="s">
        <v>162</v>
      </c>
      <c r="H55" s="745" t="s">
        <v>10</v>
      </c>
      <c r="I55" s="176">
        <f>70-17</f>
        <v>53</v>
      </c>
      <c r="J55" s="617">
        <v>56</v>
      </c>
      <c r="K55" s="617">
        <v>64.599999999999994</v>
      </c>
      <c r="L55" s="618">
        <v>64.599999999999994</v>
      </c>
      <c r="M55" s="460" t="s">
        <v>160</v>
      </c>
      <c r="N55" s="109">
        <v>116</v>
      </c>
      <c r="O55" s="385">
        <v>116</v>
      </c>
      <c r="P55" s="394">
        <v>116</v>
      </c>
      <c r="Q55" s="109">
        <v>116</v>
      </c>
    </row>
    <row r="56" spans="1:17" s="1" customFormat="1" ht="68.150000000000006" customHeight="1" x14ac:dyDescent="0.35">
      <c r="A56" s="13"/>
      <c r="B56" s="721"/>
      <c r="C56" s="722"/>
      <c r="D56" s="185">
        <v>12</v>
      </c>
      <c r="E56" s="723" t="s">
        <v>161</v>
      </c>
      <c r="F56" s="751" t="s">
        <v>216</v>
      </c>
      <c r="G56" s="755" t="s">
        <v>186</v>
      </c>
      <c r="H56" s="769" t="s">
        <v>10</v>
      </c>
      <c r="I56" s="176">
        <v>2</v>
      </c>
      <c r="J56" s="130"/>
      <c r="K56" s="130"/>
      <c r="L56" s="130"/>
      <c r="M56" s="465" t="s">
        <v>170</v>
      </c>
      <c r="N56" s="109">
        <v>1</v>
      </c>
      <c r="O56" s="385"/>
      <c r="P56" s="394"/>
      <c r="Q56" s="109"/>
    </row>
    <row r="57" spans="1:17" s="1" customFormat="1" ht="15.65" customHeight="1" x14ac:dyDescent="0.35">
      <c r="A57" s="13"/>
      <c r="B57" s="721"/>
      <c r="C57" s="722"/>
      <c r="D57" s="185">
        <v>13</v>
      </c>
      <c r="E57" s="1151" t="s">
        <v>192</v>
      </c>
      <c r="F57" s="751" t="s">
        <v>216</v>
      </c>
      <c r="G57" s="1273" t="s">
        <v>97</v>
      </c>
      <c r="H57" s="745" t="s">
        <v>10</v>
      </c>
      <c r="I57" s="176">
        <v>35.799999999999997</v>
      </c>
      <c r="J57" s="564">
        <v>42.9</v>
      </c>
      <c r="K57" s="130"/>
      <c r="L57" s="130"/>
      <c r="M57" s="465" t="s">
        <v>193</v>
      </c>
      <c r="N57" s="109"/>
      <c r="O57" s="385">
        <v>1</v>
      </c>
      <c r="P57" s="394"/>
      <c r="Q57" s="109"/>
    </row>
    <row r="58" spans="1:17" s="1" customFormat="1" ht="15.65" customHeight="1" x14ac:dyDescent="0.35">
      <c r="A58" s="13"/>
      <c r="B58" s="721"/>
      <c r="C58" s="722"/>
      <c r="D58" s="698"/>
      <c r="E58" s="1156"/>
      <c r="F58" s="664"/>
      <c r="G58" s="1274"/>
      <c r="H58" s="566" t="s">
        <v>83</v>
      </c>
      <c r="I58" s="201"/>
      <c r="J58" s="131">
        <v>26.3</v>
      </c>
      <c r="K58" s="279"/>
      <c r="L58" s="539"/>
      <c r="M58" s="365"/>
      <c r="N58" s="156"/>
      <c r="O58" s="387"/>
      <c r="P58" s="396"/>
      <c r="Q58" s="632"/>
    </row>
    <row r="59" spans="1:17" s="1" customFormat="1" ht="43" customHeight="1" x14ac:dyDescent="0.35">
      <c r="A59" s="13"/>
      <c r="B59" s="721"/>
      <c r="C59" s="722"/>
      <c r="D59" s="185">
        <v>14</v>
      </c>
      <c r="E59" s="818" t="s">
        <v>242</v>
      </c>
      <c r="F59" s="751" t="s">
        <v>216</v>
      </c>
      <c r="G59" s="755" t="s">
        <v>225</v>
      </c>
      <c r="H59" s="745" t="s">
        <v>10</v>
      </c>
      <c r="I59" s="176"/>
      <c r="J59" s="130">
        <v>12.1</v>
      </c>
      <c r="K59" s="130"/>
      <c r="L59" s="251"/>
      <c r="M59" s="465" t="s">
        <v>98</v>
      </c>
      <c r="N59" s="109"/>
      <c r="O59" s="385">
        <v>1</v>
      </c>
      <c r="P59" s="394"/>
      <c r="Q59" s="109"/>
    </row>
    <row r="60" spans="1:17" s="1" customFormat="1" ht="16.5" customHeight="1" thickBot="1" x14ac:dyDescent="0.4">
      <c r="A60" s="14"/>
      <c r="B60" s="744"/>
      <c r="C60" s="115"/>
      <c r="D60" s="221"/>
      <c r="E60" s="220"/>
      <c r="F60" s="671"/>
      <c r="G60" s="218"/>
      <c r="H60" s="181" t="s">
        <v>31</v>
      </c>
      <c r="I60" s="183">
        <f>SUM(I16:I59)</f>
        <v>12184.400000000001</v>
      </c>
      <c r="J60" s="137">
        <f>SUM(J16:J59)</f>
        <v>13549.5</v>
      </c>
      <c r="K60" s="137">
        <f>SUM(K16:K59)</f>
        <v>12852.000000000004</v>
      </c>
      <c r="L60" s="137">
        <f>SUM(L16:L59)</f>
        <v>12765.500000000004</v>
      </c>
      <c r="M60" s="467"/>
      <c r="N60" s="378"/>
      <c r="O60" s="388"/>
      <c r="P60" s="397"/>
      <c r="Q60" s="378"/>
    </row>
    <row r="61" spans="1:17" s="1" customFormat="1" ht="26.25" customHeight="1" x14ac:dyDescent="0.35">
      <c r="A61" s="1107" t="s">
        <v>7</v>
      </c>
      <c r="B61" s="1173" t="s">
        <v>7</v>
      </c>
      <c r="C61" s="1152" t="s">
        <v>12</v>
      </c>
      <c r="D61" s="1293"/>
      <c r="E61" s="1153" t="s">
        <v>208</v>
      </c>
      <c r="F61" s="1178" t="s">
        <v>216</v>
      </c>
      <c r="G61" s="1271" t="s">
        <v>210</v>
      </c>
      <c r="H61" s="188" t="s">
        <v>10</v>
      </c>
      <c r="I61" s="190">
        <v>247.8</v>
      </c>
      <c r="J61" s="289">
        <v>284.8</v>
      </c>
      <c r="K61" s="290">
        <v>284.8</v>
      </c>
      <c r="L61" s="288">
        <v>284.8</v>
      </c>
      <c r="M61" s="530" t="s">
        <v>209</v>
      </c>
      <c r="N61" s="532">
        <v>9</v>
      </c>
      <c r="O61" s="531">
        <v>9</v>
      </c>
      <c r="P61" s="529">
        <v>9</v>
      </c>
      <c r="Q61" s="184">
        <v>9</v>
      </c>
    </row>
    <row r="62" spans="1:17" s="1" customFormat="1" ht="15.75" customHeight="1" thickBot="1" x14ac:dyDescent="0.4">
      <c r="A62" s="1109"/>
      <c r="B62" s="1174"/>
      <c r="C62" s="1167"/>
      <c r="D62" s="1294"/>
      <c r="E62" s="1177"/>
      <c r="F62" s="1179"/>
      <c r="G62" s="1295"/>
      <c r="H62" s="182" t="s">
        <v>31</v>
      </c>
      <c r="I62" s="183">
        <f>SUM(I61:I61)</f>
        <v>247.8</v>
      </c>
      <c r="J62" s="286">
        <f t="shared" ref="J62:L62" si="0">SUM(J61:J61)</f>
        <v>284.8</v>
      </c>
      <c r="K62" s="69">
        <f t="shared" si="0"/>
        <v>284.8</v>
      </c>
      <c r="L62" s="528">
        <f t="shared" si="0"/>
        <v>284.8</v>
      </c>
      <c r="M62" s="470"/>
      <c r="N62" s="380"/>
      <c r="O62" s="390"/>
      <c r="P62" s="399"/>
      <c r="Q62" s="380"/>
    </row>
    <row r="63" spans="1:17" s="1" customFormat="1" ht="18" customHeight="1" x14ac:dyDescent="0.35">
      <c r="A63" s="1107" t="s">
        <v>7</v>
      </c>
      <c r="B63" s="1173" t="s">
        <v>7</v>
      </c>
      <c r="C63" s="1152" t="s">
        <v>15</v>
      </c>
      <c r="D63" s="56"/>
      <c r="E63" s="1153" t="s">
        <v>32</v>
      </c>
      <c r="F63" s="1301"/>
      <c r="G63" s="154" t="s">
        <v>131</v>
      </c>
      <c r="H63" s="200" t="s">
        <v>226</v>
      </c>
      <c r="I63" s="166">
        <v>357.8</v>
      </c>
      <c r="J63" s="330"/>
      <c r="K63" s="278"/>
      <c r="L63" s="166"/>
      <c r="M63" s="469" t="s">
        <v>33</v>
      </c>
      <c r="N63" s="379">
        <v>31</v>
      </c>
      <c r="O63" s="389"/>
      <c r="P63" s="398"/>
      <c r="Q63" s="379"/>
    </row>
    <row r="64" spans="1:17" s="1" customFormat="1" ht="15" customHeight="1" x14ac:dyDescent="0.35">
      <c r="A64" s="1108"/>
      <c r="B64" s="1183"/>
      <c r="C64" s="1114"/>
      <c r="D64" s="110"/>
      <c r="E64" s="1145"/>
      <c r="F64" s="1303"/>
      <c r="G64" s="730" t="s">
        <v>139</v>
      </c>
      <c r="H64" s="199" t="s">
        <v>226</v>
      </c>
      <c r="I64" s="201">
        <v>34.700000000000003</v>
      </c>
      <c r="J64" s="274"/>
      <c r="K64" s="279"/>
      <c r="L64" s="271"/>
      <c r="M64" s="228"/>
      <c r="N64" s="376"/>
      <c r="O64" s="387"/>
      <c r="P64" s="396"/>
      <c r="Q64" s="376"/>
    </row>
    <row r="65" spans="1:17" s="1" customFormat="1" ht="16" customHeight="1" thickBot="1" x14ac:dyDescent="0.4">
      <c r="A65" s="1109"/>
      <c r="B65" s="1174"/>
      <c r="C65" s="1167"/>
      <c r="D65" s="226"/>
      <c r="E65" s="223"/>
      <c r="F65" s="672"/>
      <c r="G65" s="222"/>
      <c r="H65" s="182" t="s">
        <v>31</v>
      </c>
      <c r="I65" s="183"/>
      <c r="J65" s="275"/>
      <c r="K65" s="280"/>
      <c r="L65" s="65"/>
      <c r="M65" s="472"/>
      <c r="N65" s="380"/>
      <c r="O65" s="390"/>
      <c r="P65" s="399"/>
      <c r="Q65" s="380"/>
    </row>
    <row r="66" spans="1:17" s="1" customFormat="1" ht="15" customHeight="1" x14ac:dyDescent="0.35">
      <c r="A66" s="1107" t="s">
        <v>7</v>
      </c>
      <c r="B66" s="1110" t="s">
        <v>7</v>
      </c>
      <c r="C66" s="1152" t="s">
        <v>16</v>
      </c>
      <c r="D66" s="56"/>
      <c r="E66" s="1153" t="s">
        <v>75</v>
      </c>
      <c r="F66" s="1301"/>
      <c r="G66" s="1271" t="s">
        <v>180</v>
      </c>
      <c r="H66" s="734" t="s">
        <v>226</v>
      </c>
      <c r="I66" s="712">
        <f>363.2-4.8</f>
        <v>358.4</v>
      </c>
      <c r="J66" s="276"/>
      <c r="K66" s="278"/>
      <c r="L66" s="272"/>
      <c r="M66" s="1336" t="s">
        <v>76</v>
      </c>
      <c r="N66" s="379">
        <v>17</v>
      </c>
      <c r="O66" s="389"/>
      <c r="P66" s="398"/>
      <c r="Q66" s="379"/>
    </row>
    <row r="67" spans="1:17" s="1" customFormat="1" ht="13.5" customHeight="1" x14ac:dyDescent="0.35">
      <c r="A67" s="1108"/>
      <c r="B67" s="1111"/>
      <c r="C67" s="1114"/>
      <c r="D67" s="43"/>
      <c r="E67" s="1145"/>
      <c r="F67" s="1302"/>
      <c r="G67" s="1265"/>
      <c r="H67" s="202"/>
      <c r="I67" s="331"/>
      <c r="J67" s="332"/>
      <c r="K67" s="281"/>
      <c r="L67" s="203"/>
      <c r="M67" s="1148"/>
      <c r="N67" s="376"/>
      <c r="O67" s="387"/>
      <c r="P67" s="396"/>
      <c r="Q67" s="376"/>
    </row>
    <row r="68" spans="1:17" s="1" customFormat="1" ht="14.25" customHeight="1" x14ac:dyDescent="0.35">
      <c r="A68" s="1108"/>
      <c r="B68" s="1111"/>
      <c r="C68" s="1114"/>
      <c r="D68" s="225"/>
      <c r="E68" s="1156"/>
      <c r="F68" s="1303"/>
      <c r="G68" s="217" t="s">
        <v>139</v>
      </c>
      <c r="H68" s="774" t="s">
        <v>226</v>
      </c>
      <c r="I68" s="713">
        <f>13+24.5</f>
        <v>37.5</v>
      </c>
      <c r="J68" s="277"/>
      <c r="K68" s="282"/>
      <c r="L68" s="273"/>
      <c r="M68" s="764"/>
      <c r="N68" s="381"/>
      <c r="O68" s="391"/>
      <c r="P68" s="400"/>
      <c r="Q68" s="381"/>
    </row>
    <row r="69" spans="1:17" s="1" customFormat="1" ht="15.65" customHeight="1" thickBot="1" x14ac:dyDescent="0.4">
      <c r="A69" s="1109"/>
      <c r="B69" s="1112"/>
      <c r="C69" s="1167"/>
      <c r="D69" s="41"/>
      <c r="E69" s="224"/>
      <c r="F69" s="673"/>
      <c r="G69" s="153"/>
      <c r="H69" s="182" t="s">
        <v>31</v>
      </c>
      <c r="I69" s="69"/>
      <c r="J69" s="286"/>
      <c r="K69" s="137"/>
      <c r="L69" s="137"/>
      <c r="M69" s="468"/>
      <c r="N69" s="382"/>
      <c r="O69" s="231"/>
      <c r="P69" s="401"/>
      <c r="Q69" s="382"/>
    </row>
    <row r="70" spans="1:17" s="1" customFormat="1" ht="26.25" customHeight="1" x14ac:dyDescent="0.35">
      <c r="A70" s="1107" t="s">
        <v>7</v>
      </c>
      <c r="B70" s="1173" t="s">
        <v>7</v>
      </c>
      <c r="C70" s="1152" t="s">
        <v>18</v>
      </c>
      <c r="D70" s="107"/>
      <c r="E70" s="772" t="s">
        <v>34</v>
      </c>
      <c r="F70" s="674" t="s">
        <v>216</v>
      </c>
      <c r="G70" s="728" t="s">
        <v>139</v>
      </c>
      <c r="H70" s="188" t="s">
        <v>10</v>
      </c>
      <c r="I70" s="190">
        <v>23</v>
      </c>
      <c r="J70" s="285">
        <v>23</v>
      </c>
      <c r="K70" s="287">
        <v>23</v>
      </c>
      <c r="L70" s="283">
        <v>23</v>
      </c>
      <c r="M70" s="469"/>
      <c r="N70" s="383"/>
      <c r="O70" s="392"/>
      <c r="P70" s="773"/>
      <c r="Q70" s="383"/>
    </row>
    <row r="71" spans="1:17" s="1" customFormat="1" ht="15.75" customHeight="1" thickBot="1" x14ac:dyDescent="0.4">
      <c r="A71" s="1109"/>
      <c r="B71" s="1174"/>
      <c r="C71" s="1167"/>
      <c r="D71" s="41"/>
      <c r="E71" s="227"/>
      <c r="F71" s="673"/>
      <c r="G71" s="215"/>
      <c r="H71" s="182" t="s">
        <v>31</v>
      </c>
      <c r="I71" s="183">
        <f>SUM(I70:I70)</f>
        <v>23</v>
      </c>
      <c r="J71" s="286">
        <f>SUM(J70:J70)</f>
        <v>23</v>
      </c>
      <c r="K71" s="269">
        <f t="shared" ref="K71:L71" si="1">SUM(K70:K70)</f>
        <v>23</v>
      </c>
      <c r="L71" s="284">
        <f t="shared" si="1"/>
        <v>23</v>
      </c>
      <c r="M71" s="470"/>
      <c r="N71" s="380"/>
      <c r="O71" s="390"/>
      <c r="P71" s="399"/>
      <c r="Q71" s="380"/>
    </row>
    <row r="72" spans="1:17" s="1" customFormat="1" ht="28.5" customHeight="1" x14ac:dyDescent="0.35">
      <c r="A72" s="735" t="s">
        <v>7</v>
      </c>
      <c r="B72" s="66" t="s">
        <v>7</v>
      </c>
      <c r="C72" s="116" t="s">
        <v>19</v>
      </c>
      <c r="D72" s="56"/>
      <c r="E72" s="173" t="s">
        <v>35</v>
      </c>
      <c r="F72" s="675"/>
      <c r="G72" s="67"/>
      <c r="H72" s="188"/>
      <c r="I72" s="190"/>
      <c r="J72" s="285"/>
      <c r="K72" s="287"/>
      <c r="L72" s="283"/>
      <c r="M72" s="471"/>
      <c r="N72" s="384"/>
      <c r="O72" s="393"/>
      <c r="P72" s="402"/>
      <c r="Q72" s="384"/>
    </row>
    <row r="73" spans="1:17" s="1" customFormat="1" ht="15.75" customHeight="1" x14ac:dyDescent="0.35">
      <c r="A73" s="720"/>
      <c r="B73" s="15"/>
      <c r="C73" s="117"/>
      <c r="D73" s="87" t="s">
        <v>7</v>
      </c>
      <c r="E73" s="1151" t="s">
        <v>79</v>
      </c>
      <c r="F73" s="676" t="s">
        <v>115</v>
      </c>
      <c r="G73" s="1266" t="s">
        <v>234</v>
      </c>
      <c r="H73" s="40" t="s">
        <v>10</v>
      </c>
      <c r="I73" s="176">
        <f>63.3</f>
        <v>63.3</v>
      </c>
      <c r="J73" s="262">
        <v>75</v>
      </c>
      <c r="K73" s="128">
        <v>75</v>
      </c>
      <c r="L73" s="259">
        <v>75</v>
      </c>
      <c r="M73" s="1175" t="s">
        <v>238</v>
      </c>
      <c r="N73" s="109">
        <v>3</v>
      </c>
      <c r="O73" s="385">
        <v>3</v>
      </c>
      <c r="P73" s="394">
        <v>3</v>
      </c>
      <c r="Q73" s="109">
        <v>3</v>
      </c>
    </row>
    <row r="74" spans="1:17" s="1" customFormat="1" ht="51.75" customHeight="1" x14ac:dyDescent="0.35">
      <c r="A74" s="720"/>
      <c r="B74" s="15"/>
      <c r="C74" s="117"/>
      <c r="D74" s="110"/>
      <c r="E74" s="1171"/>
      <c r="F74" s="677" t="s">
        <v>216</v>
      </c>
      <c r="G74" s="1296"/>
      <c r="H74" s="189"/>
      <c r="I74" s="214"/>
      <c r="J74" s="187"/>
      <c r="K74" s="187"/>
      <c r="L74" s="187"/>
      <c r="M74" s="1176"/>
      <c r="N74" s="403"/>
      <c r="O74" s="408"/>
      <c r="P74" s="413"/>
      <c r="Q74" s="403"/>
    </row>
    <row r="75" spans="1:17" s="1" customFormat="1" ht="15" customHeight="1" x14ac:dyDescent="0.35">
      <c r="A75" s="720"/>
      <c r="B75" s="15"/>
      <c r="C75" s="117"/>
      <c r="D75" s="727"/>
      <c r="E75" s="1145"/>
      <c r="F75" s="244" t="s">
        <v>133</v>
      </c>
      <c r="G75" s="1269" t="s">
        <v>150</v>
      </c>
      <c r="H75" s="168" t="s">
        <v>10</v>
      </c>
      <c r="I75" s="556">
        <v>20.9</v>
      </c>
      <c r="J75" s="557">
        <v>50</v>
      </c>
      <c r="K75" s="538">
        <v>50</v>
      </c>
      <c r="L75" s="565">
        <v>50</v>
      </c>
      <c r="M75" s="473" t="s">
        <v>177</v>
      </c>
      <c r="N75" s="597"/>
      <c r="O75" s="598"/>
      <c r="P75" s="599"/>
      <c r="Q75" s="597"/>
    </row>
    <row r="76" spans="1:17" s="1" customFormat="1" ht="15.75" customHeight="1" x14ac:dyDescent="0.35">
      <c r="A76" s="720"/>
      <c r="B76" s="15"/>
      <c r="C76" s="117"/>
      <c r="D76" s="108"/>
      <c r="E76" s="1130"/>
      <c r="F76" s="678"/>
      <c r="G76" s="1270"/>
      <c r="H76" s="566" t="s">
        <v>83</v>
      </c>
      <c r="I76" s="179">
        <v>32.6</v>
      </c>
      <c r="J76" s="132"/>
      <c r="K76" s="132"/>
      <c r="L76" s="132"/>
      <c r="M76" s="474"/>
      <c r="N76" s="404"/>
      <c r="O76" s="409"/>
      <c r="P76" s="414"/>
      <c r="Q76" s="404"/>
    </row>
    <row r="77" spans="1:17" s="1" customFormat="1" ht="30" customHeight="1" x14ac:dyDescent="0.35">
      <c r="A77" s="720"/>
      <c r="B77" s="15"/>
      <c r="C77" s="117"/>
      <c r="D77" s="71" t="s">
        <v>12</v>
      </c>
      <c r="E77" s="1151" t="s">
        <v>136</v>
      </c>
      <c r="F77" s="679" t="s">
        <v>115</v>
      </c>
      <c r="G77" s="1266" t="s">
        <v>180</v>
      </c>
      <c r="H77" s="40" t="s">
        <v>10</v>
      </c>
      <c r="I77" s="177">
        <v>49.9</v>
      </c>
      <c r="J77" s="131">
        <v>52.9</v>
      </c>
      <c r="K77" s="131">
        <v>49.9</v>
      </c>
      <c r="L77" s="131">
        <v>49.9</v>
      </c>
      <c r="M77" s="757" t="s">
        <v>36</v>
      </c>
      <c r="N77" s="355">
        <v>9</v>
      </c>
      <c r="O77" s="386">
        <v>9</v>
      </c>
      <c r="P77" s="395">
        <v>9</v>
      </c>
      <c r="Q77" s="355">
        <v>9</v>
      </c>
    </row>
    <row r="78" spans="1:17" s="1" customFormat="1" ht="43" customHeight="1" x14ac:dyDescent="0.35">
      <c r="A78" s="720"/>
      <c r="B78" s="15"/>
      <c r="C78" s="118"/>
      <c r="D78" s="110"/>
      <c r="E78" s="1171"/>
      <c r="F78" s="244" t="s">
        <v>216</v>
      </c>
      <c r="G78" s="1265"/>
      <c r="H78" s="191"/>
      <c r="I78" s="333"/>
      <c r="J78" s="136"/>
      <c r="K78" s="136"/>
      <c r="L78" s="136"/>
      <c r="M78" s="475" t="s">
        <v>107</v>
      </c>
      <c r="N78" s="356">
        <v>22</v>
      </c>
      <c r="O78" s="410">
        <v>22</v>
      </c>
      <c r="P78" s="415">
        <v>22</v>
      </c>
      <c r="Q78" s="356">
        <v>22</v>
      </c>
    </row>
    <row r="79" spans="1:17" s="1" customFormat="1" ht="33.65" customHeight="1" x14ac:dyDescent="0.35">
      <c r="A79" s="720"/>
      <c r="B79" s="15"/>
      <c r="C79" s="118"/>
      <c r="D79" s="110"/>
      <c r="E79" s="1171"/>
      <c r="F79" s="244" t="s">
        <v>133</v>
      </c>
      <c r="G79" s="1265"/>
      <c r="H79" s="191"/>
      <c r="I79" s="333"/>
      <c r="J79" s="136"/>
      <c r="K79" s="136"/>
      <c r="L79" s="136"/>
      <c r="M79" s="475" t="s">
        <v>109</v>
      </c>
      <c r="N79" s="356">
        <v>315</v>
      </c>
      <c r="O79" s="410">
        <v>315</v>
      </c>
      <c r="P79" s="415">
        <v>315</v>
      </c>
      <c r="Q79" s="356">
        <v>315</v>
      </c>
    </row>
    <row r="80" spans="1:17" s="1" customFormat="1" ht="54.65" customHeight="1" x14ac:dyDescent="0.35">
      <c r="A80" s="720"/>
      <c r="B80" s="15"/>
      <c r="C80" s="118"/>
      <c r="D80" s="110"/>
      <c r="E80" s="1171"/>
      <c r="F80" s="84"/>
      <c r="G80" s="1265"/>
      <c r="H80" s="192"/>
      <c r="I80" s="334"/>
      <c r="J80" s="161"/>
      <c r="K80" s="161"/>
      <c r="L80" s="161"/>
      <c r="M80" s="476" t="s">
        <v>250</v>
      </c>
      <c r="N80" s="405">
        <v>350</v>
      </c>
      <c r="O80" s="411">
        <v>350</v>
      </c>
      <c r="P80" s="416">
        <v>350</v>
      </c>
      <c r="Q80" s="405">
        <v>350</v>
      </c>
    </row>
    <row r="81" spans="1:17" s="1" customFormat="1" ht="27.65" customHeight="1" x14ac:dyDescent="0.35">
      <c r="A81" s="720"/>
      <c r="B81" s="15"/>
      <c r="C81" s="118"/>
      <c r="D81" s="726" t="s">
        <v>15</v>
      </c>
      <c r="E81" s="1172" t="s">
        <v>113</v>
      </c>
      <c r="F81" s="574" t="s">
        <v>115</v>
      </c>
      <c r="G81" s="51"/>
      <c r="H81" s="157" t="s">
        <v>10</v>
      </c>
      <c r="I81" s="92">
        <f>32.4-10</f>
        <v>22.4</v>
      </c>
      <c r="J81" s="180">
        <v>22.4</v>
      </c>
      <c r="K81" s="165">
        <v>22.4</v>
      </c>
      <c r="L81" s="165">
        <v>22.4</v>
      </c>
      <c r="M81" s="477" t="s">
        <v>110</v>
      </c>
      <c r="N81" s="406">
        <v>35</v>
      </c>
      <c r="O81" s="412">
        <v>35</v>
      </c>
      <c r="P81" s="417">
        <v>35</v>
      </c>
      <c r="Q81" s="406">
        <v>35</v>
      </c>
    </row>
    <row r="82" spans="1:17" s="1" customFormat="1" ht="27" customHeight="1" x14ac:dyDescent="0.35">
      <c r="A82" s="720"/>
      <c r="B82" s="15"/>
      <c r="C82" s="118"/>
      <c r="D82" s="727"/>
      <c r="E82" s="1171"/>
      <c r="F82" s="664" t="s">
        <v>216</v>
      </c>
      <c r="G82" s="51"/>
      <c r="H82" s="158"/>
      <c r="I82" s="335"/>
      <c r="J82" s="254"/>
      <c r="K82" s="159"/>
      <c r="L82" s="159"/>
      <c r="M82" s="466" t="s">
        <v>116</v>
      </c>
      <c r="N82" s="407">
        <v>1</v>
      </c>
      <c r="O82" s="738">
        <v>1</v>
      </c>
      <c r="P82" s="740">
        <v>1</v>
      </c>
      <c r="Q82" s="407">
        <v>1</v>
      </c>
    </row>
    <row r="83" spans="1:17" s="1" customFormat="1" ht="17.5" customHeight="1" thickBot="1" x14ac:dyDescent="0.4">
      <c r="A83" s="729"/>
      <c r="B83" s="68"/>
      <c r="C83" s="737"/>
      <c r="D83" s="221"/>
      <c r="E83" s="220"/>
      <c r="F83" s="680"/>
      <c r="G83" s="218"/>
      <c r="H83" s="194" t="s">
        <v>31</v>
      </c>
      <c r="I83" s="183">
        <f>SUM(I73:I82)</f>
        <v>189.1</v>
      </c>
      <c r="J83" s="69">
        <f t="shared" ref="J83:L83" si="2">SUM(J73:J82)</f>
        <v>200.3</v>
      </c>
      <c r="K83" s="269">
        <f t="shared" si="2"/>
        <v>197.3</v>
      </c>
      <c r="L83" s="69">
        <f t="shared" si="2"/>
        <v>197.3</v>
      </c>
      <c r="M83" s="478"/>
      <c r="N83" s="378"/>
      <c r="O83" s="388"/>
      <c r="P83" s="397"/>
      <c r="Q83" s="378"/>
    </row>
    <row r="84" spans="1:17" s="3" customFormat="1" ht="17.149999999999999" customHeight="1" x14ac:dyDescent="0.35">
      <c r="A84" s="1108" t="s">
        <v>7</v>
      </c>
      <c r="B84" s="1111" t="s">
        <v>7</v>
      </c>
      <c r="C84" s="1114" t="s">
        <v>22</v>
      </c>
      <c r="D84" s="43"/>
      <c r="E84" s="758" t="s">
        <v>37</v>
      </c>
      <c r="F84" s="763" t="s">
        <v>216</v>
      </c>
      <c r="G84" s="61" t="s">
        <v>132</v>
      </c>
      <c r="H84" s="39" t="s">
        <v>10</v>
      </c>
      <c r="I84" s="207">
        <v>1876.7</v>
      </c>
      <c r="J84" s="131">
        <v>3101.9</v>
      </c>
      <c r="K84" s="131">
        <v>3710.8</v>
      </c>
      <c r="L84" s="131">
        <v>4418.3999999999996</v>
      </c>
      <c r="M84" s="479" t="s">
        <v>215</v>
      </c>
      <c r="N84" s="418">
        <v>4</v>
      </c>
      <c r="O84" s="421">
        <v>5</v>
      </c>
      <c r="P84" s="424">
        <v>6</v>
      </c>
      <c r="Q84" s="418">
        <v>7</v>
      </c>
    </row>
    <row r="85" spans="1:17" s="3" customFormat="1" ht="15.75" customHeight="1" thickBot="1" x14ac:dyDescent="0.4">
      <c r="A85" s="1109"/>
      <c r="B85" s="1112"/>
      <c r="C85" s="1167"/>
      <c r="D85" s="226"/>
      <c r="E85" s="230"/>
      <c r="F85" s="681"/>
      <c r="G85" s="229"/>
      <c r="H85" s="195" t="s">
        <v>31</v>
      </c>
      <c r="I85" s="336">
        <f t="shared" ref="I85:L85" si="3">I84</f>
        <v>1876.7</v>
      </c>
      <c r="J85" s="193">
        <f t="shared" si="3"/>
        <v>3101.9</v>
      </c>
      <c r="K85" s="193">
        <f t="shared" si="3"/>
        <v>3710.8</v>
      </c>
      <c r="L85" s="193">
        <f t="shared" si="3"/>
        <v>4418.3999999999996</v>
      </c>
      <c r="M85" s="480"/>
      <c r="N85" s="419"/>
      <c r="O85" s="422"/>
      <c r="P85" s="425"/>
      <c r="Q85" s="419"/>
    </row>
    <row r="86" spans="1:17" s="3" customFormat="1" ht="18" customHeight="1" x14ac:dyDescent="0.35">
      <c r="A86" s="1107" t="s">
        <v>7</v>
      </c>
      <c r="B86" s="1110" t="s">
        <v>7</v>
      </c>
      <c r="C86" s="1114" t="s">
        <v>23</v>
      </c>
      <c r="D86" s="742"/>
      <c r="E86" s="1153" t="s">
        <v>38</v>
      </c>
      <c r="F86" s="1168" t="s">
        <v>216</v>
      </c>
      <c r="G86" s="734" t="s">
        <v>131</v>
      </c>
      <c r="H86" s="196" t="s">
        <v>10</v>
      </c>
      <c r="I86" s="692">
        <f>99-50</f>
        <v>49</v>
      </c>
      <c r="J86" s="617"/>
      <c r="K86" s="617">
        <v>49</v>
      </c>
      <c r="L86" s="696">
        <v>49</v>
      </c>
      <c r="M86" s="481"/>
      <c r="N86" s="379"/>
      <c r="O86" s="389"/>
      <c r="P86" s="398"/>
      <c r="Q86" s="379"/>
    </row>
    <row r="87" spans="1:17" s="3" customFormat="1" ht="18" customHeight="1" x14ac:dyDescent="0.35">
      <c r="A87" s="1108"/>
      <c r="B87" s="1111"/>
      <c r="C87" s="1114"/>
      <c r="D87" s="110"/>
      <c r="E87" s="1156"/>
      <c r="F87" s="1169"/>
      <c r="G87" s="728"/>
      <c r="H87" s="463" t="s">
        <v>83</v>
      </c>
      <c r="I87" s="693"/>
      <c r="J87" s="694">
        <v>150</v>
      </c>
      <c r="K87" s="695"/>
      <c r="L87" s="633"/>
      <c r="M87" s="506"/>
      <c r="N87" s="376"/>
      <c r="O87" s="387"/>
      <c r="P87" s="396"/>
      <c r="Q87" s="376"/>
    </row>
    <row r="88" spans="1:17" s="3" customFormat="1" ht="15" customHeight="1" thickBot="1" x14ac:dyDescent="0.4">
      <c r="A88" s="1109"/>
      <c r="B88" s="1112"/>
      <c r="C88" s="1167"/>
      <c r="D88" s="226"/>
      <c r="E88" s="230"/>
      <c r="F88" s="681"/>
      <c r="G88" s="697"/>
      <c r="H88" s="194" t="s">
        <v>31</v>
      </c>
      <c r="I88" s="183">
        <f>+I86+I87</f>
        <v>49</v>
      </c>
      <c r="J88" s="137">
        <f>+J86+J87</f>
        <v>150</v>
      </c>
      <c r="K88" s="137">
        <f>+K86+K87</f>
        <v>49</v>
      </c>
      <c r="L88" s="137">
        <f>+L86+L87</f>
        <v>49</v>
      </c>
      <c r="M88" s="482"/>
      <c r="N88" s="380"/>
      <c r="O88" s="390"/>
      <c r="P88" s="399"/>
      <c r="Q88" s="380"/>
    </row>
    <row r="89" spans="1:17" s="1" customFormat="1" ht="55" customHeight="1" x14ac:dyDescent="0.3">
      <c r="A89" s="17" t="s">
        <v>7</v>
      </c>
      <c r="B89" s="18" t="s">
        <v>7</v>
      </c>
      <c r="C89" s="120" t="s">
        <v>26</v>
      </c>
      <c r="D89" s="73"/>
      <c r="E89" s="105" t="s">
        <v>39</v>
      </c>
      <c r="F89" s="686" t="s">
        <v>216</v>
      </c>
      <c r="G89" s="77"/>
      <c r="H89" s="197"/>
      <c r="I89" s="198"/>
      <c r="J89" s="289"/>
      <c r="K89" s="290"/>
      <c r="L89" s="288"/>
      <c r="M89" s="484"/>
      <c r="N89" s="420"/>
      <c r="O89" s="423"/>
      <c r="P89" s="426"/>
      <c r="Q89" s="420"/>
    </row>
    <row r="90" spans="1:17" s="1" customFormat="1" ht="15.75" customHeight="1" x14ac:dyDescent="0.35">
      <c r="A90" s="10"/>
      <c r="B90" s="11"/>
      <c r="C90" s="72"/>
      <c r="D90" s="87" t="s">
        <v>7</v>
      </c>
      <c r="E90" s="1151" t="s">
        <v>40</v>
      </c>
      <c r="F90" s="758"/>
      <c r="G90" s="1304" t="s">
        <v>143</v>
      </c>
      <c r="H90" s="40" t="s">
        <v>10</v>
      </c>
      <c r="I90" s="176">
        <f>15-1.2</f>
        <v>13.8</v>
      </c>
      <c r="J90" s="130">
        <v>28</v>
      </c>
      <c r="K90" s="560">
        <v>28</v>
      </c>
      <c r="L90" s="558">
        <v>28</v>
      </c>
      <c r="M90" s="1159" t="s">
        <v>77</v>
      </c>
      <c r="N90" s="109">
        <v>50</v>
      </c>
      <c r="O90" s="385">
        <v>50</v>
      </c>
      <c r="P90" s="394">
        <v>50</v>
      </c>
      <c r="Q90" s="109">
        <v>50</v>
      </c>
    </row>
    <row r="91" spans="1:17" s="1" customFormat="1" ht="15.75" customHeight="1" x14ac:dyDescent="0.35">
      <c r="A91" s="10"/>
      <c r="B91" s="11"/>
      <c r="C91" s="72"/>
      <c r="D91" s="108"/>
      <c r="E91" s="1145"/>
      <c r="F91" s="758"/>
      <c r="G91" s="1305"/>
      <c r="H91" s="463" t="s">
        <v>83</v>
      </c>
      <c r="I91" s="556">
        <f>10-8.2</f>
        <v>1.8000000000000007</v>
      </c>
      <c r="J91" s="264"/>
      <c r="K91" s="131"/>
      <c r="L91" s="565"/>
      <c r="M91" s="1148"/>
      <c r="N91" s="376"/>
      <c r="O91" s="387"/>
      <c r="P91" s="396"/>
      <c r="Q91" s="376"/>
    </row>
    <row r="92" spans="1:17" s="1" customFormat="1" ht="15.75" customHeight="1" x14ac:dyDescent="0.35">
      <c r="A92" s="10"/>
      <c r="B92" s="11"/>
      <c r="C92" s="72"/>
      <c r="D92" s="91"/>
      <c r="E92" s="1170"/>
      <c r="F92" s="758"/>
      <c r="G92" s="174"/>
      <c r="H92" s="156" t="s">
        <v>114</v>
      </c>
      <c r="I92" s="179">
        <v>20</v>
      </c>
      <c r="J92" s="274">
        <v>20</v>
      </c>
      <c r="K92" s="279">
        <v>20</v>
      </c>
      <c r="L92" s="132">
        <v>20</v>
      </c>
      <c r="M92" s="1160"/>
      <c r="N92" s="377"/>
      <c r="O92" s="739"/>
      <c r="P92" s="741"/>
      <c r="Q92" s="377"/>
    </row>
    <row r="93" spans="1:17" s="1" customFormat="1" ht="14.25" customHeight="1" x14ac:dyDescent="0.35">
      <c r="A93" s="10"/>
      <c r="B93" s="11"/>
      <c r="C93" s="72"/>
      <c r="D93" s="43" t="s">
        <v>12</v>
      </c>
      <c r="E93" s="1161" t="s">
        <v>41</v>
      </c>
      <c r="F93" s="758"/>
      <c r="G93" s="174"/>
      <c r="H93" s="92" t="s">
        <v>13</v>
      </c>
      <c r="I93" s="559">
        <f>35+4.5</f>
        <v>39.5</v>
      </c>
      <c r="J93" s="564"/>
      <c r="K93" s="131"/>
      <c r="L93" s="131"/>
      <c r="M93" s="1148" t="s">
        <v>84</v>
      </c>
      <c r="N93" s="376">
        <v>23</v>
      </c>
      <c r="O93" s="387">
        <v>23</v>
      </c>
      <c r="P93" s="396">
        <v>23</v>
      </c>
      <c r="Q93" s="376">
        <v>23</v>
      </c>
    </row>
    <row r="94" spans="1:17" s="1" customFormat="1" ht="14.25" customHeight="1" x14ac:dyDescent="0.35">
      <c r="A94" s="10"/>
      <c r="B94" s="11"/>
      <c r="C94" s="72"/>
      <c r="D94" s="43"/>
      <c r="E94" s="1161"/>
      <c r="F94" s="758"/>
      <c r="G94" s="174"/>
      <c r="H94" s="463" t="s">
        <v>10</v>
      </c>
      <c r="I94" s="177">
        <v>15</v>
      </c>
      <c r="J94" s="131"/>
      <c r="K94" s="266">
        <v>58</v>
      </c>
      <c r="L94" s="554">
        <v>58</v>
      </c>
      <c r="M94" s="1148"/>
      <c r="N94" s="376"/>
      <c r="O94" s="387"/>
      <c r="P94" s="396"/>
      <c r="Q94" s="376"/>
    </row>
    <row r="95" spans="1:17" s="1" customFormat="1" ht="14.25" customHeight="1" x14ac:dyDescent="0.35">
      <c r="A95" s="10"/>
      <c r="B95" s="11"/>
      <c r="C95" s="72"/>
      <c r="D95" s="43"/>
      <c r="E95" s="1300"/>
      <c r="F95" s="758"/>
      <c r="G95" s="174"/>
      <c r="H95" s="156" t="s">
        <v>83</v>
      </c>
      <c r="I95" s="201">
        <f>8.2+10</f>
        <v>18.2</v>
      </c>
      <c r="J95" s="274">
        <v>58</v>
      </c>
      <c r="K95" s="279"/>
      <c r="L95" s="539"/>
      <c r="M95" s="1232"/>
      <c r="N95" s="377"/>
      <c r="O95" s="739"/>
      <c r="P95" s="741"/>
      <c r="Q95" s="377"/>
    </row>
    <row r="96" spans="1:17" s="1" customFormat="1" ht="17.5" customHeight="1" x14ac:dyDescent="0.35">
      <c r="A96" s="10"/>
      <c r="B96" s="11"/>
      <c r="C96" s="72"/>
      <c r="D96" s="90" t="s">
        <v>15</v>
      </c>
      <c r="E96" s="1162" t="s">
        <v>42</v>
      </c>
      <c r="F96" s="758"/>
      <c r="G96" s="174"/>
      <c r="H96" s="39" t="s">
        <v>13</v>
      </c>
      <c r="I96" s="177">
        <f>5+15</f>
        <v>20</v>
      </c>
      <c r="J96" s="131"/>
      <c r="K96" s="560"/>
      <c r="L96" s="558"/>
      <c r="M96" s="749" t="s">
        <v>85</v>
      </c>
      <c r="N96" s="109">
        <v>3</v>
      </c>
      <c r="O96" s="385">
        <v>3</v>
      </c>
      <c r="P96" s="394">
        <v>3</v>
      </c>
      <c r="Q96" s="109">
        <v>3</v>
      </c>
    </row>
    <row r="97" spans="1:17" s="1" customFormat="1" ht="17.5" customHeight="1" x14ac:dyDescent="0.35">
      <c r="A97" s="10"/>
      <c r="B97" s="11"/>
      <c r="C97" s="72"/>
      <c r="D97" s="108"/>
      <c r="E97" s="1163"/>
      <c r="F97" s="758"/>
      <c r="G97" s="174"/>
      <c r="H97" s="549" t="s">
        <v>14</v>
      </c>
      <c r="I97" s="178">
        <f>65-15</f>
        <v>50</v>
      </c>
      <c r="J97" s="264">
        <v>69</v>
      </c>
      <c r="K97" s="538"/>
      <c r="L97" s="565"/>
      <c r="M97" s="764"/>
      <c r="N97" s="376"/>
      <c r="O97" s="387"/>
      <c r="P97" s="396"/>
      <c r="Q97" s="376"/>
    </row>
    <row r="98" spans="1:17" s="1" customFormat="1" ht="21.75" customHeight="1" x14ac:dyDescent="0.35">
      <c r="A98" s="10"/>
      <c r="B98" s="11"/>
      <c r="C98" s="72"/>
      <c r="D98" s="108"/>
      <c r="E98" s="1163"/>
      <c r="F98" s="758"/>
      <c r="G98" s="174"/>
      <c r="H98" s="555" t="s">
        <v>10</v>
      </c>
      <c r="I98" s="178"/>
      <c r="J98" s="264">
        <v>21</v>
      </c>
      <c r="K98" s="279">
        <v>40</v>
      </c>
      <c r="L98" s="554">
        <v>40</v>
      </c>
      <c r="M98" s="764"/>
      <c r="N98" s="376"/>
      <c r="O98" s="387"/>
      <c r="P98" s="396"/>
      <c r="Q98" s="376"/>
    </row>
    <row r="99" spans="1:17" s="1" customFormat="1" ht="19.5" customHeight="1" x14ac:dyDescent="0.35">
      <c r="A99" s="10"/>
      <c r="B99" s="11"/>
      <c r="C99" s="72"/>
      <c r="D99" s="71" t="s">
        <v>16</v>
      </c>
      <c r="E99" s="1151" t="s">
        <v>108</v>
      </c>
      <c r="F99" s="758"/>
      <c r="G99" s="1312"/>
      <c r="H99" s="39" t="s">
        <v>83</v>
      </c>
      <c r="I99" s="559">
        <v>5</v>
      </c>
      <c r="J99" s="621"/>
      <c r="K99" s="620"/>
      <c r="L99" s="622"/>
      <c r="M99" s="747" t="s">
        <v>86</v>
      </c>
      <c r="N99" s="109">
        <v>10</v>
      </c>
      <c r="O99" s="385">
        <v>10</v>
      </c>
      <c r="P99" s="394">
        <v>10</v>
      </c>
      <c r="Q99" s="109">
        <v>10</v>
      </c>
    </row>
    <row r="100" spans="1:17" s="1" customFormat="1" ht="36.65" customHeight="1" x14ac:dyDescent="0.35">
      <c r="A100" s="10"/>
      <c r="B100" s="20"/>
      <c r="C100" s="121"/>
      <c r="D100" s="74"/>
      <c r="E100" s="1156"/>
      <c r="F100" s="682"/>
      <c r="G100" s="1312"/>
      <c r="H100" s="213" t="s">
        <v>10</v>
      </c>
      <c r="I100" s="208"/>
      <c r="J100" s="264">
        <v>5</v>
      </c>
      <c r="K100" s="266">
        <v>5</v>
      </c>
      <c r="L100" s="539">
        <v>5</v>
      </c>
      <c r="M100" s="776"/>
      <c r="N100" s="377"/>
      <c r="O100" s="739"/>
      <c r="P100" s="741"/>
      <c r="Q100" s="377"/>
    </row>
    <row r="101" spans="1:17" s="1" customFormat="1" ht="27.65" customHeight="1" x14ac:dyDescent="0.35">
      <c r="A101" s="10"/>
      <c r="B101" s="20"/>
      <c r="C101" s="121"/>
      <c r="D101" s="809" t="s">
        <v>18</v>
      </c>
      <c r="E101" s="1151" t="s">
        <v>90</v>
      </c>
      <c r="F101" s="682"/>
      <c r="G101" s="762"/>
      <c r="H101" s="561" t="s">
        <v>10</v>
      </c>
      <c r="I101" s="559">
        <f>7.6+1.2</f>
        <v>8.7999999999999989</v>
      </c>
      <c r="J101" s="564">
        <f>49.7-41.4</f>
        <v>8.3000000000000043</v>
      </c>
      <c r="K101" s="130">
        <v>8.5</v>
      </c>
      <c r="L101" s="130">
        <v>8.5</v>
      </c>
      <c r="M101" s="228" t="s">
        <v>89</v>
      </c>
      <c r="N101" s="561">
        <v>116</v>
      </c>
      <c r="O101" s="798">
        <v>116</v>
      </c>
      <c r="P101" s="395">
        <v>116</v>
      </c>
      <c r="Q101" s="109">
        <v>116</v>
      </c>
    </row>
    <row r="102" spans="1:17" s="1" customFormat="1" ht="27.65" customHeight="1" x14ac:dyDescent="0.35">
      <c r="A102" s="10"/>
      <c r="B102" s="20"/>
      <c r="C102" s="121"/>
      <c r="D102" s="800"/>
      <c r="E102" s="1156"/>
      <c r="F102" s="682"/>
      <c r="G102" s="804"/>
      <c r="H102" s="156" t="s">
        <v>10</v>
      </c>
      <c r="I102" s="177"/>
      <c r="J102" s="265">
        <v>41.4</v>
      </c>
      <c r="K102" s="279"/>
      <c r="L102" s="539"/>
      <c r="M102" s="785" t="s">
        <v>251</v>
      </c>
      <c r="N102" s="376"/>
      <c r="O102" s="411">
        <v>100</v>
      </c>
      <c r="P102" s="803"/>
      <c r="Q102" s="167"/>
    </row>
    <row r="103" spans="1:17" s="1" customFormat="1" ht="25.5" customHeight="1" x14ac:dyDescent="0.35">
      <c r="A103" s="10"/>
      <c r="B103" s="11"/>
      <c r="C103" s="121"/>
      <c r="D103" s="1263" t="s">
        <v>19</v>
      </c>
      <c r="E103" s="1157" t="s">
        <v>43</v>
      </c>
      <c r="F103" s="758"/>
      <c r="G103" s="762"/>
      <c r="H103" s="40" t="s">
        <v>10</v>
      </c>
      <c r="I103" s="204">
        <v>2</v>
      </c>
      <c r="J103" s="810">
        <v>4.5</v>
      </c>
      <c r="K103" s="299">
        <v>4.5</v>
      </c>
      <c r="L103" s="811">
        <v>4.5</v>
      </c>
      <c r="M103" s="801" t="s">
        <v>44</v>
      </c>
      <c r="N103" s="802">
        <v>28</v>
      </c>
      <c r="O103" s="387">
        <v>30</v>
      </c>
      <c r="P103" s="396">
        <v>30</v>
      </c>
      <c r="Q103" s="799">
        <v>30</v>
      </c>
    </row>
    <row r="104" spans="1:17" s="1" customFormat="1" ht="15" customHeight="1" x14ac:dyDescent="0.35">
      <c r="A104" s="10"/>
      <c r="B104" s="11"/>
      <c r="C104" s="121"/>
      <c r="D104" s="1272"/>
      <c r="E104" s="1158"/>
      <c r="F104" s="758"/>
      <c r="G104" s="762"/>
      <c r="H104" s="156"/>
      <c r="I104" s="205"/>
      <c r="J104" s="134"/>
      <c r="K104" s="134"/>
      <c r="L104" s="134"/>
      <c r="M104" s="483"/>
      <c r="N104" s="377"/>
      <c r="O104" s="739"/>
      <c r="P104" s="741"/>
      <c r="Q104" s="377"/>
    </row>
    <row r="105" spans="1:17" s="1" customFormat="1" ht="42" customHeight="1" x14ac:dyDescent="0.35">
      <c r="A105" s="10"/>
      <c r="B105" s="20"/>
      <c r="C105" s="121"/>
      <c r="D105" s="74" t="s">
        <v>22</v>
      </c>
      <c r="E105" s="83" t="s">
        <v>45</v>
      </c>
      <c r="F105" s="682"/>
      <c r="G105" s="762"/>
      <c r="H105" s="156" t="s">
        <v>10</v>
      </c>
      <c r="I105" s="179">
        <v>2</v>
      </c>
      <c r="J105" s="132">
        <v>2</v>
      </c>
      <c r="K105" s="132">
        <v>2</v>
      </c>
      <c r="L105" s="132">
        <v>2</v>
      </c>
      <c r="M105" s="776" t="s">
        <v>46</v>
      </c>
      <c r="N105" s="377">
        <v>80</v>
      </c>
      <c r="O105" s="739">
        <v>80</v>
      </c>
      <c r="P105" s="741">
        <v>80</v>
      </c>
      <c r="Q105" s="377">
        <v>80</v>
      </c>
    </row>
    <row r="106" spans="1:17" s="1" customFormat="1" ht="15" customHeight="1" x14ac:dyDescent="0.35">
      <c r="A106" s="10"/>
      <c r="B106" s="20"/>
      <c r="C106" s="121"/>
      <c r="D106" s="81" t="s">
        <v>23</v>
      </c>
      <c r="E106" s="1151" t="s">
        <v>47</v>
      </c>
      <c r="F106" s="758"/>
      <c r="G106" s="52"/>
      <c r="H106" s="561" t="s">
        <v>83</v>
      </c>
      <c r="I106" s="559">
        <f>10-10</f>
        <v>0</v>
      </c>
      <c r="J106" s="3"/>
      <c r="K106" s="624"/>
      <c r="L106" s="622"/>
      <c r="M106" s="1159" t="s">
        <v>187</v>
      </c>
      <c r="N106" s="40">
        <v>3</v>
      </c>
      <c r="O106" s="385">
        <v>3</v>
      </c>
      <c r="P106" s="394">
        <v>3</v>
      </c>
      <c r="Q106" s="109">
        <v>3</v>
      </c>
    </row>
    <row r="107" spans="1:17" s="1" customFormat="1" ht="15" customHeight="1" x14ac:dyDescent="0.35">
      <c r="A107" s="10"/>
      <c r="B107" s="20"/>
      <c r="C107" s="122"/>
      <c r="D107" s="75"/>
      <c r="E107" s="1145"/>
      <c r="F107" s="758"/>
      <c r="G107" s="52"/>
      <c r="H107" s="39" t="s">
        <v>10</v>
      </c>
      <c r="I107" s="177"/>
      <c r="J107" s="689">
        <v>10</v>
      </c>
      <c r="K107" s="688">
        <v>10</v>
      </c>
      <c r="L107" s="778">
        <v>10</v>
      </c>
      <c r="M107" s="1216"/>
      <c r="N107" s="189"/>
      <c r="O107" s="387"/>
      <c r="P107" s="413"/>
      <c r="Q107" s="690"/>
    </row>
    <row r="108" spans="1:17" s="1" customFormat="1" ht="41.5" customHeight="1" x14ac:dyDescent="0.35">
      <c r="A108" s="10"/>
      <c r="B108" s="20"/>
      <c r="C108" s="122"/>
      <c r="D108" s="75"/>
      <c r="E108" s="1156"/>
      <c r="F108" s="758"/>
      <c r="G108" s="52"/>
      <c r="H108" s="213" t="s">
        <v>10</v>
      </c>
      <c r="I108" s="623"/>
      <c r="J108" s="274">
        <v>10</v>
      </c>
      <c r="K108" s="279"/>
      <c r="L108" s="539"/>
      <c r="M108" s="704" t="s">
        <v>252</v>
      </c>
      <c r="N108" s="566"/>
      <c r="O108" s="411">
        <v>1</v>
      </c>
      <c r="P108" s="416"/>
      <c r="Q108" s="167"/>
    </row>
    <row r="109" spans="1:17" s="1" customFormat="1" ht="17.25" customHeight="1" x14ac:dyDescent="0.35">
      <c r="A109" s="10"/>
      <c r="B109" s="20"/>
      <c r="C109" s="122"/>
      <c r="D109" s="726" t="s">
        <v>26</v>
      </c>
      <c r="E109" s="1127" t="s">
        <v>48</v>
      </c>
      <c r="F109" s="682"/>
      <c r="G109" s="1307" t="s">
        <v>143</v>
      </c>
      <c r="H109" s="92" t="s">
        <v>13</v>
      </c>
      <c r="I109" s="559">
        <f>4.1+35.9</f>
        <v>40</v>
      </c>
      <c r="J109" s="564"/>
      <c r="K109" s="130"/>
      <c r="L109" s="558"/>
      <c r="M109" s="1310" t="s">
        <v>101</v>
      </c>
      <c r="N109" s="428">
        <v>100</v>
      </c>
      <c r="O109" s="433"/>
      <c r="P109" s="437"/>
      <c r="Q109" s="428"/>
    </row>
    <row r="110" spans="1:17" s="1" customFormat="1" ht="14.25" customHeight="1" x14ac:dyDescent="0.35">
      <c r="A110" s="10"/>
      <c r="B110" s="20"/>
      <c r="C110" s="122"/>
      <c r="D110" s="727"/>
      <c r="E110" s="1306"/>
      <c r="F110" s="682"/>
      <c r="G110" s="1308"/>
      <c r="H110" s="175" t="s">
        <v>14</v>
      </c>
      <c r="I110" s="556">
        <f>55.9-35.9</f>
        <v>20</v>
      </c>
      <c r="J110" s="263"/>
      <c r="K110" s="266"/>
      <c r="L110" s="565"/>
      <c r="M110" s="1311"/>
      <c r="N110" s="702"/>
      <c r="O110" s="434"/>
      <c r="P110" s="438"/>
      <c r="Q110" s="429"/>
    </row>
    <row r="111" spans="1:17" s="1" customFormat="1" ht="27" customHeight="1" x14ac:dyDescent="0.35">
      <c r="A111" s="10"/>
      <c r="B111" s="20"/>
      <c r="C111" s="122"/>
      <c r="D111" s="727"/>
      <c r="E111" s="1306"/>
      <c r="F111" s="682"/>
      <c r="G111" s="1309"/>
      <c r="H111" s="549" t="s">
        <v>10</v>
      </c>
      <c r="I111" s="214"/>
      <c r="J111" s="557">
        <v>25</v>
      </c>
      <c r="K111" s="538"/>
      <c r="L111" s="708"/>
      <c r="M111" s="475" t="s">
        <v>235</v>
      </c>
      <c r="N111" s="709"/>
      <c r="O111" s="710">
        <v>100</v>
      </c>
      <c r="P111" s="438"/>
      <c r="Q111" s="429"/>
    </row>
    <row r="112" spans="1:17" s="1" customFormat="1" ht="27" customHeight="1" x14ac:dyDescent="0.35">
      <c r="A112" s="10"/>
      <c r="B112" s="20"/>
      <c r="C112" s="122"/>
      <c r="D112" s="727"/>
      <c r="E112" s="759"/>
      <c r="F112" s="682"/>
      <c r="G112" s="540" t="s">
        <v>139</v>
      </c>
      <c r="H112" s="541" t="s">
        <v>10</v>
      </c>
      <c r="I112" s="177">
        <v>12</v>
      </c>
      <c r="J112" s="131"/>
      <c r="K112" s="538"/>
      <c r="L112" s="242"/>
      <c r="M112" s="475" t="s">
        <v>213</v>
      </c>
      <c r="N112" s="429">
        <v>100</v>
      </c>
      <c r="O112" s="434"/>
      <c r="P112" s="536"/>
      <c r="Q112" s="429"/>
    </row>
    <row r="113" spans="1:18" s="1" customFormat="1" ht="40" customHeight="1" x14ac:dyDescent="0.35">
      <c r="A113" s="10"/>
      <c r="B113" s="20"/>
      <c r="C113" s="122"/>
      <c r="D113" s="110"/>
      <c r="E113" s="748"/>
      <c r="F113" s="682"/>
      <c r="G113" s="625" t="s">
        <v>144</v>
      </c>
      <c r="H113" s="213" t="s">
        <v>10</v>
      </c>
      <c r="I113" s="178">
        <v>5</v>
      </c>
      <c r="J113" s="274"/>
      <c r="K113" s="131"/>
      <c r="L113" s="539"/>
      <c r="M113" s="475" t="s">
        <v>253</v>
      </c>
      <c r="N113" s="429">
        <v>30</v>
      </c>
      <c r="O113" s="434"/>
      <c r="P113" s="596"/>
      <c r="Q113" s="429"/>
    </row>
    <row r="114" spans="1:18" s="1" customFormat="1" ht="21.65" customHeight="1" x14ac:dyDescent="0.35">
      <c r="A114" s="10"/>
      <c r="B114" s="11"/>
      <c r="C114" s="121"/>
      <c r="D114" s="1263" t="s">
        <v>29</v>
      </c>
      <c r="E114" s="1150" t="s">
        <v>128</v>
      </c>
      <c r="F114" s="169" t="s">
        <v>126</v>
      </c>
      <c r="G114" s="1266" t="s">
        <v>191</v>
      </c>
      <c r="H114" s="204"/>
      <c r="I114" s="204"/>
      <c r="J114" s="135"/>
      <c r="K114" s="135"/>
      <c r="L114" s="135"/>
      <c r="M114" s="747" t="s">
        <v>137</v>
      </c>
      <c r="N114" s="644"/>
      <c r="O114" s="645"/>
      <c r="P114" s="646"/>
      <c r="Q114" s="430"/>
    </row>
    <row r="115" spans="1:18" s="1" customFormat="1" ht="25.5" customHeight="1" x14ac:dyDescent="0.35">
      <c r="A115" s="10"/>
      <c r="B115" s="11"/>
      <c r="C115" s="121"/>
      <c r="D115" s="1264"/>
      <c r="E115" s="1151"/>
      <c r="F115" s="244" t="s">
        <v>216</v>
      </c>
      <c r="G115" s="1270"/>
      <c r="H115" s="205"/>
      <c r="I115" s="205"/>
      <c r="J115" s="134"/>
      <c r="K115" s="134"/>
      <c r="L115" s="542"/>
      <c r="M115" s="643" t="s">
        <v>230</v>
      </c>
      <c r="N115" s="642"/>
      <c r="O115" s="739">
        <v>14</v>
      </c>
      <c r="P115" s="741">
        <v>11</v>
      </c>
      <c r="Q115" s="167">
        <v>9</v>
      </c>
    </row>
    <row r="116" spans="1:18" s="1" customFormat="1" ht="15.75" customHeight="1" thickBot="1" x14ac:dyDescent="0.4">
      <c r="A116" s="729"/>
      <c r="B116" s="68"/>
      <c r="C116" s="119"/>
      <c r="D116" s="221"/>
      <c r="E116" s="220"/>
      <c r="F116" s="671"/>
      <c r="G116" s="218"/>
      <c r="H116" s="206" t="s">
        <v>31</v>
      </c>
      <c r="I116" s="336">
        <f>SUM(I90:I115)</f>
        <v>273.10000000000002</v>
      </c>
      <c r="J116" s="193">
        <f>SUM(J90:J115)</f>
        <v>302.20000000000005</v>
      </c>
      <c r="K116" s="147">
        <f t="shared" ref="K116:L116" si="4">SUM(K90:K115)</f>
        <v>176</v>
      </c>
      <c r="L116" s="294">
        <f t="shared" si="4"/>
        <v>176</v>
      </c>
      <c r="M116" s="467"/>
      <c r="N116" s="431"/>
      <c r="O116" s="435"/>
      <c r="P116" s="439"/>
      <c r="Q116" s="431"/>
    </row>
    <row r="117" spans="1:18" s="1" customFormat="1" ht="16" customHeight="1" x14ac:dyDescent="0.35">
      <c r="A117" s="1107" t="s">
        <v>7</v>
      </c>
      <c r="B117" s="1110" t="s">
        <v>7</v>
      </c>
      <c r="C117" s="1152" t="s">
        <v>29</v>
      </c>
      <c r="D117" s="233"/>
      <c r="E117" s="1153" t="s">
        <v>49</v>
      </c>
      <c r="F117" s="1154" t="s">
        <v>216</v>
      </c>
      <c r="G117" s="1271" t="s">
        <v>145</v>
      </c>
      <c r="H117" s="200" t="s">
        <v>10</v>
      </c>
      <c r="I117" s="207">
        <f>10-5</f>
        <v>5</v>
      </c>
      <c r="J117" s="609">
        <v>10</v>
      </c>
      <c r="K117" s="608">
        <v>10</v>
      </c>
      <c r="L117" s="610">
        <v>10</v>
      </c>
      <c r="M117" s="611" t="s">
        <v>223</v>
      </c>
      <c r="N117" s="200">
        <v>5</v>
      </c>
      <c r="O117" s="612">
        <v>3</v>
      </c>
      <c r="P117" s="398">
        <v>3</v>
      </c>
      <c r="Q117" s="613">
        <v>3</v>
      </c>
    </row>
    <row r="118" spans="1:18" s="1" customFormat="1" ht="16" customHeight="1" x14ac:dyDescent="0.35">
      <c r="A118" s="1108"/>
      <c r="B118" s="1111"/>
      <c r="C118" s="1114"/>
      <c r="D118" s="400"/>
      <c r="E118" s="1145"/>
      <c r="F118" s="1155"/>
      <c r="G118" s="1265"/>
      <c r="H118" s="39" t="s">
        <v>10</v>
      </c>
      <c r="I118" s="178"/>
      <c r="J118" s="614">
        <v>50</v>
      </c>
      <c r="K118" s="266"/>
      <c r="L118" s="691"/>
      <c r="M118" s="1231" t="s">
        <v>224</v>
      </c>
      <c r="N118" s="376"/>
      <c r="O118" s="387">
        <v>1</v>
      </c>
      <c r="P118" s="792"/>
      <c r="Q118" s="376"/>
    </row>
    <row r="119" spans="1:18" s="1" customFormat="1" ht="16" customHeight="1" x14ac:dyDescent="0.35">
      <c r="A119" s="1108"/>
      <c r="B119" s="1111"/>
      <c r="C119" s="1114"/>
      <c r="D119" s="235"/>
      <c r="E119" s="1156"/>
      <c r="F119" s="664"/>
      <c r="G119" s="1270"/>
      <c r="H119" s="566" t="s">
        <v>83</v>
      </c>
      <c r="I119" s="201"/>
      <c r="J119" s="274">
        <v>3</v>
      </c>
      <c r="K119" s="279"/>
      <c r="L119" s="539"/>
      <c r="M119" s="1232"/>
      <c r="N119" s="376"/>
      <c r="O119" s="387"/>
      <c r="P119" s="793"/>
      <c r="Q119" s="376"/>
    </row>
    <row r="120" spans="1:18" s="1" customFormat="1" ht="16.5" customHeight="1" thickBot="1" x14ac:dyDescent="0.4">
      <c r="A120" s="1109"/>
      <c r="B120" s="1112"/>
      <c r="C120" s="1313"/>
      <c r="D120" s="626"/>
      <c r="E120" s="236"/>
      <c r="F120" s="683"/>
      <c r="G120" s="228"/>
      <c r="H120" s="148" t="s">
        <v>31</v>
      </c>
      <c r="I120" s="338">
        <f>SUM(I117:I119)</f>
        <v>5</v>
      </c>
      <c r="J120" s="337">
        <f>SUM(J117:J119)</f>
        <v>63</v>
      </c>
      <c r="K120" s="151">
        <f>SUM(K117:K119)</f>
        <v>10</v>
      </c>
      <c r="L120" s="151">
        <f>SUM(L117:L119)</f>
        <v>10</v>
      </c>
      <c r="M120" s="485"/>
      <c r="N120" s="427"/>
      <c r="O120" s="432"/>
      <c r="P120" s="436"/>
      <c r="Q120" s="427"/>
    </row>
    <row r="121" spans="1:18" s="22" customFormat="1" ht="15.65" customHeight="1" x14ac:dyDescent="0.35">
      <c r="A121" s="1107" t="s">
        <v>7</v>
      </c>
      <c r="B121" s="1110" t="s">
        <v>7</v>
      </c>
      <c r="C121" s="1113" t="s">
        <v>148</v>
      </c>
      <c r="D121" s="1315"/>
      <c r="E121" s="1162" t="s">
        <v>120</v>
      </c>
      <c r="F121" s="660" t="s">
        <v>216</v>
      </c>
      <c r="G121" s="1266" t="s">
        <v>142</v>
      </c>
      <c r="H121" s="40" t="s">
        <v>11</v>
      </c>
      <c r="I121" s="176">
        <v>5.3</v>
      </c>
      <c r="J121" s="251">
        <v>5.2</v>
      </c>
      <c r="K121" s="603">
        <v>5.4</v>
      </c>
      <c r="L121" s="603">
        <v>5.4</v>
      </c>
      <c r="M121" s="1159" t="s">
        <v>70</v>
      </c>
      <c r="N121" s="109">
        <v>1</v>
      </c>
      <c r="O121" s="385">
        <v>1</v>
      </c>
      <c r="P121" s="394">
        <v>1</v>
      </c>
      <c r="Q121" s="109">
        <v>1</v>
      </c>
      <c r="R121" s="3"/>
    </row>
    <row r="122" spans="1:18" s="22" customFormat="1" ht="15.65" customHeight="1" x14ac:dyDescent="0.35">
      <c r="A122" s="1108"/>
      <c r="B122" s="1111"/>
      <c r="C122" s="1114"/>
      <c r="D122" s="1316"/>
      <c r="E122" s="1306"/>
      <c r="F122" s="684"/>
      <c r="G122" s="1270"/>
      <c r="H122" s="39"/>
      <c r="I122" s="179"/>
      <c r="J122" s="252"/>
      <c r="K122" s="162"/>
      <c r="L122" s="162"/>
      <c r="M122" s="1149"/>
      <c r="N122" s="376"/>
      <c r="O122" s="387"/>
      <c r="P122" s="396"/>
      <c r="Q122" s="376"/>
    </row>
    <row r="123" spans="1:18" s="22" customFormat="1" ht="16" customHeight="1" thickBot="1" x14ac:dyDescent="0.4">
      <c r="A123" s="1109"/>
      <c r="B123" s="1112"/>
      <c r="C123" s="1115"/>
      <c r="D123" s="232"/>
      <c r="E123" s="234"/>
      <c r="F123" s="685"/>
      <c r="G123" s="229"/>
      <c r="H123" s="149" t="s">
        <v>31</v>
      </c>
      <c r="I123" s="336">
        <f t="shared" ref="I123:L123" si="5">SUM(I121:I121)</f>
        <v>5.3</v>
      </c>
      <c r="J123" s="147">
        <f t="shared" si="5"/>
        <v>5.2</v>
      </c>
      <c r="K123" s="150">
        <f t="shared" si="5"/>
        <v>5.4</v>
      </c>
      <c r="L123" s="150">
        <f t="shared" si="5"/>
        <v>5.4</v>
      </c>
      <c r="M123" s="468"/>
      <c r="N123" s="380"/>
      <c r="O123" s="390"/>
      <c r="P123" s="399"/>
      <c r="Q123" s="380"/>
    </row>
    <row r="124" spans="1:18" s="1" customFormat="1" ht="15" customHeight="1" thickBot="1" x14ac:dyDescent="0.4">
      <c r="A124" s="729" t="s">
        <v>7</v>
      </c>
      <c r="B124" s="744" t="s">
        <v>7</v>
      </c>
      <c r="C124" s="1131" t="s">
        <v>50</v>
      </c>
      <c r="D124" s="1132"/>
      <c r="E124" s="1132"/>
      <c r="F124" s="1132"/>
      <c r="G124" s="1132"/>
      <c r="H124" s="1144"/>
      <c r="I124" s="209">
        <f>I123+I120+I116+I88+I85+I83+I71+I69+I65+I62+I60</f>
        <v>14853.400000000001</v>
      </c>
      <c r="J124" s="268">
        <f t="shared" ref="J124:L124" si="6">J123+J120+J116+J88+J85+J83+J71+J69+J65+J62+J60</f>
        <v>17679.900000000001</v>
      </c>
      <c r="K124" s="255">
        <f t="shared" si="6"/>
        <v>17308.300000000003</v>
      </c>
      <c r="L124" s="301">
        <f t="shared" si="6"/>
        <v>17929.400000000001</v>
      </c>
      <c r="M124" s="1133"/>
      <c r="N124" s="1134"/>
      <c r="O124" s="1134"/>
      <c r="P124" s="1134"/>
      <c r="Q124" s="1135"/>
    </row>
    <row r="125" spans="1:18" s="1" customFormat="1" ht="17.25" customHeight="1" thickBot="1" x14ac:dyDescent="0.4">
      <c r="A125" s="23" t="s">
        <v>7</v>
      </c>
      <c r="B125" s="24" t="s">
        <v>12</v>
      </c>
      <c r="C125" s="1136" t="s">
        <v>51</v>
      </c>
      <c r="D125" s="1137"/>
      <c r="E125" s="1137"/>
      <c r="F125" s="1137"/>
      <c r="G125" s="1137"/>
      <c r="H125" s="1137"/>
      <c r="I125" s="1137"/>
      <c r="J125" s="1137"/>
      <c r="K125" s="1137"/>
      <c r="L125" s="1137"/>
      <c r="M125" s="1137"/>
      <c r="N125" s="1137"/>
      <c r="O125" s="1137"/>
      <c r="P125" s="1137"/>
      <c r="Q125" s="1138"/>
    </row>
    <row r="126" spans="1:18" s="1" customFormat="1" ht="17.149999999999999" customHeight="1" x14ac:dyDescent="0.35">
      <c r="A126" s="821" t="s">
        <v>7</v>
      </c>
      <c r="B126" s="822" t="s">
        <v>12</v>
      </c>
      <c r="C126" s="722" t="s">
        <v>7</v>
      </c>
      <c r="D126" s="727"/>
      <c r="E126" s="1145" t="s">
        <v>78</v>
      </c>
      <c r="F126" s="244" t="s">
        <v>216</v>
      </c>
      <c r="G126" s="1265" t="s">
        <v>140</v>
      </c>
      <c r="H126" s="728" t="s">
        <v>10</v>
      </c>
      <c r="I126" s="794">
        <f>599.2-30</f>
        <v>569.20000000000005</v>
      </c>
      <c r="J126" s="844">
        <f>839.7-105</f>
        <v>734.7</v>
      </c>
      <c r="K126" s="795">
        <f>606.2-45</f>
        <v>561.20000000000005</v>
      </c>
      <c r="L126" s="845">
        <f>606.2-75</f>
        <v>531.20000000000005</v>
      </c>
      <c r="M126" s="833" t="s">
        <v>72</v>
      </c>
      <c r="N126" s="842">
        <v>432</v>
      </c>
      <c r="O126" s="374">
        <v>432</v>
      </c>
      <c r="P126" s="374">
        <v>432</v>
      </c>
      <c r="Q126" s="370">
        <v>432</v>
      </c>
    </row>
    <row r="127" spans="1:18" s="1" customFormat="1" ht="17.149999999999999" customHeight="1" x14ac:dyDescent="0.35">
      <c r="A127" s="720"/>
      <c r="B127" s="743"/>
      <c r="C127" s="722"/>
      <c r="D127" s="108"/>
      <c r="E127" s="1145"/>
      <c r="F127" s="170"/>
      <c r="G127" s="1314"/>
      <c r="H127" s="730" t="s">
        <v>83</v>
      </c>
      <c r="I127" s="177">
        <v>120</v>
      </c>
      <c r="J127" s="264"/>
      <c r="K127" s="131"/>
      <c r="L127" s="242"/>
      <c r="M127" s="548" t="s">
        <v>96</v>
      </c>
      <c r="N127" s="840">
        <v>514</v>
      </c>
      <c r="O127" s="823">
        <v>514</v>
      </c>
      <c r="P127" s="823">
        <v>514</v>
      </c>
      <c r="Q127" s="820">
        <v>514</v>
      </c>
    </row>
    <row r="128" spans="1:18" s="1" customFormat="1" ht="17.149999999999999" customHeight="1" x14ac:dyDescent="0.35">
      <c r="A128" s="720"/>
      <c r="B128" s="743"/>
      <c r="C128" s="722"/>
      <c r="D128" s="108"/>
      <c r="E128" s="1145"/>
      <c r="F128" s="170"/>
      <c r="G128" s="1314"/>
      <c r="H128" s="730"/>
      <c r="I128" s="178"/>
      <c r="J128" s="264"/>
      <c r="K128" s="266"/>
      <c r="L128" s="825"/>
      <c r="M128" s="832" t="s">
        <v>73</v>
      </c>
      <c r="N128" s="841">
        <v>55</v>
      </c>
      <c r="O128" s="375">
        <v>50</v>
      </c>
      <c r="P128" s="375">
        <v>50</v>
      </c>
      <c r="Q128" s="371">
        <v>50</v>
      </c>
    </row>
    <row r="129" spans="1:19" s="1" customFormat="1" ht="17.149999999999999" customHeight="1" x14ac:dyDescent="0.35">
      <c r="A129" s="720"/>
      <c r="B129" s="743"/>
      <c r="C129" s="722"/>
      <c r="D129" s="108"/>
      <c r="E129" s="1145"/>
      <c r="F129" s="170"/>
      <c r="G129" s="1314"/>
      <c r="H129" s="728"/>
      <c r="I129" s="177"/>
      <c r="J129" s="131"/>
      <c r="K129" s="131"/>
      <c r="L129" s="242"/>
      <c r="M129" s="832" t="s">
        <v>71</v>
      </c>
      <c r="N129" s="841">
        <v>3</v>
      </c>
      <c r="O129" s="375">
        <v>5</v>
      </c>
      <c r="P129" s="375">
        <v>5</v>
      </c>
      <c r="Q129" s="371">
        <v>5</v>
      </c>
    </row>
    <row r="130" spans="1:19" s="1" customFormat="1" ht="17.149999999999999" customHeight="1" x14ac:dyDescent="0.35">
      <c r="A130" s="720"/>
      <c r="B130" s="743"/>
      <c r="C130" s="722"/>
      <c r="D130" s="108"/>
      <c r="E130" s="748"/>
      <c r="F130" s="170"/>
      <c r="G130" s="732"/>
      <c r="H130" s="728"/>
      <c r="I130" s="177"/>
      <c r="J130" s="131"/>
      <c r="K130" s="131"/>
      <c r="L130" s="242"/>
      <c r="M130" s="833" t="s">
        <v>87</v>
      </c>
      <c r="N130" s="842">
        <v>1</v>
      </c>
      <c r="O130" s="374">
        <v>1</v>
      </c>
      <c r="P130" s="374"/>
      <c r="Q130" s="370"/>
    </row>
    <row r="131" spans="1:19" s="1" customFormat="1" ht="17.149999999999999" customHeight="1" x14ac:dyDescent="0.35">
      <c r="A131" s="720"/>
      <c r="B131" s="743"/>
      <c r="C131" s="722"/>
      <c r="D131" s="108"/>
      <c r="E131" s="748"/>
      <c r="F131" s="170"/>
      <c r="G131" s="732"/>
      <c r="H131" s="728"/>
      <c r="I131" s="177"/>
      <c r="J131" s="131"/>
      <c r="K131" s="131"/>
      <c r="L131" s="242"/>
      <c r="M131" s="832" t="s">
        <v>88</v>
      </c>
      <c r="N131" s="841">
        <v>15</v>
      </c>
      <c r="O131" s="375">
        <v>15</v>
      </c>
      <c r="P131" s="375">
        <v>15</v>
      </c>
      <c r="Q131" s="371">
        <v>15</v>
      </c>
    </row>
    <row r="132" spans="1:19" s="1" customFormat="1" ht="17.25" customHeight="1" x14ac:dyDescent="0.35">
      <c r="A132" s="720"/>
      <c r="B132" s="743"/>
      <c r="C132" s="722"/>
      <c r="D132" s="110"/>
      <c r="E132" s="765"/>
      <c r="F132" s="106"/>
      <c r="G132" s="732"/>
      <c r="H132" s="728"/>
      <c r="I132" s="177"/>
      <c r="J132" s="131"/>
      <c r="K132" s="131"/>
      <c r="L132" s="242"/>
      <c r="M132" s="1350" t="s">
        <v>254</v>
      </c>
      <c r="N132" s="1352">
        <v>66</v>
      </c>
      <c r="O132" s="1298"/>
      <c r="P132" s="1317"/>
      <c r="Q132" s="1319"/>
    </row>
    <row r="133" spans="1:19" s="1" customFormat="1" ht="22.5" customHeight="1" x14ac:dyDescent="0.35">
      <c r="A133" s="720"/>
      <c r="B133" s="743"/>
      <c r="C133" s="733"/>
      <c r="D133" s="108"/>
      <c r="E133" s="765"/>
      <c r="F133" s="160"/>
      <c r="G133" s="732"/>
      <c r="H133" s="728"/>
      <c r="I133" s="177"/>
      <c r="J133" s="131"/>
      <c r="K133" s="131"/>
      <c r="L133" s="242"/>
      <c r="M133" s="1351"/>
      <c r="N133" s="1353"/>
      <c r="O133" s="1299"/>
      <c r="P133" s="1318"/>
      <c r="Q133" s="1320"/>
    </row>
    <row r="134" spans="1:19" s="1" customFormat="1" ht="42" customHeight="1" x14ac:dyDescent="0.35">
      <c r="A134" s="720"/>
      <c r="B134" s="743"/>
      <c r="C134" s="722"/>
      <c r="D134" s="108"/>
      <c r="E134" s="765"/>
      <c r="F134" s="160"/>
      <c r="G134" s="732"/>
      <c r="H134" s="728"/>
      <c r="I134" s="177"/>
      <c r="J134" s="131"/>
      <c r="K134" s="131"/>
      <c r="L134" s="242"/>
      <c r="M134" s="832" t="s">
        <v>255</v>
      </c>
      <c r="N134" s="175">
        <v>58</v>
      </c>
      <c r="O134" s="372"/>
      <c r="P134" s="372"/>
      <c r="Q134" s="368"/>
    </row>
    <row r="135" spans="1:19" s="1" customFormat="1" ht="17.149999999999999" customHeight="1" x14ac:dyDescent="0.35">
      <c r="A135" s="720"/>
      <c r="B135" s="743"/>
      <c r="C135" s="722"/>
      <c r="D135" s="108"/>
      <c r="E135" s="765"/>
      <c r="F135" s="160"/>
      <c r="G135" s="732"/>
      <c r="H135" s="728"/>
      <c r="I135" s="177"/>
      <c r="J135" s="263"/>
      <c r="K135" s="127"/>
      <c r="L135" s="826"/>
      <c r="M135" s="832" t="s">
        <v>256</v>
      </c>
      <c r="N135" s="175">
        <v>1</v>
      </c>
      <c r="O135" s="372"/>
      <c r="P135" s="372"/>
      <c r="Q135" s="368"/>
    </row>
    <row r="136" spans="1:19" s="1" customFormat="1" ht="17.149999999999999" customHeight="1" x14ac:dyDescent="0.35">
      <c r="A136" s="720"/>
      <c r="B136" s="743"/>
      <c r="C136" s="722"/>
      <c r="D136" s="108"/>
      <c r="E136" s="765"/>
      <c r="F136" s="160"/>
      <c r="G136" s="732"/>
      <c r="H136" s="746"/>
      <c r="I136" s="177"/>
      <c r="J136" s="291"/>
      <c r="K136" s="293"/>
      <c r="L136" s="827"/>
      <c r="M136" s="548" t="s">
        <v>233</v>
      </c>
      <c r="N136" s="175"/>
      <c r="O136" s="838">
        <v>2</v>
      </c>
      <c r="P136" s="711">
        <v>1</v>
      </c>
      <c r="Q136" s="368"/>
    </row>
    <row r="137" spans="1:19" s="1" customFormat="1" ht="27" customHeight="1" x14ac:dyDescent="0.35">
      <c r="A137" s="720"/>
      <c r="B137" s="743"/>
      <c r="C137" s="722"/>
      <c r="D137" s="108"/>
      <c r="E137" s="766"/>
      <c r="F137" s="160"/>
      <c r="G137" s="732"/>
      <c r="H137" s="728" t="s">
        <v>10</v>
      </c>
      <c r="I137" s="201">
        <v>35</v>
      </c>
      <c r="J137" s="274"/>
      <c r="K137" s="279"/>
      <c r="L137" s="828"/>
      <c r="M137" s="834" t="s">
        <v>188</v>
      </c>
      <c r="N137" s="843">
        <v>1</v>
      </c>
      <c r="O137" s="373"/>
      <c r="P137" s="373"/>
      <c r="Q137" s="369"/>
    </row>
    <row r="138" spans="1:19" s="1" customFormat="1" ht="15" customHeight="1" x14ac:dyDescent="0.35">
      <c r="A138" s="720"/>
      <c r="B138" s="743"/>
      <c r="C138" s="722"/>
      <c r="D138" s="108"/>
      <c r="E138" s="1105" t="s">
        <v>185</v>
      </c>
      <c r="F138" s="714" t="s">
        <v>126</v>
      </c>
      <c r="G138" s="1266" t="s">
        <v>231</v>
      </c>
      <c r="H138" s="745" t="s">
        <v>10</v>
      </c>
      <c r="I138" s="176"/>
      <c r="J138" s="131">
        <v>110</v>
      </c>
      <c r="K138" s="127">
        <v>29.5</v>
      </c>
      <c r="L138" s="242">
        <v>29.5</v>
      </c>
      <c r="M138" s="835" t="s">
        <v>240</v>
      </c>
      <c r="N138" s="819"/>
      <c r="O138" s="839">
        <v>1</v>
      </c>
      <c r="P138" s="824"/>
      <c r="Q138" s="829"/>
    </row>
    <row r="139" spans="1:19" s="1" customFormat="1" ht="15" customHeight="1" x14ac:dyDescent="0.35">
      <c r="A139" s="720"/>
      <c r="B139" s="743"/>
      <c r="C139" s="722"/>
      <c r="D139" s="108"/>
      <c r="E139" s="1124"/>
      <c r="F139" s="715" t="s">
        <v>218</v>
      </c>
      <c r="G139" s="1265"/>
      <c r="H139" s="728"/>
      <c r="I139" s="177"/>
      <c r="J139" s="131"/>
      <c r="K139" s="127"/>
      <c r="L139" s="242"/>
      <c r="M139" s="836" t="s">
        <v>257</v>
      </c>
      <c r="N139" s="92"/>
      <c r="O139" s="846"/>
      <c r="P139" s="267">
        <v>15</v>
      </c>
      <c r="Q139" s="787">
        <v>15</v>
      </c>
      <c r="S139" s="3"/>
    </row>
    <row r="140" spans="1:19" s="1" customFormat="1" ht="18" customHeight="1" thickBot="1" x14ac:dyDescent="0.4">
      <c r="A140" s="729"/>
      <c r="B140" s="744"/>
      <c r="C140" s="171"/>
      <c r="D140" s="62"/>
      <c r="E140" s="791"/>
      <c r="F140" s="849" t="s">
        <v>133</v>
      </c>
      <c r="G140" s="790"/>
      <c r="H140" s="181" t="s">
        <v>31</v>
      </c>
      <c r="I140" s="183">
        <f>SUM(I126:I139)</f>
        <v>724.2</v>
      </c>
      <c r="J140" s="137">
        <f>SUM(J126:J139)</f>
        <v>844.7</v>
      </c>
      <c r="K140" s="269">
        <f>SUM(K126:K139)</f>
        <v>590.70000000000005</v>
      </c>
      <c r="L140" s="69">
        <f>SUM(L126:L139)</f>
        <v>560.70000000000005</v>
      </c>
      <c r="M140" s="837"/>
      <c r="N140" s="847"/>
      <c r="O140" s="848"/>
      <c r="P140" s="830"/>
      <c r="Q140" s="831"/>
    </row>
    <row r="141" spans="1:19" s="1" customFormat="1" ht="15" customHeight="1" thickBot="1" x14ac:dyDescent="0.4">
      <c r="A141" s="729" t="s">
        <v>7</v>
      </c>
      <c r="B141" s="744" t="s">
        <v>12</v>
      </c>
      <c r="C141" s="1131" t="s">
        <v>50</v>
      </c>
      <c r="D141" s="1132"/>
      <c r="E141" s="1132"/>
      <c r="F141" s="1132"/>
      <c r="G141" s="1132"/>
      <c r="H141" s="1132"/>
      <c r="I141" s="209">
        <f t="shared" ref="I141:L141" si="7">I140</f>
        <v>724.2</v>
      </c>
      <c r="J141" s="268">
        <f>J140</f>
        <v>844.7</v>
      </c>
      <c r="K141" s="270">
        <f t="shared" si="7"/>
        <v>590.70000000000005</v>
      </c>
      <c r="L141" s="255">
        <f t="shared" si="7"/>
        <v>560.70000000000005</v>
      </c>
      <c r="M141" s="1133"/>
      <c r="N141" s="1134"/>
      <c r="O141" s="1134"/>
      <c r="P141" s="1134"/>
      <c r="Q141" s="1135"/>
    </row>
    <row r="142" spans="1:19" s="1" customFormat="1" ht="17.25" customHeight="1" thickBot="1" x14ac:dyDescent="0.4">
      <c r="A142" s="23" t="s">
        <v>7</v>
      </c>
      <c r="B142" s="24" t="s">
        <v>15</v>
      </c>
      <c r="C142" s="1136" t="s">
        <v>92</v>
      </c>
      <c r="D142" s="1137"/>
      <c r="E142" s="1137"/>
      <c r="F142" s="1137"/>
      <c r="G142" s="1137"/>
      <c r="H142" s="1137"/>
      <c r="I142" s="1137"/>
      <c r="J142" s="1137"/>
      <c r="K142" s="1137"/>
      <c r="L142" s="1137"/>
      <c r="M142" s="1137"/>
      <c r="N142" s="1137"/>
      <c r="O142" s="1137"/>
      <c r="P142" s="1137"/>
      <c r="Q142" s="1138"/>
      <c r="R142" s="256"/>
    </row>
    <row r="143" spans="1:19" s="1" customFormat="1" ht="27" customHeight="1" x14ac:dyDescent="0.35">
      <c r="A143" s="102" t="s">
        <v>7</v>
      </c>
      <c r="B143" s="103" t="s">
        <v>15</v>
      </c>
      <c r="C143" s="94" t="s">
        <v>7</v>
      </c>
      <c r="D143" s="60"/>
      <c r="E143" s="28" t="s">
        <v>280</v>
      </c>
      <c r="F143" s="76"/>
      <c r="G143" s="61"/>
      <c r="H143" s="61"/>
      <c r="I143" s="339"/>
      <c r="J143" s="140"/>
      <c r="K143" s="347"/>
      <c r="L143" s="140"/>
      <c r="M143" s="493"/>
      <c r="N143" s="418"/>
      <c r="O143" s="421"/>
      <c r="P143" s="424"/>
      <c r="Q143" s="418"/>
    </row>
    <row r="144" spans="1:19" s="3" customFormat="1" ht="15.75" customHeight="1" x14ac:dyDescent="0.35">
      <c r="A144" s="1139"/>
      <c r="B144" s="1141"/>
      <c r="C144" s="1143"/>
      <c r="D144" s="104" t="s">
        <v>7</v>
      </c>
      <c r="E144" s="1105" t="s">
        <v>104</v>
      </c>
      <c r="F144" s="99" t="s">
        <v>126</v>
      </c>
      <c r="G144" s="1324" t="s">
        <v>97</v>
      </c>
      <c r="H144" s="92" t="s">
        <v>83</v>
      </c>
      <c r="I144" s="176">
        <v>5.4</v>
      </c>
      <c r="J144" s="130"/>
      <c r="K144" s="128"/>
      <c r="L144" s="558"/>
      <c r="M144" s="494" t="s">
        <v>118</v>
      </c>
      <c r="N144" s="355">
        <v>7</v>
      </c>
      <c r="O144" s="386"/>
      <c r="P144" s="395"/>
      <c r="Q144" s="355"/>
    </row>
    <row r="145" spans="1:17" s="3" customFormat="1" ht="15" customHeight="1" x14ac:dyDescent="0.35">
      <c r="A145" s="1139"/>
      <c r="B145" s="1141"/>
      <c r="C145" s="1143"/>
      <c r="D145" s="104"/>
      <c r="E145" s="1323"/>
      <c r="F145" s="97" t="s">
        <v>115</v>
      </c>
      <c r="G145" s="1266"/>
      <c r="H145" s="175" t="s">
        <v>93</v>
      </c>
      <c r="I145" s="556">
        <v>282.2</v>
      </c>
      <c r="J145" s="557"/>
      <c r="K145" s="266"/>
      <c r="L145" s="127"/>
      <c r="M145" s="495" t="s">
        <v>94</v>
      </c>
      <c r="N145" s="487">
        <v>266</v>
      </c>
      <c r="O145" s="509"/>
      <c r="P145" s="515"/>
      <c r="Q145" s="487"/>
    </row>
    <row r="146" spans="1:17" s="3" customFormat="1" ht="23.5" customHeight="1" x14ac:dyDescent="0.35">
      <c r="A146" s="1139"/>
      <c r="B146" s="1141"/>
      <c r="C146" s="1143"/>
      <c r="D146" s="753"/>
      <c r="E146" s="1323"/>
      <c r="F146" s="97" t="s">
        <v>133</v>
      </c>
      <c r="G146" s="770"/>
      <c r="H146" s="555" t="s">
        <v>10</v>
      </c>
      <c r="I146" s="201">
        <v>8.8000000000000007</v>
      </c>
      <c r="J146" s="131"/>
      <c r="K146" s="279"/>
      <c r="L146" s="539"/>
      <c r="M146" s="496" t="s">
        <v>155</v>
      </c>
      <c r="N146" s="488">
        <v>20</v>
      </c>
      <c r="O146" s="510"/>
      <c r="P146" s="516"/>
      <c r="Q146" s="488"/>
    </row>
    <row r="147" spans="1:17" s="3" customFormat="1" ht="15" customHeight="1" x14ac:dyDescent="0.35">
      <c r="A147" s="1139"/>
      <c r="B147" s="1141"/>
      <c r="C147" s="1143"/>
      <c r="D147" s="104" t="s">
        <v>12</v>
      </c>
      <c r="E147" s="1105" t="s">
        <v>263</v>
      </c>
      <c r="F147" s="99" t="s">
        <v>126</v>
      </c>
      <c r="G147" s="1325" t="s">
        <v>97</v>
      </c>
      <c r="H147" s="92" t="s">
        <v>10</v>
      </c>
      <c r="I147" s="559">
        <f>20-10</f>
        <v>10</v>
      </c>
      <c r="J147" s="617"/>
      <c r="K147" s="560"/>
      <c r="L147" s="558"/>
      <c r="M147" s="497" t="s">
        <v>98</v>
      </c>
      <c r="N147" s="489">
        <v>1</v>
      </c>
      <c r="O147" s="511"/>
      <c r="P147" s="517"/>
      <c r="Q147" s="489"/>
    </row>
    <row r="148" spans="1:17" s="3" customFormat="1" ht="15" customHeight="1" x14ac:dyDescent="0.35">
      <c r="A148" s="1139"/>
      <c r="B148" s="1141"/>
      <c r="C148" s="1143"/>
      <c r="D148" s="104"/>
      <c r="E148" s="1124"/>
      <c r="F148" s="662" t="s">
        <v>216</v>
      </c>
      <c r="G148" s="1325"/>
      <c r="H148" s="175" t="s">
        <v>83</v>
      </c>
      <c r="I148" s="177">
        <v>39</v>
      </c>
      <c r="J148" s="264"/>
      <c r="K148" s="127"/>
      <c r="L148" s="127"/>
      <c r="M148" s="494" t="s">
        <v>163</v>
      </c>
      <c r="N148" s="490">
        <v>1</v>
      </c>
      <c r="O148" s="512"/>
      <c r="P148" s="518"/>
      <c r="Q148" s="490"/>
    </row>
    <row r="149" spans="1:17" s="3" customFormat="1" ht="26.5" customHeight="1" x14ac:dyDescent="0.35">
      <c r="A149" s="1139"/>
      <c r="B149" s="1141"/>
      <c r="C149" s="1143"/>
      <c r="D149" s="70"/>
      <c r="E149" s="1130"/>
      <c r="F149" s="663" t="s">
        <v>115</v>
      </c>
      <c r="G149" s="1326"/>
      <c r="H149" s="78"/>
      <c r="I149" s="179"/>
      <c r="J149" s="132"/>
      <c r="K149" s="129"/>
      <c r="L149" s="129"/>
      <c r="M149" s="498" t="s">
        <v>164</v>
      </c>
      <c r="N149" s="491">
        <v>1</v>
      </c>
      <c r="O149" s="513"/>
      <c r="P149" s="519"/>
      <c r="Q149" s="491"/>
    </row>
    <row r="150" spans="1:17" s="3" customFormat="1" ht="14.5" customHeight="1" x14ac:dyDescent="0.35">
      <c r="A150" s="1139"/>
      <c r="B150" s="1141"/>
      <c r="C150" s="1143"/>
      <c r="D150" s="104" t="s">
        <v>15</v>
      </c>
      <c r="E150" s="1105" t="s">
        <v>264</v>
      </c>
      <c r="F150" s="99" t="s">
        <v>126</v>
      </c>
      <c r="G150" s="1325" t="s">
        <v>97</v>
      </c>
      <c r="H150" s="92" t="s">
        <v>10</v>
      </c>
      <c r="I150" s="176"/>
      <c r="J150" s="805">
        <v>1</v>
      </c>
      <c r="K150" s="128">
        <v>6</v>
      </c>
      <c r="L150" s="602">
        <v>1</v>
      </c>
      <c r="M150" s="494" t="s">
        <v>163</v>
      </c>
      <c r="N150" s="490"/>
      <c r="O150" s="512">
        <v>1</v>
      </c>
      <c r="P150" s="518">
        <v>1</v>
      </c>
      <c r="Q150" s="490">
        <v>1</v>
      </c>
    </row>
    <row r="151" spans="1:17" s="3" customFormat="1" ht="14.5" customHeight="1" x14ac:dyDescent="0.35">
      <c r="A151" s="1139"/>
      <c r="B151" s="1141"/>
      <c r="C151" s="1143"/>
      <c r="D151" s="104"/>
      <c r="E151" s="1124"/>
      <c r="F151" s="662" t="s">
        <v>216</v>
      </c>
      <c r="G151" s="1325"/>
      <c r="H151" s="27"/>
      <c r="I151" s="177"/>
      <c r="J151" s="263"/>
      <c r="K151" s="127"/>
      <c r="L151" s="691"/>
      <c r="M151" s="473" t="s">
        <v>164</v>
      </c>
      <c r="N151" s="806"/>
      <c r="O151" s="807"/>
      <c r="P151" s="808">
        <v>1</v>
      </c>
      <c r="Q151" s="806"/>
    </row>
    <row r="152" spans="1:17" s="3" customFormat="1" ht="14.5" customHeight="1" x14ac:dyDescent="0.35">
      <c r="A152" s="1139"/>
      <c r="B152" s="1141"/>
      <c r="C152" s="1143"/>
      <c r="D152" s="70"/>
      <c r="E152" s="1130"/>
      <c r="F152" s="663" t="s">
        <v>115</v>
      </c>
      <c r="G152" s="1326"/>
      <c r="H152" s="78"/>
      <c r="I152" s="179"/>
      <c r="J152" s="132"/>
      <c r="K152" s="129"/>
      <c r="L152" s="129"/>
      <c r="M152" s="365"/>
      <c r="N152" s="637"/>
      <c r="O152" s="638"/>
      <c r="P152" s="639"/>
      <c r="Q152" s="789"/>
    </row>
    <row r="153" spans="1:17" s="3" customFormat="1" ht="19" customHeight="1" x14ac:dyDescent="0.35">
      <c r="A153" s="1139"/>
      <c r="B153" s="1141"/>
      <c r="C153" s="1143"/>
      <c r="D153" s="95" t="s">
        <v>16</v>
      </c>
      <c r="E153" s="1105" t="s">
        <v>129</v>
      </c>
      <c r="F153" s="99" t="s">
        <v>126</v>
      </c>
      <c r="G153" s="1327" t="s">
        <v>227</v>
      </c>
      <c r="H153" s="647"/>
      <c r="I153" s="176"/>
      <c r="J153" s="262"/>
      <c r="K153" s="128"/>
      <c r="L153" s="602"/>
      <c r="M153" s="497" t="s">
        <v>130</v>
      </c>
      <c r="N153" s="492">
        <v>1</v>
      </c>
      <c r="O153" s="514"/>
      <c r="P153" s="520"/>
      <c r="Q153" s="641"/>
    </row>
    <row r="154" spans="1:17" s="3" customFormat="1" ht="19" customHeight="1" x14ac:dyDescent="0.35">
      <c r="A154" s="1139"/>
      <c r="B154" s="1141"/>
      <c r="C154" s="1143"/>
      <c r="D154" s="648"/>
      <c r="E154" s="1106"/>
      <c r="F154" s="661" t="s">
        <v>216</v>
      </c>
      <c r="G154" s="1328"/>
      <c r="H154" s="652"/>
      <c r="I154" s="179"/>
      <c r="J154" s="265"/>
      <c r="K154" s="127"/>
      <c r="L154" s="329"/>
      <c r="M154" s="788"/>
      <c r="N154" s="637"/>
      <c r="O154" s="638"/>
      <c r="P154" s="639"/>
      <c r="Q154" s="789"/>
    </row>
    <row r="155" spans="1:17" s="3" customFormat="1" ht="14.5" customHeight="1" x14ac:dyDescent="0.35">
      <c r="A155" s="1139"/>
      <c r="B155" s="1141"/>
      <c r="C155" s="1143"/>
      <c r="D155" s="636" t="s">
        <v>18</v>
      </c>
      <c r="E155" s="1105" t="s">
        <v>265</v>
      </c>
      <c r="F155" s="716" t="s">
        <v>218</v>
      </c>
      <c r="G155" s="1327" t="s">
        <v>227</v>
      </c>
      <c r="H155" s="27" t="s">
        <v>10</v>
      </c>
      <c r="I155" s="177"/>
      <c r="J155" s="131">
        <v>49</v>
      </c>
      <c r="K155" s="128">
        <v>84</v>
      </c>
      <c r="L155" s="127">
        <v>84</v>
      </c>
      <c r="M155" s="1125" t="s">
        <v>258</v>
      </c>
      <c r="N155" s="640"/>
      <c r="O155" s="651">
        <v>1</v>
      </c>
      <c r="P155" s="650">
        <v>1</v>
      </c>
      <c r="Q155" s="641">
        <v>1</v>
      </c>
    </row>
    <row r="156" spans="1:17" s="3" customFormat="1" ht="26.5" customHeight="1" x14ac:dyDescent="0.35">
      <c r="A156" s="1139"/>
      <c r="B156" s="1141"/>
      <c r="C156" s="1143"/>
      <c r="D156" s="636"/>
      <c r="E156" s="1124"/>
      <c r="F156" s="717"/>
      <c r="G156" s="1329"/>
      <c r="H156" s="27"/>
      <c r="I156" s="177"/>
      <c r="J156" s="291"/>
      <c r="K156" s="293"/>
      <c r="L156" s="127"/>
      <c r="M156" s="1126"/>
      <c r="N156" s="640"/>
      <c r="O156" s="653"/>
      <c r="P156" s="654"/>
      <c r="Q156" s="655"/>
    </row>
    <row r="157" spans="1:17" s="3" customFormat="1" ht="19" customHeight="1" x14ac:dyDescent="0.35">
      <c r="A157" s="1139"/>
      <c r="B157" s="1141"/>
      <c r="C157" s="1143"/>
      <c r="D157" s="636"/>
      <c r="E157" s="1106"/>
      <c r="F157" s="717"/>
      <c r="G157" s="1328"/>
      <c r="H157" s="555" t="s">
        <v>10</v>
      </c>
      <c r="I157" s="201"/>
      <c r="J157" s="131">
        <v>2.5</v>
      </c>
      <c r="K157" s="127"/>
      <c r="L157" s="539"/>
      <c r="M157" s="658" t="s">
        <v>232</v>
      </c>
      <c r="N157" s="649"/>
      <c r="O157" s="651">
        <v>1</v>
      </c>
      <c r="P157" s="650"/>
      <c r="Q157" s="640"/>
    </row>
    <row r="158" spans="1:17" s="3" customFormat="1" ht="28.75" customHeight="1" x14ac:dyDescent="0.35">
      <c r="A158" s="1139"/>
      <c r="B158" s="1141"/>
      <c r="C158" s="1143"/>
      <c r="D158" s="95" t="s">
        <v>19</v>
      </c>
      <c r="E158" s="1105" t="s">
        <v>184</v>
      </c>
      <c r="F158" s="635" t="s">
        <v>216</v>
      </c>
      <c r="G158" s="718" t="s">
        <v>143</v>
      </c>
      <c r="H158" s="92"/>
      <c r="I158" s="176"/>
      <c r="J158" s="262"/>
      <c r="K158" s="128"/>
      <c r="L158" s="128"/>
      <c r="M158" s="465" t="s">
        <v>229</v>
      </c>
      <c r="N158" s="492">
        <v>20</v>
      </c>
      <c r="O158" s="514">
        <v>40</v>
      </c>
      <c r="P158" s="520">
        <v>60</v>
      </c>
      <c r="Q158" s="641">
        <v>80</v>
      </c>
    </row>
    <row r="159" spans="1:17" s="3" customFormat="1" ht="27.65" customHeight="1" x14ac:dyDescent="0.35">
      <c r="A159" s="1139"/>
      <c r="B159" s="1141"/>
      <c r="C159" s="1143"/>
      <c r="D159" s="636"/>
      <c r="E159" s="1106"/>
      <c r="F159" s="634"/>
      <c r="G159" s="770" t="s">
        <v>228</v>
      </c>
      <c r="H159" s="78"/>
      <c r="I159" s="177"/>
      <c r="J159" s="131"/>
      <c r="K159" s="127"/>
      <c r="L159" s="329"/>
      <c r="M159" s="365"/>
      <c r="N159" s="637"/>
      <c r="O159" s="638"/>
      <c r="P159" s="639"/>
      <c r="Q159" s="640"/>
    </row>
    <row r="160" spans="1:17" s="3" customFormat="1" ht="15.75" customHeight="1" x14ac:dyDescent="0.35">
      <c r="A160" s="1139"/>
      <c r="B160" s="1141"/>
      <c r="C160" s="1143"/>
      <c r="D160" s="726" t="s">
        <v>22</v>
      </c>
      <c r="E160" s="1127" t="s">
        <v>183</v>
      </c>
      <c r="F160" s="100" t="s">
        <v>216</v>
      </c>
      <c r="G160" s="1325" t="s">
        <v>227</v>
      </c>
      <c r="H160" s="1347"/>
      <c r="I160" s="176"/>
      <c r="J160" s="130"/>
      <c r="K160" s="128"/>
      <c r="L160" s="128"/>
      <c r="M160" s="465" t="s">
        <v>182</v>
      </c>
      <c r="N160" s="499">
        <v>1</v>
      </c>
      <c r="O160" s="521">
        <v>1</v>
      </c>
      <c r="P160" s="520"/>
      <c r="Q160" s="492"/>
    </row>
    <row r="161" spans="1:21" s="3" customFormat="1" ht="17.5" customHeight="1" x14ac:dyDescent="0.35">
      <c r="A161" s="1139"/>
      <c r="B161" s="1141"/>
      <c r="C161" s="1143"/>
      <c r="D161" s="753"/>
      <c r="E161" s="1128"/>
      <c r="F161" s="243"/>
      <c r="G161" s="1346"/>
      <c r="H161" s="1347"/>
      <c r="I161" s="179"/>
      <c r="J161" s="132"/>
      <c r="K161" s="129"/>
      <c r="L161" s="129"/>
      <c r="M161" s="364"/>
      <c r="N161" s="656"/>
      <c r="O161" s="657"/>
      <c r="P161" s="518"/>
      <c r="Q161" s="490"/>
    </row>
    <row r="162" spans="1:21" s="22" customFormat="1" ht="17.25" customHeight="1" thickBot="1" x14ac:dyDescent="0.4">
      <c r="A162" s="1140"/>
      <c r="B162" s="1142"/>
      <c r="C162" s="1143"/>
      <c r="D162" s="211"/>
      <c r="E162" s="237"/>
      <c r="F162" s="239"/>
      <c r="G162" s="238"/>
      <c r="H162" s="152" t="s">
        <v>31</v>
      </c>
      <c r="I162" s="340">
        <f>SUM(I144:I161)</f>
        <v>345.4</v>
      </c>
      <c r="J162" s="137">
        <f>SUM(J144:J161)</f>
        <v>52.5</v>
      </c>
      <c r="K162" s="137">
        <f>SUM(K144:K161)</f>
        <v>90</v>
      </c>
      <c r="L162" s="65">
        <f>SUM(L144:L161)</f>
        <v>85</v>
      </c>
      <c r="M162" s="467"/>
      <c r="N162" s="378"/>
      <c r="O162" s="388"/>
      <c r="P162" s="397"/>
      <c r="Q162" s="378"/>
      <c r="R162" s="703"/>
      <c r="S162" s="704"/>
      <c r="T162" s="704"/>
      <c r="U162" s="704"/>
    </row>
    <row r="163" spans="1:21" s="1" customFormat="1" ht="15.75" customHeight="1" thickBot="1" x14ac:dyDescent="0.4">
      <c r="A163" s="729" t="s">
        <v>7</v>
      </c>
      <c r="B163" s="768" t="s">
        <v>15</v>
      </c>
      <c r="C163" s="1088" t="s">
        <v>50</v>
      </c>
      <c r="D163" s="1089"/>
      <c r="E163" s="1089"/>
      <c r="F163" s="1089"/>
      <c r="G163" s="1089"/>
      <c r="H163" s="1118"/>
      <c r="I163" s="209">
        <f t="shared" ref="I163:L163" si="8">I162</f>
        <v>345.4</v>
      </c>
      <c r="J163" s="255">
        <f t="shared" si="8"/>
        <v>52.5</v>
      </c>
      <c r="K163" s="138">
        <f t="shared" si="8"/>
        <v>90</v>
      </c>
      <c r="L163" s="138">
        <f t="shared" si="8"/>
        <v>85</v>
      </c>
      <c r="M163" s="1119"/>
      <c r="N163" s="1330"/>
      <c r="O163" s="1120"/>
      <c r="P163" s="1120"/>
      <c r="Q163" s="1121"/>
      <c r="R163" s="703"/>
      <c r="S163" s="704"/>
      <c r="T163" s="704"/>
      <c r="U163" s="704"/>
    </row>
    <row r="164" spans="1:21" s="1" customFormat="1" ht="16.5" customHeight="1" thickBot="1" x14ac:dyDescent="0.4">
      <c r="A164" s="23" t="s">
        <v>7</v>
      </c>
      <c r="B164" s="59" t="s">
        <v>16</v>
      </c>
      <c r="C164" s="1122" t="s">
        <v>52</v>
      </c>
      <c r="D164" s="1123"/>
      <c r="E164" s="1123"/>
      <c r="F164" s="1123"/>
      <c r="G164" s="1123"/>
      <c r="H164" s="1123"/>
      <c r="I164" s="1123"/>
      <c r="J164" s="1123"/>
      <c r="K164" s="1123"/>
      <c r="L164" s="1123"/>
      <c r="M164" s="1123"/>
      <c r="N164" s="1123"/>
      <c r="O164" s="1097"/>
      <c r="P164" s="1097"/>
      <c r="Q164" s="1098"/>
      <c r="R164" s="703"/>
      <c r="S164" s="704"/>
      <c r="T164" s="704"/>
      <c r="U164" s="704"/>
    </row>
    <row r="165" spans="1:21" s="1" customFormat="1" ht="40.75" customHeight="1" x14ac:dyDescent="0.35">
      <c r="A165" s="735" t="s">
        <v>7</v>
      </c>
      <c r="B165" s="103" t="s">
        <v>16</v>
      </c>
      <c r="C165" s="736" t="s">
        <v>7</v>
      </c>
      <c r="D165" s="107"/>
      <c r="E165" s="28" t="s">
        <v>53</v>
      </c>
      <c r="F165" s="591"/>
      <c r="G165" s="734"/>
      <c r="H165" s="188"/>
      <c r="I165" s="344"/>
      <c r="J165" s="210"/>
      <c r="K165" s="210"/>
      <c r="L165" s="210"/>
      <c r="M165" s="502"/>
      <c r="N165" s="418"/>
      <c r="O165" s="421"/>
      <c r="P165" s="424"/>
      <c r="Q165" s="418"/>
    </row>
    <row r="166" spans="1:21" s="1" customFormat="1" ht="20.149999999999999" customHeight="1" x14ac:dyDescent="0.35">
      <c r="A166" s="720"/>
      <c r="B166" s="743"/>
      <c r="C166" s="733"/>
      <c r="D166" s="1263" t="s">
        <v>7</v>
      </c>
      <c r="E166" s="1151" t="s">
        <v>103</v>
      </c>
      <c r="F166" s="659" t="s">
        <v>216</v>
      </c>
      <c r="G166" s="1327" t="s">
        <v>144</v>
      </c>
      <c r="H166" s="580" t="s">
        <v>10</v>
      </c>
      <c r="I166" s="581"/>
      <c r="J166" s="564">
        <v>36</v>
      </c>
      <c r="K166" s="560">
        <v>36</v>
      </c>
      <c r="L166" s="131">
        <v>36</v>
      </c>
      <c r="M166" s="760" t="s">
        <v>102</v>
      </c>
      <c r="N166" s="499">
        <v>40</v>
      </c>
      <c r="O166" s="521">
        <v>60</v>
      </c>
      <c r="P166" s="267">
        <v>60</v>
      </c>
      <c r="Q166" s="499">
        <v>60</v>
      </c>
    </row>
    <row r="167" spans="1:21" s="1" customFormat="1" ht="20.149999999999999" customHeight="1" x14ac:dyDescent="0.35">
      <c r="A167" s="720"/>
      <c r="B167" s="743"/>
      <c r="C167" s="733"/>
      <c r="D167" s="1264"/>
      <c r="E167" s="1145"/>
      <c r="F167" s="96"/>
      <c r="G167" s="1329"/>
      <c r="H167" s="189" t="s">
        <v>83</v>
      </c>
      <c r="I167" s="214">
        <v>4.7</v>
      </c>
      <c r="J167" s="544"/>
      <c r="K167" s="136"/>
      <c r="L167" s="563"/>
      <c r="M167" s="367"/>
      <c r="N167" s="501"/>
      <c r="O167" s="756"/>
      <c r="P167" s="524"/>
      <c r="Q167" s="501"/>
    </row>
    <row r="168" spans="1:21" s="1" customFormat="1" ht="20.149999999999999" customHeight="1" x14ac:dyDescent="0.35">
      <c r="A168" s="720"/>
      <c r="B168" s="743"/>
      <c r="C168" s="733"/>
      <c r="D168" s="1264"/>
      <c r="E168" s="1145"/>
      <c r="F168" s="96"/>
      <c r="G168" s="1348"/>
      <c r="H168" s="39" t="s">
        <v>14</v>
      </c>
      <c r="I168" s="214">
        <v>10</v>
      </c>
      <c r="J168" s="544"/>
      <c r="K168" s="562"/>
      <c r="L168" s="563"/>
      <c r="M168" s="761"/>
      <c r="N168" s="501"/>
      <c r="O168" s="756"/>
      <c r="P168" s="524"/>
      <c r="Q168" s="501"/>
    </row>
    <row r="169" spans="1:21" s="1" customFormat="1" ht="18.649999999999999" customHeight="1" x14ac:dyDescent="0.35">
      <c r="A169" s="720"/>
      <c r="B169" s="743"/>
      <c r="C169" s="722"/>
      <c r="D169" s="727"/>
      <c r="E169" s="725"/>
      <c r="F169" s="163"/>
      <c r="G169" s="1349" t="s">
        <v>139</v>
      </c>
      <c r="H169" s="543" t="s">
        <v>10</v>
      </c>
      <c r="I169" s="177">
        <v>38</v>
      </c>
      <c r="J169" s="133"/>
      <c r="K169" s="545"/>
      <c r="L169" s="546"/>
      <c r="M169" s="537" t="s">
        <v>102</v>
      </c>
      <c r="N169" s="549">
        <v>100</v>
      </c>
      <c r="O169" s="550"/>
      <c r="P169" s="547"/>
      <c r="Q169" s="552"/>
    </row>
    <row r="170" spans="1:21" s="1" customFormat="1" ht="18.649999999999999" customHeight="1" x14ac:dyDescent="0.35">
      <c r="A170" s="720"/>
      <c r="B170" s="743"/>
      <c r="C170" s="722"/>
      <c r="D170" s="727"/>
      <c r="E170" s="725"/>
      <c r="F170" s="163"/>
      <c r="G170" s="1328"/>
      <c r="H170" s="156"/>
      <c r="I170" s="177"/>
      <c r="J170" s="133"/>
      <c r="K170" s="298"/>
      <c r="L170" s="542"/>
      <c r="M170" s="548" t="s">
        <v>214</v>
      </c>
      <c r="N170" s="78">
        <v>300</v>
      </c>
      <c r="O170" s="756"/>
      <c r="P170" s="551"/>
      <c r="Q170" s="501"/>
    </row>
    <row r="171" spans="1:21" s="1" customFormat="1" ht="15.75" customHeight="1" x14ac:dyDescent="0.35">
      <c r="A171" s="720"/>
      <c r="B171" s="743"/>
      <c r="C171" s="722"/>
      <c r="D171" s="1263" t="s">
        <v>12</v>
      </c>
      <c r="E171" s="1105" t="s">
        <v>165</v>
      </c>
      <c r="F171" s="590"/>
      <c r="G171" s="1327" t="s">
        <v>144</v>
      </c>
      <c r="H171" s="39" t="s">
        <v>14</v>
      </c>
      <c r="I171" s="176">
        <v>3.6</v>
      </c>
      <c r="J171" s="135"/>
      <c r="K171" s="299"/>
      <c r="L171" s="133"/>
      <c r="M171" s="760" t="s">
        <v>166</v>
      </c>
      <c r="N171" s="499">
        <v>25</v>
      </c>
      <c r="O171" s="521"/>
      <c r="P171" s="267"/>
      <c r="Q171" s="499"/>
    </row>
    <row r="172" spans="1:21" s="1" customFormat="1" ht="15" customHeight="1" x14ac:dyDescent="0.35">
      <c r="A172" s="720"/>
      <c r="B172" s="743"/>
      <c r="C172" s="722"/>
      <c r="D172" s="1272"/>
      <c r="E172" s="1106"/>
      <c r="F172" s="586"/>
      <c r="G172" s="1329"/>
      <c r="H172" s="212"/>
      <c r="I172" s="212"/>
      <c r="J172" s="3"/>
      <c r="K172" s="292"/>
      <c r="L172" s="297"/>
      <c r="M172" s="476"/>
      <c r="N172" s="500"/>
      <c r="O172" s="522"/>
      <c r="P172" s="523"/>
      <c r="Q172" s="500"/>
    </row>
    <row r="173" spans="1:21" s="1" customFormat="1" ht="17.25" customHeight="1" x14ac:dyDescent="0.35">
      <c r="A173" s="720"/>
      <c r="B173" s="743"/>
      <c r="C173" s="722"/>
      <c r="D173" s="1263" t="s">
        <v>15</v>
      </c>
      <c r="E173" s="1105" t="s">
        <v>173</v>
      </c>
      <c r="F173" s="96"/>
      <c r="G173" s="1329"/>
      <c r="H173" s="40" t="s">
        <v>14</v>
      </c>
      <c r="I173" s="176">
        <v>10.5</v>
      </c>
      <c r="J173" s="135"/>
      <c r="K173" s="299"/>
      <c r="L173" s="295"/>
      <c r="M173" s="367" t="s">
        <v>167</v>
      </c>
      <c r="N173" s="501">
        <v>250</v>
      </c>
      <c r="O173" s="756"/>
      <c r="P173" s="524"/>
      <c r="Q173" s="501"/>
    </row>
    <row r="174" spans="1:21" s="1" customFormat="1" ht="13.5" customHeight="1" x14ac:dyDescent="0.35">
      <c r="A174" s="720"/>
      <c r="B174" s="743"/>
      <c r="C174" s="722"/>
      <c r="D174" s="1264"/>
      <c r="E174" s="1106"/>
      <c r="F174" s="96"/>
      <c r="G174" s="1329"/>
      <c r="H174" s="208"/>
      <c r="I174" s="212"/>
      <c r="J174" s="296"/>
      <c r="K174" s="300"/>
      <c r="L174" s="3"/>
      <c r="M174" s="367"/>
      <c r="N174" s="501"/>
      <c r="O174" s="756"/>
      <c r="P174" s="524"/>
      <c r="Q174" s="501"/>
    </row>
    <row r="175" spans="1:21" s="1" customFormat="1" ht="15" customHeight="1" x14ac:dyDescent="0.35">
      <c r="A175" s="720"/>
      <c r="B175" s="743"/>
      <c r="C175" s="722"/>
      <c r="D175" s="1263" t="s">
        <v>16</v>
      </c>
      <c r="E175" s="1105" t="s">
        <v>217</v>
      </c>
      <c r="F175" s="169" t="s">
        <v>218</v>
      </c>
      <c r="G175" s="771"/>
      <c r="H175" s="592" t="s">
        <v>10</v>
      </c>
      <c r="I175" s="595"/>
      <c r="J175" s="604">
        <v>12</v>
      </c>
      <c r="K175" s="605"/>
      <c r="L175" s="593"/>
      <c r="M175" s="583" t="s">
        <v>219</v>
      </c>
      <c r="N175" s="584"/>
      <c r="O175" s="585">
        <v>1</v>
      </c>
      <c r="P175" s="553"/>
      <c r="Q175" s="584"/>
    </row>
    <row r="176" spans="1:21" s="1" customFormat="1" ht="15.65" customHeight="1" x14ac:dyDescent="0.35">
      <c r="A176" s="720"/>
      <c r="B176" s="743"/>
      <c r="C176" s="722"/>
      <c r="D176" s="1272"/>
      <c r="E176" s="1106"/>
      <c r="F176" s="586"/>
      <c r="G176" s="771"/>
      <c r="H176" s="587" t="s">
        <v>10</v>
      </c>
      <c r="I176" s="594"/>
      <c r="J176" s="277"/>
      <c r="K176" s="282">
        <v>100</v>
      </c>
      <c r="L176" s="588"/>
      <c r="M176" s="367" t="s">
        <v>220</v>
      </c>
      <c r="N176" s="501"/>
      <c r="O176" s="756"/>
      <c r="P176" s="524">
        <v>100</v>
      </c>
      <c r="Q176" s="501"/>
    </row>
    <row r="177" spans="1:46" s="1" customFormat="1" ht="14.5" customHeight="1" x14ac:dyDescent="0.35">
      <c r="A177" s="720"/>
      <c r="B177" s="743"/>
      <c r="C177" s="722"/>
      <c r="D177" s="1263" t="s">
        <v>18</v>
      </c>
      <c r="E177" s="1105" t="s">
        <v>221</v>
      </c>
      <c r="F177" s="659" t="s">
        <v>218</v>
      </c>
      <c r="G177" s="771"/>
      <c r="H177" s="767" t="s">
        <v>10</v>
      </c>
      <c r="I177" s="1321"/>
      <c r="J177" s="604">
        <v>1</v>
      </c>
      <c r="K177" s="605"/>
      <c r="L177" s="582"/>
      <c r="M177" s="786" t="s">
        <v>222</v>
      </c>
      <c r="N177" s="499"/>
      <c r="O177" s="521">
        <v>1</v>
      </c>
      <c r="P177" s="267"/>
      <c r="Q177" s="787"/>
    </row>
    <row r="178" spans="1:46" s="1" customFormat="1" ht="14.5" customHeight="1" x14ac:dyDescent="0.35">
      <c r="A178" s="720"/>
      <c r="B178" s="743"/>
      <c r="C178" s="722"/>
      <c r="D178" s="1272"/>
      <c r="E178" s="1106"/>
      <c r="F178" s="659" t="s">
        <v>133</v>
      </c>
      <c r="G178" s="771"/>
      <c r="H178" s="587"/>
      <c r="I178" s="1322"/>
      <c r="J178" s="606"/>
      <c r="K178" s="607"/>
      <c r="L178" s="588"/>
      <c r="M178" s="476"/>
      <c r="N178" s="78"/>
      <c r="O178" s="756"/>
      <c r="P178" s="524"/>
      <c r="Q178" s="501"/>
    </row>
    <row r="179" spans="1:46" s="22" customFormat="1" ht="15" customHeight="1" thickBot="1" x14ac:dyDescent="0.4">
      <c r="A179" s="729"/>
      <c r="B179" s="744"/>
      <c r="C179" s="123"/>
      <c r="D179" s="221"/>
      <c r="E179" s="186"/>
      <c r="F179" s="219"/>
      <c r="G179" s="218"/>
      <c r="H179" s="181" t="s">
        <v>31</v>
      </c>
      <c r="I179" s="183">
        <f>SUM(I167:I178)</f>
        <v>66.800000000000011</v>
      </c>
      <c r="J179" s="137">
        <f>SUM(J166:J178)</f>
        <v>49</v>
      </c>
      <c r="K179" s="269">
        <f>SUM(K166:K178)</f>
        <v>136</v>
      </c>
      <c r="L179" s="69">
        <f>SUM(L166:L178)</f>
        <v>36</v>
      </c>
      <c r="M179" s="467"/>
      <c r="N179" s="378"/>
      <c r="O179" s="388"/>
      <c r="P179" s="397"/>
      <c r="Q179" s="378"/>
    </row>
    <row r="180" spans="1:46" s="22" customFormat="1" ht="20.149999999999999" customHeight="1" x14ac:dyDescent="0.35">
      <c r="A180" s="1107" t="s">
        <v>7</v>
      </c>
      <c r="B180" s="1110" t="s">
        <v>16</v>
      </c>
      <c r="C180" s="1113" t="s">
        <v>12</v>
      </c>
      <c r="D180" s="1331"/>
      <c r="E180" s="1116" t="s">
        <v>266</v>
      </c>
      <c r="F180" s="660" t="s">
        <v>216</v>
      </c>
      <c r="G180" s="1271" t="s">
        <v>239</v>
      </c>
      <c r="H180" s="40" t="s">
        <v>10</v>
      </c>
      <c r="I180" s="176">
        <v>12</v>
      </c>
      <c r="J180" s="251"/>
      <c r="K180" s="128"/>
      <c r="L180" s="251"/>
      <c r="M180" s="469" t="s">
        <v>176</v>
      </c>
      <c r="N180" s="109">
        <v>1</v>
      </c>
      <c r="O180" s="385"/>
      <c r="P180" s="394"/>
      <c r="Q180" s="109"/>
    </row>
    <row r="181" spans="1:46" s="22" customFormat="1" ht="49" customHeight="1" x14ac:dyDescent="0.35">
      <c r="A181" s="1108"/>
      <c r="B181" s="1111"/>
      <c r="C181" s="1114"/>
      <c r="D181" s="1316"/>
      <c r="E181" s="1117"/>
      <c r="F181" s="244" t="s">
        <v>126</v>
      </c>
      <c r="G181" s="1270"/>
      <c r="H181" s="39"/>
      <c r="I181" s="179"/>
      <c r="J181" s="132"/>
      <c r="K181" s="129"/>
      <c r="L181" s="129"/>
      <c r="M181" s="785" t="s">
        <v>237</v>
      </c>
      <c r="N181" s="534"/>
      <c r="O181" s="411">
        <v>1</v>
      </c>
      <c r="P181" s="533"/>
      <c r="Q181" s="167"/>
    </row>
    <row r="182" spans="1:46" s="22" customFormat="1" ht="17.5" customHeight="1" thickBot="1" x14ac:dyDescent="0.4">
      <c r="A182" s="1109"/>
      <c r="B182" s="1112"/>
      <c r="C182" s="1115"/>
      <c r="D182" s="232"/>
      <c r="E182" s="589"/>
      <c r="F182" s="240"/>
      <c r="G182" s="229"/>
      <c r="H182" s="149" t="s">
        <v>31</v>
      </c>
      <c r="I182" s="336">
        <f>SUM(I180:I181)</f>
        <v>12</v>
      </c>
      <c r="J182" s="147">
        <f>SUM(J180:J181)</f>
        <v>0</v>
      </c>
      <c r="K182" s="150">
        <f>SUM(K180:K181)</f>
        <v>0</v>
      </c>
      <c r="L182" s="150">
        <f>SUM(L180:L181)</f>
        <v>0</v>
      </c>
      <c r="M182" s="783"/>
      <c r="N182" s="380"/>
      <c r="O182" s="784"/>
      <c r="P182" s="399"/>
      <c r="Q182" s="216"/>
    </row>
    <row r="183" spans="1:46" s="1" customFormat="1" ht="15.75" customHeight="1" thickBot="1" x14ac:dyDescent="0.4">
      <c r="A183" s="23" t="s">
        <v>7</v>
      </c>
      <c r="B183" s="25" t="s">
        <v>16</v>
      </c>
      <c r="C183" s="1088" t="s">
        <v>50</v>
      </c>
      <c r="D183" s="1089"/>
      <c r="E183" s="1089"/>
      <c r="F183" s="1089"/>
      <c r="G183" s="1089"/>
      <c r="H183" s="1089"/>
      <c r="I183" s="209">
        <f>I179+I182</f>
        <v>78.800000000000011</v>
      </c>
      <c r="J183" s="341">
        <f>J179+J182</f>
        <v>49</v>
      </c>
      <c r="K183" s="255">
        <f>K179+K182</f>
        <v>136</v>
      </c>
      <c r="L183" s="138">
        <f>L179+L182</f>
        <v>36</v>
      </c>
      <c r="M183" s="1090"/>
      <c r="N183" s="1334"/>
      <c r="O183" s="1091"/>
      <c r="P183" s="1091"/>
      <c r="Q183" s="1092"/>
      <c r="R183" s="256"/>
    </row>
    <row r="184" spans="1:46" s="3" customFormat="1" ht="15.75" customHeight="1" thickBot="1" x14ac:dyDescent="0.4">
      <c r="A184" s="23" t="s">
        <v>7</v>
      </c>
      <c r="B184" s="1093" t="s">
        <v>54</v>
      </c>
      <c r="C184" s="1094"/>
      <c r="D184" s="1094"/>
      <c r="E184" s="1094"/>
      <c r="F184" s="1094"/>
      <c r="G184" s="1094"/>
      <c r="H184" s="1095"/>
      <c r="I184" s="345">
        <f>SUM(I183,I141,I124,I163,)</f>
        <v>16001.800000000001</v>
      </c>
      <c r="J184" s="342">
        <f>SUM(J183,J141,J124,J163,)</f>
        <v>18626.100000000002</v>
      </c>
      <c r="K184" s="141">
        <f>SUM(K183,K141,K124,K163,)</f>
        <v>18125.000000000004</v>
      </c>
      <c r="L184" s="141">
        <f>SUM(L183,L141,L124,L163,)</f>
        <v>18611.100000000002</v>
      </c>
      <c r="M184" s="1096"/>
      <c r="N184" s="1335"/>
      <c r="O184" s="1097"/>
      <c r="P184" s="1097"/>
      <c r="Q184" s="1098"/>
    </row>
    <row r="185" spans="1:46" s="3" customFormat="1" ht="15.75" customHeight="1" thickBot="1" x14ac:dyDescent="0.4">
      <c r="A185" s="29" t="s">
        <v>15</v>
      </c>
      <c r="B185" s="1099" t="s">
        <v>55</v>
      </c>
      <c r="C185" s="1100"/>
      <c r="D185" s="1100"/>
      <c r="E185" s="1100"/>
      <c r="F185" s="1100"/>
      <c r="G185" s="1100"/>
      <c r="H185" s="1101"/>
      <c r="I185" s="346">
        <f t="shared" ref="I185:L185" si="9">I184</f>
        <v>16001.800000000001</v>
      </c>
      <c r="J185" s="343">
        <f t="shared" si="9"/>
        <v>18626.100000000002</v>
      </c>
      <c r="K185" s="142">
        <f t="shared" si="9"/>
        <v>18125.000000000004</v>
      </c>
      <c r="L185" s="142">
        <f t="shared" si="9"/>
        <v>18611.100000000002</v>
      </c>
      <c r="M185" s="1102"/>
      <c r="N185" s="1103"/>
      <c r="O185" s="1103"/>
      <c r="P185" s="1103"/>
      <c r="Q185" s="1104"/>
    </row>
    <row r="186" spans="1:46" s="16" customFormat="1" ht="16.5" customHeight="1" x14ac:dyDescent="0.35">
      <c r="A186" s="1057" t="s">
        <v>246</v>
      </c>
      <c r="B186" s="1057"/>
      <c r="C186" s="1057"/>
      <c r="D186" s="1057"/>
      <c r="E186" s="1057"/>
      <c r="F186" s="1057"/>
      <c r="G186" s="1057"/>
      <c r="H186" s="1057"/>
      <c r="I186" s="1057"/>
      <c r="J186" s="1057"/>
      <c r="K186" s="1057"/>
      <c r="L186" s="1057"/>
      <c r="M186" s="1057"/>
      <c r="N186" s="1057"/>
      <c r="O186" s="53"/>
      <c r="P186" s="53"/>
      <c r="Q186" s="53"/>
      <c r="R186" s="53"/>
    </row>
    <row r="187" spans="1:46" s="526" customFormat="1" ht="45" customHeight="1" x14ac:dyDescent="0.35">
      <c r="A187" s="1077" t="s">
        <v>245</v>
      </c>
      <c r="B187" s="1077"/>
      <c r="C187" s="1077"/>
      <c r="D187" s="1077"/>
      <c r="E187" s="1077"/>
      <c r="F187" s="1077"/>
      <c r="G187" s="1077"/>
      <c r="H187" s="1077"/>
      <c r="I187" s="1077"/>
      <c r="J187" s="1077"/>
      <c r="K187" s="1077"/>
      <c r="L187" s="1077"/>
      <c r="M187" s="1077"/>
      <c r="N187" s="1077"/>
      <c r="O187" s="1077"/>
      <c r="P187" s="1077"/>
      <c r="Q187" s="1077"/>
      <c r="R187" s="525"/>
      <c r="S187" s="525"/>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row>
    <row r="188" spans="1:46" s="16" customFormat="1" ht="14.15" customHeight="1" x14ac:dyDescent="0.35">
      <c r="A188" s="53"/>
      <c r="B188" s="30"/>
      <c r="C188" s="124"/>
      <c r="D188" s="30"/>
      <c r="E188" s="30"/>
      <c r="F188" s="30"/>
      <c r="G188" s="30"/>
      <c r="H188" s="30"/>
      <c r="I188" s="55"/>
      <c r="J188" s="55"/>
      <c r="K188" s="55"/>
      <c r="L188" s="55"/>
      <c r="M188" s="53"/>
      <c r="N188" s="53"/>
      <c r="O188" s="53"/>
      <c r="P188" s="53"/>
      <c r="Q188" s="53"/>
    </row>
    <row r="189" spans="1:46" s="3" customFormat="1" ht="18.75" customHeight="1" x14ac:dyDescent="0.35">
      <c r="A189" s="21"/>
      <c r="B189" s="30"/>
      <c r="C189" s="1078" t="s">
        <v>56</v>
      </c>
      <c r="D189" s="1078"/>
      <c r="E189" s="1078"/>
      <c r="F189" s="1078"/>
      <c r="G189" s="1078"/>
      <c r="H189" s="1078"/>
      <c r="I189" s="1078"/>
      <c r="J189" s="1078"/>
      <c r="K189" s="1078"/>
      <c r="L189" s="1078"/>
      <c r="M189" s="26"/>
      <c r="N189" s="89"/>
      <c r="O189" s="89"/>
      <c r="P189" s="89"/>
      <c r="Q189" s="89"/>
    </row>
    <row r="190" spans="1:46" s="3" customFormat="1" ht="12" customHeight="1" thickBot="1" x14ac:dyDescent="0.4">
      <c r="A190" s="21"/>
      <c r="B190" s="19"/>
      <c r="C190" s="125"/>
      <c r="D190" s="19"/>
      <c r="E190" s="19"/>
      <c r="F190" s="31"/>
      <c r="G190" s="19"/>
      <c r="H190" s="26"/>
      <c r="I190" s="26"/>
      <c r="J190" s="26"/>
      <c r="K190" s="26"/>
      <c r="L190" s="26"/>
      <c r="M190" s="26"/>
      <c r="N190" s="89"/>
      <c r="O190" s="89"/>
      <c r="P190" s="89"/>
      <c r="Q190" s="89"/>
    </row>
    <row r="191" spans="1:46" s="3" customFormat="1" ht="81" customHeight="1" thickBot="1" x14ac:dyDescent="0.4">
      <c r="A191" s="33"/>
      <c r="B191" s="33"/>
      <c r="C191" s="1079" t="s">
        <v>57</v>
      </c>
      <c r="D191" s="1080"/>
      <c r="E191" s="1080"/>
      <c r="F191" s="1080"/>
      <c r="G191" s="1080"/>
      <c r="H191" s="1081"/>
      <c r="I191" s="348" t="s">
        <v>199</v>
      </c>
      <c r="J191" s="349" t="s">
        <v>197</v>
      </c>
      <c r="K191" s="350" t="s">
        <v>244</v>
      </c>
      <c r="L191" s="351" t="s">
        <v>198</v>
      </c>
      <c r="M191" s="21"/>
      <c r="N191" s="32"/>
      <c r="O191" s="32"/>
      <c r="P191" s="32"/>
      <c r="Q191" s="32"/>
    </row>
    <row r="192" spans="1:46" s="3" customFormat="1" ht="13" x14ac:dyDescent="0.35">
      <c r="A192" s="33"/>
      <c r="B192" s="33"/>
      <c r="C192" s="1082" t="s">
        <v>247</v>
      </c>
      <c r="D192" s="1332"/>
      <c r="E192" s="1083"/>
      <c r="F192" s="1083"/>
      <c r="G192" s="1084"/>
      <c r="H192" s="1084"/>
      <c r="I192" s="47">
        <f>I193+I202+I203+I204+I205</f>
        <v>15719.599999999995</v>
      </c>
      <c r="J192" s="311">
        <f>J193+J202+J203+J204+J205</f>
        <v>18626.099999999999</v>
      </c>
      <c r="K192" s="320">
        <f>K193+K202+K203+K204+K205</f>
        <v>18125</v>
      </c>
      <c r="L192" s="302">
        <f>L193+L202+L203+L204+L205</f>
        <v>18611.099999999999</v>
      </c>
      <c r="M192" s="53"/>
      <c r="N192" s="53"/>
      <c r="O192" s="53"/>
      <c r="P192" s="53"/>
      <c r="Q192" s="53"/>
    </row>
    <row r="193" spans="1:17" s="3" customFormat="1" ht="12.75" customHeight="1" x14ac:dyDescent="0.35">
      <c r="A193" s="33"/>
      <c r="B193" s="33"/>
      <c r="C193" s="1085" t="s">
        <v>58</v>
      </c>
      <c r="D193" s="1086"/>
      <c r="E193" s="1086"/>
      <c r="F193" s="1086"/>
      <c r="G193" s="1086"/>
      <c r="H193" s="1087"/>
      <c r="I193" s="48">
        <f>SUM(I194:I201)</f>
        <v>14742.299999999996</v>
      </c>
      <c r="J193" s="312">
        <f>SUM(J194:J201)</f>
        <v>17358.699999999997</v>
      </c>
      <c r="K193" s="321">
        <f>SUM(K194:K201)</f>
        <v>18125</v>
      </c>
      <c r="L193" s="303">
        <f>SUM(L194:L201)</f>
        <v>18611.099999999999</v>
      </c>
      <c r="M193" s="53"/>
      <c r="N193" s="53"/>
      <c r="O193" s="53"/>
      <c r="P193" s="53"/>
      <c r="Q193" s="53"/>
    </row>
    <row r="194" spans="1:17" s="3" customFormat="1" ht="12.75" customHeight="1" x14ac:dyDescent="0.35">
      <c r="A194" s="33"/>
      <c r="B194" s="33"/>
      <c r="C194" s="1066" t="s">
        <v>59</v>
      </c>
      <c r="D194" s="1333"/>
      <c r="E194" s="1067"/>
      <c r="F194" s="1067"/>
      <c r="G194" s="1068"/>
      <c r="H194" s="1068"/>
      <c r="I194" s="143">
        <f>SUMIF(H16:H185,"SB",I16:I185)</f>
        <v>12840.599999999997</v>
      </c>
      <c r="J194" s="313">
        <f>SUMIF(H16:H185,"SB",J16:J185)</f>
        <v>15713.599999999997</v>
      </c>
      <c r="K194" s="322">
        <f>SUMIF(H16:H185,"SB",K16:K185)</f>
        <v>16479.7</v>
      </c>
      <c r="L194" s="304">
        <f>SUMIF(H16:H185,"SB",L16:L185)</f>
        <v>16965.8</v>
      </c>
      <c r="M194" s="21"/>
      <c r="N194" s="32"/>
      <c r="O194" s="32"/>
      <c r="P194" s="32"/>
      <c r="Q194" s="32"/>
    </row>
    <row r="195" spans="1:17" s="3" customFormat="1" ht="12.75" customHeight="1" x14ac:dyDescent="0.35">
      <c r="A195" s="33"/>
      <c r="B195" s="33"/>
      <c r="C195" s="1060" t="s">
        <v>60</v>
      </c>
      <c r="D195" s="1069"/>
      <c r="E195" s="1069"/>
      <c r="F195" s="1069"/>
      <c r="G195" s="1069"/>
      <c r="H195" s="1070"/>
      <c r="I195" s="143">
        <f>SUMIF(H16:H185,"SB(VR)",I16:I185)</f>
        <v>15</v>
      </c>
      <c r="J195" s="313">
        <f>SUMIF(H16:H185,"SB(VR)",J16:J185)</f>
        <v>20</v>
      </c>
      <c r="K195" s="322">
        <f>SUMIF(H16:H185,"SB(VR)",K16:K185)</f>
        <v>20</v>
      </c>
      <c r="L195" s="304">
        <f>SUMIF(H16:H185,"SB(VR)",L16:L185)</f>
        <v>20</v>
      </c>
      <c r="M195" s="21"/>
      <c r="N195" s="32"/>
      <c r="O195" s="32"/>
      <c r="P195" s="32"/>
      <c r="Q195" s="32"/>
    </row>
    <row r="196" spans="1:17" s="3" customFormat="1" ht="12.75" customHeight="1" x14ac:dyDescent="0.35">
      <c r="A196" s="33"/>
      <c r="B196" s="33"/>
      <c r="C196" s="1071" t="s">
        <v>61</v>
      </c>
      <c r="D196" s="1072"/>
      <c r="E196" s="1072"/>
      <c r="F196" s="1072"/>
      <c r="G196" s="1072"/>
      <c r="H196" s="1073"/>
      <c r="I196" s="143">
        <f>SUMIF(H16:H185,"SB(VB)",I16:I185)</f>
        <v>1109.3999999999999</v>
      </c>
      <c r="J196" s="313">
        <f>SUMIF(H16:H185,"SB(VB)",J16:J185)</f>
        <v>797.30000000000007</v>
      </c>
      <c r="K196" s="322">
        <f>SUMIF(H16:H185,"SB(VB)",K16:K185)</f>
        <v>797.5</v>
      </c>
      <c r="L196" s="304">
        <f>SUMIF(H16:H185,"SB(VB)",L16:L185)</f>
        <v>797.5</v>
      </c>
      <c r="M196" s="101"/>
      <c r="N196" s="32"/>
      <c r="O196" s="32"/>
      <c r="P196" s="32"/>
      <c r="Q196" s="32"/>
    </row>
    <row r="197" spans="1:17" s="3" customFormat="1" ht="14.15" customHeight="1" x14ac:dyDescent="0.35">
      <c r="A197" s="33"/>
      <c r="B197" s="33"/>
      <c r="C197" s="1071" t="s">
        <v>175</v>
      </c>
      <c r="D197" s="1072"/>
      <c r="E197" s="1072"/>
      <c r="F197" s="1072"/>
      <c r="G197" s="1072"/>
      <c r="H197" s="1073"/>
      <c r="I197" s="143">
        <f>SUMIF(H16:H185,"SB(S)",I16:I185)</f>
        <v>557.30000000000007</v>
      </c>
      <c r="J197" s="313">
        <f>SUMIF(H16:H185,"SB(S)",J16:J185)</f>
        <v>657.80000000000007</v>
      </c>
      <c r="K197" s="322">
        <f>SUMIF(H16:H185,"SB(S)",K16:K185)</f>
        <v>657.80000000000007</v>
      </c>
      <c r="L197" s="304">
        <f>SUMIF(H16:H185,"SB(S)",L16:L185)</f>
        <v>657.80000000000007</v>
      </c>
      <c r="M197" s="101"/>
      <c r="N197" s="32"/>
      <c r="O197" s="32"/>
      <c r="P197" s="32"/>
      <c r="Q197" s="32"/>
    </row>
    <row r="198" spans="1:17" s="3" customFormat="1" ht="12.75" customHeight="1" x14ac:dyDescent="0.35">
      <c r="A198" s="33"/>
      <c r="B198" s="33"/>
      <c r="C198" s="1071" t="s">
        <v>62</v>
      </c>
      <c r="D198" s="1072"/>
      <c r="E198" s="1072"/>
      <c r="F198" s="1072"/>
      <c r="G198" s="1072"/>
      <c r="H198" s="1073"/>
      <c r="I198" s="143">
        <f>SUMIF(H16:H185,"SB(P)",I16:I185)</f>
        <v>0</v>
      </c>
      <c r="J198" s="313">
        <f>SUMIF(H16:H185,"SB(P)",J16:J185)</f>
        <v>0</v>
      </c>
      <c r="K198" s="322">
        <f>SUMIF(H16:H185,"SB(P)",K16:K185)</f>
        <v>0</v>
      </c>
      <c r="L198" s="304">
        <f>SUMIF(H16:H185,"SB(P)",L16:L185)</f>
        <v>0</v>
      </c>
      <c r="M198" s="98"/>
      <c r="N198" s="89"/>
      <c r="O198" s="89"/>
      <c r="P198" s="89"/>
      <c r="Q198" s="89"/>
    </row>
    <row r="199" spans="1:17" s="1" customFormat="1" ht="12.75" customHeight="1" x14ac:dyDescent="0.35">
      <c r="A199" s="33"/>
      <c r="B199" s="33"/>
      <c r="C199" s="1074" t="s">
        <v>63</v>
      </c>
      <c r="D199" s="1340"/>
      <c r="E199" s="1075"/>
      <c r="F199" s="1075"/>
      <c r="G199" s="1076"/>
      <c r="H199" s="1076"/>
      <c r="I199" s="144">
        <f>SUMIF(H16:H185,"SB(SP)",I16:I185)</f>
        <v>200</v>
      </c>
      <c r="J199" s="314">
        <f>SUMIF(H16:H185,"SB(SP)",J16:J185)</f>
        <v>150</v>
      </c>
      <c r="K199" s="323">
        <f>SUMIF(H16:H185,"SB(SP)",K16:K185)</f>
        <v>150</v>
      </c>
      <c r="L199" s="305">
        <f>SUMIF(H16:H185,"SB(SP)",L16:L185)</f>
        <v>150</v>
      </c>
      <c r="M199" s="58"/>
      <c r="N199" s="34"/>
      <c r="O199" s="34"/>
      <c r="P199" s="34"/>
      <c r="Q199" s="34"/>
    </row>
    <row r="200" spans="1:17" s="1" customFormat="1" ht="12.75" customHeight="1" x14ac:dyDescent="0.35">
      <c r="A200" s="33"/>
      <c r="B200" s="33"/>
      <c r="C200" s="1058" t="s">
        <v>119</v>
      </c>
      <c r="D200" s="1059"/>
      <c r="E200" s="1059"/>
      <c r="F200" s="1059"/>
      <c r="G200" s="1059"/>
      <c r="H200" s="1059"/>
      <c r="I200" s="145">
        <f>SUMIF(H16:H185,"SB(ES)",I16:I185)</f>
        <v>0</v>
      </c>
      <c r="J200" s="315">
        <f>SUMIF(H16:H185,"SB(ES)",J16:J185)</f>
        <v>0</v>
      </c>
      <c r="K200" s="324">
        <f>SUMIF(H16:H185,"SB(ES)",K16:K185)</f>
        <v>0</v>
      </c>
      <c r="L200" s="306">
        <f>SUMIF(H16:H185,"SB(ES)",L16:L185)</f>
        <v>0</v>
      </c>
      <c r="M200" s="33"/>
      <c r="N200" s="34"/>
      <c r="O200" s="34"/>
      <c r="P200" s="34"/>
      <c r="Q200" s="34"/>
    </row>
    <row r="201" spans="1:17" s="1" customFormat="1" ht="16.5" customHeight="1" x14ac:dyDescent="0.35">
      <c r="A201" s="33"/>
      <c r="B201" s="33"/>
      <c r="C201" s="1060" t="s">
        <v>267</v>
      </c>
      <c r="D201" s="1061"/>
      <c r="E201" s="1061"/>
      <c r="F201" s="1061"/>
      <c r="G201" s="1061"/>
      <c r="H201" s="1062"/>
      <c r="I201" s="144">
        <f>SUMIF(H16:H185,"SB(KPP)",I16:I185)</f>
        <v>20</v>
      </c>
      <c r="J201" s="314">
        <f>SUMIF(H16:H185,"SB(KPP)",J16:J185)</f>
        <v>20</v>
      </c>
      <c r="K201" s="323">
        <f>SUMIF(H16:H185,"SB(KPP)",K16:K185)</f>
        <v>20</v>
      </c>
      <c r="L201" s="305">
        <f>SUMIF(H16:H185,"SB(KPP)",L16:L185)</f>
        <v>20</v>
      </c>
      <c r="M201" s="33"/>
      <c r="N201" s="34"/>
      <c r="O201" s="34"/>
      <c r="P201" s="34"/>
      <c r="Q201" s="34"/>
    </row>
    <row r="202" spans="1:17" s="1" customFormat="1" ht="12.75" customHeight="1" x14ac:dyDescent="0.35">
      <c r="A202" s="33"/>
      <c r="B202" s="33"/>
      <c r="C202" s="1063" t="s">
        <v>200</v>
      </c>
      <c r="D202" s="1337"/>
      <c r="E202" s="1064"/>
      <c r="F202" s="1064"/>
      <c r="G202" s="1065"/>
      <c r="H202" s="1065"/>
      <c r="I202" s="146">
        <f>SUMIF(H16:H185,"SB(L)",I16:I185)</f>
        <v>798.30000000000007</v>
      </c>
      <c r="J202" s="316">
        <f>SUMIF(H16:H185,"SB(L)",J16:J185)</f>
        <v>1188.4000000000001</v>
      </c>
      <c r="K202" s="325">
        <f>SUMIF(H16:H185,"SB(L)",K16:K185)</f>
        <v>0</v>
      </c>
      <c r="L202" s="307">
        <f>SUMIF(H16:H185,"SB(L)",L16:L185)</f>
        <v>0</v>
      </c>
      <c r="M202" s="33"/>
      <c r="N202" s="34"/>
      <c r="O202" s="34"/>
      <c r="P202" s="34"/>
      <c r="Q202" s="34"/>
    </row>
    <row r="203" spans="1:17" s="1" customFormat="1" ht="12.75" customHeight="1" x14ac:dyDescent="0.35">
      <c r="A203" s="33"/>
      <c r="B203" s="33"/>
      <c r="C203" s="1063" t="s">
        <v>64</v>
      </c>
      <c r="D203" s="1337"/>
      <c r="E203" s="1064"/>
      <c r="F203" s="1064"/>
      <c r="G203" s="1065"/>
      <c r="H203" s="1065"/>
      <c r="I203" s="146">
        <f>SUMIF(H16:H185,"SB(SPL)",I16:I185)</f>
        <v>160</v>
      </c>
      <c r="J203" s="316">
        <f>SUMIF(H16:H185,"SB(SPL)",J16:J185)</f>
        <v>69</v>
      </c>
      <c r="K203" s="325">
        <f>SUMIF(I16:I185,"SB(SPL)",K16:K185)</f>
        <v>0</v>
      </c>
      <c r="L203" s="307">
        <f>SUMIF(H16:H185,"SB(SPL)",L16:L185)</f>
        <v>0</v>
      </c>
      <c r="M203" s="33"/>
      <c r="N203" s="34"/>
      <c r="O203" s="34"/>
      <c r="P203" s="34"/>
      <c r="Q203" s="34"/>
    </row>
    <row r="204" spans="1:17" s="1" customFormat="1" ht="12.75" customHeight="1" x14ac:dyDescent="0.35">
      <c r="A204" s="33"/>
      <c r="B204" s="33"/>
      <c r="C204" s="1063" t="s">
        <v>65</v>
      </c>
      <c r="D204" s="1337"/>
      <c r="E204" s="1064"/>
      <c r="F204" s="1064"/>
      <c r="G204" s="1065"/>
      <c r="H204" s="1065"/>
      <c r="I204" s="146">
        <f>SUMIF(H16:H185,"SB(VRL)",I16:I185)</f>
        <v>19</v>
      </c>
      <c r="J204" s="316">
        <f>SUMIF(H16:H185,"SB(VRL)",J16:J185)</f>
        <v>10</v>
      </c>
      <c r="K204" s="325">
        <f>SUMIF(H16:H185,"SB(VRL)",K16:K185)</f>
        <v>0</v>
      </c>
      <c r="L204" s="307">
        <f>SUMIF(H16:H185,"SB(VRL)",L16:L185)</f>
        <v>0</v>
      </c>
      <c r="M204" s="33"/>
      <c r="N204" s="34"/>
      <c r="O204" s="34"/>
      <c r="P204" s="34"/>
      <c r="Q204" s="34"/>
    </row>
    <row r="205" spans="1:17" s="1" customFormat="1" ht="13.5" customHeight="1" x14ac:dyDescent="0.35">
      <c r="A205" s="33"/>
      <c r="B205" s="33"/>
      <c r="C205" s="1063" t="s">
        <v>69</v>
      </c>
      <c r="D205" s="1337"/>
      <c r="E205" s="1064"/>
      <c r="F205" s="1064"/>
      <c r="G205" s="1065"/>
      <c r="H205" s="1065"/>
      <c r="I205" s="146">
        <f>SUMIF(H16:H185,"SB(ŽPL)",I16:I185)</f>
        <v>0</v>
      </c>
      <c r="J205" s="316">
        <f>SUMIF(H16:H185,"SB(ŽPL)",J16:J185)</f>
        <v>0</v>
      </c>
      <c r="K205" s="325">
        <f>SUMIF(H16:H185,"SB(ŽPL)",K16:K185)</f>
        <v>0</v>
      </c>
      <c r="L205" s="307">
        <f>SUMIF(H16:H185,"SB(ŽPL)",L16:L185)</f>
        <v>0</v>
      </c>
      <c r="M205" s="33"/>
      <c r="N205" s="34"/>
      <c r="O205" s="34"/>
      <c r="P205" s="34"/>
      <c r="Q205" s="34"/>
    </row>
    <row r="206" spans="1:17" s="1" customFormat="1" ht="12.75" customHeight="1" x14ac:dyDescent="0.35">
      <c r="A206" s="63"/>
      <c r="B206" s="63"/>
      <c r="C206" s="1043" t="s">
        <v>66</v>
      </c>
      <c r="D206" s="1338"/>
      <c r="E206" s="1044"/>
      <c r="F206" s="1044"/>
      <c r="G206" s="1339"/>
      <c r="H206" s="1045"/>
      <c r="I206" s="42">
        <f t="shared" ref="I206" si="10">I209+I207+I208</f>
        <v>282.2</v>
      </c>
      <c r="J206" s="317">
        <f t="shared" ref="J206:K206" si="11">J209+J207+J208</f>
        <v>0</v>
      </c>
      <c r="K206" s="326">
        <f t="shared" si="11"/>
        <v>0</v>
      </c>
      <c r="L206" s="308">
        <f t="shared" ref="L206" si="12">L209+L207+L208</f>
        <v>0</v>
      </c>
      <c r="M206" s="33"/>
      <c r="N206" s="34"/>
      <c r="O206" s="34"/>
      <c r="P206" s="34"/>
      <c r="Q206" s="34"/>
    </row>
    <row r="207" spans="1:17" s="26" customFormat="1" x14ac:dyDescent="0.35">
      <c r="A207" s="172"/>
      <c r="B207" s="82"/>
      <c r="C207" s="1046" t="s">
        <v>99</v>
      </c>
      <c r="D207" s="1047"/>
      <c r="E207" s="1047"/>
      <c r="F207" s="1047"/>
      <c r="G207" s="1047"/>
      <c r="H207" s="1048"/>
      <c r="I207" s="49">
        <f>SUMIF(H16:H185,"ES",I16:I185)</f>
        <v>282.2</v>
      </c>
      <c r="J207" s="318">
        <f>SUMIF(H16:H185,"ES",J16:J185)</f>
        <v>0</v>
      </c>
      <c r="K207" s="327">
        <f>SUMIF(H16:H185,"ES",K16:K185)</f>
        <v>0</v>
      </c>
      <c r="L207" s="309">
        <f>SUMIF(H16:H185,"ES",L16:L185)</f>
        <v>0</v>
      </c>
      <c r="M207" s="63"/>
      <c r="N207" s="33"/>
      <c r="O207" s="33"/>
      <c r="P207" s="33"/>
      <c r="Q207" s="33"/>
    </row>
    <row r="208" spans="1:17" s="26" customFormat="1" x14ac:dyDescent="0.35">
      <c r="A208" s="172"/>
      <c r="B208" s="172"/>
      <c r="C208" s="1046" t="s">
        <v>151</v>
      </c>
      <c r="D208" s="1047"/>
      <c r="E208" s="1047"/>
      <c r="F208" s="1047"/>
      <c r="G208" s="1047"/>
      <c r="H208" s="1048"/>
      <c r="I208" s="49">
        <f>SUMIF(H16:H185,"Kt",I16:I185)</f>
        <v>0</v>
      </c>
      <c r="J208" s="318">
        <f>SUMIF(H16:H185,"Kt",J16:J185)</f>
        <v>0</v>
      </c>
      <c r="K208" s="327">
        <f>SUMIF(H16:H185,"Kt",K16:K185)</f>
        <v>0</v>
      </c>
      <c r="L208" s="309">
        <f>SUMIF(H16:H185,"Kt",L16:L185)</f>
        <v>0</v>
      </c>
      <c r="M208" s="63"/>
      <c r="N208" s="33"/>
      <c r="O208" s="33"/>
      <c r="P208" s="33"/>
      <c r="Q208" s="33"/>
    </row>
    <row r="209" spans="1:17" s="1" customFormat="1" ht="16.5" customHeight="1" x14ac:dyDescent="0.35">
      <c r="A209" s="63"/>
      <c r="B209" s="63"/>
      <c r="C209" s="1049" t="s">
        <v>67</v>
      </c>
      <c r="D209" s="1341"/>
      <c r="E209" s="1050"/>
      <c r="F209" s="1050"/>
      <c r="G209" s="1051"/>
      <c r="H209" s="1051"/>
      <c r="I209" s="49">
        <f>SUMIF(H16:H185,"LRVB",I16:I185)</f>
        <v>0</v>
      </c>
      <c r="J209" s="318">
        <f>SUMIF(H16:H185,"LRVB",J16:J185)</f>
        <v>0</v>
      </c>
      <c r="K209" s="327">
        <f>SUMIF(H16:H185,"LRVB",K16:K185)</f>
        <v>0</v>
      </c>
      <c r="L209" s="309">
        <f>SUMIF(H16:H185,"LRVB",L16:L185)</f>
        <v>0</v>
      </c>
      <c r="M209" s="33"/>
      <c r="N209" s="34"/>
      <c r="O209" s="34"/>
      <c r="P209" s="34"/>
      <c r="Q209" s="34"/>
    </row>
    <row r="210" spans="1:17" s="1" customFormat="1" ht="13.5" customHeight="1" thickBot="1" x14ac:dyDescent="0.4">
      <c r="A210" s="63"/>
      <c r="B210" s="63"/>
      <c r="C210" s="1052" t="s">
        <v>68</v>
      </c>
      <c r="D210" s="1053"/>
      <c r="E210" s="1053"/>
      <c r="F210" s="1053"/>
      <c r="G210" s="1053"/>
      <c r="H210" s="1054"/>
      <c r="I210" s="50">
        <f>I206+I192</f>
        <v>16001.799999999996</v>
      </c>
      <c r="J210" s="319">
        <f>J206+J192</f>
        <v>18626.099999999999</v>
      </c>
      <c r="K210" s="328">
        <f>K206+K192</f>
        <v>18125</v>
      </c>
      <c r="L210" s="310">
        <f>L206+L192</f>
        <v>18611.099999999999</v>
      </c>
      <c r="M210" s="33"/>
      <c r="N210" s="34"/>
      <c r="O210" s="34"/>
      <c r="P210" s="34"/>
      <c r="Q210" s="34"/>
    </row>
    <row r="211" spans="1:17" s="36" customFormat="1" ht="13" x14ac:dyDescent="0.35">
      <c r="A211" s="35"/>
      <c r="B211" s="35"/>
      <c r="C211" s="126"/>
      <c r="D211" s="35"/>
      <c r="E211" s="35"/>
      <c r="F211" s="35"/>
      <c r="G211" s="245"/>
      <c r="H211" s="245"/>
      <c r="I211" s="246"/>
      <c r="J211" s="246"/>
      <c r="K211" s="246"/>
      <c r="L211" s="246"/>
      <c r="M211" s="63"/>
      <c r="N211" s="35"/>
      <c r="O211" s="35"/>
      <c r="P211" s="35"/>
      <c r="Q211" s="35"/>
    </row>
    <row r="212" spans="1:17" s="36" customFormat="1" ht="13" x14ac:dyDescent="0.35">
      <c r="A212" s="35"/>
      <c r="B212" s="35"/>
      <c r="C212" s="126"/>
      <c r="D212" s="35"/>
      <c r="E212" s="33"/>
      <c r="F212" s="37"/>
      <c r="G212" s="35"/>
      <c r="H212" s="35"/>
      <c r="I212" s="46"/>
      <c r="J212" s="46"/>
      <c r="K212" s="46"/>
      <c r="L212" s="46"/>
      <c r="M212" s="63"/>
      <c r="N212" s="38"/>
      <c r="O212" s="38"/>
      <c r="P212" s="38"/>
      <c r="Q212" s="38"/>
    </row>
    <row r="213" spans="1:17" s="36" customFormat="1" ht="13" x14ac:dyDescent="0.35">
      <c r="A213" s="35"/>
      <c r="B213" s="35"/>
      <c r="C213" s="126"/>
      <c r="D213" s="35"/>
      <c r="E213" s="33"/>
      <c r="F213" s="37"/>
      <c r="G213" s="35"/>
      <c r="H213" s="35"/>
      <c r="I213" s="35"/>
      <c r="J213" s="35"/>
      <c r="K213" s="35"/>
      <c r="L213" s="35"/>
      <c r="M213" s="35"/>
      <c r="N213" s="38"/>
      <c r="O213" s="38"/>
      <c r="P213" s="38"/>
      <c r="Q213" s="38"/>
    </row>
    <row r="214" spans="1:17" x14ac:dyDescent="0.35">
      <c r="I214" s="45"/>
      <c r="J214" s="45"/>
      <c r="K214" s="45"/>
      <c r="L214" s="45"/>
    </row>
    <row r="215" spans="1:17" x14ac:dyDescent="0.35">
      <c r="I215" s="45"/>
      <c r="J215" s="45"/>
      <c r="K215" s="45"/>
      <c r="L215" s="45"/>
    </row>
    <row r="216" spans="1:17" x14ac:dyDescent="0.35">
      <c r="I216" s="54"/>
      <c r="J216" s="54"/>
      <c r="K216" s="54"/>
      <c r="L216" s="54"/>
    </row>
  </sheetData>
  <mergeCells count="227">
    <mergeCell ref="Q19:Q20"/>
    <mergeCell ref="M49:M50"/>
    <mergeCell ref="G35:G36"/>
    <mergeCell ref="D175:D176"/>
    <mergeCell ref="E175:E176"/>
    <mergeCell ref="D166:D168"/>
    <mergeCell ref="E166:E168"/>
    <mergeCell ref="E160:E161"/>
    <mergeCell ref="G160:G161"/>
    <mergeCell ref="H160:H161"/>
    <mergeCell ref="D171:D172"/>
    <mergeCell ref="E171:E172"/>
    <mergeCell ref="D173:D174"/>
    <mergeCell ref="E173:E174"/>
    <mergeCell ref="G166:G168"/>
    <mergeCell ref="G171:G174"/>
    <mergeCell ref="G169:G170"/>
    <mergeCell ref="M121:M122"/>
    <mergeCell ref="M132:M133"/>
    <mergeCell ref="N132:N133"/>
    <mergeCell ref="C141:H141"/>
    <mergeCell ref="M141:Q141"/>
    <mergeCell ref="E49:E50"/>
    <mergeCell ref="G49:G50"/>
    <mergeCell ref="C210:H210"/>
    <mergeCell ref="M16:M17"/>
    <mergeCell ref="F63:F64"/>
    <mergeCell ref="M66:M67"/>
    <mergeCell ref="C201:H201"/>
    <mergeCell ref="C202:H202"/>
    <mergeCell ref="C203:H203"/>
    <mergeCell ref="C204:H204"/>
    <mergeCell ref="C205:H205"/>
    <mergeCell ref="C206:H206"/>
    <mergeCell ref="C195:H195"/>
    <mergeCell ref="C196:H196"/>
    <mergeCell ref="C197:H197"/>
    <mergeCell ref="C198:H198"/>
    <mergeCell ref="C199:H199"/>
    <mergeCell ref="C200:H200"/>
    <mergeCell ref="C209:H209"/>
    <mergeCell ref="C207:H207"/>
    <mergeCell ref="C208:H208"/>
    <mergeCell ref="G51:G52"/>
    <mergeCell ref="M19:M20"/>
    <mergeCell ref="C163:H163"/>
    <mergeCell ref="D177:D178"/>
    <mergeCell ref="G114:G115"/>
    <mergeCell ref="A180:A182"/>
    <mergeCell ref="B180:B182"/>
    <mergeCell ref="C180:C182"/>
    <mergeCell ref="E180:E181"/>
    <mergeCell ref="D180:D181"/>
    <mergeCell ref="C192:H192"/>
    <mergeCell ref="C193:H193"/>
    <mergeCell ref="C194:H194"/>
    <mergeCell ref="C183:H183"/>
    <mergeCell ref="A186:N186"/>
    <mergeCell ref="M183:Q183"/>
    <mergeCell ref="M184:Q184"/>
    <mergeCell ref="M185:Q185"/>
    <mergeCell ref="A187:Q187"/>
    <mergeCell ref="C191:H191"/>
    <mergeCell ref="B184:H184"/>
    <mergeCell ref="B185:H185"/>
    <mergeCell ref="G180:G181"/>
    <mergeCell ref="C189:L189"/>
    <mergeCell ref="E177:E178"/>
    <mergeCell ref="I177:I178"/>
    <mergeCell ref="A144:A162"/>
    <mergeCell ref="B144:B162"/>
    <mergeCell ref="C144:C162"/>
    <mergeCell ref="E144:E146"/>
    <mergeCell ref="G144:G145"/>
    <mergeCell ref="E147:E149"/>
    <mergeCell ref="G147:G149"/>
    <mergeCell ref="E158:E159"/>
    <mergeCell ref="E153:E154"/>
    <mergeCell ref="G153:G154"/>
    <mergeCell ref="E155:E157"/>
    <mergeCell ref="G155:G157"/>
    <mergeCell ref="C164:Q164"/>
    <mergeCell ref="M163:Q163"/>
    <mergeCell ref="M155:M156"/>
    <mergeCell ref="E150:E152"/>
    <mergeCell ref="G150:G152"/>
    <mergeCell ref="A117:A120"/>
    <mergeCell ref="B117:B120"/>
    <mergeCell ref="C117:C120"/>
    <mergeCell ref="F117:F118"/>
    <mergeCell ref="C124:H124"/>
    <mergeCell ref="E138:E139"/>
    <mergeCell ref="G138:G139"/>
    <mergeCell ref="E126:E129"/>
    <mergeCell ref="G126:G129"/>
    <mergeCell ref="G121:G122"/>
    <mergeCell ref="A121:A123"/>
    <mergeCell ref="B121:B123"/>
    <mergeCell ref="C121:C123"/>
    <mergeCell ref="E121:E122"/>
    <mergeCell ref="D121:D122"/>
    <mergeCell ref="C125:Q125"/>
    <mergeCell ref="P132:P133"/>
    <mergeCell ref="Q132:Q133"/>
    <mergeCell ref="A86:A88"/>
    <mergeCell ref="B86:B88"/>
    <mergeCell ref="C86:C88"/>
    <mergeCell ref="G90:G91"/>
    <mergeCell ref="E109:E111"/>
    <mergeCell ref="G109:G111"/>
    <mergeCell ref="M109:M110"/>
    <mergeCell ref="E99:E100"/>
    <mergeCell ref="G99:G100"/>
    <mergeCell ref="D103:D104"/>
    <mergeCell ref="E103:E104"/>
    <mergeCell ref="E106:E108"/>
    <mergeCell ref="F86:F87"/>
    <mergeCell ref="E90:E92"/>
    <mergeCell ref="M90:M92"/>
    <mergeCell ref="M93:M95"/>
    <mergeCell ref="E86:E87"/>
    <mergeCell ref="C142:Q142"/>
    <mergeCell ref="O132:O133"/>
    <mergeCell ref="O26:O27"/>
    <mergeCell ref="P26:P27"/>
    <mergeCell ref="Q26:Q27"/>
    <mergeCell ref="D114:D115"/>
    <mergeCell ref="E114:E115"/>
    <mergeCell ref="C84:C85"/>
    <mergeCell ref="E63:E64"/>
    <mergeCell ref="E93:E95"/>
    <mergeCell ref="E96:E98"/>
    <mergeCell ref="M106:M107"/>
    <mergeCell ref="M118:M119"/>
    <mergeCell ref="E117:E119"/>
    <mergeCell ref="G117:G119"/>
    <mergeCell ref="C66:C69"/>
    <mergeCell ref="E66:E68"/>
    <mergeCell ref="F66:F68"/>
    <mergeCell ref="E81:E82"/>
    <mergeCell ref="E101:E102"/>
    <mergeCell ref="P7:Q7"/>
    <mergeCell ref="M1:Q1"/>
    <mergeCell ref="A3:Q3"/>
    <mergeCell ref="A4:Q4"/>
    <mergeCell ref="A5:Q5"/>
    <mergeCell ref="M124:Q124"/>
    <mergeCell ref="B61:B62"/>
    <mergeCell ref="C61:C62"/>
    <mergeCell ref="E61:E62"/>
    <mergeCell ref="D61:D62"/>
    <mergeCell ref="F61:F62"/>
    <mergeCell ref="G61:G62"/>
    <mergeCell ref="B84:B85"/>
    <mergeCell ref="E73:E74"/>
    <mergeCell ref="G73:G74"/>
    <mergeCell ref="M73:M74"/>
    <mergeCell ref="E75:E76"/>
    <mergeCell ref="G32:G34"/>
    <mergeCell ref="E26:E28"/>
    <mergeCell ref="G26:G27"/>
    <mergeCell ref="M26:M27"/>
    <mergeCell ref="N26:N27"/>
    <mergeCell ref="E16:E18"/>
    <mergeCell ref="F16:F18"/>
    <mergeCell ref="O9:Q9"/>
    <mergeCell ref="N9:N10"/>
    <mergeCell ref="M8:Q8"/>
    <mergeCell ref="A11:Q11"/>
    <mergeCell ref="A12:Q12"/>
    <mergeCell ref="B13:Q13"/>
    <mergeCell ref="C14:Q14"/>
    <mergeCell ref="N19:N20"/>
    <mergeCell ref="M9:M10"/>
    <mergeCell ref="G8:G10"/>
    <mergeCell ref="H8:H10"/>
    <mergeCell ref="I8:I10"/>
    <mergeCell ref="A8:A10"/>
    <mergeCell ref="B8:B10"/>
    <mergeCell ref="C8:C10"/>
    <mergeCell ref="D8:D10"/>
    <mergeCell ref="E8:E10"/>
    <mergeCell ref="F8:F10"/>
    <mergeCell ref="L8:L10"/>
    <mergeCell ref="J8:J10"/>
    <mergeCell ref="K8:K10"/>
    <mergeCell ref="G16:G20"/>
    <mergeCell ref="O19:O20"/>
    <mergeCell ref="P19:P20"/>
    <mergeCell ref="A84:A85"/>
    <mergeCell ref="G75:G76"/>
    <mergeCell ref="E77:E80"/>
    <mergeCell ref="G77:G80"/>
    <mergeCell ref="A40:A46"/>
    <mergeCell ref="B40:B46"/>
    <mergeCell ref="C40:C46"/>
    <mergeCell ref="E40:E46"/>
    <mergeCell ref="G66:G67"/>
    <mergeCell ref="A70:A71"/>
    <mergeCell ref="G40:G46"/>
    <mergeCell ref="B70:B71"/>
    <mergeCell ref="E47:E48"/>
    <mergeCell ref="C70:C71"/>
    <mergeCell ref="A63:A65"/>
    <mergeCell ref="B63:B65"/>
    <mergeCell ref="C63:C65"/>
    <mergeCell ref="E51:E52"/>
    <mergeCell ref="D51:D52"/>
    <mergeCell ref="E57:E58"/>
    <mergeCell ref="G57:G58"/>
    <mergeCell ref="A61:A62"/>
    <mergeCell ref="A66:A69"/>
    <mergeCell ref="B66:B69"/>
    <mergeCell ref="O21:O22"/>
    <mergeCell ref="P21:P22"/>
    <mergeCell ref="Q21:Q22"/>
    <mergeCell ref="A21:A25"/>
    <mergeCell ref="B21:B25"/>
    <mergeCell ref="C21:C25"/>
    <mergeCell ref="E37:E38"/>
    <mergeCell ref="E32:E35"/>
    <mergeCell ref="D32:D35"/>
    <mergeCell ref="G29:G31"/>
    <mergeCell ref="E21:E25"/>
    <mergeCell ref="G21:G25"/>
    <mergeCell ref="M21:M22"/>
    <mergeCell ref="N21:N22"/>
  </mergeCells>
  <printOptions horizontalCentered="1"/>
  <pageMargins left="0.39370078740157483" right="0.39370078740157483" top="0.39370078740157483" bottom="0.39370078740157483" header="0" footer="0"/>
  <pageSetup paperSize="9" scale="50" orientation="portrait" r:id="rId1"/>
  <rowBreaks count="3" manualBreakCount="3">
    <brk id="65" max="16" man="1"/>
    <brk id="123" max="16" man="1"/>
    <brk id="188" max="16" man="1"/>
  </rowBreaks>
  <ignoredErrors>
    <ignoredError sqref="N26:P27 Q26" twoDigitTextYear="1"/>
    <ignoredError sqref="I86"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2</vt:i4>
      </vt:variant>
      <vt:variant>
        <vt:lpstr>Įvardinti diapazonai</vt:lpstr>
      </vt:variant>
      <vt:variant>
        <vt:i4>4</vt:i4>
      </vt:variant>
    </vt:vector>
  </HeadingPairs>
  <TitlesOfParts>
    <vt:vector size="6" baseType="lpstr">
      <vt:lpstr>3 programa</vt:lpstr>
      <vt:lpstr>Aiškinamoji lentelė</vt:lpstr>
      <vt:lpstr>'3 programa'!Print_Area</vt:lpstr>
      <vt:lpstr>'Aiškinamoji lentelė'!Print_Area</vt:lpstr>
      <vt:lpstr>'3 programa'!Print_Titles</vt:lpstr>
      <vt:lpstr>'Aiškinamoji lentelė'!Print_Titles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Audra Cepiene</dc:creator>
  <cp:lastModifiedBy>Inga Mikalauskienė</cp:lastModifiedBy>
  <cp:lastPrinted>2022-02-14T18:38:08Z</cp:lastPrinted>
  <dcterms:created xsi:type="dcterms:W3CDTF">2015-10-15T13:35:41Z</dcterms:created>
  <dcterms:modified xsi:type="dcterms:W3CDTF">2022-02-14T18:38:20Z</dcterms:modified>
</cp:coreProperties>
</file>