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luosnis\Kmsa\Savivaldybės administracija\BENDROSIOS VALDYMO FUNKCIJOS\Strateginio planavimo skyrius\SVP PLANAI\2022-2024 SVP\SPRENDIMO PROJEKTAS\"/>
    </mc:Choice>
  </mc:AlternateContent>
  <bookViews>
    <workbookView xWindow="0" yWindow="0" windowWidth="28800" windowHeight="12300" tabRatio="823"/>
  </bookViews>
  <sheets>
    <sheet name="8 programa" sheetId="16" r:id="rId1"/>
    <sheet name="Aiškinamoji lentelė" sheetId="20" state="hidden" r:id="rId2"/>
  </sheets>
  <definedNames>
    <definedName name="_xlnm.Print_Area" localSheetId="0">'8 programa'!$A$1:$M$155</definedName>
    <definedName name="_xlnm.Print_Area" localSheetId="1">'Aiškinamoji lentelė'!$A$1:$Q$203</definedName>
    <definedName name="_xlnm.Print_Titles" localSheetId="0">'8 programa'!$8:$11</definedName>
    <definedName name="_xlnm.Print_Titles" localSheetId="1">'Aiškinamoji lentelė'!$7:$10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1" i="16" l="1"/>
  <c r="G121" i="16"/>
  <c r="G87" i="16"/>
  <c r="G51" i="16"/>
  <c r="G42" i="16"/>
  <c r="I23" i="16" l="1"/>
  <c r="H23" i="16"/>
  <c r="G44" i="16"/>
  <c r="I51" i="16"/>
  <c r="H51" i="16"/>
  <c r="I57" i="16"/>
  <c r="H57" i="16"/>
  <c r="G57" i="16"/>
  <c r="G100" i="16"/>
  <c r="G104" i="16"/>
  <c r="H121" i="16"/>
  <c r="I133" i="16"/>
  <c r="H133" i="16"/>
  <c r="G133" i="16"/>
  <c r="I87" i="16" l="1"/>
  <c r="H87" i="16"/>
  <c r="P61" i="16"/>
  <c r="O64" i="20" l="1"/>
  <c r="O63" i="20"/>
  <c r="I131" i="16"/>
  <c r="H131" i="16"/>
  <c r="R125" i="16"/>
  <c r="Q125" i="16"/>
  <c r="P125" i="16"/>
  <c r="I100" i="16"/>
  <c r="H100" i="16"/>
  <c r="I121" i="16"/>
  <c r="P106" i="16"/>
  <c r="P105" i="16"/>
  <c r="P109" i="16" s="1"/>
  <c r="R108" i="16"/>
  <c r="Q108" i="16"/>
  <c r="P107" i="16"/>
  <c r="R105" i="16"/>
  <c r="Q105" i="16"/>
  <c r="I104" i="16"/>
  <c r="H104" i="16"/>
  <c r="R89" i="16"/>
  <c r="Q89" i="16"/>
  <c r="R61" i="16"/>
  <c r="R65" i="16" s="1"/>
  <c r="Q61" i="16"/>
  <c r="Q65" i="16" s="1"/>
  <c r="Q109" i="16" l="1"/>
  <c r="R109" i="16"/>
  <c r="P65" i="16"/>
  <c r="I42" i="16"/>
  <c r="H42" i="16"/>
  <c r="Q24" i="16"/>
  <c r="P26" i="16"/>
  <c r="R25" i="16"/>
  <c r="Q25" i="16"/>
  <c r="P25" i="16"/>
  <c r="R24" i="16"/>
  <c r="P24" i="16"/>
  <c r="L195" i="20"/>
  <c r="K195" i="20"/>
  <c r="J195" i="20"/>
  <c r="I195" i="20"/>
  <c r="L194" i="20"/>
  <c r="K194" i="20"/>
  <c r="J194" i="20"/>
  <c r="J193" i="20" s="1"/>
  <c r="I194" i="20"/>
  <c r="I193" i="20" s="1"/>
  <c r="L193" i="20"/>
  <c r="K193" i="20"/>
  <c r="L192" i="20"/>
  <c r="K192" i="20"/>
  <c r="J192" i="20"/>
  <c r="I192" i="20"/>
  <c r="L191" i="20"/>
  <c r="K191" i="20"/>
  <c r="J191" i="20"/>
  <c r="I191" i="20"/>
  <c r="L190" i="20"/>
  <c r="K190" i="20"/>
  <c r="J190" i="20"/>
  <c r="L189" i="20"/>
  <c r="K189" i="20"/>
  <c r="J189" i="20"/>
  <c r="L188" i="20"/>
  <c r="K188" i="20"/>
  <c r="J188" i="20"/>
  <c r="L187" i="20"/>
  <c r="K187" i="20"/>
  <c r="J187" i="20"/>
  <c r="I187" i="20"/>
  <c r="L186" i="20"/>
  <c r="K186" i="20"/>
  <c r="J186" i="20"/>
  <c r="L185" i="20"/>
  <c r="K185" i="20"/>
  <c r="J185" i="20"/>
  <c r="I185" i="20"/>
  <c r="L184" i="20"/>
  <c r="L183" i="20" s="1"/>
  <c r="L182" i="20" s="1"/>
  <c r="L196" i="20" s="1"/>
  <c r="K184" i="20"/>
  <c r="K183" i="20" s="1"/>
  <c r="L173" i="20"/>
  <c r="K173" i="20"/>
  <c r="J173" i="20"/>
  <c r="I173" i="20"/>
  <c r="L171" i="20"/>
  <c r="K171" i="20"/>
  <c r="J171" i="20"/>
  <c r="I171" i="20"/>
  <c r="L159" i="20"/>
  <c r="K159" i="20"/>
  <c r="J159" i="20"/>
  <c r="I153" i="20"/>
  <c r="I146" i="20"/>
  <c r="I190" i="20" s="1"/>
  <c r="I145" i="20"/>
  <c r="I186" i="20" s="1"/>
  <c r="I144" i="20"/>
  <c r="I189" i="20" s="1"/>
  <c r="L141" i="20"/>
  <c r="K141" i="20"/>
  <c r="J141" i="20"/>
  <c r="I141" i="20"/>
  <c r="L136" i="20"/>
  <c r="K136" i="20"/>
  <c r="J136" i="20"/>
  <c r="J126" i="20"/>
  <c r="I124" i="20"/>
  <c r="I136" i="20" s="1"/>
  <c r="L120" i="20"/>
  <c r="K120" i="20"/>
  <c r="J120" i="20"/>
  <c r="I115" i="20"/>
  <c r="I104" i="20"/>
  <c r="I100" i="20"/>
  <c r="I93" i="20"/>
  <c r="I85" i="20"/>
  <c r="I81" i="20"/>
  <c r="I74" i="20"/>
  <c r="I67" i="20"/>
  <c r="Q64" i="20"/>
  <c r="P64" i="20"/>
  <c r="I64" i="20"/>
  <c r="I188" i="20" s="1"/>
  <c r="Q63" i="20"/>
  <c r="P63" i="20"/>
  <c r="N63" i="20"/>
  <c r="L60" i="20"/>
  <c r="K60" i="20"/>
  <c r="J60" i="20"/>
  <c r="I60" i="20"/>
  <c r="L54" i="20"/>
  <c r="K54" i="20"/>
  <c r="J54" i="20"/>
  <c r="I48" i="20"/>
  <c r="I54" i="20" s="1"/>
  <c r="L47" i="20"/>
  <c r="K47" i="20"/>
  <c r="J47" i="20"/>
  <c r="I46" i="20"/>
  <c r="I47" i="20" s="1"/>
  <c r="L45" i="20"/>
  <c r="K45" i="20"/>
  <c r="J45" i="20"/>
  <c r="I27" i="20"/>
  <c r="I45" i="20" s="1"/>
  <c r="L22" i="20"/>
  <c r="K22" i="20"/>
  <c r="J15" i="20"/>
  <c r="J22" i="20" s="1"/>
  <c r="I15" i="20"/>
  <c r="I184" i="20" s="1"/>
  <c r="L61" i="20" l="1"/>
  <c r="K174" i="20"/>
  <c r="L174" i="20"/>
  <c r="K160" i="20"/>
  <c r="K175" i="20" s="1"/>
  <c r="K176" i="20" s="1"/>
  <c r="L160" i="20"/>
  <c r="I174" i="20"/>
  <c r="J184" i="20"/>
  <c r="J183" i="20" s="1"/>
  <c r="J182" i="20" s="1"/>
  <c r="J196" i="20" s="1"/>
  <c r="J160" i="20"/>
  <c r="K61" i="20"/>
  <c r="J174" i="20"/>
  <c r="K182" i="20"/>
  <c r="K196" i="20" s="1"/>
  <c r="R27" i="16"/>
  <c r="Q27" i="16"/>
  <c r="P27" i="16"/>
  <c r="J175" i="20"/>
  <c r="J176" i="20" s="1"/>
  <c r="L175" i="20"/>
  <c r="L176" i="20" s="1"/>
  <c r="L197" i="20" s="1"/>
  <c r="J61" i="20"/>
  <c r="I183" i="20"/>
  <c r="I182" i="20" s="1"/>
  <c r="I196" i="20" s="1"/>
  <c r="I120" i="20"/>
  <c r="I22" i="20"/>
  <c r="I61" i="20" s="1"/>
  <c r="I159" i="20"/>
  <c r="I160" i="20" l="1"/>
  <c r="I175" i="20"/>
  <c r="I176" i="20" s="1"/>
  <c r="G16" i="16"/>
  <c r="G23" i="16" s="1"/>
  <c r="G91" i="16" l="1"/>
  <c r="P89" i="16" l="1"/>
  <c r="I151" i="16" l="1"/>
  <c r="H151" i="16"/>
  <c r="G151" i="16"/>
  <c r="I152" i="16" l="1"/>
  <c r="I150" i="16" s="1"/>
  <c r="H152" i="16"/>
  <c r="H150" i="16" s="1"/>
  <c r="G152" i="16"/>
  <c r="G150" i="16" s="1"/>
  <c r="G149" i="16" l="1"/>
  <c r="G146" i="16"/>
  <c r="G148" i="16" l="1"/>
  <c r="G147" i="16"/>
  <c r="G145" i="16"/>
  <c r="G144" i="16"/>
  <c r="G143" i="16"/>
  <c r="I149" i="16" l="1"/>
  <c r="I148" i="16"/>
  <c r="I147" i="16"/>
  <c r="I146" i="16"/>
  <c r="I145" i="16"/>
  <c r="I144" i="16"/>
  <c r="I143" i="16"/>
  <c r="H149" i="16"/>
  <c r="H148" i="16"/>
  <c r="H147" i="16"/>
  <c r="H146" i="16"/>
  <c r="H145" i="16"/>
  <c r="H144" i="16"/>
  <c r="H143" i="16"/>
  <c r="I134" i="16"/>
  <c r="H134" i="16"/>
  <c r="G134" i="16"/>
  <c r="G122" i="16"/>
  <c r="I44" i="16"/>
  <c r="H44" i="16"/>
  <c r="R28" i="16"/>
  <c r="Q28" i="16"/>
  <c r="P28" i="16"/>
  <c r="G58" i="16" l="1"/>
  <c r="I58" i="16"/>
  <c r="I122" i="16"/>
  <c r="H58" i="16"/>
  <c r="H122" i="16"/>
  <c r="I142" i="16"/>
  <c r="H142" i="16"/>
  <c r="H141" i="16" l="1"/>
  <c r="H153" i="16" s="1"/>
  <c r="I141" i="16"/>
  <c r="I153" i="16" s="1"/>
  <c r="H135" i="16"/>
  <c r="H136" i="16" s="1"/>
  <c r="G135" i="16"/>
  <c r="G136" i="16" s="1"/>
  <c r="I135" i="16"/>
  <c r="I136" i="16" s="1"/>
  <c r="G142" i="16" l="1"/>
  <c r="G141" i="16" l="1"/>
  <c r="G153" i="16" s="1"/>
  <c r="I154" i="16" l="1"/>
</calcChain>
</file>

<file path=xl/comments1.xml><?xml version="1.0" encoding="utf-8"?>
<comments xmlns="http://schemas.openxmlformats.org/spreadsheetml/2006/main">
  <authors>
    <author>Asta Česnauskienė</author>
    <author>Snieguole Kacerauskaite</author>
  </authors>
  <commentList>
    <comment ref="E18" authorId="0" shapeId="0">
      <text>
        <r>
          <rPr>
            <sz val="9"/>
            <color indexed="81"/>
            <rFont val="Tahoma"/>
            <family val="2"/>
            <charset val="186"/>
          </rPr>
          <t xml:space="preserve">P-2.1.2.3
P-2.1.3.3
</t>
        </r>
      </text>
    </comment>
    <comment ref="E24" authorId="1" shapeId="0">
      <text>
        <r>
          <rPr>
            <sz val="9"/>
            <color indexed="81"/>
            <rFont val="Tahoma"/>
            <family val="2"/>
            <charset val="186"/>
          </rPr>
          <t xml:space="preserve">7.1.3. Organizuota didelių tarptautinių renginių, vnt. </t>
        </r>
      </text>
    </comment>
    <comment ref="E25" authorId="0" shapeId="0">
      <text>
        <r>
          <rPr>
            <sz val="9"/>
            <color indexed="81"/>
            <rFont val="Tahoma"/>
            <family val="2"/>
            <charset val="186"/>
          </rPr>
          <t xml:space="preserve">P-1.2.2.6
</t>
        </r>
      </text>
    </comment>
    <comment ref="E27" authorId="0" shapeId="0">
      <text>
        <r>
          <rPr>
            <sz val="9"/>
            <color indexed="81"/>
            <rFont val="Tahoma"/>
            <family val="2"/>
            <charset val="186"/>
          </rPr>
          <t>P-2.1.3.3</t>
        </r>
        <r>
          <rPr>
            <sz val="9"/>
            <color indexed="81"/>
            <rFont val="Tahoma"/>
            <family val="2"/>
            <charset val="186"/>
          </rPr>
          <t xml:space="preserve">
</t>
        </r>
      </text>
    </comment>
    <comment ref="E29" authorId="0" shapeId="0">
      <text>
        <r>
          <rPr>
            <sz val="9"/>
            <color indexed="81"/>
            <rFont val="Tahoma"/>
            <family val="2"/>
            <charset val="186"/>
          </rPr>
          <t xml:space="preserve">2.1.3.3
</t>
        </r>
      </text>
    </comment>
    <comment ref="E38" authorId="0" shapeId="0">
      <text>
        <r>
          <rPr>
            <sz val="9"/>
            <color indexed="81"/>
            <rFont val="Tahoma"/>
            <family val="2"/>
            <charset val="186"/>
          </rPr>
          <t xml:space="preserve">P-2.1.3.3
</t>
        </r>
      </text>
    </comment>
    <comment ref="L40" authorId="0" shapeId="0">
      <text>
        <r>
          <rPr>
            <sz val="9"/>
            <color indexed="81"/>
            <rFont val="Tahoma"/>
            <family val="2"/>
            <charset val="186"/>
          </rPr>
          <t>Bus siunčiama delegacija oficialiai vėliavos perdavimo ceremonijai</t>
        </r>
        <r>
          <rPr>
            <sz val="9"/>
            <color indexed="81"/>
            <rFont val="Tahoma"/>
            <family val="2"/>
            <charset val="186"/>
          </rPr>
          <t xml:space="preserve">
</t>
        </r>
      </text>
    </comment>
    <comment ref="J49" authorId="0" shapeId="0">
      <text>
        <r>
          <rPr>
            <sz val="9"/>
            <color indexed="81"/>
            <rFont val="Tahoma"/>
            <family val="2"/>
            <charset val="186"/>
          </rPr>
          <t>Įvaizdinio TV klipo kūrimas (iki 30 s su 5, 10, 15, 20 s adaptacijomis). Jis naudojamas socialiniuose tinkluose, portaluose, TV. 
Stilizuoti foto rėmai skirtingose miesto vietose su gimtadienio simbolika. 
Meridiano burės su miesto jubiliejumi.
DIDIEJI STENDAI AUTOSTRADOJE (vienas važiuojant į Klaipėdą, kitas link Vilniaus).
CLEAR CHANEL LAUKO STENDAI  VILNIUJE, KAUNE, KLAIPĖDOJE.
DIDIEJI LAUKO STENDAI (SRS, VIPSTENDAI (3X6M), (4x6) VILNIUJE IR KAUNE.
GIMTADIENIO SIMBOLIKA APKLIJUOTI VIEŠOJO TRANSPORTO AUTOBUSAI.
REKLAMA TRAUKINIUOSE.
VĖLIAVOS MIESTE (VĖLIAVINIO AUDINIO) Dydis 80x180.
REKLAMA SMILTYNĖS PERKĖLA KELTUOSE.</t>
        </r>
      </text>
    </comment>
    <comment ref="J50" authorId="0" shapeId="0">
      <text>
        <r>
          <rPr>
            <sz val="9"/>
            <color indexed="81"/>
            <rFont val="Tahoma"/>
            <family val="2"/>
            <charset val="186"/>
          </rPr>
          <t>VšĮ „Pilietinė medija“ kuriamo atkuriamosios dokumentikos filmo „Pūga prie Mėmelio“ filmo turtinių teisių įsigijimas</t>
        </r>
        <r>
          <rPr>
            <sz val="9"/>
            <color indexed="81"/>
            <rFont val="Tahoma"/>
            <family val="2"/>
            <charset val="186"/>
          </rPr>
          <t xml:space="preserve">
</t>
        </r>
      </text>
    </comment>
    <comment ref="D60" authorId="1" shapeId="0">
      <text>
        <r>
          <rPr>
            <sz val="9"/>
            <color indexed="81"/>
            <rFont val="Tahoma"/>
            <family val="2"/>
            <charset val="186"/>
          </rPr>
          <t xml:space="preserve">Pokytis dėl MMA didėjimo,  koeficientų planavimo vidurkiais ir padidėjusio BD.
</t>
        </r>
      </text>
    </comment>
    <comment ref="E61" authorId="0" shapeId="0">
      <text>
        <r>
          <rPr>
            <sz val="9"/>
            <color indexed="81"/>
            <rFont val="Tahoma"/>
            <family val="2"/>
            <charset val="186"/>
          </rPr>
          <t xml:space="preserve">P-2.1.2.5
</t>
        </r>
      </text>
    </comment>
    <comment ref="K73" authorId="0" shapeId="0">
      <text>
        <r>
          <rPr>
            <sz val="9"/>
            <color indexed="81"/>
            <rFont val="Tahoma"/>
            <family val="2"/>
            <charset val="186"/>
          </rPr>
          <t>drėgmės ir temperatūros matuokliai parodinėse salėse</t>
        </r>
        <r>
          <rPr>
            <sz val="9"/>
            <color indexed="81"/>
            <rFont val="Tahoma"/>
            <family val="2"/>
            <charset val="186"/>
          </rPr>
          <t xml:space="preserve">
</t>
        </r>
      </text>
    </comment>
    <comment ref="E78" authorId="0" shapeId="0">
      <text>
        <r>
          <rPr>
            <sz val="9"/>
            <color indexed="81"/>
            <rFont val="Tahoma"/>
            <family val="2"/>
            <charset val="186"/>
          </rPr>
          <t>P-2.1.1.3</t>
        </r>
        <r>
          <rPr>
            <sz val="9"/>
            <color indexed="81"/>
            <rFont val="Tahoma"/>
            <family val="2"/>
            <charset val="186"/>
          </rPr>
          <t xml:space="preserve">
</t>
        </r>
      </text>
    </comment>
    <comment ref="K79" authorId="0" shapeId="0">
      <text>
        <r>
          <rPr>
            <sz val="9"/>
            <color indexed="81"/>
            <rFont val="Tahoma"/>
            <family val="2"/>
            <charset val="186"/>
          </rPr>
          <t xml:space="preserve">1 kuršių kario rūbų rekonstrukcija;
4 poros lietuvininkų apavo naginių;
1 delmono rekonstrukcija
</t>
        </r>
      </text>
    </comment>
    <comment ref="E80" authorId="0" shapeId="0">
      <text>
        <r>
          <rPr>
            <sz val="9"/>
            <color indexed="81"/>
            <rFont val="Tahoma"/>
            <family val="2"/>
            <charset val="186"/>
          </rPr>
          <t xml:space="preserve">P-2.1.2.1
P-1.2.2.4
</t>
        </r>
      </text>
    </comment>
    <comment ref="E81" authorId="0" shapeId="0">
      <text>
        <r>
          <rPr>
            <sz val="9"/>
            <color indexed="81"/>
            <rFont val="Tahoma"/>
            <family val="2"/>
            <charset val="186"/>
          </rPr>
          <t xml:space="preserve">P-2.1.1.3
</t>
        </r>
      </text>
    </comment>
    <comment ref="E84" authorId="0" shapeId="0">
      <text>
        <r>
          <rPr>
            <sz val="9"/>
            <color indexed="81"/>
            <rFont val="Tahoma"/>
            <family val="2"/>
            <charset val="186"/>
          </rPr>
          <t xml:space="preserve">P-1.2.2.4
</t>
        </r>
      </text>
    </comment>
    <comment ref="J85" authorId="0" shapeId="0">
      <text>
        <r>
          <rPr>
            <sz val="9"/>
            <color indexed="81"/>
            <rFont val="Tahoma"/>
            <family val="2"/>
            <charset val="186"/>
          </rPr>
          <t xml:space="preserve">Koncertų salė, Žvejų rūmai </t>
        </r>
        <r>
          <rPr>
            <sz val="9"/>
            <color indexed="81"/>
            <rFont val="Tahoma"/>
            <family val="2"/>
            <charset val="186"/>
          </rPr>
          <t xml:space="preserve">
</t>
        </r>
      </text>
    </comment>
    <comment ref="J90" authorId="0" shapeId="0">
      <text>
        <r>
          <rPr>
            <sz val="9"/>
            <color indexed="81"/>
            <rFont val="Tahoma"/>
            <family val="2"/>
            <charset val="186"/>
          </rPr>
          <t xml:space="preserve">Taikos pr. 70
</t>
        </r>
      </text>
    </comment>
    <comment ref="J91" authorId="0" shapeId="0">
      <text>
        <r>
          <rPr>
            <sz val="9"/>
            <color indexed="81"/>
            <rFont val="Tahoma"/>
            <family val="2"/>
            <charset val="186"/>
          </rPr>
          <t>II ir III aukšto repeticijų patalpų Debreceno g. 48, Taikos 70 I ir II repeticijų salėje</t>
        </r>
      </text>
    </comment>
    <comment ref="J93" authorId="0" shapeId="0">
      <text>
        <r>
          <rPr>
            <sz val="9"/>
            <color indexed="81"/>
            <rFont val="Tahoma"/>
            <family val="2"/>
            <charset val="186"/>
          </rPr>
          <t xml:space="preserve">3 auditorijų (po 80 kv.m.) ir 14 kabinetų (po 17 kv.m.) (viso 478,96 kv. m.) remonto darbai - elektros instaliacijos sutvarkymas, ventiliacijos sistemų, atitinkančių reikalavimus, įrengimas, grindų pakeitimas, sienų, lubų remontas. Koridoriuje - dangos pakeitimas (apie 150 kv.m.) ir sienų perdažymas, 2 vnt. san. mazgų (WC) remontas. 
</t>
        </r>
      </text>
    </comment>
    <comment ref="J94" authorId="0" shapeId="0">
      <text>
        <r>
          <rPr>
            <sz val="9"/>
            <color indexed="81"/>
            <rFont val="Tahoma"/>
            <family val="2"/>
            <charset val="186"/>
          </rPr>
          <t>Parodų rūmų (Didžioji Vandens g. 2) ir pastato Daržų g. 10</t>
        </r>
        <r>
          <rPr>
            <b/>
            <sz val="9"/>
            <color indexed="81"/>
            <rFont val="Tahoma"/>
            <family val="2"/>
            <charset val="186"/>
          </rPr>
          <t xml:space="preserve"> </t>
        </r>
        <r>
          <rPr>
            <sz val="9"/>
            <color indexed="81"/>
            <rFont val="Tahoma"/>
            <family val="2"/>
            <charset val="186"/>
          </rPr>
          <t xml:space="preserve">
</t>
        </r>
      </text>
    </comment>
    <comment ref="J95" authorId="0" shapeId="0">
      <text>
        <r>
          <rPr>
            <sz val="9"/>
            <color indexed="81"/>
            <rFont val="Tahoma"/>
            <family val="2"/>
            <charset val="186"/>
          </rPr>
          <t xml:space="preserve">Parodų rūmų (Didžioji Vandens g. 2) ir pastato Daržų g. 10 
</t>
        </r>
      </text>
    </comment>
    <comment ref="J96" authorId="0" shapeId="0">
      <text>
        <r>
          <rPr>
            <sz val="9"/>
            <color indexed="81"/>
            <rFont val="Tahoma"/>
            <family val="2"/>
            <charset val="186"/>
          </rPr>
          <t xml:space="preserve">Tilžės g. 9
</t>
        </r>
      </text>
    </comment>
    <comment ref="J97" authorId="0" shapeId="0">
      <text>
        <r>
          <rPr>
            <sz val="9"/>
            <color indexed="81"/>
            <rFont val="Tahoma"/>
            <family val="2"/>
            <charset val="186"/>
          </rPr>
          <t>Vidaus patalpų remonto darbai Kalnupės g. 13 ir laiptinės aikštelės ir pakopų remonto darbai Debreceno g. 22</t>
        </r>
        <r>
          <rPr>
            <sz val="9"/>
            <color indexed="81"/>
            <rFont val="Tahoma"/>
            <family val="2"/>
            <charset val="186"/>
          </rPr>
          <t xml:space="preserve">
</t>
        </r>
      </text>
    </comment>
    <comment ref="E109" authorId="1" shapeId="0">
      <text>
        <r>
          <rPr>
            <b/>
            <sz val="9"/>
            <color indexed="81"/>
            <rFont val="Tahoma"/>
            <family val="2"/>
            <charset val="186"/>
          </rPr>
          <t>7.1. Kultūros paslaugų kokybės  ir prieinamumo gerinimas</t>
        </r>
        <r>
          <rPr>
            <sz val="9"/>
            <color indexed="81"/>
            <rFont val="Tahoma"/>
            <family val="2"/>
            <charset val="186"/>
          </rPr>
          <t xml:space="preserve">
7.1.5. Įgyvendintų investicijų projektų kultūros srityje skaičius, vnt. 
</t>
        </r>
      </text>
    </comment>
    <comment ref="E112" authorId="0" shapeId="0">
      <text>
        <r>
          <rPr>
            <sz val="9"/>
            <color indexed="81"/>
            <rFont val="Tahoma"/>
            <family val="2"/>
            <charset val="186"/>
          </rPr>
          <t xml:space="preserve">P-2.1.1.3.
</t>
        </r>
      </text>
    </comment>
    <comment ref="E113" authorId="0" shapeId="0">
      <text>
        <r>
          <rPr>
            <sz val="9"/>
            <color indexed="81"/>
            <rFont val="Tahoma"/>
            <family val="2"/>
            <charset val="186"/>
          </rPr>
          <t xml:space="preserve">P-2.1.1.2
</t>
        </r>
      </text>
    </comment>
    <comment ref="E116" authorId="0" shapeId="0">
      <text>
        <r>
          <rPr>
            <sz val="9"/>
            <color indexed="81"/>
            <rFont val="Tahoma"/>
            <family val="2"/>
            <charset val="186"/>
          </rPr>
          <t xml:space="preserve">P-2.1.1.1.
</t>
        </r>
      </text>
    </comment>
    <comment ref="E119" authorId="0" shapeId="0">
      <text>
        <r>
          <rPr>
            <sz val="9"/>
            <color indexed="81"/>
            <rFont val="Tahoma"/>
            <family val="2"/>
            <charset val="186"/>
          </rPr>
          <t xml:space="preserve">P-2.1.1.1.
</t>
        </r>
      </text>
    </comment>
    <comment ref="J119" authorId="0" shapeId="0">
      <text>
        <r>
          <rPr>
            <sz val="9"/>
            <color indexed="81"/>
            <rFont val="Tahoma"/>
            <family val="2"/>
            <charset val="186"/>
          </rPr>
          <t>techninis projektas parengtas 2020 m.</t>
        </r>
        <r>
          <rPr>
            <sz val="9"/>
            <color indexed="81"/>
            <rFont val="Tahoma"/>
            <family val="2"/>
            <charset val="186"/>
          </rPr>
          <t xml:space="preserve">
</t>
        </r>
      </text>
    </comment>
    <comment ref="E129" authorId="0" shapeId="0">
      <text>
        <r>
          <rPr>
            <sz val="9"/>
            <color indexed="81"/>
            <rFont val="Tahoma"/>
            <family val="2"/>
            <charset val="186"/>
          </rPr>
          <t xml:space="preserve">P-2.1.2.4
</t>
        </r>
      </text>
    </comment>
  </commentList>
</comments>
</file>

<file path=xl/comments2.xml><?xml version="1.0" encoding="utf-8"?>
<comments xmlns="http://schemas.openxmlformats.org/spreadsheetml/2006/main">
  <authors>
    <author>Asta Česnauskienė</author>
    <author>Snieguole Kacerauskaite</author>
  </authors>
  <commentList>
    <comment ref="F17" authorId="0" shapeId="0">
      <text>
        <r>
          <rPr>
            <sz val="9"/>
            <color indexed="81"/>
            <rFont val="Tahoma"/>
            <family val="2"/>
            <charset val="186"/>
          </rPr>
          <t xml:space="preserve">P-2.1.2.3
P-2.1.3.3
</t>
        </r>
      </text>
    </comment>
    <comment ref="F23" authorId="1" shapeId="0">
      <text>
        <r>
          <rPr>
            <sz val="9"/>
            <color indexed="81"/>
            <rFont val="Tahoma"/>
            <family val="2"/>
            <charset val="186"/>
          </rPr>
          <t xml:space="preserve">7.1.3. Organizuota didelių tarptautinių renginių, vnt. </t>
        </r>
      </text>
    </comment>
    <comment ref="F24" authorId="0" shapeId="0">
      <text>
        <r>
          <rPr>
            <sz val="9"/>
            <color indexed="81"/>
            <rFont val="Tahoma"/>
            <family val="2"/>
            <charset val="186"/>
          </rPr>
          <t xml:space="preserve">P-1.2.2.6
</t>
        </r>
      </text>
    </comment>
    <comment ref="F25" authorId="0" shapeId="0">
      <text>
        <r>
          <rPr>
            <sz val="9"/>
            <color indexed="81"/>
            <rFont val="Tahoma"/>
            <family val="2"/>
            <charset val="186"/>
          </rPr>
          <t>P-2.1.3.3</t>
        </r>
        <r>
          <rPr>
            <sz val="9"/>
            <color indexed="81"/>
            <rFont val="Tahoma"/>
            <family val="2"/>
            <charset val="186"/>
          </rPr>
          <t xml:space="preserve">
</t>
        </r>
      </text>
    </comment>
    <comment ref="F27" authorId="0" shapeId="0">
      <text>
        <r>
          <rPr>
            <sz val="9"/>
            <color indexed="81"/>
            <rFont val="Tahoma"/>
            <family val="2"/>
            <charset val="186"/>
          </rPr>
          <t xml:space="preserve">2.1.1.3
</t>
        </r>
      </text>
    </comment>
    <comment ref="F32" authorId="0" shapeId="0">
      <text>
        <r>
          <rPr>
            <sz val="9"/>
            <color indexed="81"/>
            <rFont val="Tahoma"/>
            <family val="2"/>
            <charset val="186"/>
          </rPr>
          <t xml:space="preserve">2.1.3.3
</t>
        </r>
      </text>
    </comment>
    <comment ref="J37" authorId="0" shapeId="0">
      <text>
        <r>
          <rPr>
            <sz val="9"/>
            <color indexed="81"/>
            <rFont val="Tahoma"/>
            <family val="2"/>
            <charset val="186"/>
          </rPr>
          <t xml:space="preserve">lėšos festivalio, vykstančio kas du metus, pasirengimui
</t>
        </r>
      </text>
    </comment>
    <comment ref="L37" authorId="0" shapeId="0">
      <text>
        <r>
          <rPr>
            <sz val="9"/>
            <color indexed="81"/>
            <rFont val="Tahoma"/>
            <family val="2"/>
            <charset val="186"/>
          </rPr>
          <t xml:space="preserve">lėšos festivalio pasirengimui
</t>
        </r>
      </text>
    </comment>
    <comment ref="F41" authorId="0" shapeId="0">
      <text>
        <r>
          <rPr>
            <sz val="9"/>
            <color indexed="81"/>
            <rFont val="Tahoma"/>
            <family val="2"/>
            <charset val="186"/>
          </rPr>
          <t xml:space="preserve">P-2.1.3.3
</t>
        </r>
      </text>
    </comment>
    <comment ref="H43" authorId="0" shapeId="0">
      <text>
        <r>
          <rPr>
            <sz val="9"/>
            <color indexed="81"/>
            <rFont val="Tahoma"/>
            <family val="2"/>
            <charset val="186"/>
          </rPr>
          <t>Surinktos ir pervestos Europiados dalyvio mokesčio lėšos</t>
        </r>
        <r>
          <rPr>
            <sz val="9"/>
            <color indexed="81"/>
            <rFont val="Tahoma"/>
            <family val="2"/>
            <charset val="186"/>
          </rPr>
          <t xml:space="preserve">
</t>
        </r>
      </text>
    </comment>
    <comment ref="P43" authorId="0" shapeId="0">
      <text>
        <r>
          <rPr>
            <sz val="9"/>
            <color indexed="81"/>
            <rFont val="Tahoma"/>
            <family val="2"/>
            <charset val="186"/>
          </rPr>
          <t>Bus siunčiama delegacija oficialiai vėliavos perdavimo ceremonijai</t>
        </r>
        <r>
          <rPr>
            <sz val="9"/>
            <color indexed="81"/>
            <rFont val="Tahoma"/>
            <family val="2"/>
            <charset val="186"/>
          </rPr>
          <t xml:space="preserve">
</t>
        </r>
      </text>
    </comment>
    <comment ref="M52" authorId="0" shapeId="0">
      <text>
        <r>
          <rPr>
            <sz val="9"/>
            <color indexed="81"/>
            <rFont val="Tahoma"/>
            <family val="2"/>
            <charset val="186"/>
          </rPr>
          <t>Įvaizdinio TV klipo kūrimas (iki 30 s su 5, 10, 15, 20 s adaptacijomis). Jis naudojamas socialiniuose tinkluose, portaluose, TV. 
Stilizuoti foto rėmai skirtingose miesto vietose su gimtadienio simbolika. 
Meridiano burės su miesto jubiliejumi.
DIDIEJI STENDAI AUTOSTRADOJE (vienas važiuojant į Klaipėdą, kitas link Vilniaus).
CLEAR CHANEL LAUKO STENDAI  VILNIUJE, KAUNE, KLAIPĖDOJE.
DIDIEJI LAUKO STENDAI (SRS, VIPSTENDAI (3X6M), (4x6) VILNIUJE IR KAUNE.
GIMTADIENIO SIMBOLIKA APKLIJUOTI VIEŠOJO TRANSPORTO AUTOBUSAI.
REKLAMA TRAUKINIUOSE.
VĖLIAVOS MIESTE (VĖLIAVINIO AUDINIO) Dydis 80x180.
REKLAMA SMILTYNĖS PERKĖLA KELTUOSE.</t>
        </r>
      </text>
    </comment>
    <comment ref="M53" authorId="0" shapeId="0">
      <text>
        <r>
          <rPr>
            <sz val="9"/>
            <color indexed="81"/>
            <rFont val="Tahoma"/>
            <family val="2"/>
            <charset val="186"/>
          </rPr>
          <t>VšĮ „Pilietinė medija“ kuriamo atkuriamosios dokumentikos filmo „Pūga prie Mėmelio“ filmo turtinių teisių įsigijimas</t>
        </r>
        <r>
          <rPr>
            <sz val="9"/>
            <color indexed="81"/>
            <rFont val="Tahoma"/>
            <family val="2"/>
            <charset val="186"/>
          </rPr>
          <t xml:space="preserve">
</t>
        </r>
      </text>
    </comment>
    <comment ref="E63" authorId="1" shapeId="0">
      <text>
        <r>
          <rPr>
            <sz val="9"/>
            <color indexed="81"/>
            <rFont val="Tahoma"/>
            <family val="2"/>
            <charset val="186"/>
          </rPr>
          <t xml:space="preserve">Pokytis dėl MMA didėjimo,  koeficientų planavimo vidurkiais ir padidėjusio BD.
</t>
        </r>
      </text>
    </comment>
    <comment ref="F64" authorId="0" shapeId="0">
      <text>
        <r>
          <rPr>
            <sz val="9"/>
            <color indexed="81"/>
            <rFont val="Tahoma"/>
            <family val="2"/>
            <charset val="186"/>
          </rPr>
          <t xml:space="preserve">P-2.1.2.5
</t>
        </r>
      </text>
    </comment>
    <comment ref="O97" authorId="0" shapeId="0">
      <text>
        <r>
          <rPr>
            <sz val="9"/>
            <color indexed="81"/>
            <rFont val="Tahoma"/>
            <family val="2"/>
            <charset val="186"/>
          </rPr>
          <t>drėgmės ir temperatūros matuokliai parodinėse salėse</t>
        </r>
        <r>
          <rPr>
            <sz val="9"/>
            <color indexed="81"/>
            <rFont val="Tahoma"/>
            <family val="2"/>
            <charset val="186"/>
          </rPr>
          <t xml:space="preserve">
</t>
        </r>
      </text>
    </comment>
    <comment ref="F103" authorId="0" shapeId="0">
      <text>
        <r>
          <rPr>
            <sz val="9"/>
            <color indexed="81"/>
            <rFont val="Tahoma"/>
            <family val="2"/>
            <charset val="186"/>
          </rPr>
          <t>P-2.1.1.3</t>
        </r>
        <r>
          <rPr>
            <sz val="9"/>
            <color indexed="81"/>
            <rFont val="Tahoma"/>
            <family val="2"/>
            <charset val="186"/>
          </rPr>
          <t xml:space="preserve">
</t>
        </r>
      </text>
    </comment>
    <comment ref="J104" authorId="1" shapeId="0">
      <text>
        <r>
          <rPr>
            <sz val="9"/>
            <color indexed="81"/>
            <rFont val="Tahoma"/>
            <family val="2"/>
            <charset val="186"/>
          </rPr>
          <t xml:space="preserve">Iš jų 42,8 tūkst. didėja dėl papildomų 2,5 etat. </t>
        </r>
      </text>
    </comment>
    <comment ref="F105" authorId="0" shapeId="0">
      <text>
        <r>
          <rPr>
            <sz val="9"/>
            <color indexed="81"/>
            <rFont val="Tahoma"/>
            <family val="2"/>
            <charset val="186"/>
          </rPr>
          <t xml:space="preserve">P-2.1.2.1
P-1.2.2.4
</t>
        </r>
      </text>
    </comment>
    <comment ref="O110" authorId="0" shapeId="0">
      <text>
        <r>
          <rPr>
            <sz val="9"/>
            <color indexed="81"/>
            <rFont val="Tahoma"/>
            <family val="2"/>
            <charset val="186"/>
          </rPr>
          <t xml:space="preserve">1 kuršių kario rūbų rekonstrukcija;
4 poros lietuvininkų apavo naginių;
1 delmono rekonstrukcija
</t>
        </r>
      </text>
    </comment>
    <comment ref="F111" authorId="0" shapeId="0">
      <text>
        <r>
          <rPr>
            <sz val="9"/>
            <color indexed="81"/>
            <rFont val="Tahoma"/>
            <family val="2"/>
            <charset val="186"/>
          </rPr>
          <t xml:space="preserve">P-2.1.1.3
</t>
        </r>
      </text>
    </comment>
    <comment ref="F116" authorId="0" shapeId="0">
      <text>
        <r>
          <rPr>
            <sz val="9"/>
            <color indexed="81"/>
            <rFont val="Tahoma"/>
            <family val="2"/>
            <charset val="186"/>
          </rPr>
          <t xml:space="preserve">P-1.2.2.4
</t>
        </r>
      </text>
    </comment>
    <comment ref="M118" authorId="0" shapeId="0">
      <text>
        <r>
          <rPr>
            <sz val="9"/>
            <color indexed="81"/>
            <rFont val="Tahoma"/>
            <family val="2"/>
            <charset val="186"/>
          </rPr>
          <t xml:space="preserve">Koncertų salė, Žvejų rūmai </t>
        </r>
        <r>
          <rPr>
            <sz val="9"/>
            <color indexed="81"/>
            <rFont val="Tahoma"/>
            <family val="2"/>
            <charset val="186"/>
          </rPr>
          <t xml:space="preserve">
</t>
        </r>
      </text>
    </comment>
    <comment ref="M125" authorId="0" shapeId="0">
      <text>
        <r>
          <rPr>
            <sz val="9"/>
            <color indexed="81"/>
            <rFont val="Tahoma"/>
            <family val="2"/>
            <charset val="186"/>
          </rPr>
          <t xml:space="preserve">Taikos pr. 70
</t>
        </r>
      </text>
    </comment>
    <comment ref="M126" authorId="0" shapeId="0">
      <text>
        <r>
          <rPr>
            <sz val="9"/>
            <color indexed="81"/>
            <rFont val="Tahoma"/>
            <family val="2"/>
            <charset val="186"/>
          </rPr>
          <t>II ir III aukšto repeticijų patalpų Debreceno g. 48, Taikos 70 I ir II repeticijų salėje</t>
        </r>
      </text>
    </comment>
    <comment ref="M128" authorId="0" shapeId="0">
      <text>
        <r>
          <rPr>
            <sz val="9"/>
            <color indexed="81"/>
            <rFont val="Tahoma"/>
            <family val="2"/>
            <charset val="186"/>
          </rPr>
          <t xml:space="preserve">3 auditorijų (po 80 kv.m.) ir 14 kabinetų (po 17 kv.m.) (viso 478,96 kv. m.) remonto darbai - elektros instaliacijos sutvarkymas, ventiliacijos sistemų, atitinkančių reikalavimus, įrengimas, grindų pakeitimas, sienų, lubų remontas. Koridoriuje - dangos pakeitimas (apie 150 kv.m.) ir sienų perdažymas, 2 vnt. san. mazgų (WC) remontas. 
</t>
        </r>
      </text>
    </comment>
    <comment ref="M130" authorId="0" shapeId="0">
      <text>
        <r>
          <rPr>
            <sz val="9"/>
            <color indexed="81"/>
            <rFont val="Tahoma"/>
            <family val="2"/>
            <charset val="186"/>
          </rPr>
          <t>Parodų rūmų (Didžioji Vandens g. 2) ir pastato Daržų g. 10</t>
        </r>
        <r>
          <rPr>
            <b/>
            <sz val="9"/>
            <color indexed="81"/>
            <rFont val="Tahoma"/>
            <family val="2"/>
            <charset val="186"/>
          </rPr>
          <t xml:space="preserve"> </t>
        </r>
        <r>
          <rPr>
            <sz val="9"/>
            <color indexed="81"/>
            <rFont val="Tahoma"/>
            <family val="2"/>
            <charset val="186"/>
          </rPr>
          <t xml:space="preserve">
</t>
        </r>
      </text>
    </comment>
    <comment ref="M131" authorId="0" shapeId="0">
      <text>
        <r>
          <rPr>
            <sz val="9"/>
            <color indexed="81"/>
            <rFont val="Tahoma"/>
            <family val="2"/>
            <charset val="186"/>
          </rPr>
          <t xml:space="preserve">Parodų rūmų (Didžioji Vandens g. 2) ir pastato Daržų g. 10 
</t>
        </r>
      </text>
    </comment>
    <comment ref="M132" authorId="0" shapeId="0">
      <text>
        <r>
          <rPr>
            <sz val="9"/>
            <color indexed="81"/>
            <rFont val="Tahoma"/>
            <family val="2"/>
            <charset val="186"/>
          </rPr>
          <t xml:space="preserve">Tilžės g. 9
</t>
        </r>
      </text>
    </comment>
    <comment ref="M133" authorId="0" shapeId="0">
      <text>
        <r>
          <rPr>
            <sz val="9"/>
            <color indexed="81"/>
            <rFont val="Tahoma"/>
            <family val="2"/>
            <charset val="186"/>
          </rPr>
          <t>Vidaus patalpų remonto darbai Kalnupės g. 13 ir laiptinės aikštelės ir pakopų remonto darbai Debreceno g. 22</t>
        </r>
        <r>
          <rPr>
            <sz val="9"/>
            <color indexed="81"/>
            <rFont val="Tahoma"/>
            <family val="2"/>
            <charset val="186"/>
          </rPr>
          <t xml:space="preserve">
</t>
        </r>
      </text>
    </comment>
    <comment ref="F144" authorId="1" shapeId="0">
      <text>
        <r>
          <rPr>
            <b/>
            <sz val="9"/>
            <color indexed="81"/>
            <rFont val="Tahoma"/>
            <family val="2"/>
            <charset val="186"/>
          </rPr>
          <t>7.1. Kultūros paslaugų kokybės  ir prieinamumo gerinimas</t>
        </r>
        <r>
          <rPr>
            <sz val="9"/>
            <color indexed="81"/>
            <rFont val="Tahoma"/>
            <family val="2"/>
            <charset val="186"/>
          </rPr>
          <t xml:space="preserve">
7.1.5. Įgyvendintų investicijų projektų kultūros srityje skaičius, vnt. 
</t>
        </r>
      </text>
    </comment>
    <comment ref="I147" authorId="1" shapeId="0">
      <text>
        <r>
          <rPr>
            <sz val="9"/>
            <color indexed="81"/>
            <rFont val="Tahoma"/>
            <family val="2"/>
            <charset val="186"/>
          </rPr>
          <t>Išmokėtos premijos 2020 m. įvykusio konkurso nugalėtojams</t>
        </r>
      </text>
    </comment>
    <comment ref="F148" authorId="0" shapeId="0">
      <text>
        <r>
          <rPr>
            <sz val="9"/>
            <color indexed="81"/>
            <rFont val="Tahoma"/>
            <family val="2"/>
            <charset val="186"/>
          </rPr>
          <t xml:space="preserve">P-2.1.1.3.
</t>
        </r>
      </text>
    </comment>
    <comment ref="F149" authorId="0" shapeId="0">
      <text>
        <r>
          <rPr>
            <sz val="9"/>
            <color indexed="81"/>
            <rFont val="Tahoma"/>
            <family val="2"/>
            <charset val="186"/>
          </rPr>
          <t xml:space="preserve">P-2.1.1.2
</t>
        </r>
      </text>
    </comment>
    <comment ref="F154" authorId="0" shapeId="0">
      <text>
        <r>
          <rPr>
            <sz val="9"/>
            <color indexed="81"/>
            <rFont val="Tahoma"/>
            <family val="2"/>
            <charset val="186"/>
          </rPr>
          <t xml:space="preserve">P-2.1.1.1.
</t>
        </r>
      </text>
    </comment>
    <comment ref="F157" authorId="0" shapeId="0">
      <text>
        <r>
          <rPr>
            <sz val="9"/>
            <color indexed="81"/>
            <rFont val="Tahoma"/>
            <family val="2"/>
            <charset val="186"/>
          </rPr>
          <t xml:space="preserve">P-2.1.1.1.
</t>
        </r>
      </text>
    </comment>
    <comment ref="M157" authorId="0" shapeId="0">
      <text>
        <r>
          <rPr>
            <sz val="9"/>
            <color indexed="81"/>
            <rFont val="Tahoma"/>
            <family val="2"/>
            <charset val="186"/>
          </rPr>
          <t>techninis projektas parengtas 2020 m.</t>
        </r>
        <r>
          <rPr>
            <sz val="9"/>
            <color indexed="81"/>
            <rFont val="Tahoma"/>
            <family val="2"/>
            <charset val="186"/>
          </rPr>
          <t xml:space="preserve">
</t>
        </r>
      </text>
    </comment>
    <comment ref="F169" authorId="0" shapeId="0">
      <text>
        <r>
          <rPr>
            <sz val="9"/>
            <color indexed="81"/>
            <rFont val="Tahoma"/>
            <family val="2"/>
            <charset val="186"/>
          </rPr>
          <t xml:space="preserve">P-2.1.2.4
</t>
        </r>
      </text>
    </comment>
  </commentList>
</comments>
</file>

<file path=xl/sharedStrings.xml><?xml version="1.0" encoding="utf-8"?>
<sst xmlns="http://schemas.openxmlformats.org/spreadsheetml/2006/main" count="830" uniqueCount="247">
  <si>
    <t>KULTŪROS PLĖTROS PROGRAMOS (NR. 08)</t>
  </si>
  <si>
    <t xml:space="preserve"> TIKSLŲ, UŽDAVINIŲ, PRIEMONIŲ, PRIEMONIŲ IŠLAIDŲ IR PRODUKTO KRITERIJŲ SUVESTINĖ</t>
  </si>
  <si>
    <t>Uždavinio kodas</t>
  </si>
  <si>
    <t>Priemonės kodas</t>
  </si>
  <si>
    <t>Pavadinimas</t>
  </si>
  <si>
    <t>Finansavimo šaltinis</t>
  </si>
  <si>
    <t>Produkto kriterijaus</t>
  </si>
  <si>
    <t>Strateginis tikslas 03. Užtikrinti gyventojams aukštą švietimo, kultūros, socialinių, sporto ir sveikatos apsaugos paslaugų kokybę ir prieinamumą</t>
  </si>
  <si>
    <t xml:space="preserve">08 Kultūros plėtros programa </t>
  </si>
  <si>
    <t>01</t>
  </si>
  <si>
    <t>Skatinti miesto bendruomenės kultūrinį ir kūrybinį aktyvumą bei gerinti kultūrinių paslaugų prieinamumą ir kokybę</t>
  </si>
  <si>
    <t>Remti kūrybinių organizacijų iniciatyvas ir miesto švenčių organizavimą</t>
  </si>
  <si>
    <t>P5</t>
  </si>
  <si>
    <t>SB</t>
  </si>
  <si>
    <t>Iš viso:</t>
  </si>
  <si>
    <t>02</t>
  </si>
  <si>
    <t>SB(VR)</t>
  </si>
  <si>
    <t>03</t>
  </si>
  <si>
    <t>04</t>
  </si>
  <si>
    <t>05</t>
  </si>
  <si>
    <t xml:space="preserve">Iš dalies finansuota festivalių, skaičius </t>
  </si>
  <si>
    <t>06</t>
  </si>
  <si>
    <t>Skirta kultūros ir meno stipendijų, skaičius</t>
  </si>
  <si>
    <t>08</t>
  </si>
  <si>
    <t xml:space="preserve">Parengta paroda, proc. </t>
  </si>
  <si>
    <t xml:space="preserve">Pastatyta naujų šokių, skaičius </t>
  </si>
  <si>
    <t>Iš viso uždaviniui:</t>
  </si>
  <si>
    <t>Užtikrinti kultūros įstaigų veiklą ir atnaujinti viešąsias kultūros erdves</t>
  </si>
  <si>
    <t>Kultūros įstaigų veiklos organizavimas:</t>
  </si>
  <si>
    <t>Lankytojų skaičius, tūkst.</t>
  </si>
  <si>
    <t>SB(SP)</t>
  </si>
  <si>
    <t xml:space="preserve">BĮ Klaipėdos miesto savivaldybės kultūros centro Žvejų rūmų veiklos organizavimas  </t>
  </si>
  <si>
    <t>BĮ Klaipėdos miesto savivaldybės tautinių kultūrų centro veiklos organizavimas</t>
  </si>
  <si>
    <t>Dokumentų išduotis bibliotekoje, tūkst.</t>
  </si>
  <si>
    <t xml:space="preserve"> -  Mažosios Lietuvos istorijos muziejaus istorijos laikotarpio XX a. ir Etnografijos ekspozicijų įrengimas Didžioji Vandens g. 2</t>
  </si>
  <si>
    <t>BĮ Klaipėdos miesto savivaldybės etnokultūros centro veiklos organizavimas</t>
  </si>
  <si>
    <t>Kultūros įstaigų remontas:</t>
  </si>
  <si>
    <t>Bendruomenės centro-bibliotekos (Molo g. 60) pastato kapitalinis remontas</t>
  </si>
  <si>
    <t>SB(L)</t>
  </si>
  <si>
    <t>Kultūros objektų infrastruktūros modernizavimas:</t>
  </si>
  <si>
    <t>Kt</t>
  </si>
  <si>
    <t>Parengtas techninis projektas, vnt.</t>
  </si>
  <si>
    <t>Atlikta rangos darbų, proc.</t>
  </si>
  <si>
    <t>Projekto „Klaipėdos miesto savivaldybės viešosios bibliotekos „Kauno atžalyno“ filialas – naujos galimybės mažiems ir dideliems“ įgyvendinimas</t>
  </si>
  <si>
    <t>Įsigyta baldų, įrangos, proc.</t>
  </si>
  <si>
    <t>Kultūrų diasporos centro infrastruktūros kompleksinė plėtra (socialinio kultūrinio klasterio „Vilties miestas“ infrastruktūros  kompleksinė plėtra)</t>
  </si>
  <si>
    <t>Modernizuoti du kultūros infrastruktūros objektai (koplyčia ir vienuolyno patalpos)</t>
  </si>
  <si>
    <t>Formuoti miesto kultūrinį tapatumą, integruotą į Baltijos jūros regiono kultūrinę erdvę</t>
  </si>
  <si>
    <t>Valstybinės ir tarptautinės reikšmės kultūrinių projektų įgyvendinimas</t>
  </si>
  <si>
    <t>Iš viso tikslui:</t>
  </si>
  <si>
    <t>Iš viso programai:</t>
  </si>
  <si>
    <t>Finansavimo šaltinių suvestinė</t>
  </si>
  <si>
    <t>Finansavimo šaltiniai</t>
  </si>
  <si>
    <t>SAVIVALDYBĖS LĖŠOS, IŠ VISO</t>
  </si>
  <si>
    <r>
      <t xml:space="preserve">Savivaldybės biudžeto lėšos </t>
    </r>
    <r>
      <rPr>
        <b/>
        <sz val="10"/>
        <rFont val="Times New Roman"/>
        <family val="1"/>
        <charset val="186"/>
      </rPr>
      <t>SB</t>
    </r>
  </si>
  <si>
    <r>
      <t xml:space="preserve">Vietinės rinkliavos lėšos </t>
    </r>
    <r>
      <rPr>
        <b/>
        <sz val="10"/>
        <rFont val="Times New Roman"/>
        <family val="1"/>
        <charset val="186"/>
      </rPr>
      <t>SB(VR)</t>
    </r>
  </si>
  <si>
    <r>
      <t xml:space="preserve">Specialiosios programos lėšos (pajamos už atsitiktines paslaugas) </t>
    </r>
    <r>
      <rPr>
        <b/>
        <sz val="10"/>
        <rFont val="Times New Roman"/>
        <family val="1"/>
        <charset val="186"/>
      </rPr>
      <t>SB(SP)</t>
    </r>
  </si>
  <si>
    <r>
      <t xml:space="preserve">Kiti finansavimo šaltiniai </t>
    </r>
    <r>
      <rPr>
        <b/>
        <sz val="10"/>
        <rFont val="Times New Roman"/>
        <family val="1"/>
        <charset val="186"/>
      </rPr>
      <t>Kt</t>
    </r>
  </si>
  <si>
    <t>SB(SPL)</t>
  </si>
  <si>
    <r>
      <t xml:space="preserve">Vietinės rinkliavos lėšų likutis </t>
    </r>
    <r>
      <rPr>
        <b/>
        <sz val="10"/>
        <rFont val="Times New Roman"/>
        <family val="1"/>
        <charset val="186"/>
      </rPr>
      <t>SB(VRL)</t>
    </r>
  </si>
  <si>
    <t>Pristatyta filmų, skaičius</t>
  </si>
  <si>
    <t>SB(ES)</t>
  </si>
  <si>
    <t>______________________________________</t>
  </si>
  <si>
    <t>Kultūros ir meno sričių ir programų projektų dalinis finansavimas</t>
  </si>
  <si>
    <t>Iš dalies finansuota sričių projektų, skaičius</t>
  </si>
  <si>
    <t>Iš dalies finansuota programų projektų, skaičius</t>
  </si>
  <si>
    <t xml:space="preserve">Stipendijų mokėjimas kultūros ir meno kūrėjams </t>
  </si>
  <si>
    <t>Dalyvaujančių įstaigų skaičius</t>
  </si>
  <si>
    <t>Parengiamųjų seminarų skaičius</t>
  </si>
  <si>
    <t>BĮ Klaipėdos miesto savivaldybės kultūros centro Žvejų rūmų patalpų remontas</t>
  </si>
  <si>
    <t>Vasaros estrados einamasis remontas, objektų skaičius</t>
  </si>
  <si>
    <t>Administruojama interneto svetainių, skaičius</t>
  </si>
  <si>
    <t>Vasaros estrados infrastruktūros  einamasis remontas (Liepojos g. 1)</t>
  </si>
  <si>
    <t>Prancūzų ir lietuvių koprodukcinių projektų įgyvendinimas</t>
  </si>
  <si>
    <t>I</t>
  </si>
  <si>
    <t xml:space="preserve">Pasirengimas lenktynių įgyvendinimui, proc. </t>
  </si>
  <si>
    <t>Apdovanojimo ceremonijų, skaičius</t>
  </si>
  <si>
    <t>Pagamintų apdovanojimų ir memorialinių objektų, skaičius</t>
  </si>
  <si>
    <t>Įrengta ekspozicija, proc.</t>
  </si>
  <si>
    <r>
      <t xml:space="preserve">Savivaldybės biudžeto lėšų likutis </t>
    </r>
    <r>
      <rPr>
        <b/>
        <sz val="10"/>
        <rFont val="Times New Roman"/>
        <family val="1"/>
        <charset val="186"/>
      </rPr>
      <t>SB(L)</t>
    </r>
  </si>
  <si>
    <r>
      <t xml:space="preserve"> </t>
    </r>
    <r>
      <rPr>
        <i/>
        <sz val="10"/>
        <rFont val="Times New Roman"/>
        <family val="1"/>
        <charset val="186"/>
      </rPr>
      <t>- Ekspozicijos projektavimas ir įrengimas piliavietės šiaurinėje kurtinoje</t>
    </r>
  </si>
  <si>
    <r>
      <t xml:space="preserve">Europos Sąjungos paramos lėšos, kurios įtrauktos į savivaldybės biudžetą </t>
    </r>
    <r>
      <rPr>
        <b/>
        <sz val="10"/>
        <rFont val="Times New Roman"/>
        <family val="1"/>
        <charset val="186"/>
      </rPr>
      <t>SB(ES)</t>
    </r>
  </si>
  <si>
    <t>Neatlygintinai suteiktų paslaugų kompensavimas</t>
  </si>
  <si>
    <t>Visų tautybių gyventojų kultūrinės sąveikos didinimas</t>
  </si>
  <si>
    <t>SB(ESL)</t>
  </si>
  <si>
    <r>
      <t xml:space="preserve">Europos Sąjungos finansinės paramos lėšų likučio metų pradžioje lėšos </t>
    </r>
    <r>
      <rPr>
        <b/>
        <sz val="10"/>
        <rFont val="Times New Roman"/>
        <family val="1"/>
        <charset val="186"/>
      </rPr>
      <t>SB(ESL)</t>
    </r>
  </si>
  <si>
    <t>Savivaldybės biudžetas, iš jo:</t>
  </si>
  <si>
    <t>tūkst. Eur</t>
  </si>
  <si>
    <t>Papriemonės kodas</t>
  </si>
  <si>
    <t>Šv. Pranciškaus Asyžiečio vienuolynas</t>
  </si>
  <si>
    <t>07</t>
  </si>
  <si>
    <t xml:space="preserve">Klaipėdos miesto kultūros komunikacijos programos įgyvendinimas </t>
  </si>
  <si>
    <t>P1</t>
  </si>
  <si>
    <t>BĮ Klaipėdos miesto savivaldybės Imanuelio Kanto viešosios bibliotekos veiklos organizavimas</t>
  </si>
  <si>
    <t xml:space="preserve"> Kultūros skyrius</t>
  </si>
  <si>
    <t>Kultūros skyrius</t>
  </si>
  <si>
    <t>Projektų skyrius</t>
  </si>
  <si>
    <t>Suorganizuota edukacinių renginių, skaičius</t>
  </si>
  <si>
    <r>
      <t>Pajamų įmokų likutis</t>
    </r>
    <r>
      <rPr>
        <b/>
        <sz val="10"/>
        <rFont val="Times New Roman"/>
        <family val="1"/>
        <charset val="186"/>
      </rPr>
      <t xml:space="preserve"> SB(SPL)</t>
    </r>
  </si>
  <si>
    <t xml:space="preserve">Skaitmeninio raštingumo mokymų, dalyvių skaičius </t>
  </si>
  <si>
    <t>Kultūrinės veiklos tyrimų ir stebėsenos vykdymas (EBPO ir EK tyrimas „Kultūra, kūrybinė ekonomika ir vietos vystymasis“)</t>
  </si>
  <si>
    <t xml:space="preserve">Įvertinta paraiškų, skaičius </t>
  </si>
  <si>
    <t>Atlikta kultūros lauko tyrimų, skaičius</t>
  </si>
  <si>
    <t>Statinių administravimo skyrius</t>
  </si>
  <si>
    <t>Projektų skyrius Vyr. patarėjas R. Zulcas</t>
  </si>
  <si>
    <t>Įdiegta Kultūros ir meno projektų administravimo programa, proc.</t>
  </si>
  <si>
    <t>Įrengta informacinė-kūrybinė zona, proc.</t>
  </si>
  <si>
    <t>Kultūros centro Žvejų rūmų modernizavimo koncepcijos parengimas</t>
  </si>
  <si>
    <t>Lifto įrengimas Klaipėdos miesto Mažosios Lietuvos istorijos muziejuje</t>
  </si>
  <si>
    <t xml:space="preserve">Miesto pietinės dalies gyventojų socialinės-kultūrinės atskirties mažinimas, naudojant kūrybinių partnerysčių metodiką </t>
  </si>
  <si>
    <t>Atliktas LED ekrano remontas, proc.</t>
  </si>
  <si>
    <t xml:space="preserve"> - informacinės-kūrybinės zonos įrengimas Parodų rūmų fojė, Didžioji Vandens g. 2</t>
  </si>
  <si>
    <t xml:space="preserve"> - kultūrinių kompetencijų ugdymo modelio moksleiviams parengimas ir įgyvendinimas</t>
  </si>
  <si>
    <t>Organizuota kompetencijų ugdymo mokymų kultūrinių institucijų edukatoriams, skaičius</t>
  </si>
  <si>
    <t>Įsigytas lazerinis projektorius, vnt.</t>
  </si>
  <si>
    <t>Žvejų rūmų salės scenos grindų ir orkestro duobės remontas, proc.</t>
  </si>
  <si>
    <t>LED lauko ekrano, esančio tarp Jono kalnelio ir Klaipėdos kultūros fabriko, remontas</t>
  </si>
  <si>
    <t>Parengta koncepcija, proc.</t>
  </si>
  <si>
    <t>Kultūros didžiųjų renginių organizavimas:</t>
  </si>
  <si>
    <t xml:space="preserve">Suorganizuota Jūros šventė, vnt. </t>
  </si>
  <si>
    <t>Iš dalies finansuotas festivalis, vnt.</t>
  </si>
  <si>
    <t>Pasirengta festivalio įgyvendinimui, proc.</t>
  </si>
  <si>
    <t>Suorganizuotas festivalis, vnt.</t>
  </si>
  <si>
    <t>Apsilankiusių burlaivių skaičius, vnt.</t>
  </si>
  <si>
    <t>Lenktynėse dalyvavusių buriavimo praktikantų skaičius</t>
  </si>
  <si>
    <t xml:space="preserve">Virtualių lankytojų skaičius, tūkst. </t>
  </si>
  <si>
    <t>SB(VB)</t>
  </si>
  <si>
    <r>
      <t xml:space="preserve">Valstybės biudžeto specialiosios tikslinės dotacijos lėšos </t>
    </r>
    <r>
      <rPr>
        <b/>
        <sz val="10"/>
        <rFont val="Times New Roman"/>
        <family val="1"/>
        <charset val="186"/>
      </rPr>
      <t>SB(VB)</t>
    </r>
  </si>
  <si>
    <t>Vasaros koncertų estrados modernizavimas (kapitalinis remontas ir aplinkos sutvarkymas)</t>
  </si>
  <si>
    <t xml:space="preserve">Klaipėdos miesto savivaldybės kultūros plėtros programos (Nr. 08) aprašymo </t>
  </si>
  <si>
    <t>priedas</t>
  </si>
  <si>
    <t>SB(VR)'</t>
  </si>
  <si>
    <t>SB'</t>
  </si>
  <si>
    <t>Kt'</t>
  </si>
  <si>
    <t xml:space="preserve">Nemokamai suteikta patalpų, kartai </t>
  </si>
  <si>
    <t>SB(L)'</t>
  </si>
  <si>
    <t>SB(ESL)'</t>
  </si>
  <si>
    <t xml:space="preserve">Lenktynėse dalyvavusių savanorių skaičius </t>
  </si>
  <si>
    <t xml:space="preserve">Atstovauta Klaipėdai, delegacijų skaičius </t>
  </si>
  <si>
    <t>Suorganizuotas festivalis- konkursas, proc.</t>
  </si>
  <si>
    <t xml:space="preserve">Įgyvendinamų projektų skaičius </t>
  </si>
  <si>
    <r>
      <rPr>
        <u/>
        <sz val="10"/>
        <rFont val="Times New Roman"/>
        <family val="1"/>
        <charset val="186"/>
      </rPr>
      <t>Planavimo ir analizės skyrius</t>
    </r>
    <r>
      <rPr>
        <sz val="10"/>
        <rFont val="Times New Roman"/>
        <family val="1"/>
        <charset val="186"/>
      </rPr>
      <t xml:space="preserve"> –  programos sąmatų tvirtinimas, </t>
    </r>
    <r>
      <rPr>
        <u/>
        <sz val="10"/>
        <rFont val="Times New Roman"/>
        <family val="1"/>
        <charset val="186"/>
      </rPr>
      <t>Kultūros skyrius</t>
    </r>
    <r>
      <rPr>
        <sz val="10"/>
        <rFont val="Times New Roman"/>
        <family val="1"/>
        <charset val="186"/>
      </rPr>
      <t xml:space="preserve"> –  priemonės vykdymas</t>
    </r>
  </si>
  <si>
    <t>Planavimo ir analizės skyrius –  programos sąmatų tvirtinimas, Kultūros skyrius –  priemonės vykdymas</t>
  </si>
  <si>
    <t>Suremontuotos Klaipėdos kariljono žaliuzės, proc.</t>
  </si>
  <si>
    <t xml:space="preserve">Suorganizuota šokio meistriškumo sesijų, skaičius </t>
  </si>
  <si>
    <t xml:space="preserve">2021–2024 M. KLAIPĖDOS MIESTO SAVIVALDYBĖS </t>
  </si>
  <si>
    <t>Veiklos plano tikslo kodas</t>
  </si>
  <si>
    <t>Priemonės požymis*</t>
  </si>
  <si>
    <t>Asignavimai 2021-iesiems metams**</t>
  </si>
  <si>
    <t>Lėšų poreikis biudžetiniams 2022-iesiems metams</t>
  </si>
  <si>
    <t>2024-ųjų metų lėšų projektas</t>
  </si>
  <si>
    <t>planas</t>
  </si>
  <si>
    <t>2021-ieji metai**</t>
  </si>
  <si>
    <t>2022-ieji metai</t>
  </si>
  <si>
    <t>2023-ieji metai</t>
  </si>
  <si>
    <t>2024-ieji metai</t>
  </si>
  <si>
    <t>Asignavimai 2021-iesiems metams</t>
  </si>
  <si>
    <t>Vykdytojas (skyrius/asmuo)</t>
  </si>
  <si>
    <t>09</t>
  </si>
  <si>
    <t>PI</t>
  </si>
  <si>
    <t>Suorganizuota regata, vnt.</t>
  </si>
  <si>
    <t>Sumokėta narystės mokesčių, skaičius</t>
  </si>
  <si>
    <t>Atnaujinta interneto svetainė, vnt.</t>
  </si>
  <si>
    <t>Atlikta patikrų, vnt.</t>
  </si>
  <si>
    <t>Įsigyta kompiuterinės technikos, vnt.</t>
  </si>
  <si>
    <t>Atnaujinta kompiuterizuotų darbo vietų, vnt.</t>
  </si>
  <si>
    <t>Atnaujintas muziejaus prekės ženklas, vnt.</t>
  </si>
  <si>
    <t>BĮ Klaipėdos kultūros komunikacijų centro priešgaisrinio vamzdyno remontas</t>
  </si>
  <si>
    <t>Atliktas remontas, proc.</t>
  </si>
  <si>
    <t>Statybos ir infrastruktūros plėtros skyrius</t>
  </si>
  <si>
    <t>10</t>
  </si>
  <si>
    <t>Įsigyta garso aparatūra, komplektų skaičius</t>
  </si>
  <si>
    <t>T</t>
  </si>
  <si>
    <t>P</t>
  </si>
  <si>
    <t>Modernaus bendruomenės centro-bibliotekos statyba pietinėje miesto dalyje</t>
  </si>
  <si>
    <t>I  N</t>
  </si>
  <si>
    <t>ES</t>
  </si>
  <si>
    <t>N</t>
  </si>
  <si>
    <t xml:space="preserve"> - Kalvystės muziejaus vidaus rekonstrukcija ir modernizavimas, Šaltkalvių g. 2</t>
  </si>
  <si>
    <t>Didžiosios scenos viršutinių kėlimo mechanizmų keitimas, proc.</t>
  </si>
  <si>
    <t>Imanuelio Kanto viešosios bibliotekos filialų einamasis remontas</t>
  </si>
  <si>
    <t>Leidinio „Žygis į Klaipėdą“ , skirto Klaipėdos prijungimo prie Lietuvos 100-čio minėjimui, leidyba</t>
  </si>
  <si>
    <t>KITI ŠALTINIAI, IŠ VISO:</t>
  </si>
  <si>
    <r>
      <t xml:space="preserve">Europos Sąjungos paramos lėšos </t>
    </r>
    <r>
      <rPr>
        <b/>
        <sz val="10"/>
        <rFont val="Times New Roman"/>
        <family val="1"/>
        <charset val="186"/>
      </rPr>
      <t>ES</t>
    </r>
  </si>
  <si>
    <t>BĮ Klaipėdos miesto savivaldybės koncertinės įstaigos Klaipėdos koncertų salės veiklos organizavimas</t>
  </si>
  <si>
    <t>BĮ Klaipėdos kultūrų komunikacijų centro veiklos organizavimas</t>
  </si>
  <si>
    <t>BĮ Klaipėdos miesto savivaldybės Mažosios Lietuvos istorijos muziejaus veiklos organizavimas</t>
  </si>
  <si>
    <t>Į projektą įtrauktų asmenų, skaičius</t>
  </si>
  <si>
    <t>Miestui aktualių renginių organizavimas</t>
  </si>
  <si>
    <t xml:space="preserve"> Jūros šventės</t>
  </si>
  <si>
    <t xml:space="preserve"> Burlaivių regatos</t>
  </si>
  <si>
    <t xml:space="preserve"> Šviesų festivalio</t>
  </si>
  <si>
    <t xml:space="preserve"> „Baltic Sail“ regatos</t>
  </si>
  <si>
    <t xml:space="preserve"> Europos folkloro festivalio „Europiada“ </t>
  </si>
  <si>
    <t>P1   T</t>
  </si>
  <si>
    <t>P1 T</t>
  </si>
  <si>
    <t>P   T</t>
  </si>
  <si>
    <t>Suorganizuota renginių, skaičius</t>
  </si>
  <si>
    <t xml:space="preserve">Suorganizuota kultūros-edukacinių renginių, skaičius </t>
  </si>
  <si>
    <t>Surengta edukacinių užsiėmimų temų, parodų ir renginių, skaičius</t>
  </si>
  <si>
    <t>Įrengta ekspozicijų, vnt.</t>
  </si>
  <si>
    <t>Išleista leidinių, vnt.</t>
  </si>
  <si>
    <t xml:space="preserve">Ekspertų, skaičius </t>
  </si>
  <si>
    <t>Miestui aktualių renginių, skaičius</t>
  </si>
  <si>
    <t>Atnaujinta šildymo ir vėdinimo sistemų, proc.</t>
  </si>
  <si>
    <t>Kondicionavimo sistemos įrengimas, proc.</t>
  </si>
  <si>
    <t>Atliktas patalpų remontas, proc.</t>
  </si>
  <si>
    <t>Atlikta pastatų stogų remonto darbų, objektų skaičius</t>
  </si>
  <si>
    <t>Atlikta pastatų fasadų remonto darbų, proc.</t>
  </si>
  <si>
    <t>Atliktas vidaus patalpų remontas ir medinių langų keitimas, proc.</t>
  </si>
  <si>
    <t>Atliktas vėdinimo sistemos remontas, proc.</t>
  </si>
  <si>
    <t>Atlikti vidaus patalpų remonto ir laiptinės aikštelės ir pakopų remonto darbai, proc.</t>
  </si>
  <si>
    <t xml:space="preserve">Įstaigų skaičius, vnt. </t>
  </si>
  <si>
    <t xml:space="preserve">Platformos „Kultūros uostas“ „Facebook“ sekėjų, skaičius </t>
  </si>
  <si>
    <t>P   N</t>
  </si>
  <si>
    <t>P    I</t>
  </si>
  <si>
    <t>BĮ Klaipėdos miesto savivaldybės koncertinės įstaigos Klaipėdos koncertų salės vėdinimo sistemos remontas</t>
  </si>
  <si>
    <t>Komunalinių paslaugų įsigijimas:</t>
  </si>
  <si>
    <t xml:space="preserve"> - šildymo, vandens, nuotekų</t>
  </si>
  <si>
    <t xml:space="preserve"> - elektros energijos</t>
  </si>
  <si>
    <t xml:space="preserve"> Įstaigų, kurioms elektros energija įsigyjama centralizuotai, skaičius</t>
  </si>
  <si>
    <t xml:space="preserve">Kompensuota bilietų, tūkst. </t>
  </si>
  <si>
    <t>Įgyvendinama Klaipėdos kultūros komunikacijos programa, vnt.</t>
  </si>
  <si>
    <t xml:space="preserve"> Festivalio „Šermukšnis“ </t>
  </si>
  <si>
    <t xml:space="preserve"> Festivalio „Parbėg laivelis“  </t>
  </si>
  <si>
    <t xml:space="preserve"> Tarptautinio nematerialaus kultūros paveldo festivalio „Lauksnos“</t>
  </si>
  <si>
    <t>Įsigyta ekranų, vnt.</t>
  </si>
  <si>
    <t>BĮ Klaipėdos kultūrų komunikacijų centro pastatų remontas</t>
  </si>
  <si>
    <t>Įgyvendinta Klaipėdos miesto 770-ojo gimtadienio komunikacijos programa, vnt.</t>
  </si>
  <si>
    <t>* Pagal Klaipėdos miesto savivaldybės tarybos sprendimus: 2021-02-25 Nr. T2-24, 2021-06-22 Nr. T2-157, 2021-09-30 Nr. T2-192, 2021-11-25 Nr. T2-247.</t>
  </si>
  <si>
    <t>Įsigyta stacionarių kompiuterių, vnt.</t>
  </si>
  <si>
    <t>Įsigytas restauruotas fortepijonas, vnt.</t>
  </si>
  <si>
    <t>Įsigyta projektorių, vnt.</t>
  </si>
  <si>
    <t>Įsigyta lubinių kondicionierių, vnt.</t>
  </si>
  <si>
    <t>Įsigyta muziejinių vertybių, vnt.</t>
  </si>
  <si>
    <t>Įsigyta filmo teisių, vnt.</t>
  </si>
  <si>
    <t>2023-iųjų metų lėšų projektas</t>
  </si>
  <si>
    <t>* Nurodoma: 1) ar priemonė nauja (N), ar tęstinė (T); 
                     2) ar projektas investicinis (I);
                     3) KMS 2021–2030 m. Strateginio plėtros plano priemonės, kuri įgyvendinama per šį (n-1)–(n+2) metų SVP, eil. Nr.</t>
  </si>
  <si>
    <t>Įsigyta choro laiptų, vnt.</t>
  </si>
  <si>
    <t>Įsigyta belaidžių jutiklių imtuvų sistema, komplektų skaičius</t>
  </si>
  <si>
    <t>Unikalių lankytojų platformoje „Kultūros uostas“ skaičius per metus, tūkst.</t>
  </si>
  <si>
    <t xml:space="preserve"> Didžiųjų burlaivių regatos „The Tall Ships Races 2024“</t>
  </si>
  <si>
    <t xml:space="preserve"> Tarptautinio D. Geringo violončelės festivalio-konkurso </t>
  </si>
  <si>
    <t xml:space="preserve">Aiškinamojo rašto 3 priedas </t>
  </si>
  <si>
    <t xml:space="preserve">2022–2024 M. KLAIPĖDOS MIESTO SAVIVALDYBĖS </t>
  </si>
  <si>
    <t>ES'</t>
  </si>
  <si>
    <t>* N – nauja priemonė; T – tęstinė priemonė; I – investicijų projektas.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</si>
</sst>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409]General"/>
  </numFmts>
  <fonts count="30" x14ac:knownFonts="1">
    <font>
      <sz val="10"/>
      <name val="Arial"/>
      <charset val="186"/>
    </font>
    <font>
      <sz val="11"/>
      <color theme="1"/>
      <name val="Calibri"/>
      <family val="2"/>
      <charset val="186"/>
      <scheme val="minor"/>
    </font>
    <font>
      <sz val="11"/>
      <color theme="1"/>
      <name val="Calibri"/>
      <family val="2"/>
      <charset val="186"/>
      <scheme val="minor"/>
    </font>
    <font>
      <sz val="10"/>
      <name val="Times New Roman"/>
      <family val="1"/>
      <charset val="186"/>
    </font>
    <font>
      <sz val="12"/>
      <name val="Times New Roman"/>
      <family val="1"/>
    </font>
    <font>
      <sz val="12"/>
      <name val="Times New Roman"/>
      <family val="1"/>
      <charset val="186"/>
    </font>
    <font>
      <b/>
      <sz val="12"/>
      <name val="Times New Roman"/>
      <family val="1"/>
      <charset val="186"/>
    </font>
    <font>
      <b/>
      <sz val="12"/>
      <name val="Times New Roman"/>
      <family val="1"/>
    </font>
    <font>
      <sz val="12"/>
      <name val="Arial"/>
      <family val="2"/>
      <charset val="186"/>
    </font>
    <font>
      <sz val="10"/>
      <name val="Times New Roman"/>
      <family val="1"/>
    </font>
    <font>
      <b/>
      <sz val="10"/>
      <name val="Times New Roman"/>
      <family val="1"/>
      <charset val="186"/>
    </font>
    <font>
      <i/>
      <sz val="10"/>
      <name val="Times New Roman"/>
      <family val="1"/>
      <charset val="186"/>
    </font>
    <font>
      <b/>
      <u/>
      <sz val="10"/>
      <name val="Times New Roman"/>
      <family val="1"/>
      <charset val="186"/>
    </font>
    <font>
      <sz val="10"/>
      <name val="Arial"/>
      <family val="2"/>
      <charset val="186"/>
    </font>
    <font>
      <b/>
      <u/>
      <sz val="10"/>
      <name val="Times New Roman"/>
      <family val="1"/>
    </font>
    <font>
      <b/>
      <sz val="10"/>
      <name val="Times New Roman"/>
      <family val="1"/>
    </font>
    <font>
      <b/>
      <sz val="9"/>
      <color indexed="81"/>
      <name val="Tahoma"/>
      <family val="2"/>
      <charset val="186"/>
    </font>
    <font>
      <sz val="9"/>
      <color indexed="81"/>
      <name val="Tahoma"/>
      <family val="2"/>
      <charset val="186"/>
    </font>
    <font>
      <sz val="11"/>
      <color rgb="FF000000"/>
      <name val="Calibri"/>
      <family val="2"/>
      <charset val="186"/>
    </font>
    <font>
      <sz val="11"/>
      <color theme="1"/>
      <name val="Calibri"/>
      <family val="2"/>
      <scheme val="minor"/>
    </font>
    <font>
      <sz val="10"/>
      <name val="Arial"/>
      <family val="2"/>
    </font>
    <font>
      <sz val="11"/>
      <name val="Times New Roman"/>
      <family val="1"/>
      <charset val="186"/>
    </font>
    <font>
      <sz val="11"/>
      <color rgb="FF9C0006"/>
      <name val="Calibri"/>
      <family val="2"/>
      <charset val="186"/>
      <scheme val="minor"/>
    </font>
    <font>
      <strike/>
      <sz val="10"/>
      <name val="Times New Roman"/>
      <family val="1"/>
      <charset val="186"/>
    </font>
    <font>
      <u/>
      <sz val="10"/>
      <name val="Times New Roman"/>
      <family val="1"/>
      <charset val="186"/>
    </font>
    <font>
      <sz val="10"/>
      <color rgb="FFFF0000"/>
      <name val="Times New Roman"/>
      <family val="1"/>
      <charset val="186"/>
    </font>
    <font>
      <sz val="10"/>
      <color theme="0"/>
      <name val="Times New Roman"/>
      <family val="1"/>
      <charset val="186"/>
    </font>
    <font>
      <strike/>
      <sz val="10"/>
      <color rgb="FFFF0000"/>
      <name val="Times New Roman"/>
      <family val="1"/>
      <charset val="186"/>
    </font>
    <font>
      <i/>
      <strike/>
      <sz val="10"/>
      <color rgb="FFFF0000"/>
      <name val="Times New Roman"/>
      <family val="1"/>
      <charset val="186"/>
    </font>
    <font>
      <sz val="10"/>
      <color theme="0"/>
      <name val="Times New Roman"/>
      <family val="1"/>
    </font>
  </fonts>
  <fills count="12">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BCF6BD"/>
        <bgColor indexed="64"/>
      </patternFill>
    </fill>
    <fill>
      <patternFill patternType="solid">
        <fgColor rgb="FFCCFFCC"/>
        <bgColor indexed="64"/>
      </patternFill>
    </fill>
    <fill>
      <patternFill patternType="solid">
        <fgColor rgb="FFFFC7CE"/>
      </patternFill>
    </fill>
    <fill>
      <patternFill patternType="solid">
        <fgColor rgb="FFFFCCFF"/>
        <bgColor indexed="64"/>
      </patternFill>
    </fill>
    <fill>
      <patternFill patternType="solid">
        <fgColor rgb="FFFFFF99"/>
        <bgColor indexed="64"/>
      </patternFill>
    </fill>
    <fill>
      <patternFill patternType="solid">
        <fgColor rgb="FFCCECFF"/>
        <bgColor indexed="64"/>
      </patternFill>
    </fill>
  </fills>
  <borders count="69">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s>
  <cellStyleXfs count="13">
    <xf numFmtId="0" fontId="0" fillId="0" borderId="0"/>
    <xf numFmtId="0" fontId="13" fillId="0" borderId="0"/>
    <xf numFmtId="0" fontId="13" fillId="0" borderId="0">
      <alignment vertical="center"/>
    </xf>
    <xf numFmtId="166" fontId="18" fillId="0" borderId="0" applyBorder="0" applyProtection="0"/>
    <xf numFmtId="0" fontId="13" fillId="0" borderId="0"/>
    <xf numFmtId="0" fontId="13" fillId="0" borderId="0"/>
    <xf numFmtId="0" fontId="19" fillId="0" borderId="0"/>
    <xf numFmtId="0" fontId="20" fillId="0" borderId="0"/>
    <xf numFmtId="0" fontId="2" fillId="0" borderId="0"/>
    <xf numFmtId="0" fontId="13" fillId="0" borderId="0"/>
    <xf numFmtId="0" fontId="22" fillId="8" borderId="0" applyNumberFormat="0" applyBorder="0" applyAlignment="0" applyProtection="0"/>
    <xf numFmtId="0" fontId="20" fillId="0" borderId="0"/>
    <xf numFmtId="0" fontId="1" fillId="0" borderId="0"/>
  </cellStyleXfs>
  <cellXfs count="1216">
    <xf numFmtId="0" fontId="0" fillId="0" borderId="0" xfId="0"/>
    <xf numFmtId="49" fontId="3" fillId="0" borderId="0" xfId="0" applyNumberFormat="1" applyFont="1" applyAlignment="1">
      <alignment vertical="top"/>
    </xf>
    <xf numFmtId="49" fontId="3" fillId="0" borderId="0" xfId="0" applyNumberFormat="1" applyFont="1" applyAlignment="1">
      <alignment horizontal="center" vertical="top"/>
    </xf>
    <xf numFmtId="3" fontId="3" fillId="0" borderId="0" xfId="0" applyNumberFormat="1" applyFont="1" applyAlignment="1">
      <alignment horizontal="center" vertical="top"/>
    </xf>
    <xf numFmtId="3" fontId="3" fillId="0" borderId="0" xfId="0" applyNumberFormat="1" applyFont="1" applyBorder="1" applyAlignment="1">
      <alignment vertical="top"/>
    </xf>
    <xf numFmtId="3" fontId="4" fillId="0" borderId="0" xfId="0" applyNumberFormat="1" applyFont="1" applyBorder="1" applyAlignment="1">
      <alignment vertical="top"/>
    </xf>
    <xf numFmtId="49" fontId="9" fillId="0" borderId="0" xfId="0" applyNumberFormat="1" applyFont="1" applyAlignment="1">
      <alignment vertical="top"/>
    </xf>
    <xf numFmtId="49" fontId="9" fillId="0" borderId="0" xfId="0" applyNumberFormat="1" applyFont="1" applyAlignment="1">
      <alignment horizontal="center" vertical="top"/>
    </xf>
    <xf numFmtId="3" fontId="9" fillId="0" borderId="0" xfId="0" applyNumberFormat="1" applyFont="1" applyAlignment="1">
      <alignment horizontal="center" vertical="top"/>
    </xf>
    <xf numFmtId="3" fontId="9" fillId="0" borderId="0" xfId="0" applyNumberFormat="1" applyFont="1" applyAlignment="1">
      <alignment vertical="top" wrapText="1"/>
    </xf>
    <xf numFmtId="3" fontId="9" fillId="0" borderId="0" xfId="0" applyNumberFormat="1" applyFont="1" applyBorder="1" applyAlignment="1">
      <alignment vertical="top"/>
    </xf>
    <xf numFmtId="49" fontId="10" fillId="2" borderId="19" xfId="0" applyNumberFormat="1" applyFont="1" applyFill="1" applyBorder="1" applyAlignment="1">
      <alignment horizontal="center" vertical="top"/>
    </xf>
    <xf numFmtId="49" fontId="10" fillId="2" borderId="3" xfId="0" applyNumberFormat="1" applyFont="1" applyFill="1" applyBorder="1" applyAlignment="1">
      <alignment horizontal="center" vertical="top"/>
    </xf>
    <xf numFmtId="49" fontId="10" fillId="3" borderId="3" xfId="0" applyNumberFormat="1" applyFont="1" applyFill="1" applyBorder="1" applyAlignment="1">
      <alignment horizontal="left" vertical="top" wrapText="1"/>
    </xf>
    <xf numFmtId="3" fontId="10" fillId="3" borderId="4"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xf>
    <xf numFmtId="49" fontId="10" fillId="2" borderId="10" xfId="0" applyNumberFormat="1" applyFont="1" applyFill="1" applyBorder="1" applyAlignment="1">
      <alignment horizontal="center" vertical="top"/>
    </xf>
    <xf numFmtId="49" fontId="10" fillId="3" borderId="10" xfId="0" applyNumberFormat="1" applyFont="1" applyFill="1" applyBorder="1" applyAlignment="1">
      <alignment horizontal="left" vertical="top" wrapText="1"/>
    </xf>
    <xf numFmtId="49" fontId="10" fillId="0" borderId="10" xfId="0" applyNumberFormat="1" applyFont="1" applyBorder="1" applyAlignment="1">
      <alignment vertical="top"/>
    </xf>
    <xf numFmtId="49" fontId="10" fillId="3" borderId="30" xfId="0" applyNumberFormat="1" applyFont="1" applyFill="1" applyBorder="1" applyAlignment="1">
      <alignment horizontal="center" vertical="top"/>
    </xf>
    <xf numFmtId="49" fontId="10" fillId="3" borderId="35" xfId="0" applyNumberFormat="1" applyFont="1" applyFill="1" applyBorder="1" applyAlignment="1">
      <alignment horizontal="center" vertical="top"/>
    </xf>
    <xf numFmtId="49" fontId="10" fillId="3" borderId="44" xfId="0" applyNumberFormat="1" applyFont="1" applyFill="1" applyBorder="1" applyAlignment="1">
      <alignment horizontal="center" vertical="top"/>
    </xf>
    <xf numFmtId="3" fontId="3" fillId="3" borderId="44" xfId="0" applyNumberFormat="1" applyFont="1" applyFill="1" applyBorder="1" applyAlignment="1">
      <alignment horizontal="center" vertical="center" textRotation="90" wrapText="1"/>
    </xf>
    <xf numFmtId="49" fontId="10" fillId="0" borderId="3" xfId="0" applyNumberFormat="1" applyFont="1" applyBorder="1" applyAlignment="1">
      <alignment vertical="top"/>
    </xf>
    <xf numFmtId="49" fontId="10" fillId="0" borderId="19" xfId="0" applyNumberFormat="1" applyFont="1" applyBorder="1" applyAlignment="1">
      <alignment vertical="top"/>
    </xf>
    <xf numFmtId="49" fontId="10" fillId="2" borderId="44" xfId="0" applyNumberFormat="1" applyFont="1" applyFill="1" applyBorder="1" applyAlignment="1">
      <alignment horizontal="center" vertical="top"/>
    </xf>
    <xf numFmtId="49" fontId="3" fillId="0" borderId="10" xfId="0" applyNumberFormat="1" applyFont="1" applyBorder="1" applyAlignment="1">
      <alignment vertical="top"/>
    </xf>
    <xf numFmtId="49" fontId="10" fillId="0" borderId="35" xfId="0" applyNumberFormat="1" applyFont="1" applyBorder="1" applyAlignment="1">
      <alignment vertical="top"/>
    </xf>
    <xf numFmtId="49" fontId="10" fillId="3" borderId="35" xfId="0" applyNumberFormat="1" applyFont="1" applyFill="1" applyBorder="1" applyAlignment="1">
      <alignment vertical="top"/>
    </xf>
    <xf numFmtId="49" fontId="10" fillId="3" borderId="10" xfId="0" applyNumberFormat="1" applyFont="1" applyFill="1" applyBorder="1" applyAlignment="1">
      <alignment vertical="top"/>
    </xf>
    <xf numFmtId="49" fontId="10" fillId="0" borderId="50" xfId="0" applyNumberFormat="1" applyFont="1" applyBorder="1" applyAlignment="1">
      <alignment vertical="top"/>
    </xf>
    <xf numFmtId="49" fontId="10" fillId="0" borderId="1" xfId="0" applyNumberFormat="1" applyFont="1" applyBorder="1" applyAlignment="1">
      <alignment horizontal="center" vertical="top"/>
    </xf>
    <xf numFmtId="49" fontId="10" fillId="6" borderId="3" xfId="0" applyNumberFormat="1" applyFont="1" applyFill="1" applyBorder="1" applyAlignment="1">
      <alignment horizontal="center" vertical="top"/>
    </xf>
    <xf numFmtId="49" fontId="10" fillId="3" borderId="30" xfId="0" applyNumberFormat="1" applyFont="1" applyFill="1" applyBorder="1" applyAlignment="1">
      <alignment vertical="top"/>
    </xf>
    <xf numFmtId="3" fontId="3" fillId="3" borderId="36" xfId="0" applyNumberFormat="1" applyFont="1" applyFill="1" applyBorder="1" applyAlignment="1">
      <alignment horizontal="center" vertical="center" wrapText="1"/>
    </xf>
    <xf numFmtId="3" fontId="3" fillId="3" borderId="0"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top"/>
    </xf>
    <xf numFmtId="3" fontId="3" fillId="3" borderId="35" xfId="0" applyNumberFormat="1" applyFont="1" applyFill="1" applyBorder="1" applyAlignment="1">
      <alignment horizontal="center" vertical="center" wrapText="1"/>
    </xf>
    <xf numFmtId="3" fontId="3" fillId="3" borderId="10" xfId="0" applyNumberFormat="1" applyFont="1" applyFill="1" applyBorder="1" applyAlignment="1">
      <alignment vertical="top" wrapText="1"/>
    </xf>
    <xf numFmtId="49" fontId="10" fillId="0" borderId="0" xfId="0" applyNumberFormat="1" applyFont="1" applyBorder="1" applyAlignment="1">
      <alignment horizontal="center" vertical="top"/>
    </xf>
    <xf numFmtId="49" fontId="10" fillId="0" borderId="0" xfId="0" applyNumberFormat="1" applyFont="1" applyBorder="1" applyAlignment="1">
      <alignment vertical="top"/>
    </xf>
    <xf numFmtId="49" fontId="13" fillId="0" borderId="19" xfId="0" applyNumberFormat="1" applyFont="1" applyBorder="1" applyAlignment="1">
      <alignment vertical="top"/>
    </xf>
    <xf numFmtId="3" fontId="10" fillId="0" borderId="0" xfId="0" applyNumberFormat="1" applyFont="1" applyFill="1" applyBorder="1" applyAlignment="1">
      <alignment vertical="top" wrapText="1"/>
    </xf>
    <xf numFmtId="3" fontId="10" fillId="0" borderId="0" xfId="0" applyNumberFormat="1" applyFont="1" applyFill="1" applyBorder="1" applyAlignment="1">
      <alignment horizontal="center" vertical="top" wrapText="1"/>
    </xf>
    <xf numFmtId="3" fontId="3" fillId="0" borderId="0" xfId="0" applyNumberFormat="1" applyFont="1" applyAlignment="1">
      <alignment horizontal="right" vertical="top"/>
    </xf>
    <xf numFmtId="49" fontId="3" fillId="0" borderId="36" xfId="0" applyNumberFormat="1" applyFont="1" applyBorder="1" applyAlignment="1">
      <alignment vertical="top"/>
    </xf>
    <xf numFmtId="49" fontId="3" fillId="0" borderId="36" xfId="0" applyNumberFormat="1" applyFont="1" applyBorder="1" applyAlignment="1">
      <alignment horizontal="center" vertical="top"/>
    </xf>
    <xf numFmtId="3" fontId="3" fillId="5" borderId="0" xfId="0" applyNumberFormat="1" applyFont="1" applyFill="1" applyBorder="1" applyAlignment="1">
      <alignment vertical="top" wrapText="1"/>
    </xf>
    <xf numFmtId="3" fontId="3" fillId="0" borderId="0" xfId="0" applyNumberFormat="1" applyFont="1" applyAlignment="1">
      <alignment vertical="top" wrapText="1"/>
    </xf>
    <xf numFmtId="3" fontId="10" fillId="3" borderId="11"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xf>
    <xf numFmtId="3" fontId="3" fillId="0" borderId="0" xfId="0" applyNumberFormat="1" applyFont="1" applyAlignment="1">
      <alignment vertical="top"/>
    </xf>
    <xf numFmtId="49" fontId="10" fillId="3" borderId="10" xfId="0" applyNumberFormat="1" applyFont="1" applyFill="1" applyBorder="1" applyAlignment="1">
      <alignment horizontal="center" vertical="top"/>
    </xf>
    <xf numFmtId="3" fontId="10" fillId="3" borderId="31" xfId="0" applyNumberFormat="1" applyFont="1" applyFill="1" applyBorder="1" applyAlignment="1">
      <alignment horizontal="center" vertical="top" wrapText="1"/>
    </xf>
    <xf numFmtId="3" fontId="3" fillId="3" borderId="32" xfId="0" applyNumberFormat="1" applyFont="1" applyFill="1" applyBorder="1" applyAlignment="1">
      <alignment horizontal="center" vertical="top" wrapText="1"/>
    </xf>
    <xf numFmtId="3" fontId="9" fillId="0" borderId="29" xfId="0" applyNumberFormat="1" applyFont="1" applyBorder="1" applyAlignment="1">
      <alignment horizontal="center" vertical="top"/>
    </xf>
    <xf numFmtId="3" fontId="15" fillId="4" borderId="22" xfId="0" applyNumberFormat="1" applyFont="1" applyFill="1" applyBorder="1" applyAlignment="1">
      <alignment horizontal="center" vertical="top" wrapText="1"/>
    </xf>
    <xf numFmtId="3" fontId="10" fillId="4" borderId="22" xfId="0" applyNumberFormat="1" applyFont="1" applyFill="1" applyBorder="1" applyAlignment="1">
      <alignment horizontal="center" vertical="top" wrapText="1"/>
    </xf>
    <xf numFmtId="3" fontId="3" fillId="3" borderId="29" xfId="0" applyNumberFormat="1" applyFont="1" applyFill="1" applyBorder="1" applyAlignment="1">
      <alignment horizontal="center" vertical="top"/>
    </xf>
    <xf numFmtId="3" fontId="3" fillId="3" borderId="10" xfId="0" applyNumberFormat="1" applyFont="1" applyFill="1" applyBorder="1" applyAlignment="1">
      <alignment horizontal="center" vertical="center" textRotation="90" wrapText="1"/>
    </xf>
    <xf numFmtId="3" fontId="3" fillId="3" borderId="19" xfId="0" applyNumberFormat="1" applyFont="1" applyFill="1" applyBorder="1" applyAlignment="1">
      <alignment vertical="top" wrapText="1"/>
    </xf>
    <xf numFmtId="3" fontId="10" fillId="4" borderId="41" xfId="0" applyNumberFormat="1" applyFont="1" applyFill="1" applyBorder="1" applyAlignment="1">
      <alignment horizontal="center" vertical="top" wrapText="1"/>
    </xf>
    <xf numFmtId="3" fontId="10" fillId="4" borderId="22" xfId="0" applyNumberFormat="1" applyFont="1" applyFill="1" applyBorder="1" applyAlignment="1">
      <alignment horizontal="center" vertical="top"/>
    </xf>
    <xf numFmtId="3" fontId="3" fillId="0" borderId="29" xfId="0" applyNumberFormat="1" applyFont="1" applyFill="1" applyBorder="1" applyAlignment="1">
      <alignment horizontal="center" vertical="top" wrapText="1"/>
    </xf>
    <xf numFmtId="3" fontId="9" fillId="5" borderId="29" xfId="0" applyNumberFormat="1" applyFont="1" applyFill="1" applyBorder="1" applyAlignment="1">
      <alignment vertical="top" wrapText="1"/>
    </xf>
    <xf numFmtId="49" fontId="10" fillId="2" borderId="55" xfId="0" applyNumberFormat="1" applyFont="1" applyFill="1" applyBorder="1" applyAlignment="1">
      <alignment horizontal="center" vertical="top"/>
    </xf>
    <xf numFmtId="49" fontId="10" fillId="2" borderId="53" xfId="0" applyNumberFormat="1" applyFont="1" applyFill="1" applyBorder="1" applyAlignment="1">
      <alignment horizontal="center" vertical="top"/>
    </xf>
    <xf numFmtId="3" fontId="10" fillId="3" borderId="31" xfId="0" applyNumberFormat="1" applyFont="1" applyFill="1" applyBorder="1" applyAlignment="1">
      <alignment horizontal="center" vertical="top"/>
    </xf>
    <xf numFmtId="3" fontId="9" fillId="3" borderId="11" xfId="0" applyNumberFormat="1" applyFont="1" applyFill="1" applyBorder="1" applyAlignment="1">
      <alignment horizontal="center" vertical="top" textRotation="90" wrapText="1"/>
    </xf>
    <xf numFmtId="3" fontId="3" fillId="3" borderId="29" xfId="0" applyNumberFormat="1" applyFont="1" applyFill="1" applyBorder="1" applyAlignment="1">
      <alignment horizontal="center" vertical="top" wrapText="1"/>
    </xf>
    <xf numFmtId="164" fontId="3" fillId="0" borderId="43" xfId="1" applyNumberFormat="1" applyFont="1" applyFill="1" applyBorder="1" applyAlignment="1">
      <alignment vertical="top" wrapText="1"/>
    </xf>
    <xf numFmtId="49" fontId="10" fillId="2" borderId="26" xfId="0" applyNumberFormat="1" applyFont="1" applyFill="1" applyBorder="1" applyAlignment="1">
      <alignment horizontal="center" vertical="top"/>
    </xf>
    <xf numFmtId="3" fontId="15" fillId="3" borderId="31" xfId="0" applyNumberFormat="1" applyFont="1" applyFill="1" applyBorder="1" applyAlignment="1">
      <alignment horizontal="center" vertical="top"/>
    </xf>
    <xf numFmtId="3" fontId="15" fillId="3" borderId="43" xfId="0" applyNumberFormat="1" applyFont="1" applyFill="1" applyBorder="1" applyAlignment="1">
      <alignment horizontal="center" vertical="top"/>
    </xf>
    <xf numFmtId="3" fontId="15" fillId="0" borderId="43" xfId="0" applyNumberFormat="1" applyFont="1" applyBorder="1" applyAlignment="1">
      <alignment horizontal="center" vertical="top" wrapText="1"/>
    </xf>
    <xf numFmtId="3" fontId="3" fillId="0" borderId="12" xfId="0" applyNumberFormat="1" applyFont="1" applyBorder="1" applyAlignment="1">
      <alignment horizontal="center" vertical="top"/>
    </xf>
    <xf numFmtId="3" fontId="3" fillId="3" borderId="46" xfId="0" applyNumberFormat="1" applyFont="1" applyFill="1" applyBorder="1" applyAlignment="1">
      <alignment horizontal="center" vertical="top" wrapText="1"/>
    </xf>
    <xf numFmtId="3" fontId="3" fillId="0" borderId="46" xfId="0" applyNumberFormat="1" applyFont="1" applyFill="1" applyBorder="1" applyAlignment="1">
      <alignment horizontal="center" vertical="top"/>
    </xf>
    <xf numFmtId="3" fontId="3" fillId="3" borderId="5" xfId="0" applyNumberFormat="1" applyFont="1" applyFill="1" applyBorder="1" applyAlignment="1">
      <alignment horizontal="center" vertical="top"/>
    </xf>
    <xf numFmtId="3" fontId="3" fillId="3" borderId="0" xfId="0" applyNumberFormat="1" applyFont="1" applyFill="1" applyAlignment="1">
      <alignment vertical="top"/>
    </xf>
    <xf numFmtId="49" fontId="13" fillId="3" borderId="35" xfId="0" applyNumberFormat="1" applyFont="1" applyFill="1" applyBorder="1" applyAlignment="1">
      <alignment vertical="top"/>
    </xf>
    <xf numFmtId="49" fontId="10" fillId="0" borderId="19" xfId="0" applyNumberFormat="1" applyFont="1" applyBorder="1" applyAlignment="1">
      <alignment horizontal="center" vertical="top"/>
    </xf>
    <xf numFmtId="49" fontId="10" fillId="0" borderId="10" xfId="0" applyNumberFormat="1" applyFont="1" applyBorder="1" applyAlignment="1">
      <alignment horizontal="center" vertical="top"/>
    </xf>
    <xf numFmtId="3" fontId="3" fillId="0" borderId="29" xfId="0" applyNumberFormat="1" applyFont="1" applyBorder="1" applyAlignment="1">
      <alignment horizontal="center" vertical="top" wrapText="1"/>
    </xf>
    <xf numFmtId="165" fontId="10" fillId="4" borderId="56" xfId="0" applyNumberFormat="1" applyFont="1" applyFill="1" applyBorder="1" applyAlignment="1">
      <alignment horizontal="center" vertical="top" wrapText="1"/>
    </xf>
    <xf numFmtId="49" fontId="10" fillId="3" borderId="3" xfId="0" applyNumberFormat="1" applyFont="1" applyFill="1" applyBorder="1" applyAlignment="1">
      <alignment horizontal="center" vertical="top" wrapText="1"/>
    </xf>
    <xf numFmtId="49" fontId="10" fillId="3" borderId="10" xfId="0" applyNumberFormat="1" applyFont="1" applyFill="1" applyBorder="1" applyAlignment="1">
      <alignment horizontal="center" vertical="top" wrapText="1"/>
    </xf>
    <xf numFmtId="49" fontId="10" fillId="0" borderId="3" xfId="0" applyNumberFormat="1" applyFont="1" applyBorder="1" applyAlignment="1">
      <alignment horizontal="center" vertical="top"/>
    </xf>
    <xf numFmtId="49" fontId="3" fillId="3" borderId="35" xfId="0" applyNumberFormat="1" applyFont="1" applyFill="1" applyBorder="1" applyAlignment="1">
      <alignment horizontal="center" vertical="top"/>
    </xf>
    <xf numFmtId="49" fontId="10" fillId="3" borderId="3" xfId="0" applyNumberFormat="1" applyFont="1" applyFill="1" applyBorder="1" applyAlignment="1">
      <alignment horizontal="center" vertical="top"/>
    </xf>
    <xf numFmtId="49" fontId="13" fillId="0" borderId="19" xfId="0" applyNumberFormat="1" applyFont="1" applyBorder="1" applyAlignment="1">
      <alignment horizontal="center" vertical="top"/>
    </xf>
    <xf numFmtId="0" fontId="3" fillId="0" borderId="21" xfId="0" applyNumberFormat="1" applyFont="1" applyFill="1" applyBorder="1" applyAlignment="1">
      <alignment horizontal="center" vertical="top"/>
    </xf>
    <xf numFmtId="0" fontId="3" fillId="0" borderId="46" xfId="0" applyNumberFormat="1" applyFont="1" applyFill="1" applyBorder="1" applyAlignment="1">
      <alignment horizontal="center" vertical="top"/>
    </xf>
    <xf numFmtId="3" fontId="3" fillId="3" borderId="41" xfId="0" applyNumberFormat="1" applyFont="1" applyFill="1" applyBorder="1" applyAlignment="1">
      <alignment horizontal="center" vertical="top"/>
    </xf>
    <xf numFmtId="49" fontId="3" fillId="3" borderId="34" xfId="0" applyNumberFormat="1" applyFont="1" applyFill="1" applyBorder="1" applyAlignment="1">
      <alignment horizontal="center" vertical="top"/>
    </xf>
    <xf numFmtId="3" fontId="3" fillId="3" borderId="31" xfId="0" applyNumberFormat="1" applyFont="1" applyFill="1" applyBorder="1" applyAlignment="1">
      <alignment horizontal="center" vertical="top"/>
    </xf>
    <xf numFmtId="3" fontId="10" fillId="3" borderId="36" xfId="0"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3" fillId="3" borderId="35" xfId="0" applyNumberFormat="1" applyFont="1" applyFill="1" applyBorder="1" applyAlignment="1">
      <alignment horizontal="center" vertical="top" wrapText="1"/>
    </xf>
    <xf numFmtId="3" fontId="10" fillId="3" borderId="5" xfId="0" applyNumberFormat="1" applyFont="1" applyFill="1" applyBorder="1" applyAlignment="1">
      <alignment horizontal="center" vertical="center"/>
    </xf>
    <xf numFmtId="3" fontId="3" fillId="3" borderId="0" xfId="0" applyNumberFormat="1" applyFont="1" applyFill="1" applyAlignment="1">
      <alignment horizontal="center" vertical="top"/>
    </xf>
    <xf numFmtId="3" fontId="3" fillId="3" borderId="34" xfId="0" applyNumberFormat="1" applyFont="1" applyFill="1" applyBorder="1" applyAlignment="1">
      <alignment horizontal="left" vertical="top" wrapText="1"/>
    </xf>
    <xf numFmtId="3" fontId="3" fillId="3" borderId="46" xfId="0" applyNumberFormat="1" applyFont="1" applyFill="1" applyBorder="1" applyAlignment="1">
      <alignment horizontal="left" vertical="top" wrapText="1"/>
    </xf>
    <xf numFmtId="164" fontId="3" fillId="3" borderId="46" xfId="0" applyNumberFormat="1" applyFont="1" applyFill="1" applyBorder="1" applyAlignment="1">
      <alignment horizontal="left" vertical="top" wrapText="1"/>
    </xf>
    <xf numFmtId="3" fontId="10" fillId="5" borderId="0" xfId="0" applyNumberFormat="1" applyFont="1" applyFill="1" applyBorder="1" applyAlignment="1">
      <alignment horizontal="center" vertical="top" wrapText="1"/>
    </xf>
    <xf numFmtId="3" fontId="3" fillId="5" borderId="0" xfId="0" applyNumberFormat="1" applyFont="1" applyFill="1" applyBorder="1" applyAlignment="1">
      <alignment horizontal="center" vertical="top" wrapText="1"/>
    </xf>
    <xf numFmtId="3" fontId="10" fillId="3" borderId="12" xfId="0" applyNumberFormat="1" applyFont="1" applyFill="1" applyBorder="1" applyAlignment="1">
      <alignment horizontal="center" vertical="top"/>
    </xf>
    <xf numFmtId="165" fontId="10" fillId="4" borderId="56" xfId="0" applyNumberFormat="1" applyFont="1" applyFill="1" applyBorder="1" applyAlignment="1">
      <alignment horizontal="center" vertical="top"/>
    </xf>
    <xf numFmtId="3" fontId="3" fillId="3" borderId="36" xfId="0" applyNumberFormat="1" applyFont="1" applyFill="1" applyBorder="1" applyAlignment="1">
      <alignment horizontal="left" vertical="top" wrapText="1"/>
    </xf>
    <xf numFmtId="3" fontId="9" fillId="3" borderId="0" xfId="0" applyNumberFormat="1" applyFont="1" applyFill="1" applyAlignment="1">
      <alignment vertical="top"/>
    </xf>
    <xf numFmtId="3" fontId="3" fillId="3" borderId="36" xfId="0" applyNumberFormat="1" applyFont="1" applyFill="1" applyBorder="1" applyAlignment="1">
      <alignment vertical="top"/>
    </xf>
    <xf numFmtId="3" fontId="3" fillId="3" borderId="0" xfId="0" applyNumberFormat="1" applyFont="1" applyFill="1" applyAlignment="1">
      <alignment horizontal="center" vertical="center" wrapText="1"/>
    </xf>
    <xf numFmtId="3" fontId="9" fillId="3" borderId="0" xfId="0" applyNumberFormat="1" applyFont="1" applyFill="1" applyAlignment="1">
      <alignment horizontal="center" vertical="center" wrapText="1"/>
    </xf>
    <xf numFmtId="3" fontId="10" fillId="3" borderId="30" xfId="0" applyNumberFormat="1" applyFont="1" applyFill="1" applyBorder="1" applyAlignment="1">
      <alignment horizontal="center" vertical="center" wrapText="1"/>
    </xf>
    <xf numFmtId="3" fontId="10" fillId="3" borderId="35" xfId="0" applyNumberFormat="1" applyFont="1" applyFill="1" applyBorder="1" applyAlignment="1">
      <alignment horizontal="center" vertical="center" wrapText="1"/>
    </xf>
    <xf numFmtId="3" fontId="3" fillId="3" borderId="44" xfId="0" applyNumberFormat="1" applyFont="1" applyFill="1" applyBorder="1" applyAlignment="1">
      <alignment horizontal="center" vertical="center" wrapText="1"/>
    </xf>
    <xf numFmtId="3" fontId="9" fillId="3" borderId="4" xfId="0" applyNumberFormat="1" applyFont="1" applyFill="1" applyBorder="1" applyAlignment="1">
      <alignment vertical="center" textRotation="90" wrapText="1"/>
    </xf>
    <xf numFmtId="3" fontId="9" fillId="3" borderId="19" xfId="0" applyNumberFormat="1" applyFont="1" applyFill="1" applyBorder="1" applyAlignment="1">
      <alignment horizontal="center" vertical="center" textRotation="90" wrapText="1"/>
    </xf>
    <xf numFmtId="3" fontId="3" fillId="3" borderId="0" xfId="0" applyNumberFormat="1" applyFont="1" applyFill="1" applyAlignment="1">
      <alignment vertical="top" wrapText="1"/>
    </xf>
    <xf numFmtId="3" fontId="10" fillId="3" borderId="0" xfId="0" applyNumberFormat="1" applyFont="1" applyFill="1" applyBorder="1" applyAlignment="1">
      <alignment horizontal="center" vertical="top"/>
    </xf>
    <xf numFmtId="164" fontId="3" fillId="3" borderId="0" xfId="0" applyNumberFormat="1" applyFont="1" applyFill="1" applyAlignment="1">
      <alignment horizontal="left" vertical="top"/>
    </xf>
    <xf numFmtId="3" fontId="3" fillId="3" borderId="0" xfId="0" applyNumberFormat="1" applyFont="1" applyFill="1" applyBorder="1" applyAlignment="1">
      <alignment horizontal="center" vertical="top"/>
    </xf>
    <xf numFmtId="3" fontId="3" fillId="0" borderId="12" xfId="0" applyNumberFormat="1" applyFont="1" applyFill="1" applyBorder="1" applyAlignment="1">
      <alignment horizontal="center" vertical="top"/>
    </xf>
    <xf numFmtId="3" fontId="3" fillId="3" borderId="45" xfId="0" applyNumberFormat="1" applyFont="1" applyFill="1" applyBorder="1" applyAlignment="1">
      <alignment horizontal="center" vertical="top"/>
    </xf>
    <xf numFmtId="0" fontId="3" fillId="0" borderId="15" xfId="0" applyNumberFormat="1" applyFont="1" applyFill="1" applyBorder="1" applyAlignment="1">
      <alignment horizontal="center" vertical="top"/>
    </xf>
    <xf numFmtId="3" fontId="3" fillId="3" borderId="42" xfId="0" applyNumberFormat="1" applyFont="1" applyFill="1" applyBorder="1" applyAlignment="1">
      <alignment horizontal="center" vertical="top"/>
    </xf>
    <xf numFmtId="165" fontId="10" fillId="4" borderId="22" xfId="0" applyNumberFormat="1" applyFont="1" applyFill="1" applyBorder="1" applyAlignment="1">
      <alignment horizontal="center" vertical="top" wrapText="1"/>
    </xf>
    <xf numFmtId="3" fontId="3" fillId="0" borderId="15" xfId="0" applyNumberFormat="1" applyFont="1" applyFill="1" applyBorder="1" applyAlignment="1">
      <alignment horizontal="center" vertical="top"/>
    </xf>
    <xf numFmtId="0" fontId="3" fillId="3" borderId="62" xfId="0" applyNumberFormat="1" applyFont="1" applyFill="1" applyBorder="1" applyAlignment="1">
      <alignment horizontal="center" vertical="top" wrapText="1"/>
    </xf>
    <xf numFmtId="0" fontId="3" fillId="0" borderId="54" xfId="0" applyNumberFormat="1" applyFont="1" applyBorder="1" applyAlignment="1">
      <alignment horizontal="center" vertical="top"/>
    </xf>
    <xf numFmtId="3" fontId="3" fillId="3" borderId="51" xfId="0" applyNumberFormat="1" applyFont="1" applyFill="1" applyBorder="1" applyAlignment="1">
      <alignment horizontal="center" vertical="top"/>
    </xf>
    <xf numFmtId="3" fontId="3" fillId="3" borderId="6" xfId="0" applyNumberFormat="1" applyFont="1" applyFill="1" applyBorder="1" applyAlignment="1">
      <alignment horizontal="left" vertical="top" wrapText="1"/>
    </xf>
    <xf numFmtId="3" fontId="9" fillId="5" borderId="51" xfId="0" applyNumberFormat="1" applyFont="1" applyFill="1" applyBorder="1" applyAlignment="1">
      <alignment horizontal="center" vertical="top"/>
    </xf>
    <xf numFmtId="0" fontId="9" fillId="3" borderId="58" xfId="0" applyNumberFormat="1" applyFont="1" applyFill="1" applyBorder="1" applyAlignment="1">
      <alignment horizontal="center" vertical="top"/>
    </xf>
    <xf numFmtId="3" fontId="3" fillId="3" borderId="41" xfId="0" applyNumberFormat="1" applyFont="1" applyFill="1" applyBorder="1" applyAlignment="1">
      <alignment horizontal="left" vertical="top" wrapText="1"/>
    </xf>
    <xf numFmtId="49" fontId="3" fillId="0" borderId="35" xfId="0" applyNumberFormat="1" applyFont="1" applyBorder="1" applyAlignment="1">
      <alignment vertical="top"/>
    </xf>
    <xf numFmtId="3" fontId="3" fillId="3" borderId="16" xfId="0" applyNumberFormat="1" applyFont="1" applyFill="1" applyBorder="1" applyAlignment="1">
      <alignment vertical="top" wrapText="1"/>
    </xf>
    <xf numFmtId="3" fontId="23" fillId="3" borderId="21" xfId="0" applyNumberFormat="1" applyFont="1" applyFill="1" applyBorder="1" applyAlignment="1">
      <alignment vertical="top" wrapText="1"/>
    </xf>
    <xf numFmtId="3" fontId="3" fillId="3" borderId="37" xfId="0" applyNumberFormat="1" applyFont="1" applyFill="1" applyBorder="1" applyAlignment="1">
      <alignment horizontal="center" vertical="top"/>
    </xf>
    <xf numFmtId="3" fontId="3" fillId="0" borderId="5" xfId="0" applyNumberFormat="1" applyFont="1" applyFill="1" applyBorder="1" applyAlignment="1">
      <alignment horizontal="center" vertical="top"/>
    </xf>
    <xf numFmtId="3" fontId="3" fillId="0" borderId="51" xfId="0" applyNumberFormat="1" applyFont="1" applyFill="1" applyBorder="1" applyAlignment="1">
      <alignment horizontal="center" vertical="top"/>
    </xf>
    <xf numFmtId="3" fontId="3" fillId="0" borderId="0" xfId="0" applyNumberFormat="1" applyFont="1" applyBorder="1" applyAlignment="1">
      <alignment horizontal="center" vertical="top"/>
    </xf>
    <xf numFmtId="3" fontId="3" fillId="3" borderId="32" xfId="0" applyNumberFormat="1" applyFont="1" applyFill="1" applyBorder="1" applyAlignment="1">
      <alignment vertical="top" wrapText="1"/>
    </xf>
    <xf numFmtId="164" fontId="3" fillId="0" borderId="32" xfId="0" applyNumberFormat="1" applyFont="1" applyFill="1" applyBorder="1" applyAlignment="1">
      <alignment horizontal="left" vertical="top" wrapText="1"/>
    </xf>
    <xf numFmtId="3" fontId="3" fillId="3" borderId="46" xfId="0" applyNumberFormat="1" applyFont="1" applyFill="1" applyBorder="1" applyAlignment="1">
      <alignment horizontal="center" vertical="top"/>
    </xf>
    <xf numFmtId="0" fontId="3" fillId="0" borderId="51" xfId="0" applyFont="1" applyFill="1" applyBorder="1" applyAlignment="1">
      <alignment horizontal="center" vertical="top" wrapText="1"/>
    </xf>
    <xf numFmtId="0" fontId="3" fillId="0" borderId="42" xfId="0" applyFont="1" applyFill="1" applyBorder="1" applyAlignment="1">
      <alignment horizontal="center" vertical="top" wrapText="1"/>
    </xf>
    <xf numFmtId="0" fontId="3" fillId="0" borderId="32" xfId="0" applyFont="1" applyFill="1" applyBorder="1" applyAlignment="1">
      <alignment horizontal="left" vertical="top" wrapText="1"/>
    </xf>
    <xf numFmtId="0" fontId="3" fillId="0" borderId="15" xfId="0" applyFont="1" applyFill="1" applyBorder="1" applyAlignment="1">
      <alignment horizontal="center" vertical="top" wrapText="1"/>
    </xf>
    <xf numFmtId="0" fontId="3" fillId="3" borderId="41" xfId="0" applyFont="1" applyFill="1" applyBorder="1" applyAlignment="1">
      <alignment horizontal="left" vertical="top" wrapText="1"/>
    </xf>
    <xf numFmtId="3" fontId="3" fillId="0" borderId="54" xfId="0" applyNumberFormat="1" applyFont="1" applyFill="1" applyBorder="1" applyAlignment="1">
      <alignment horizontal="center" vertical="top"/>
    </xf>
    <xf numFmtId="3" fontId="3" fillId="0" borderId="29" xfId="0" applyNumberFormat="1" applyFont="1" applyFill="1" applyBorder="1" applyAlignment="1">
      <alignment horizontal="left" vertical="top" wrapText="1"/>
    </xf>
    <xf numFmtId="3" fontId="3" fillId="0" borderId="32" xfId="0" applyNumberFormat="1" applyFont="1" applyFill="1" applyBorder="1" applyAlignment="1">
      <alignment horizontal="left" vertical="top" wrapText="1"/>
    </xf>
    <xf numFmtId="3" fontId="3" fillId="0" borderId="45" xfId="0" applyNumberFormat="1" applyFont="1" applyFill="1" applyBorder="1" applyAlignment="1">
      <alignment horizontal="center" vertical="top"/>
    </xf>
    <xf numFmtId="165" fontId="10" fillId="4" borderId="22" xfId="0" applyNumberFormat="1" applyFont="1" applyFill="1" applyBorder="1" applyAlignment="1">
      <alignment horizontal="center" vertical="top"/>
    </xf>
    <xf numFmtId="165" fontId="10" fillId="4" borderId="60" xfId="0" applyNumberFormat="1" applyFont="1" applyFill="1" applyBorder="1" applyAlignment="1">
      <alignment horizontal="center" vertical="top"/>
    </xf>
    <xf numFmtId="165" fontId="10" fillId="4" borderId="24" xfId="0" applyNumberFormat="1" applyFont="1" applyFill="1" applyBorder="1" applyAlignment="1">
      <alignment horizontal="center" vertical="top"/>
    </xf>
    <xf numFmtId="3" fontId="3" fillId="3" borderId="3" xfId="0" applyNumberFormat="1" applyFont="1" applyFill="1" applyBorder="1" applyAlignment="1">
      <alignment horizontal="center" vertical="top" wrapText="1"/>
    </xf>
    <xf numFmtId="3" fontId="3" fillId="3" borderId="34" xfId="0" applyNumberFormat="1" applyFont="1" applyFill="1" applyBorder="1" applyAlignment="1">
      <alignment horizontal="center" vertical="top" wrapText="1"/>
    </xf>
    <xf numFmtId="3" fontId="3" fillId="3" borderId="15" xfId="0" applyNumberFormat="1" applyFont="1" applyFill="1" applyBorder="1" applyAlignment="1">
      <alignment horizontal="center" vertical="top" wrapText="1"/>
    </xf>
    <xf numFmtId="3" fontId="3" fillId="3" borderId="41" xfId="0" applyNumberFormat="1" applyFont="1" applyFill="1" applyBorder="1" applyAlignment="1">
      <alignment vertical="top" wrapText="1"/>
    </xf>
    <xf numFmtId="3" fontId="3" fillId="3" borderId="16" xfId="0" applyNumberFormat="1" applyFont="1" applyFill="1" applyBorder="1" applyAlignment="1">
      <alignment horizontal="center" vertical="top" wrapText="1"/>
    </xf>
    <xf numFmtId="3" fontId="3" fillId="3" borderId="58" xfId="0" applyNumberFormat="1" applyFont="1" applyFill="1" applyBorder="1" applyAlignment="1">
      <alignment horizontal="center" vertical="top" wrapText="1"/>
    </xf>
    <xf numFmtId="1" fontId="3" fillId="0" borderId="58" xfId="0" applyNumberFormat="1" applyFont="1" applyFill="1" applyBorder="1" applyAlignment="1">
      <alignment horizontal="center" vertical="top"/>
    </xf>
    <xf numFmtId="3" fontId="3" fillId="3" borderId="58" xfId="0" applyNumberFormat="1" applyFont="1" applyFill="1" applyBorder="1" applyAlignment="1">
      <alignment horizontal="center" vertical="top"/>
    </xf>
    <xf numFmtId="3" fontId="3" fillId="0" borderId="14" xfId="0" applyNumberFormat="1" applyFont="1" applyFill="1" applyBorder="1" applyAlignment="1">
      <alignment horizontal="left" vertical="top" wrapText="1"/>
    </xf>
    <xf numFmtId="3" fontId="3" fillId="0" borderId="42" xfId="0" applyNumberFormat="1" applyFont="1" applyFill="1" applyBorder="1" applyAlignment="1">
      <alignment horizontal="center" vertical="top"/>
    </xf>
    <xf numFmtId="3" fontId="3" fillId="0" borderId="52" xfId="0" applyNumberFormat="1" applyFont="1" applyFill="1" applyBorder="1" applyAlignment="1">
      <alignment horizontal="center" vertical="top"/>
    </xf>
    <xf numFmtId="3" fontId="3" fillId="3" borderId="13" xfId="0" applyNumberFormat="1" applyFont="1" applyFill="1" applyBorder="1" applyAlignment="1">
      <alignment vertical="top" wrapText="1"/>
    </xf>
    <xf numFmtId="3" fontId="3" fillId="0" borderId="10" xfId="0" applyNumberFormat="1" applyFont="1" applyBorder="1" applyAlignment="1">
      <alignment horizontal="center" vertical="top"/>
    </xf>
    <xf numFmtId="3" fontId="3" fillId="3" borderId="15" xfId="0" applyNumberFormat="1" applyFont="1" applyFill="1" applyBorder="1" applyAlignment="1">
      <alignment horizontal="center" vertical="top"/>
    </xf>
    <xf numFmtId="164" fontId="9" fillId="0" borderId="32" xfId="1" applyNumberFormat="1" applyFont="1" applyFill="1" applyBorder="1" applyAlignment="1">
      <alignment horizontal="left" vertical="top" wrapText="1"/>
    </xf>
    <xf numFmtId="0" fontId="9" fillId="0" borderId="15" xfId="0" applyNumberFormat="1" applyFont="1" applyFill="1" applyBorder="1" applyAlignment="1">
      <alignment horizontal="center" vertical="top"/>
    </xf>
    <xf numFmtId="164" fontId="9" fillId="0" borderId="37" xfId="1" applyNumberFormat="1" applyFont="1" applyFill="1" applyBorder="1" applyAlignment="1">
      <alignment horizontal="left" vertical="top" wrapText="1"/>
    </xf>
    <xf numFmtId="164" fontId="9" fillId="3" borderId="37" xfId="0" applyNumberFormat="1" applyFont="1" applyFill="1" applyBorder="1" applyAlignment="1">
      <alignment horizontal="center" vertical="top"/>
    </xf>
    <xf numFmtId="164" fontId="9" fillId="3" borderId="15" xfId="0" applyNumberFormat="1" applyFont="1" applyFill="1" applyBorder="1" applyAlignment="1">
      <alignment horizontal="center" vertical="top"/>
    </xf>
    <xf numFmtId="3" fontId="9" fillId="0" borderId="32" xfId="0" applyNumberFormat="1" applyFont="1" applyFill="1" applyBorder="1" applyAlignment="1">
      <alignment horizontal="left" vertical="top" wrapText="1"/>
    </xf>
    <xf numFmtId="3" fontId="9" fillId="0" borderId="15" xfId="0" applyNumberFormat="1" applyFont="1" applyFill="1" applyBorder="1" applyAlignment="1">
      <alignment horizontal="center" vertical="top"/>
    </xf>
    <xf numFmtId="164" fontId="9" fillId="3" borderId="41" xfId="1" applyNumberFormat="1" applyFont="1" applyFill="1" applyBorder="1" applyAlignment="1">
      <alignment horizontal="left" vertical="top" wrapText="1"/>
    </xf>
    <xf numFmtId="0" fontId="9" fillId="3" borderId="13" xfId="0" applyNumberFormat="1" applyFont="1" applyFill="1" applyBorder="1" applyAlignment="1">
      <alignment horizontal="center" vertical="top"/>
    </xf>
    <xf numFmtId="0" fontId="9" fillId="3" borderId="12" xfId="0" applyNumberFormat="1" applyFont="1" applyFill="1" applyBorder="1" applyAlignment="1">
      <alignment horizontal="center" vertical="top"/>
    </xf>
    <xf numFmtId="0" fontId="9" fillId="3" borderId="42" xfId="0" applyNumberFormat="1" applyFont="1" applyFill="1" applyBorder="1" applyAlignment="1">
      <alignment horizontal="center" vertical="top"/>
    </xf>
    <xf numFmtId="3" fontId="3" fillId="0" borderId="45" xfId="0" applyNumberFormat="1" applyFont="1" applyBorder="1" applyAlignment="1">
      <alignment horizontal="center" vertical="top"/>
    </xf>
    <xf numFmtId="3" fontId="3" fillId="3" borderId="45" xfId="1" applyNumberFormat="1" applyFont="1" applyFill="1" applyBorder="1" applyAlignment="1">
      <alignment horizontal="center" vertical="top" wrapText="1"/>
    </xf>
    <xf numFmtId="3" fontId="11" fillId="3" borderId="52" xfId="0" applyNumberFormat="1" applyFont="1" applyFill="1" applyBorder="1" applyAlignment="1">
      <alignment horizontal="center" vertical="top"/>
    </xf>
    <xf numFmtId="3" fontId="10" fillId="4" borderId="23" xfId="0" applyNumberFormat="1" applyFont="1" applyFill="1" applyBorder="1" applyAlignment="1">
      <alignment horizontal="center" vertical="top" wrapText="1"/>
    </xf>
    <xf numFmtId="3" fontId="10" fillId="3" borderId="48" xfId="0" applyNumberFormat="1" applyFont="1" applyFill="1" applyBorder="1" applyAlignment="1">
      <alignment horizontal="left" vertical="top" wrapText="1"/>
    </xf>
    <xf numFmtId="3" fontId="3" fillId="3" borderId="12" xfId="0" applyNumberFormat="1" applyFont="1" applyFill="1" applyBorder="1" applyAlignment="1">
      <alignment vertical="top"/>
    </xf>
    <xf numFmtId="3" fontId="3" fillId="3" borderId="10" xfId="0" applyNumberFormat="1" applyFont="1" applyFill="1" applyBorder="1" applyAlignment="1">
      <alignment vertical="top"/>
    </xf>
    <xf numFmtId="3" fontId="3" fillId="3" borderId="12" xfId="0" applyNumberFormat="1" applyFont="1" applyFill="1" applyBorder="1" applyAlignment="1">
      <alignment vertical="top" wrapText="1"/>
    </xf>
    <xf numFmtId="3" fontId="3" fillId="3" borderId="21" xfId="0" applyNumberFormat="1" applyFont="1" applyFill="1" applyBorder="1" applyAlignment="1">
      <alignment vertical="top" wrapText="1"/>
    </xf>
    <xf numFmtId="3" fontId="3" fillId="3" borderId="54" xfId="0" applyNumberFormat="1" applyFont="1" applyFill="1" applyBorder="1" applyAlignment="1">
      <alignment horizontal="center" vertical="top"/>
    </xf>
    <xf numFmtId="0" fontId="3" fillId="3" borderId="5" xfId="0" applyNumberFormat="1" applyFont="1" applyFill="1" applyBorder="1" applyAlignment="1">
      <alignment horizontal="center" vertical="top"/>
    </xf>
    <xf numFmtId="0" fontId="3" fillId="3" borderId="51" xfId="0" applyNumberFormat="1" applyFont="1" applyFill="1" applyBorder="1" applyAlignment="1">
      <alignment horizontal="center" vertical="top"/>
    </xf>
    <xf numFmtId="3" fontId="3" fillId="3" borderId="32" xfId="0" applyNumberFormat="1" applyFont="1" applyFill="1" applyBorder="1" applyAlignment="1">
      <alignment horizontal="center" vertical="top"/>
    </xf>
    <xf numFmtId="3" fontId="10" fillId="3" borderId="3" xfId="0" applyNumberFormat="1" applyFont="1" applyFill="1" applyBorder="1" applyAlignment="1">
      <alignment vertical="top" wrapText="1"/>
    </xf>
    <xf numFmtId="49" fontId="3" fillId="3" borderId="44" xfId="0" applyNumberFormat="1" applyFont="1" applyFill="1" applyBorder="1" applyAlignment="1">
      <alignment horizontal="center" vertical="top"/>
    </xf>
    <xf numFmtId="49" fontId="3" fillId="3" borderId="59" xfId="0" applyNumberFormat="1" applyFont="1" applyFill="1" applyBorder="1" applyAlignment="1">
      <alignment horizontal="center" vertical="top"/>
    </xf>
    <xf numFmtId="3" fontId="3" fillId="3" borderId="34" xfId="0" applyNumberFormat="1" applyFont="1" applyFill="1" applyBorder="1" applyAlignment="1">
      <alignment vertical="top" wrapText="1"/>
    </xf>
    <xf numFmtId="0" fontId="3" fillId="3" borderId="16" xfId="0" applyFont="1" applyFill="1" applyBorder="1" applyAlignment="1">
      <alignment horizontal="center" vertical="top" wrapText="1"/>
    </xf>
    <xf numFmtId="165" fontId="9" fillId="0" borderId="0" xfId="0" applyNumberFormat="1" applyFont="1" applyAlignment="1">
      <alignment horizontal="center" vertical="top"/>
    </xf>
    <xf numFmtId="165" fontId="3" fillId="3" borderId="5" xfId="0" applyNumberFormat="1" applyFont="1" applyFill="1" applyBorder="1" applyAlignment="1">
      <alignment horizontal="center" vertical="top"/>
    </xf>
    <xf numFmtId="165" fontId="3" fillId="3" borderId="29" xfId="0" applyNumberFormat="1" applyFont="1" applyFill="1" applyBorder="1" applyAlignment="1">
      <alignment horizontal="center" vertical="top"/>
    </xf>
    <xf numFmtId="165" fontId="3" fillId="3" borderId="61" xfId="0" applyNumberFormat="1" applyFont="1" applyFill="1" applyBorder="1" applyAlignment="1">
      <alignment horizontal="center" vertical="top"/>
    </xf>
    <xf numFmtId="165" fontId="3" fillId="3" borderId="41" xfId="0" applyNumberFormat="1" applyFont="1" applyFill="1" applyBorder="1" applyAlignment="1">
      <alignment horizontal="center" vertical="top"/>
    </xf>
    <xf numFmtId="165" fontId="3" fillId="3" borderId="31" xfId="0" applyNumberFormat="1" applyFont="1" applyFill="1" applyBorder="1" applyAlignment="1">
      <alignment horizontal="center" vertical="top"/>
    </xf>
    <xf numFmtId="165" fontId="3" fillId="3" borderId="5" xfId="0" applyNumberFormat="1" applyFont="1" applyFill="1" applyBorder="1" applyAlignment="1">
      <alignment horizontal="center" vertical="top" wrapText="1"/>
    </xf>
    <xf numFmtId="165" fontId="3" fillId="3" borderId="29" xfId="0" applyNumberFormat="1" applyFont="1" applyFill="1" applyBorder="1" applyAlignment="1">
      <alignment horizontal="center" vertical="top" wrapText="1"/>
    </xf>
    <xf numFmtId="165" fontId="3" fillId="3" borderId="31" xfId="0" applyNumberFormat="1" applyFont="1" applyFill="1" applyBorder="1" applyAlignment="1">
      <alignment horizontal="center" vertical="top" wrapText="1"/>
    </xf>
    <xf numFmtId="165" fontId="3" fillId="3" borderId="41" xfId="0" applyNumberFormat="1" applyFont="1" applyFill="1" applyBorder="1" applyAlignment="1">
      <alignment horizontal="center" vertical="top" wrapText="1"/>
    </xf>
    <xf numFmtId="165" fontId="3" fillId="3" borderId="34" xfId="0" applyNumberFormat="1" applyFont="1" applyFill="1" applyBorder="1" applyAlignment="1">
      <alignment horizontal="center" vertical="top" wrapText="1"/>
    </xf>
    <xf numFmtId="165" fontId="3" fillId="3" borderId="15" xfId="0" applyNumberFormat="1" applyFont="1" applyFill="1" applyBorder="1" applyAlignment="1">
      <alignment horizontal="center" vertical="top" wrapText="1"/>
    </xf>
    <xf numFmtId="165" fontId="3" fillId="3" borderId="64" xfId="0" applyNumberFormat="1" applyFont="1" applyFill="1" applyBorder="1" applyAlignment="1">
      <alignment horizontal="center" vertical="top" wrapText="1"/>
    </xf>
    <xf numFmtId="165" fontId="3" fillId="3" borderId="9" xfId="0" applyNumberFormat="1" applyFont="1" applyFill="1" applyBorder="1" applyAlignment="1">
      <alignment horizontal="center" vertical="top" wrapText="1"/>
    </xf>
    <xf numFmtId="165" fontId="9" fillId="3" borderId="13" xfId="0" applyNumberFormat="1" applyFont="1" applyFill="1" applyBorder="1" applyAlignment="1">
      <alignment horizontal="center" vertical="top"/>
    </xf>
    <xf numFmtId="165" fontId="9" fillId="3" borderId="41" xfId="0" applyNumberFormat="1" applyFont="1" applyFill="1" applyBorder="1" applyAlignment="1">
      <alignment horizontal="center" vertical="top" wrapText="1"/>
    </xf>
    <xf numFmtId="165" fontId="3" fillId="0" borderId="41" xfId="0" applyNumberFormat="1" applyFont="1" applyFill="1" applyBorder="1" applyAlignment="1">
      <alignment horizontal="center" vertical="top" wrapText="1"/>
    </xf>
    <xf numFmtId="165" fontId="3" fillId="3" borderId="46" xfId="0" applyNumberFormat="1" applyFont="1" applyFill="1" applyBorder="1" applyAlignment="1">
      <alignment horizontal="center" vertical="top" wrapText="1"/>
    </xf>
    <xf numFmtId="165" fontId="3" fillId="3" borderId="12" xfId="10" applyNumberFormat="1" applyFont="1" applyFill="1" applyBorder="1" applyAlignment="1">
      <alignment horizontal="center" vertical="top"/>
    </xf>
    <xf numFmtId="165" fontId="3" fillId="3" borderId="0" xfId="0" applyNumberFormat="1" applyFont="1" applyFill="1" applyBorder="1" applyAlignment="1">
      <alignment horizontal="center" vertical="top"/>
    </xf>
    <xf numFmtId="165" fontId="3" fillId="3" borderId="13" xfId="10" applyNumberFormat="1" applyFont="1" applyFill="1" applyBorder="1" applyAlignment="1">
      <alignment horizontal="center" vertical="top" wrapText="1"/>
    </xf>
    <xf numFmtId="165" fontId="3" fillId="3" borderId="0" xfId="0" applyNumberFormat="1" applyFont="1" applyFill="1" applyBorder="1" applyAlignment="1">
      <alignment horizontal="center" vertical="top" wrapText="1"/>
    </xf>
    <xf numFmtId="165" fontId="13" fillId="3" borderId="12" xfId="0" applyNumberFormat="1" applyFont="1" applyFill="1" applyBorder="1" applyAlignment="1">
      <alignment horizontal="center" vertical="top" wrapText="1"/>
    </xf>
    <xf numFmtId="165" fontId="3" fillId="3" borderId="0" xfId="0" applyNumberFormat="1" applyFont="1" applyFill="1" applyAlignment="1">
      <alignment horizontal="center" vertical="top"/>
    </xf>
    <xf numFmtId="165" fontId="3" fillId="0" borderId="0" xfId="0" applyNumberFormat="1" applyFont="1" applyAlignment="1">
      <alignment horizontal="center" vertical="top"/>
    </xf>
    <xf numFmtId="165" fontId="3" fillId="3" borderId="12" xfId="10" applyNumberFormat="1" applyFont="1" applyFill="1" applyBorder="1" applyAlignment="1">
      <alignment horizontal="center" vertical="top" wrapText="1"/>
    </xf>
    <xf numFmtId="165" fontId="21" fillId="0" borderId="49" xfId="10" applyNumberFormat="1" applyFont="1" applyFill="1" applyBorder="1" applyAlignment="1">
      <alignment horizontal="center" vertical="top" wrapText="1"/>
    </xf>
    <xf numFmtId="165" fontId="10" fillId="3" borderId="48" xfId="0" applyNumberFormat="1" applyFont="1" applyFill="1" applyBorder="1" applyAlignment="1">
      <alignment horizontal="center" vertical="top" wrapText="1"/>
    </xf>
    <xf numFmtId="165" fontId="3" fillId="3" borderId="49" xfId="0" applyNumberFormat="1" applyFont="1" applyFill="1" applyBorder="1" applyAlignment="1">
      <alignment horizontal="center" vertical="top"/>
    </xf>
    <xf numFmtId="165" fontId="3" fillId="0" borderId="13" xfId="0" applyNumberFormat="1" applyFont="1" applyFill="1" applyBorder="1" applyAlignment="1">
      <alignment horizontal="center" vertical="top"/>
    </xf>
    <xf numFmtId="165" fontId="10" fillId="4" borderId="23" xfId="0" applyNumberFormat="1" applyFont="1" applyFill="1" applyBorder="1" applyAlignment="1">
      <alignment horizontal="center" vertical="top"/>
    </xf>
    <xf numFmtId="165" fontId="10" fillId="2" borderId="57" xfId="0" applyNumberFormat="1" applyFont="1" applyFill="1" applyBorder="1" applyAlignment="1">
      <alignment horizontal="center" vertical="top"/>
    </xf>
    <xf numFmtId="165" fontId="10" fillId="2" borderId="27" xfId="0" applyNumberFormat="1" applyFont="1" applyFill="1" applyBorder="1" applyAlignment="1">
      <alignment horizontal="center" vertical="top"/>
    </xf>
    <xf numFmtId="165" fontId="10" fillId="2" borderId="53" xfId="0" applyNumberFormat="1" applyFont="1" applyFill="1" applyBorder="1" applyAlignment="1">
      <alignment horizontal="center" vertical="top"/>
    </xf>
    <xf numFmtId="165" fontId="10" fillId="2" borderId="28" xfId="0" applyNumberFormat="1" applyFont="1" applyFill="1" applyBorder="1" applyAlignment="1">
      <alignment horizontal="center" vertical="top"/>
    </xf>
    <xf numFmtId="165" fontId="9" fillId="0" borderId="5" xfId="0" applyNumberFormat="1" applyFont="1" applyBorder="1" applyAlignment="1">
      <alignment horizontal="center" vertical="top"/>
    </xf>
    <xf numFmtId="165" fontId="9" fillId="0" borderId="51" xfId="0" applyNumberFormat="1" applyFont="1" applyBorder="1" applyAlignment="1">
      <alignment horizontal="center" vertical="top"/>
    </xf>
    <xf numFmtId="165" fontId="9" fillId="0" borderId="13" xfId="0" applyNumberFormat="1" applyFont="1" applyFill="1" applyBorder="1" applyAlignment="1">
      <alignment horizontal="center" vertical="top"/>
    </xf>
    <xf numFmtId="165" fontId="9" fillId="0" borderId="12" xfId="0" applyNumberFormat="1" applyFont="1" applyFill="1" applyBorder="1" applyAlignment="1">
      <alignment horizontal="center" vertical="top"/>
    </xf>
    <xf numFmtId="165" fontId="15" fillId="4" borderId="56" xfId="0" applyNumberFormat="1" applyFont="1" applyFill="1" applyBorder="1" applyAlignment="1">
      <alignment horizontal="center" vertical="top" wrapText="1"/>
    </xf>
    <xf numFmtId="165" fontId="10" fillId="2" borderId="47" xfId="0" applyNumberFormat="1" applyFont="1" applyFill="1" applyBorder="1" applyAlignment="1">
      <alignment horizontal="center" vertical="top"/>
    </xf>
    <xf numFmtId="165" fontId="10" fillId="4" borderId="46" xfId="0" applyNumberFormat="1" applyFont="1" applyFill="1" applyBorder="1" applyAlignment="1">
      <alignment horizontal="center" vertical="top" wrapText="1"/>
    </xf>
    <xf numFmtId="165" fontId="10" fillId="4" borderId="32" xfId="0" applyNumberFormat="1" applyFont="1" applyFill="1" applyBorder="1" applyAlignment="1">
      <alignment horizontal="center" vertical="top" wrapText="1"/>
    </xf>
    <xf numFmtId="165" fontId="10" fillId="4" borderId="34" xfId="0" applyNumberFormat="1" applyFont="1" applyFill="1" applyBorder="1" applyAlignment="1">
      <alignment horizontal="center" vertical="top" wrapText="1"/>
    </xf>
    <xf numFmtId="165" fontId="10" fillId="4" borderId="15" xfId="0" applyNumberFormat="1" applyFont="1" applyFill="1" applyBorder="1" applyAlignment="1">
      <alignment horizontal="center" vertical="top" wrapText="1"/>
    </xf>
    <xf numFmtId="165" fontId="3" fillId="0" borderId="46" xfId="0" applyNumberFormat="1" applyFont="1" applyBorder="1" applyAlignment="1">
      <alignment horizontal="center" vertical="top"/>
    </xf>
    <xf numFmtId="165" fontId="3" fillId="0" borderId="32" xfId="0" applyNumberFormat="1" applyFont="1" applyBorder="1" applyAlignment="1">
      <alignment horizontal="center" vertical="top"/>
    </xf>
    <xf numFmtId="165" fontId="3" fillId="0" borderId="34" xfId="0" applyNumberFormat="1" applyFont="1" applyBorder="1" applyAlignment="1">
      <alignment horizontal="center" vertical="top"/>
    </xf>
    <xf numFmtId="165" fontId="3" fillId="0" borderId="15" xfId="0" applyNumberFormat="1" applyFont="1" applyBorder="1" applyAlignment="1">
      <alignment horizontal="center" vertical="top"/>
    </xf>
    <xf numFmtId="165" fontId="3" fillId="0" borderId="46" xfId="0" applyNumberFormat="1" applyFont="1" applyBorder="1" applyAlignment="1">
      <alignment horizontal="center" vertical="top" wrapText="1"/>
    </xf>
    <xf numFmtId="165" fontId="3" fillId="0" borderId="32" xfId="0" applyNumberFormat="1" applyFont="1" applyBorder="1" applyAlignment="1">
      <alignment horizontal="center" vertical="top" wrapText="1"/>
    </xf>
    <xf numFmtId="165" fontId="3" fillId="0" borderId="34" xfId="0" applyNumberFormat="1" applyFont="1" applyBorder="1" applyAlignment="1">
      <alignment horizontal="center" vertical="top" wrapText="1"/>
    </xf>
    <xf numFmtId="165" fontId="3" fillId="0" borderId="15" xfId="0" applyNumberFormat="1" applyFont="1" applyBorder="1" applyAlignment="1">
      <alignment horizontal="center" vertical="top" wrapText="1"/>
    </xf>
    <xf numFmtId="165" fontId="3" fillId="4" borderId="46" xfId="0" applyNumberFormat="1" applyFont="1" applyFill="1" applyBorder="1" applyAlignment="1">
      <alignment horizontal="center" vertical="top"/>
    </xf>
    <xf numFmtId="165" fontId="3" fillId="4" borderId="32" xfId="0" applyNumberFormat="1" applyFont="1" applyFill="1" applyBorder="1" applyAlignment="1">
      <alignment horizontal="center" vertical="top"/>
    </xf>
    <xf numFmtId="165" fontId="3" fillId="4" borderId="34" xfId="0" applyNumberFormat="1" applyFont="1" applyFill="1" applyBorder="1" applyAlignment="1">
      <alignment horizontal="center" vertical="top"/>
    </xf>
    <xf numFmtId="165" fontId="3" fillId="4" borderId="15" xfId="0" applyNumberFormat="1" applyFont="1" applyFill="1" applyBorder="1" applyAlignment="1">
      <alignment horizontal="center" vertical="top"/>
    </xf>
    <xf numFmtId="165" fontId="3" fillId="4" borderId="46" xfId="0" applyNumberFormat="1" applyFont="1" applyFill="1" applyBorder="1" applyAlignment="1">
      <alignment horizontal="center" vertical="top" wrapText="1"/>
    </xf>
    <xf numFmtId="165" fontId="3" fillId="4" borderId="32" xfId="0" applyNumberFormat="1" applyFont="1" applyFill="1" applyBorder="1" applyAlignment="1">
      <alignment horizontal="center" vertical="top" wrapText="1"/>
    </xf>
    <xf numFmtId="165" fontId="3" fillId="4" borderId="34" xfId="0" applyNumberFormat="1" applyFont="1" applyFill="1" applyBorder="1" applyAlignment="1">
      <alignment horizontal="center" vertical="top" wrapText="1"/>
    </xf>
    <xf numFmtId="165" fontId="3" fillId="4" borderId="15" xfId="0" applyNumberFormat="1" applyFont="1" applyFill="1" applyBorder="1" applyAlignment="1">
      <alignment horizontal="center" vertical="top" wrapText="1"/>
    </xf>
    <xf numFmtId="165" fontId="10" fillId="3" borderId="0" xfId="0" applyNumberFormat="1" applyFont="1" applyFill="1" applyBorder="1" applyAlignment="1">
      <alignment horizontal="center" vertical="top"/>
    </xf>
    <xf numFmtId="165" fontId="3" fillId="3" borderId="32" xfId="0" applyNumberFormat="1" applyFont="1" applyFill="1" applyBorder="1" applyAlignment="1">
      <alignment horizontal="center" vertical="top" wrapText="1"/>
    </xf>
    <xf numFmtId="3" fontId="3" fillId="3" borderId="0" xfId="0" applyNumberFormat="1" applyFont="1" applyFill="1" applyBorder="1" applyAlignment="1">
      <alignment vertical="top"/>
    </xf>
    <xf numFmtId="3" fontId="9" fillId="3" borderId="32" xfId="0" applyNumberFormat="1" applyFont="1" applyFill="1" applyBorder="1" applyAlignment="1">
      <alignment horizontal="left" vertical="top" wrapText="1"/>
    </xf>
    <xf numFmtId="0" fontId="3" fillId="3" borderId="15" xfId="0" applyNumberFormat="1" applyFont="1" applyFill="1" applyBorder="1" applyAlignment="1">
      <alignment horizontal="center" vertical="top"/>
    </xf>
    <xf numFmtId="165" fontId="3" fillId="3" borderId="8" xfId="0" applyNumberFormat="1" applyFont="1" applyFill="1" applyBorder="1" applyAlignment="1">
      <alignment horizontal="center" vertical="top"/>
    </xf>
    <xf numFmtId="1" fontId="3" fillId="3" borderId="41" xfId="0" applyNumberFormat="1" applyFont="1" applyFill="1" applyBorder="1" applyAlignment="1">
      <alignment horizontal="center" vertical="center"/>
    </xf>
    <xf numFmtId="3" fontId="3" fillId="3" borderId="42" xfId="0" applyNumberFormat="1" applyFont="1" applyFill="1" applyBorder="1" applyAlignment="1">
      <alignment vertical="top"/>
    </xf>
    <xf numFmtId="49" fontId="10" fillId="11" borderId="33" xfId="0" applyNumberFormat="1" applyFont="1" applyFill="1" applyBorder="1" applyAlignment="1">
      <alignment horizontal="center" vertical="top"/>
    </xf>
    <xf numFmtId="49" fontId="10" fillId="11" borderId="18" xfId="0" applyNumberFormat="1" applyFont="1" applyFill="1" applyBorder="1" applyAlignment="1">
      <alignment horizontal="center" vertical="top"/>
    </xf>
    <xf numFmtId="49" fontId="10" fillId="11" borderId="31" xfId="0" applyNumberFormat="1" applyFont="1" applyFill="1" applyBorder="1" applyAlignment="1">
      <alignment horizontal="center" vertical="top"/>
    </xf>
    <xf numFmtId="49" fontId="10" fillId="11" borderId="31" xfId="0" applyNumberFormat="1" applyFont="1" applyFill="1" applyBorder="1" applyAlignment="1">
      <alignment vertical="top"/>
    </xf>
    <xf numFmtId="49" fontId="10" fillId="11" borderId="29" xfId="0" applyNumberFormat="1" applyFont="1" applyFill="1" applyBorder="1" applyAlignment="1">
      <alignment horizontal="center" vertical="top"/>
    </xf>
    <xf numFmtId="49" fontId="10" fillId="11" borderId="43" xfId="0" applyNumberFormat="1" applyFont="1" applyFill="1" applyBorder="1" applyAlignment="1">
      <alignment horizontal="center" vertical="top"/>
    </xf>
    <xf numFmtId="49" fontId="10" fillId="11" borderId="29" xfId="0" applyNumberFormat="1" applyFont="1" applyFill="1" applyBorder="1" applyAlignment="1">
      <alignment vertical="top"/>
    </xf>
    <xf numFmtId="49" fontId="10" fillId="11" borderId="43" xfId="0" applyNumberFormat="1" applyFont="1" applyFill="1" applyBorder="1" applyAlignment="1">
      <alignment vertical="top"/>
    </xf>
    <xf numFmtId="49" fontId="10" fillId="11" borderId="2" xfId="0" applyNumberFormat="1" applyFont="1" applyFill="1" applyBorder="1" applyAlignment="1">
      <alignment vertical="top"/>
    </xf>
    <xf numFmtId="49" fontId="10" fillId="11" borderId="47" xfId="0" applyNumberFormat="1" applyFont="1" applyFill="1" applyBorder="1" applyAlignment="1">
      <alignment horizontal="center" vertical="top"/>
    </xf>
    <xf numFmtId="49" fontId="10" fillId="11" borderId="9" xfId="0" applyNumberFormat="1" applyFont="1" applyFill="1" applyBorder="1" applyAlignment="1">
      <alignment vertical="top"/>
    </xf>
    <xf numFmtId="49" fontId="3" fillId="11" borderId="31" xfId="0" applyNumberFormat="1" applyFont="1" applyFill="1" applyBorder="1" applyAlignment="1">
      <alignment horizontal="center" vertical="top"/>
    </xf>
    <xf numFmtId="49" fontId="10" fillId="11" borderId="25" xfId="0" applyNumberFormat="1" applyFont="1" applyFill="1" applyBorder="1" applyAlignment="1">
      <alignment horizontal="center" vertical="top"/>
    </xf>
    <xf numFmtId="165" fontId="10" fillId="11" borderId="47" xfId="0" applyNumberFormat="1" applyFont="1" applyFill="1" applyBorder="1" applyAlignment="1">
      <alignment horizontal="center" vertical="top"/>
    </xf>
    <xf numFmtId="165" fontId="10" fillId="11" borderId="53" xfId="0" applyNumberFormat="1" applyFont="1" applyFill="1" applyBorder="1" applyAlignment="1">
      <alignment horizontal="center" vertical="top"/>
    </xf>
    <xf numFmtId="49" fontId="10" fillId="10" borderId="25" xfId="0" applyNumberFormat="1" applyFont="1" applyFill="1" applyBorder="1" applyAlignment="1">
      <alignment horizontal="center" vertical="top"/>
    </xf>
    <xf numFmtId="165" fontId="10" fillId="10" borderId="47" xfId="0" applyNumberFormat="1" applyFont="1" applyFill="1" applyBorder="1" applyAlignment="1">
      <alignment horizontal="center" vertical="top"/>
    </xf>
    <xf numFmtId="165" fontId="10" fillId="10" borderId="53" xfId="0" applyNumberFormat="1" applyFont="1" applyFill="1" applyBorder="1" applyAlignment="1">
      <alignment horizontal="center" vertical="top"/>
    </xf>
    <xf numFmtId="3" fontId="3" fillId="3" borderId="36" xfId="1" applyNumberFormat="1" applyFont="1" applyFill="1" applyBorder="1" applyAlignment="1">
      <alignment horizontal="center" vertical="top" wrapText="1"/>
    </xf>
    <xf numFmtId="165" fontId="3" fillId="3" borderId="6" xfId="0" applyNumberFormat="1" applyFont="1" applyFill="1" applyBorder="1" applyAlignment="1">
      <alignment horizontal="center" vertical="top"/>
    </xf>
    <xf numFmtId="3" fontId="3" fillId="3" borderId="14" xfId="1" applyNumberFormat="1" applyFont="1" applyFill="1" applyBorder="1" applyAlignment="1">
      <alignment horizontal="center" vertical="top" wrapText="1"/>
    </xf>
    <xf numFmtId="165" fontId="26" fillId="0" borderId="0" xfId="0" applyNumberFormat="1" applyFont="1" applyAlignment="1">
      <alignment horizontal="center" vertical="top"/>
    </xf>
    <xf numFmtId="3" fontId="3" fillId="3" borderId="39" xfId="0" applyNumberFormat="1" applyFont="1" applyFill="1" applyBorder="1" applyAlignment="1">
      <alignment horizontal="center" vertical="center" textRotation="90" wrapText="1"/>
    </xf>
    <xf numFmtId="3" fontId="10" fillId="3" borderId="10" xfId="0" applyNumberFormat="1" applyFont="1" applyFill="1" applyBorder="1" applyAlignment="1">
      <alignment vertical="top" wrapText="1"/>
    </xf>
    <xf numFmtId="0" fontId="3" fillId="0" borderId="29" xfId="0" applyFont="1" applyFill="1" applyBorder="1" applyAlignment="1">
      <alignment vertical="top" wrapText="1"/>
    </xf>
    <xf numFmtId="0" fontId="3" fillId="0" borderId="31" xfId="0" applyFont="1" applyFill="1" applyBorder="1" applyAlignment="1">
      <alignment vertical="top" wrapText="1"/>
    </xf>
    <xf numFmtId="3" fontId="9" fillId="3" borderId="32" xfId="0" applyNumberFormat="1" applyFont="1" applyFill="1" applyBorder="1" applyAlignment="1">
      <alignment horizontal="center" vertical="top"/>
    </xf>
    <xf numFmtId="3" fontId="5" fillId="0" borderId="0" xfId="0" applyNumberFormat="1" applyFont="1" applyAlignment="1">
      <alignment vertical="top" wrapText="1"/>
    </xf>
    <xf numFmtId="0" fontId="3" fillId="0" borderId="58" xfId="0" applyFont="1" applyFill="1" applyBorder="1" applyAlignment="1">
      <alignment horizontal="center" vertical="top" wrapText="1"/>
    </xf>
    <xf numFmtId="0" fontId="3" fillId="0" borderId="62" xfId="0" applyFont="1" applyFill="1" applyBorder="1" applyAlignment="1">
      <alignment horizontal="center" vertical="top" wrapText="1"/>
    </xf>
    <xf numFmtId="3" fontId="3" fillId="3" borderId="5" xfId="1" applyNumberFormat="1" applyFont="1" applyFill="1" applyBorder="1" applyAlignment="1">
      <alignment horizontal="center" vertical="top" wrapText="1"/>
    </xf>
    <xf numFmtId="3" fontId="3" fillId="3" borderId="13" xfId="1" applyNumberFormat="1" applyFont="1" applyFill="1" applyBorder="1" applyAlignment="1">
      <alignment horizontal="center" vertical="top" wrapText="1"/>
    </xf>
    <xf numFmtId="3" fontId="3" fillId="3" borderId="46" xfId="1" applyNumberFormat="1" applyFont="1" applyFill="1" applyBorder="1" applyAlignment="1">
      <alignment horizontal="center" vertical="top" wrapText="1"/>
    </xf>
    <xf numFmtId="3" fontId="11" fillId="3" borderId="49" xfId="0" applyNumberFormat="1" applyFont="1" applyFill="1" applyBorder="1" applyAlignment="1">
      <alignment horizontal="center" vertical="top"/>
    </xf>
    <xf numFmtId="3" fontId="10" fillId="4" borderId="56" xfId="0" applyNumberFormat="1" applyFont="1" applyFill="1" applyBorder="1" applyAlignment="1">
      <alignment horizontal="center" vertical="top" wrapText="1"/>
    </xf>
    <xf numFmtId="49" fontId="10" fillId="3" borderId="0" xfId="0" applyNumberFormat="1" applyFont="1" applyFill="1" applyBorder="1" applyAlignment="1">
      <alignment vertical="top"/>
    </xf>
    <xf numFmtId="3" fontId="3" fillId="3" borderId="5" xfId="0" applyNumberFormat="1" applyFont="1" applyFill="1" applyBorder="1" applyAlignment="1">
      <alignment horizontal="left" vertical="top" wrapText="1"/>
    </xf>
    <xf numFmtId="3" fontId="3" fillId="0" borderId="46" xfId="0" applyNumberFormat="1" applyFont="1" applyFill="1" applyBorder="1" applyAlignment="1">
      <alignment horizontal="left" vertical="top" wrapText="1"/>
    </xf>
    <xf numFmtId="0" fontId="3" fillId="3" borderId="12" xfId="0" applyFont="1" applyFill="1" applyBorder="1" applyAlignment="1">
      <alignment horizontal="left" vertical="top" wrapText="1"/>
    </xf>
    <xf numFmtId="3" fontId="3" fillId="3" borderId="19" xfId="0" applyNumberFormat="1" applyFont="1" applyFill="1" applyBorder="1" applyAlignment="1">
      <alignment horizontal="left" vertical="top" wrapText="1"/>
    </xf>
    <xf numFmtId="3" fontId="3" fillId="3" borderId="31" xfId="0" applyNumberFormat="1" applyFont="1" applyFill="1" applyBorder="1" applyAlignment="1">
      <alignment horizontal="center" vertical="top" wrapText="1"/>
    </xf>
    <xf numFmtId="3" fontId="3" fillId="3" borderId="35" xfId="0" applyNumberFormat="1" applyFont="1" applyFill="1" applyBorder="1" applyAlignment="1">
      <alignment horizontal="center" vertical="center" textRotation="90" wrapText="1"/>
    </xf>
    <xf numFmtId="3" fontId="10" fillId="3" borderId="3" xfId="0" applyNumberFormat="1" applyFont="1" applyFill="1" applyBorder="1" applyAlignment="1">
      <alignment horizontal="left" vertical="top" wrapText="1"/>
    </xf>
    <xf numFmtId="3" fontId="3" fillId="3" borderId="20" xfId="0" applyNumberFormat="1" applyFont="1" applyFill="1" applyBorder="1" applyAlignment="1">
      <alignment horizontal="center" vertical="center" textRotation="90" wrapText="1"/>
    </xf>
    <xf numFmtId="3" fontId="3" fillId="3" borderId="11" xfId="0" applyNumberFormat="1" applyFont="1" applyFill="1" applyBorder="1" applyAlignment="1">
      <alignment horizontal="center" vertical="center" textRotation="90" wrapText="1"/>
    </xf>
    <xf numFmtId="3" fontId="12" fillId="3" borderId="10" xfId="0" applyNumberFormat="1" applyFont="1" applyFill="1" applyBorder="1" applyAlignment="1">
      <alignment horizontal="left" vertical="top" wrapText="1"/>
    </xf>
    <xf numFmtId="3" fontId="10" fillId="3" borderId="10" xfId="0" applyNumberFormat="1" applyFont="1" applyFill="1" applyBorder="1" applyAlignment="1">
      <alignment horizontal="left" vertical="top" wrapText="1"/>
    </xf>
    <xf numFmtId="164" fontId="3" fillId="3" borderId="41" xfId="0" applyNumberFormat="1" applyFont="1" applyFill="1" applyBorder="1" applyAlignment="1">
      <alignment horizontal="left" vertical="top" wrapText="1"/>
    </xf>
    <xf numFmtId="3" fontId="15" fillId="3" borderId="3" xfId="0" applyNumberFormat="1" applyFont="1" applyFill="1" applyBorder="1" applyAlignment="1">
      <alignment horizontal="left" vertical="top" wrapText="1"/>
    </xf>
    <xf numFmtId="3" fontId="10" fillId="3" borderId="35" xfId="0" applyNumberFormat="1" applyFont="1" applyFill="1" applyBorder="1" applyAlignment="1">
      <alignment horizontal="center" vertical="top" wrapText="1"/>
    </xf>
    <xf numFmtId="1" fontId="3" fillId="0" borderId="46" xfId="0" applyNumberFormat="1" applyFont="1" applyFill="1" applyBorder="1" applyAlignment="1">
      <alignment horizontal="center" vertical="top"/>
    </xf>
    <xf numFmtId="1" fontId="3" fillId="0" borderId="13" xfId="0" applyNumberFormat="1" applyFont="1" applyFill="1" applyBorder="1" applyAlignment="1">
      <alignment horizontal="center" vertical="top"/>
    </xf>
    <xf numFmtId="3" fontId="25" fillId="0" borderId="12" xfId="0" applyNumberFormat="1" applyFont="1" applyFill="1" applyBorder="1" applyAlignment="1">
      <alignment horizontal="center" vertical="top"/>
    </xf>
    <xf numFmtId="1" fontId="3" fillId="3" borderId="46" xfId="10" applyNumberFormat="1" applyFont="1" applyFill="1" applyBorder="1" applyAlignment="1">
      <alignment horizontal="center" vertical="top" wrapText="1"/>
    </xf>
    <xf numFmtId="0" fontId="3" fillId="3" borderId="46" xfId="0" applyNumberFormat="1" applyFont="1" applyFill="1" applyBorder="1" applyAlignment="1">
      <alignment horizontal="center" vertical="top"/>
    </xf>
    <xf numFmtId="0" fontId="3" fillId="3" borderId="13" xfId="0" applyNumberFormat="1" applyFont="1" applyFill="1" applyBorder="1" applyAlignment="1">
      <alignment horizontal="center" vertical="top" wrapText="1"/>
    </xf>
    <xf numFmtId="0" fontId="3" fillId="3" borderId="49" xfId="0" applyNumberFormat="1" applyFont="1" applyFill="1" applyBorder="1" applyAlignment="1">
      <alignment horizontal="center" vertical="top" wrapText="1"/>
    </xf>
    <xf numFmtId="0" fontId="3" fillId="0" borderId="21" xfId="0" applyNumberFormat="1" applyFont="1" applyBorder="1" applyAlignment="1">
      <alignment horizontal="center" vertical="top"/>
    </xf>
    <xf numFmtId="3" fontId="3" fillId="0" borderId="12" xfId="0" applyNumberFormat="1" applyFont="1" applyFill="1" applyBorder="1" applyAlignment="1">
      <alignment horizontal="center" vertical="top" wrapText="1"/>
    </xf>
    <xf numFmtId="3" fontId="3" fillId="3" borderId="51" xfId="0" applyNumberFormat="1" applyFont="1" applyFill="1" applyBorder="1" applyAlignment="1">
      <alignment horizontal="left" vertical="top"/>
    </xf>
    <xf numFmtId="3" fontId="3" fillId="3" borderId="42" xfId="0" applyNumberFormat="1" applyFont="1" applyFill="1" applyBorder="1" applyAlignment="1">
      <alignment horizontal="left" vertical="top"/>
    </xf>
    <xf numFmtId="3" fontId="10" fillId="3" borderId="43" xfId="0" applyNumberFormat="1" applyFont="1" applyFill="1" applyBorder="1" applyAlignment="1">
      <alignment horizontal="center" vertical="top" wrapText="1"/>
    </xf>
    <xf numFmtId="164" fontId="3" fillId="0" borderId="29" xfId="1" applyNumberFormat="1" applyFont="1" applyFill="1" applyBorder="1" applyAlignment="1">
      <alignment vertical="top" wrapText="1"/>
    </xf>
    <xf numFmtId="165" fontId="9" fillId="3" borderId="12" xfId="0" applyNumberFormat="1" applyFont="1" applyFill="1" applyBorder="1" applyAlignment="1">
      <alignment horizontal="center" vertical="top"/>
    </xf>
    <xf numFmtId="3" fontId="3" fillId="0" borderId="52" xfId="0" applyNumberFormat="1" applyFont="1" applyBorder="1" applyAlignment="1">
      <alignment horizontal="center" vertical="top"/>
    </xf>
    <xf numFmtId="3" fontId="5" fillId="0" borderId="0" xfId="0" applyNumberFormat="1" applyFont="1" applyAlignment="1">
      <alignment horizontal="left" vertical="top" wrapText="1"/>
    </xf>
    <xf numFmtId="3" fontId="11" fillId="3" borderId="10" xfId="0" applyNumberFormat="1" applyFont="1" applyFill="1" applyBorder="1" applyAlignment="1">
      <alignment horizontal="left" vertical="top" wrapText="1"/>
    </xf>
    <xf numFmtId="3" fontId="3" fillId="3" borderId="3" xfId="0" applyNumberFormat="1" applyFont="1" applyFill="1" applyBorder="1" applyAlignment="1">
      <alignment horizontal="left" vertical="top" wrapText="1"/>
    </xf>
    <xf numFmtId="3" fontId="3" fillId="3" borderId="19" xfId="0" applyNumberFormat="1" applyFont="1" applyFill="1" applyBorder="1" applyAlignment="1">
      <alignment horizontal="left" vertical="top" wrapText="1"/>
    </xf>
    <xf numFmtId="3" fontId="3" fillId="3" borderId="41" xfId="0" applyNumberFormat="1" applyFont="1" applyFill="1" applyBorder="1" applyAlignment="1">
      <alignment horizontal="center" vertical="top" wrapText="1"/>
    </xf>
    <xf numFmtId="3" fontId="3" fillId="3" borderId="31" xfId="0" applyNumberFormat="1" applyFont="1" applyFill="1" applyBorder="1" applyAlignment="1">
      <alignment horizontal="center" vertical="top" wrapText="1"/>
    </xf>
    <xf numFmtId="3" fontId="3" fillId="3" borderId="37"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xf>
    <xf numFmtId="3" fontId="5" fillId="0" borderId="0" xfId="0" applyNumberFormat="1" applyFont="1" applyAlignment="1">
      <alignment horizontal="left" vertical="top" wrapText="1"/>
    </xf>
    <xf numFmtId="3" fontId="9" fillId="3" borderId="10" xfId="0" applyNumberFormat="1" applyFont="1" applyFill="1" applyBorder="1" applyAlignment="1">
      <alignment horizontal="left" vertical="top" wrapText="1"/>
    </xf>
    <xf numFmtId="3" fontId="3" fillId="3" borderId="43" xfId="0" applyNumberFormat="1" applyFont="1" applyFill="1" applyBorder="1" applyAlignment="1">
      <alignment horizontal="left" vertical="top" wrapText="1"/>
    </xf>
    <xf numFmtId="3" fontId="10" fillId="3" borderId="35" xfId="0" applyNumberFormat="1" applyFont="1" applyFill="1" applyBorder="1" applyAlignment="1">
      <alignment horizontal="center" vertical="top" wrapText="1"/>
    </xf>
    <xf numFmtId="3" fontId="9" fillId="3" borderId="31" xfId="0" applyNumberFormat="1" applyFont="1" applyFill="1" applyBorder="1" applyAlignment="1">
      <alignment horizontal="left" vertical="top" wrapText="1"/>
    </xf>
    <xf numFmtId="3" fontId="3" fillId="3" borderId="10" xfId="0" applyNumberFormat="1" applyFont="1" applyFill="1" applyBorder="1" applyAlignment="1">
      <alignment horizontal="center" vertical="top" wrapText="1"/>
    </xf>
    <xf numFmtId="3" fontId="3" fillId="0" borderId="58" xfId="0" applyNumberFormat="1" applyFont="1" applyFill="1" applyBorder="1" applyAlignment="1">
      <alignment horizontal="center" vertical="top" wrapText="1"/>
    </xf>
    <xf numFmtId="3" fontId="9" fillId="3" borderId="15" xfId="0" applyNumberFormat="1" applyFont="1" applyFill="1" applyBorder="1" applyAlignment="1">
      <alignment horizontal="center" vertical="top"/>
    </xf>
    <xf numFmtId="3" fontId="3" fillId="0" borderId="42" xfId="0" applyNumberFormat="1" applyFont="1" applyFill="1" applyBorder="1" applyAlignment="1">
      <alignment horizontal="center" vertical="top" wrapText="1"/>
    </xf>
    <xf numFmtId="165" fontId="3" fillId="0" borderId="58" xfId="0" applyNumberFormat="1" applyFont="1" applyFill="1" applyBorder="1" applyAlignment="1">
      <alignment horizontal="center" vertical="top"/>
    </xf>
    <xf numFmtId="1" fontId="10" fillId="3" borderId="42" xfId="0" applyNumberFormat="1" applyFont="1" applyFill="1" applyBorder="1" applyAlignment="1">
      <alignment horizontal="center" vertical="top"/>
    </xf>
    <xf numFmtId="1" fontId="10" fillId="3" borderId="62" xfId="0" applyNumberFormat="1" applyFont="1" applyFill="1" applyBorder="1" applyAlignment="1">
      <alignment horizontal="center" vertical="top"/>
    </xf>
    <xf numFmtId="1" fontId="3" fillId="3" borderId="15" xfId="0" applyNumberFormat="1" applyFont="1" applyFill="1" applyBorder="1" applyAlignment="1">
      <alignment horizontal="center" vertical="top"/>
    </xf>
    <xf numFmtId="1" fontId="3" fillId="3" borderId="58" xfId="0" applyNumberFormat="1" applyFont="1" applyFill="1" applyBorder="1" applyAlignment="1">
      <alignment horizontal="center" vertical="top"/>
    </xf>
    <xf numFmtId="1" fontId="3" fillId="0" borderId="15" xfId="0" applyNumberFormat="1" applyFont="1" applyFill="1" applyBorder="1" applyAlignment="1">
      <alignment horizontal="center" vertical="top"/>
    </xf>
    <xf numFmtId="1" fontId="3" fillId="3" borderId="15" xfId="10" applyNumberFormat="1" applyFont="1" applyFill="1" applyBorder="1" applyAlignment="1">
      <alignment horizontal="center" vertical="top" wrapText="1"/>
    </xf>
    <xf numFmtId="0" fontId="3" fillId="3" borderId="58" xfId="0" applyNumberFormat="1" applyFont="1" applyFill="1" applyBorder="1" applyAlignment="1">
      <alignment horizontal="center" vertical="top" wrapText="1"/>
    </xf>
    <xf numFmtId="3" fontId="3" fillId="3" borderId="36" xfId="0" applyNumberFormat="1" applyFont="1" applyFill="1" applyBorder="1" applyAlignment="1">
      <alignment horizontal="left" vertical="top"/>
    </xf>
    <xf numFmtId="3" fontId="3" fillId="3" borderId="0" xfId="0" applyNumberFormat="1" applyFont="1" applyFill="1" applyBorder="1" applyAlignment="1">
      <alignment horizontal="left" vertical="top"/>
    </xf>
    <xf numFmtId="3" fontId="10" fillId="3" borderId="38" xfId="0" applyNumberFormat="1" applyFont="1" applyFill="1" applyBorder="1" applyAlignment="1">
      <alignment horizontal="left" vertical="top" wrapText="1"/>
    </xf>
    <xf numFmtId="164" fontId="3" fillId="0" borderId="19" xfId="0" applyNumberFormat="1" applyFont="1" applyFill="1" applyBorder="1" applyAlignment="1">
      <alignment horizontal="left" vertical="top" wrapText="1"/>
    </xf>
    <xf numFmtId="3" fontId="3" fillId="3" borderId="3" xfId="0" applyNumberFormat="1" applyFont="1" applyFill="1" applyBorder="1" applyAlignment="1">
      <alignment horizontal="left" vertical="top"/>
    </xf>
    <xf numFmtId="3" fontId="3" fillId="3" borderId="10" xfId="0" applyNumberFormat="1" applyFont="1" applyFill="1" applyBorder="1" applyAlignment="1">
      <alignment horizontal="left" vertical="top"/>
    </xf>
    <xf numFmtId="49" fontId="3" fillId="3" borderId="0" xfId="0" applyNumberFormat="1" applyFont="1" applyFill="1" applyBorder="1" applyAlignment="1">
      <alignment horizontal="left" vertical="top"/>
    </xf>
    <xf numFmtId="165" fontId="10" fillId="11" borderId="27" xfId="0" applyNumberFormat="1" applyFont="1" applyFill="1" applyBorder="1" applyAlignment="1">
      <alignment horizontal="center" vertical="top"/>
    </xf>
    <xf numFmtId="165" fontId="10" fillId="10" borderId="27" xfId="0" applyNumberFormat="1" applyFont="1" applyFill="1" applyBorder="1" applyAlignment="1">
      <alignment horizontal="center" vertical="top"/>
    </xf>
    <xf numFmtId="3" fontId="9" fillId="0" borderId="3" xfId="0" applyNumberFormat="1" applyFont="1" applyBorder="1" applyAlignment="1">
      <alignment horizontal="center" vertical="top"/>
    </xf>
    <xf numFmtId="164" fontId="9" fillId="3" borderId="62" xfId="0" applyNumberFormat="1" applyFont="1" applyFill="1" applyBorder="1" applyAlignment="1">
      <alignment horizontal="center" vertical="top"/>
    </xf>
    <xf numFmtId="0" fontId="9" fillId="0" borderId="62" xfId="0" applyNumberFormat="1" applyFont="1" applyFill="1" applyBorder="1" applyAlignment="1">
      <alignment horizontal="center" vertical="top"/>
    </xf>
    <xf numFmtId="0" fontId="3" fillId="0" borderId="54" xfId="0" applyNumberFormat="1" applyFont="1" applyFill="1" applyBorder="1" applyAlignment="1">
      <alignment horizontal="center" vertical="top"/>
    </xf>
    <xf numFmtId="164" fontId="9" fillId="3" borderId="16" xfId="1" applyNumberFormat="1" applyFont="1" applyFill="1" applyBorder="1" applyAlignment="1">
      <alignment horizontal="left" vertical="top" wrapText="1"/>
    </xf>
    <xf numFmtId="3" fontId="9" fillId="3" borderId="42" xfId="0" applyNumberFormat="1" applyFont="1" applyFill="1" applyBorder="1" applyAlignment="1">
      <alignment horizontal="center" vertical="top"/>
    </xf>
    <xf numFmtId="49" fontId="3" fillId="3" borderId="40" xfId="0" applyNumberFormat="1" applyFont="1" applyFill="1" applyBorder="1" applyAlignment="1">
      <alignment horizontal="center" vertical="top"/>
    </xf>
    <xf numFmtId="49" fontId="3" fillId="3" borderId="63" xfId="0" applyNumberFormat="1" applyFont="1" applyFill="1" applyBorder="1" applyAlignment="1">
      <alignment horizontal="center" vertical="top"/>
    </xf>
    <xf numFmtId="3" fontId="3" fillId="3" borderId="38" xfId="0" applyNumberFormat="1" applyFont="1" applyFill="1" applyBorder="1" applyAlignment="1">
      <alignment vertical="top" wrapText="1"/>
    </xf>
    <xf numFmtId="3" fontId="9" fillId="3" borderId="58" xfId="0" applyNumberFormat="1" applyFont="1" applyFill="1" applyBorder="1" applyAlignment="1">
      <alignment horizontal="center" vertical="top"/>
    </xf>
    <xf numFmtId="3" fontId="3" fillId="3" borderId="49" xfId="0" applyNumberFormat="1" applyFont="1" applyFill="1" applyBorder="1" applyAlignment="1">
      <alignment vertical="top" wrapText="1"/>
    </xf>
    <xf numFmtId="3" fontId="3" fillId="3" borderId="46" xfId="0" applyNumberFormat="1" applyFont="1" applyFill="1" applyBorder="1" applyAlignment="1">
      <alignment vertical="top" wrapText="1"/>
    </xf>
    <xf numFmtId="3" fontId="3" fillId="3" borderId="0" xfId="0" applyNumberFormat="1" applyFont="1" applyFill="1" applyBorder="1" applyAlignment="1">
      <alignment horizontal="center" vertical="top" wrapText="1"/>
    </xf>
    <xf numFmtId="3" fontId="3" fillId="3" borderId="19" xfId="0" applyNumberFormat="1" applyFont="1" applyFill="1" applyBorder="1" applyAlignment="1">
      <alignment horizontal="center" vertical="top" wrapText="1"/>
    </xf>
    <xf numFmtId="3" fontId="3" fillId="3" borderId="52" xfId="0" applyNumberFormat="1" applyFont="1" applyFill="1" applyBorder="1" applyAlignment="1">
      <alignment horizontal="center" vertical="top" wrapText="1"/>
    </xf>
    <xf numFmtId="3" fontId="3" fillId="3" borderId="36" xfId="0" applyNumberFormat="1" applyFont="1" applyFill="1" applyBorder="1" applyAlignment="1">
      <alignment horizontal="center" vertical="top"/>
    </xf>
    <xf numFmtId="0" fontId="3" fillId="3" borderId="52" xfId="0" applyFont="1" applyFill="1" applyBorder="1" applyAlignment="1">
      <alignment horizontal="center" vertical="top" wrapText="1"/>
    </xf>
    <xf numFmtId="3" fontId="10" fillId="3" borderId="5" xfId="0" applyNumberFormat="1" applyFont="1" applyFill="1" applyBorder="1" applyAlignment="1">
      <alignment horizontal="center" vertical="top"/>
    </xf>
    <xf numFmtId="3" fontId="9" fillId="3" borderId="37" xfId="0" applyNumberFormat="1" applyFont="1" applyFill="1" applyBorder="1" applyAlignment="1">
      <alignment horizontal="center" vertical="top"/>
    </xf>
    <xf numFmtId="165" fontId="9" fillId="3" borderId="49" xfId="0" applyNumberFormat="1" applyFont="1" applyFill="1" applyBorder="1" applyAlignment="1">
      <alignment horizontal="center" vertical="top"/>
    </xf>
    <xf numFmtId="164" fontId="9" fillId="3" borderId="37" xfId="1" applyNumberFormat="1" applyFont="1" applyFill="1" applyBorder="1" applyAlignment="1">
      <alignment horizontal="left" vertical="top" wrapText="1"/>
    </xf>
    <xf numFmtId="0" fontId="9" fillId="3" borderId="49" xfId="0" applyNumberFormat="1" applyFont="1" applyFill="1" applyBorder="1" applyAlignment="1">
      <alignment horizontal="center" vertical="top"/>
    </xf>
    <xf numFmtId="164" fontId="9" fillId="3" borderId="38" xfId="1" applyNumberFormat="1" applyFont="1" applyFill="1" applyBorder="1" applyAlignment="1">
      <alignment horizontal="left" vertical="top" wrapText="1"/>
    </xf>
    <xf numFmtId="0" fontId="9" fillId="3" borderId="62" xfId="0" applyNumberFormat="1" applyFont="1" applyFill="1" applyBorder="1" applyAlignment="1">
      <alignment horizontal="center" vertical="top"/>
    </xf>
    <xf numFmtId="0" fontId="3" fillId="3" borderId="21" xfId="0" applyNumberFormat="1" applyFont="1" applyFill="1" applyBorder="1" applyAlignment="1">
      <alignment horizontal="center" vertical="top"/>
    </xf>
    <xf numFmtId="0" fontId="3" fillId="3" borderId="54" xfId="0" applyNumberFormat="1" applyFont="1" applyFill="1" applyBorder="1" applyAlignment="1">
      <alignment horizontal="center" vertical="top"/>
    </xf>
    <xf numFmtId="3" fontId="9" fillId="3" borderId="31" xfId="1" applyNumberFormat="1" applyFont="1" applyFill="1" applyBorder="1" applyAlignment="1">
      <alignment horizontal="center" vertical="top" wrapText="1"/>
    </xf>
    <xf numFmtId="3" fontId="9" fillId="3" borderId="10" xfId="1" applyNumberFormat="1" applyFont="1" applyFill="1" applyBorder="1" applyAlignment="1">
      <alignment horizontal="center" vertical="top" wrapText="1"/>
    </xf>
    <xf numFmtId="3" fontId="3" fillId="0" borderId="43" xfId="1" applyNumberFormat="1" applyFont="1" applyFill="1" applyBorder="1" applyAlignment="1">
      <alignment horizontal="center" vertical="top" wrapText="1"/>
    </xf>
    <xf numFmtId="3" fontId="3" fillId="0" borderId="19" xfId="1" applyNumberFormat="1" applyFont="1" applyFill="1" applyBorder="1" applyAlignment="1">
      <alignment horizontal="center" vertical="top" wrapText="1"/>
    </xf>
    <xf numFmtId="3" fontId="3" fillId="0" borderId="29" xfId="1" applyNumberFormat="1" applyFont="1" applyFill="1" applyBorder="1" applyAlignment="1">
      <alignment horizontal="center" vertical="top" wrapText="1"/>
    </xf>
    <xf numFmtId="3" fontId="3" fillId="0" borderId="3" xfId="1" applyNumberFormat="1" applyFont="1" applyFill="1" applyBorder="1" applyAlignment="1">
      <alignment horizontal="center" vertical="top" wrapText="1"/>
    </xf>
    <xf numFmtId="1" fontId="9" fillId="5" borderId="5" xfId="0" applyNumberFormat="1" applyFont="1" applyFill="1" applyBorder="1" applyAlignment="1">
      <alignment horizontal="center" vertical="top"/>
    </xf>
    <xf numFmtId="1" fontId="9" fillId="0" borderId="46" xfId="0" applyNumberFormat="1" applyFont="1" applyFill="1" applyBorder="1" applyAlignment="1">
      <alignment horizontal="center" vertical="top"/>
    </xf>
    <xf numFmtId="1" fontId="9" fillId="0" borderId="49" xfId="0" applyNumberFormat="1" applyFont="1" applyFill="1" applyBorder="1" applyAlignment="1">
      <alignment horizontal="center" vertical="top"/>
    </xf>
    <xf numFmtId="1" fontId="9" fillId="5" borderId="29" xfId="0" applyNumberFormat="1" applyFont="1" applyFill="1" applyBorder="1" applyAlignment="1">
      <alignment horizontal="center" vertical="top" wrapText="1"/>
    </xf>
    <xf numFmtId="1" fontId="9" fillId="5" borderId="3" xfId="0" applyNumberFormat="1" applyFont="1" applyFill="1" applyBorder="1" applyAlignment="1">
      <alignment horizontal="center" vertical="top" wrapText="1"/>
    </xf>
    <xf numFmtId="1" fontId="9" fillId="0" borderId="32" xfId="1" applyNumberFormat="1" applyFont="1" applyFill="1" applyBorder="1" applyAlignment="1">
      <alignment horizontal="center" vertical="top" wrapText="1"/>
    </xf>
    <xf numFmtId="1" fontId="9" fillId="0" borderId="34" xfId="1" applyNumberFormat="1" applyFont="1" applyFill="1" applyBorder="1" applyAlignment="1">
      <alignment horizontal="center" vertical="top" wrapText="1"/>
    </xf>
    <xf numFmtId="1" fontId="9" fillId="0" borderId="37" xfId="1" applyNumberFormat="1" applyFont="1" applyFill="1" applyBorder="1" applyAlignment="1">
      <alignment horizontal="center" vertical="top" wrapText="1"/>
    </xf>
    <xf numFmtId="1" fontId="9" fillId="0" borderId="38" xfId="1" applyNumberFormat="1" applyFont="1" applyFill="1" applyBorder="1" applyAlignment="1">
      <alignment horizontal="center" vertical="top" wrapText="1"/>
    </xf>
    <xf numFmtId="1" fontId="9" fillId="0" borderId="32" xfId="0" applyNumberFormat="1" applyFont="1" applyFill="1" applyBorder="1" applyAlignment="1">
      <alignment horizontal="center" vertical="top" wrapText="1"/>
    </xf>
    <xf numFmtId="1" fontId="9" fillId="0" borderId="34" xfId="0" applyNumberFormat="1" applyFont="1" applyFill="1" applyBorder="1" applyAlignment="1">
      <alignment horizontal="center" vertical="top" wrapText="1"/>
    </xf>
    <xf numFmtId="3" fontId="3" fillId="3" borderId="14" xfId="0" applyNumberFormat="1" applyFont="1" applyFill="1" applyBorder="1" applyAlignment="1">
      <alignment horizontal="center" vertical="top" wrapText="1"/>
    </xf>
    <xf numFmtId="3" fontId="3" fillId="3" borderId="43" xfId="0" applyNumberFormat="1" applyFont="1" applyFill="1" applyBorder="1" applyAlignment="1">
      <alignment horizontal="center" vertical="top" wrapText="1"/>
    </xf>
    <xf numFmtId="3" fontId="3" fillId="0" borderId="14" xfId="0" applyNumberFormat="1" applyFont="1" applyFill="1" applyBorder="1" applyAlignment="1">
      <alignment horizontal="center" vertical="top" wrapText="1"/>
    </xf>
    <xf numFmtId="3" fontId="3" fillId="0" borderId="34" xfId="0" applyNumberFormat="1" applyFont="1" applyFill="1" applyBorder="1" applyAlignment="1">
      <alignment horizontal="center" vertical="top" wrapText="1"/>
    </xf>
    <xf numFmtId="164" fontId="3" fillId="0" borderId="45" xfId="0" applyNumberFormat="1" applyFont="1" applyFill="1" applyBorder="1" applyAlignment="1">
      <alignment horizontal="center" vertical="top" wrapText="1"/>
    </xf>
    <xf numFmtId="164" fontId="3" fillId="0" borderId="16" xfId="0" applyNumberFormat="1" applyFont="1" applyFill="1" applyBorder="1" applyAlignment="1">
      <alignment horizontal="center" vertical="top" wrapText="1"/>
    </xf>
    <xf numFmtId="1" fontId="3" fillId="3" borderId="41" xfId="0" applyNumberFormat="1" applyFont="1" applyFill="1" applyBorder="1" applyAlignment="1">
      <alignment horizontal="center" vertical="top" wrapText="1"/>
    </xf>
    <xf numFmtId="1" fontId="3" fillId="0" borderId="32" xfId="0" applyNumberFormat="1" applyFont="1" applyFill="1" applyBorder="1" applyAlignment="1">
      <alignment horizontal="center" vertical="top" wrapText="1"/>
    </xf>
    <xf numFmtId="1" fontId="3" fillId="0" borderId="34" xfId="0" applyNumberFormat="1" applyFont="1" applyFill="1" applyBorder="1" applyAlignment="1">
      <alignment horizontal="center" vertical="top" wrapText="1"/>
    </xf>
    <xf numFmtId="1" fontId="3" fillId="0" borderId="31"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1" fontId="3" fillId="0" borderId="41" xfId="0" applyNumberFormat="1" applyFont="1" applyFill="1" applyBorder="1" applyAlignment="1">
      <alignment horizontal="center" vertical="top" wrapText="1"/>
    </xf>
    <xf numFmtId="1" fontId="3" fillId="0" borderId="16" xfId="0" applyNumberFormat="1" applyFont="1" applyFill="1" applyBorder="1" applyAlignment="1">
      <alignment horizontal="center" vertical="top" wrapText="1"/>
    </xf>
    <xf numFmtId="1" fontId="3" fillId="0" borderId="5" xfId="0" applyNumberFormat="1" applyFont="1" applyFill="1" applyBorder="1" applyAlignment="1">
      <alignment horizontal="center" vertical="top" wrapText="1"/>
    </xf>
    <xf numFmtId="1" fontId="3" fillId="0" borderId="29" xfId="0" applyNumberFormat="1" applyFont="1" applyFill="1" applyBorder="1" applyAlignment="1">
      <alignment horizontal="center" vertical="top" wrapText="1"/>
    </xf>
    <xf numFmtId="1" fontId="3" fillId="0" borderId="3" xfId="0" applyNumberFormat="1" applyFont="1" applyFill="1" applyBorder="1" applyAlignment="1">
      <alignment horizontal="center" vertical="top" wrapText="1"/>
    </xf>
    <xf numFmtId="1" fontId="3" fillId="0" borderId="13" xfId="0" applyNumberFormat="1" applyFont="1" applyFill="1" applyBorder="1" applyAlignment="1">
      <alignment horizontal="center" vertical="top" wrapText="1"/>
    </xf>
    <xf numFmtId="1" fontId="3" fillId="0" borderId="49" xfId="0" applyNumberFormat="1" applyFont="1" applyFill="1" applyBorder="1" applyAlignment="1">
      <alignment horizontal="center" vertical="top" wrapText="1"/>
    </xf>
    <xf numFmtId="1" fontId="3" fillId="0" borderId="37" xfId="0" applyNumberFormat="1" applyFont="1" applyFill="1" applyBorder="1" applyAlignment="1">
      <alignment horizontal="center" vertical="top" wrapText="1"/>
    </xf>
    <xf numFmtId="1" fontId="3" fillId="0" borderId="38" xfId="0" applyNumberFormat="1" applyFont="1" applyFill="1" applyBorder="1" applyAlignment="1">
      <alignment horizontal="center" vertical="top" wrapText="1"/>
    </xf>
    <xf numFmtId="1" fontId="3" fillId="0" borderId="46" xfId="0" applyNumberFormat="1" applyFont="1" applyFill="1" applyBorder="1" applyAlignment="1">
      <alignment horizontal="center" vertical="top" wrapText="1"/>
    </xf>
    <xf numFmtId="1" fontId="9" fillId="3" borderId="46" xfId="0" applyNumberFormat="1" applyFont="1" applyFill="1" applyBorder="1" applyAlignment="1">
      <alignment horizontal="center" vertical="top"/>
    </xf>
    <xf numFmtId="1" fontId="9" fillId="3" borderId="32" xfId="0" applyNumberFormat="1" applyFont="1" applyFill="1" applyBorder="1" applyAlignment="1">
      <alignment horizontal="center" vertical="top" wrapText="1"/>
    </xf>
    <xf numFmtId="1" fontId="9" fillId="3" borderId="34" xfId="0" applyNumberFormat="1" applyFont="1" applyFill="1" applyBorder="1" applyAlignment="1">
      <alignment horizontal="center" vertical="top" wrapText="1"/>
    </xf>
    <xf numFmtId="1" fontId="9" fillId="3" borderId="12" xfId="0" applyNumberFormat="1" applyFont="1" applyFill="1" applyBorder="1" applyAlignment="1">
      <alignment horizontal="center" vertical="top"/>
    </xf>
    <xf numFmtId="1" fontId="9" fillId="3" borderId="31" xfId="0" applyNumberFormat="1" applyFont="1" applyFill="1" applyBorder="1" applyAlignment="1">
      <alignment horizontal="center" vertical="top" wrapText="1"/>
    </xf>
    <xf numFmtId="1" fontId="9" fillId="3" borderId="10" xfId="0" applyNumberFormat="1" applyFont="1" applyFill="1" applyBorder="1" applyAlignment="1">
      <alignment horizontal="center" vertical="top" wrapText="1"/>
    </xf>
    <xf numFmtId="1" fontId="9" fillId="3" borderId="13" xfId="0" applyNumberFormat="1" applyFont="1" applyFill="1" applyBorder="1" applyAlignment="1">
      <alignment horizontal="center" vertical="top"/>
    </xf>
    <xf numFmtId="1" fontId="9" fillId="3" borderId="41" xfId="0" applyNumberFormat="1" applyFont="1" applyFill="1" applyBorder="1" applyAlignment="1">
      <alignment horizontal="center" vertical="top" wrapText="1"/>
    </xf>
    <xf numFmtId="1" fontId="9" fillId="3" borderId="16" xfId="0" applyNumberFormat="1" applyFont="1" applyFill="1" applyBorder="1" applyAlignment="1">
      <alignment horizontal="center" vertical="top" wrapText="1"/>
    </xf>
    <xf numFmtId="165" fontId="9" fillId="0" borderId="38" xfId="1" applyNumberFormat="1" applyFont="1" applyFill="1" applyBorder="1" applyAlignment="1">
      <alignment horizontal="center" vertical="top" wrapText="1"/>
    </xf>
    <xf numFmtId="3" fontId="9" fillId="3" borderId="49" xfId="0" applyNumberFormat="1" applyFont="1" applyFill="1" applyBorder="1" applyAlignment="1">
      <alignment horizontal="center" vertical="top"/>
    </xf>
    <xf numFmtId="3" fontId="3" fillId="3" borderId="49" xfId="0" applyNumberFormat="1" applyFont="1" applyFill="1" applyBorder="1" applyAlignment="1">
      <alignment vertical="top"/>
    </xf>
    <xf numFmtId="3" fontId="3" fillId="3" borderId="39" xfId="0" applyNumberFormat="1" applyFont="1" applyFill="1" applyBorder="1" applyAlignment="1">
      <alignment vertical="top"/>
    </xf>
    <xf numFmtId="3" fontId="3" fillId="3" borderId="67" xfId="0" applyNumberFormat="1" applyFont="1" applyFill="1" applyBorder="1" applyAlignment="1">
      <alignment vertical="top"/>
    </xf>
    <xf numFmtId="3" fontId="3" fillId="3" borderId="15" xfId="0" applyNumberFormat="1" applyFont="1" applyFill="1" applyBorder="1" applyAlignment="1">
      <alignment vertical="top"/>
    </xf>
    <xf numFmtId="165" fontId="9" fillId="3" borderId="49" xfId="0" applyNumberFormat="1" applyFont="1" applyFill="1" applyBorder="1" applyAlignment="1">
      <alignment vertical="top" wrapText="1"/>
    </xf>
    <xf numFmtId="165" fontId="9" fillId="3" borderId="46" xfId="0" applyNumberFormat="1" applyFont="1" applyFill="1" applyBorder="1" applyAlignment="1">
      <alignment vertical="top" wrapText="1"/>
    </xf>
    <xf numFmtId="3" fontId="9" fillId="3" borderId="46" xfId="0" applyNumberFormat="1" applyFont="1" applyFill="1" applyBorder="1" applyAlignment="1">
      <alignment horizontal="center" vertical="top"/>
    </xf>
    <xf numFmtId="49" fontId="10" fillId="2" borderId="10" xfId="0" applyNumberFormat="1" applyFont="1" applyFill="1" applyBorder="1" applyAlignment="1">
      <alignment horizontal="center" vertical="top"/>
    </xf>
    <xf numFmtId="3" fontId="3" fillId="3" borderId="42" xfId="0" applyNumberFormat="1" applyFont="1" applyFill="1" applyBorder="1" applyAlignment="1">
      <alignment horizontal="left" vertical="top" wrapText="1"/>
    </xf>
    <xf numFmtId="3" fontId="10" fillId="3" borderId="35" xfId="0" applyNumberFormat="1" applyFont="1" applyFill="1" applyBorder="1" applyAlignment="1">
      <alignment horizontal="center" vertical="top" wrapText="1"/>
    </xf>
    <xf numFmtId="165" fontId="10" fillId="10" borderId="49" xfId="0" applyNumberFormat="1" applyFont="1" applyFill="1" applyBorder="1" applyAlignment="1">
      <alignment horizontal="center" vertical="top" wrapText="1"/>
    </xf>
    <xf numFmtId="165" fontId="10" fillId="10" borderId="37" xfId="0" applyNumberFormat="1" applyFont="1" applyFill="1" applyBorder="1" applyAlignment="1">
      <alignment horizontal="center" vertical="top" wrapText="1"/>
    </xf>
    <xf numFmtId="165" fontId="10" fillId="10" borderId="38" xfId="0" applyNumberFormat="1" applyFont="1" applyFill="1" applyBorder="1" applyAlignment="1">
      <alignment horizontal="center" vertical="top" wrapText="1"/>
    </xf>
    <xf numFmtId="165" fontId="10" fillId="10" borderId="62" xfId="0" applyNumberFormat="1" applyFont="1" applyFill="1" applyBorder="1" applyAlignment="1">
      <alignment horizontal="center" vertical="top" wrapText="1"/>
    </xf>
    <xf numFmtId="165" fontId="10" fillId="0" borderId="57" xfId="0" applyNumberFormat="1" applyFont="1" applyBorder="1" applyAlignment="1">
      <alignment horizontal="center" vertical="center" textRotation="90" wrapText="1"/>
    </xf>
    <xf numFmtId="3" fontId="10" fillId="0" borderId="27" xfId="0" applyNumberFormat="1" applyFont="1" applyBorder="1" applyAlignment="1">
      <alignment horizontal="center" vertical="center" textRotation="90" wrapText="1"/>
    </xf>
    <xf numFmtId="3" fontId="10" fillId="0" borderId="53" xfId="0" applyNumberFormat="1" applyFont="1" applyBorder="1" applyAlignment="1">
      <alignment horizontal="center" vertical="center" textRotation="90" wrapText="1"/>
    </xf>
    <xf numFmtId="165" fontId="10" fillId="0" borderId="28" xfId="0" applyNumberFormat="1" applyFont="1" applyBorder="1" applyAlignment="1">
      <alignment horizontal="center" vertical="center" textRotation="90" wrapText="1"/>
    </xf>
    <xf numFmtId="165" fontId="3" fillId="3" borderId="37" xfId="0" applyNumberFormat="1" applyFont="1" applyFill="1" applyBorder="1" applyAlignment="1">
      <alignment horizontal="center" vertical="top" wrapText="1"/>
    </xf>
    <xf numFmtId="3" fontId="3" fillId="3" borderId="62" xfId="0" applyNumberFormat="1" applyFont="1" applyFill="1" applyBorder="1" applyAlignment="1">
      <alignment vertical="top"/>
    </xf>
    <xf numFmtId="49" fontId="10" fillId="2" borderId="10" xfId="0" applyNumberFormat="1" applyFont="1" applyFill="1" applyBorder="1" applyAlignment="1">
      <alignment horizontal="center" vertical="top"/>
    </xf>
    <xf numFmtId="164" fontId="3" fillId="3" borderId="62" xfId="0" applyNumberFormat="1" applyFont="1" applyFill="1" applyBorder="1" applyAlignment="1">
      <alignment horizontal="center" vertical="top"/>
    </xf>
    <xf numFmtId="164" fontId="3" fillId="3" borderId="37" xfId="0" applyNumberFormat="1" applyFont="1" applyFill="1" applyBorder="1" applyAlignment="1">
      <alignment horizontal="center" vertical="top" wrapText="1"/>
    </xf>
    <xf numFmtId="3" fontId="3" fillId="3" borderId="16" xfId="0" applyNumberFormat="1" applyFont="1" applyFill="1" applyBorder="1" applyAlignment="1">
      <alignment horizontal="center" vertical="top" wrapText="1"/>
    </xf>
    <xf numFmtId="3" fontId="3" fillId="3" borderId="38" xfId="0" applyNumberFormat="1" applyFont="1" applyFill="1" applyBorder="1" applyAlignment="1">
      <alignment horizontal="center" vertical="top" wrapText="1"/>
    </xf>
    <xf numFmtId="3" fontId="9" fillId="3" borderId="38" xfId="0" applyNumberFormat="1" applyFont="1" applyFill="1" applyBorder="1" applyAlignment="1">
      <alignment horizontal="left" vertical="top" wrapText="1"/>
    </xf>
    <xf numFmtId="49" fontId="10" fillId="2" borderId="10" xfId="0" applyNumberFormat="1" applyFont="1" applyFill="1" applyBorder="1" applyAlignment="1">
      <alignment horizontal="center" vertical="top"/>
    </xf>
    <xf numFmtId="3" fontId="10" fillId="3" borderId="35" xfId="0" applyNumberFormat="1" applyFont="1" applyFill="1" applyBorder="1" applyAlignment="1">
      <alignment horizontal="center" vertical="top" wrapText="1"/>
    </xf>
    <xf numFmtId="3" fontId="3" fillId="3" borderId="16" xfId="0" applyNumberFormat="1" applyFont="1" applyFill="1" applyBorder="1" applyAlignment="1">
      <alignment horizontal="left" vertical="top" wrapText="1"/>
    </xf>
    <xf numFmtId="3" fontId="10" fillId="3" borderId="59" xfId="0" applyNumberFormat="1" applyFont="1" applyFill="1" applyBorder="1" applyAlignment="1">
      <alignment horizontal="center" vertical="top" wrapText="1"/>
    </xf>
    <xf numFmtId="3" fontId="10" fillId="3" borderId="63" xfId="0" applyNumberFormat="1" applyFont="1" applyFill="1" applyBorder="1" applyAlignment="1">
      <alignment horizontal="center" vertical="top" wrapText="1"/>
    </xf>
    <xf numFmtId="3" fontId="3" fillId="3" borderId="58" xfId="0" applyNumberFormat="1" applyFont="1" applyFill="1" applyBorder="1" applyAlignment="1">
      <alignment horizontal="left" vertical="top" wrapText="1"/>
    </xf>
    <xf numFmtId="164" fontId="3" fillId="3" borderId="29" xfId="0" applyNumberFormat="1" applyFont="1" applyFill="1" applyBorder="1" applyAlignment="1">
      <alignment horizontal="center" vertical="top"/>
    </xf>
    <xf numFmtId="164" fontId="3" fillId="3" borderId="3" xfId="0" applyNumberFormat="1" applyFont="1" applyFill="1" applyBorder="1" applyAlignment="1">
      <alignment horizontal="center" vertical="top"/>
    </xf>
    <xf numFmtId="164" fontId="3" fillId="3" borderId="36" xfId="0" applyNumberFormat="1" applyFont="1" applyFill="1" applyBorder="1" applyAlignment="1">
      <alignment horizontal="center" vertical="top"/>
    </xf>
    <xf numFmtId="164" fontId="3" fillId="3" borderId="31" xfId="0" applyNumberFormat="1" applyFont="1" applyFill="1" applyBorder="1" applyAlignment="1">
      <alignment horizontal="center" vertical="top" wrapText="1"/>
    </xf>
    <xf numFmtId="164" fontId="3" fillId="3" borderId="10" xfId="0" applyNumberFormat="1" applyFont="1" applyFill="1" applyBorder="1" applyAlignment="1">
      <alignment horizontal="center" vertical="top" wrapText="1"/>
    </xf>
    <xf numFmtId="164" fontId="3" fillId="3" borderId="0" xfId="0" applyNumberFormat="1" applyFont="1" applyFill="1" applyBorder="1" applyAlignment="1">
      <alignment horizontal="center" vertical="top"/>
    </xf>
    <xf numFmtId="164" fontId="10" fillId="4" borderId="22" xfId="0" applyNumberFormat="1" applyFont="1" applyFill="1" applyBorder="1" applyAlignment="1">
      <alignment horizontal="center" vertical="top" wrapText="1"/>
    </xf>
    <xf numFmtId="164" fontId="10" fillId="4" borderId="60" xfId="0" applyNumberFormat="1" applyFont="1" applyFill="1" applyBorder="1" applyAlignment="1">
      <alignment horizontal="center" vertical="top" wrapText="1"/>
    </xf>
    <xf numFmtId="164" fontId="10" fillId="4" borderId="23" xfId="0" applyNumberFormat="1" applyFont="1" applyFill="1" applyBorder="1" applyAlignment="1">
      <alignment horizontal="center" vertical="top" wrapText="1"/>
    </xf>
    <xf numFmtId="164" fontId="3" fillId="3" borderId="29" xfId="0" applyNumberFormat="1" applyFont="1" applyFill="1" applyBorder="1" applyAlignment="1">
      <alignment horizontal="center" vertical="top" wrapText="1"/>
    </xf>
    <xf numFmtId="164" fontId="3" fillId="3" borderId="3" xfId="0" applyNumberFormat="1" applyFont="1" applyFill="1" applyBorder="1" applyAlignment="1">
      <alignment horizontal="center" vertical="top" wrapText="1"/>
    </xf>
    <xf numFmtId="164" fontId="3" fillId="3" borderId="36" xfId="0" applyNumberFormat="1" applyFont="1" applyFill="1" applyBorder="1" applyAlignment="1">
      <alignment horizontal="center" vertical="top" wrapText="1"/>
    </xf>
    <xf numFmtId="164" fontId="3" fillId="3" borderId="45" xfId="0" applyNumberFormat="1" applyFont="1" applyFill="1" applyBorder="1" applyAlignment="1">
      <alignment horizontal="center" vertical="top" wrapText="1"/>
    </xf>
    <xf numFmtId="164" fontId="3" fillId="3" borderId="65" xfId="0" applyNumberFormat="1" applyFont="1" applyFill="1" applyBorder="1" applyAlignment="1">
      <alignment horizontal="center" vertical="top" wrapText="1"/>
    </xf>
    <xf numFmtId="164" fontId="3" fillId="3" borderId="50" xfId="0" applyNumberFormat="1" applyFont="1" applyFill="1" applyBorder="1" applyAlignment="1">
      <alignment horizontal="center" vertical="top" wrapText="1"/>
    </xf>
    <xf numFmtId="164" fontId="3" fillId="3" borderId="62" xfId="0" applyNumberFormat="1" applyFont="1" applyFill="1" applyBorder="1" applyAlignment="1">
      <alignment horizontal="center" vertical="top" wrapText="1"/>
    </xf>
    <xf numFmtId="164" fontId="3" fillId="3" borderId="0" xfId="0" applyNumberFormat="1" applyFont="1" applyFill="1" applyBorder="1" applyAlignment="1">
      <alignment horizontal="center" vertical="top" wrapText="1"/>
    </xf>
    <xf numFmtId="164" fontId="9" fillId="3" borderId="41" xfId="0" applyNumberFormat="1" applyFont="1" applyFill="1" applyBorder="1" applyAlignment="1">
      <alignment horizontal="center" vertical="top"/>
    </xf>
    <xf numFmtId="164" fontId="9" fillId="3" borderId="16" xfId="0" applyNumberFormat="1" applyFont="1" applyFill="1" applyBorder="1" applyAlignment="1">
      <alignment horizontal="center" vertical="top"/>
    </xf>
    <xf numFmtId="164" fontId="9" fillId="3" borderId="45" xfId="0" applyNumberFormat="1" applyFont="1" applyFill="1" applyBorder="1" applyAlignment="1">
      <alignment horizontal="center" vertical="top" wrapText="1"/>
    </xf>
    <xf numFmtId="164" fontId="3" fillId="0" borderId="10" xfId="0" applyNumberFormat="1" applyFont="1" applyFill="1" applyBorder="1" applyAlignment="1">
      <alignment horizontal="center" vertical="top"/>
    </xf>
    <xf numFmtId="164" fontId="3" fillId="0" borderId="3" xfId="0" applyNumberFormat="1" applyFont="1" applyFill="1" applyBorder="1" applyAlignment="1">
      <alignment horizontal="center" vertical="top" wrapText="1"/>
    </xf>
    <xf numFmtId="164" fontId="3" fillId="3" borderId="51" xfId="0" applyNumberFormat="1" applyFont="1" applyFill="1" applyBorder="1" applyAlignment="1">
      <alignment horizontal="center" vertical="top" wrapText="1"/>
    </xf>
    <xf numFmtId="164" fontId="3" fillId="5" borderId="10" xfId="0" applyNumberFormat="1" applyFont="1" applyFill="1" applyBorder="1" applyAlignment="1">
      <alignment horizontal="center" vertical="top" wrapText="1"/>
    </xf>
    <xf numFmtId="164" fontId="3" fillId="3" borderId="31" xfId="0" applyNumberFormat="1" applyFont="1" applyFill="1" applyBorder="1" applyAlignment="1">
      <alignment horizontal="center" vertical="top"/>
    </xf>
    <xf numFmtId="164" fontId="3" fillId="3" borderId="10" xfId="0" applyNumberFormat="1" applyFont="1" applyFill="1" applyBorder="1" applyAlignment="1">
      <alignment horizontal="center" vertical="top"/>
    </xf>
    <xf numFmtId="164" fontId="10" fillId="4" borderId="22" xfId="0" applyNumberFormat="1" applyFont="1" applyFill="1" applyBorder="1" applyAlignment="1">
      <alignment horizontal="center" vertical="top"/>
    </xf>
    <xf numFmtId="164" fontId="10" fillId="4" borderId="60" xfId="0" applyNumberFormat="1" applyFont="1" applyFill="1" applyBorder="1" applyAlignment="1">
      <alignment horizontal="center" vertical="top"/>
    </xf>
    <xf numFmtId="164" fontId="10" fillId="4" borderId="23" xfId="0" applyNumberFormat="1" applyFont="1" applyFill="1" applyBorder="1" applyAlignment="1">
      <alignment horizontal="center" vertical="top"/>
    </xf>
    <xf numFmtId="164" fontId="3" fillId="3" borderId="41" xfId="0" applyNumberFormat="1" applyFont="1" applyFill="1" applyBorder="1" applyAlignment="1">
      <alignment horizontal="center" vertical="top"/>
    </xf>
    <xf numFmtId="164" fontId="3" fillId="3" borderId="45" xfId="0" applyNumberFormat="1" applyFont="1" applyFill="1" applyBorder="1" applyAlignment="1">
      <alignment horizontal="center" vertical="top"/>
    </xf>
    <xf numFmtId="164" fontId="9" fillId="3" borderId="34" xfId="0" applyNumberFormat="1" applyFont="1" applyFill="1" applyBorder="1" applyAlignment="1">
      <alignment horizontal="center" vertical="top"/>
    </xf>
    <xf numFmtId="164" fontId="9" fillId="3" borderId="67" xfId="0" applyNumberFormat="1" applyFont="1" applyFill="1" applyBorder="1" applyAlignment="1">
      <alignment horizontal="center" vertical="top" wrapText="1"/>
    </xf>
    <xf numFmtId="164" fontId="9" fillId="3" borderId="38" xfId="0" applyNumberFormat="1" applyFont="1" applyFill="1" applyBorder="1" applyAlignment="1">
      <alignment horizontal="center" vertical="top"/>
    </xf>
    <xf numFmtId="164" fontId="9" fillId="3" borderId="39" xfId="0" applyNumberFormat="1" applyFont="1" applyFill="1" applyBorder="1" applyAlignment="1">
      <alignment horizontal="center" vertical="top" wrapText="1"/>
    </xf>
    <xf numFmtId="3" fontId="25" fillId="3" borderId="10" xfId="0" applyNumberFormat="1" applyFont="1" applyFill="1" applyBorder="1" applyAlignment="1">
      <alignment vertical="top" wrapText="1"/>
    </xf>
    <xf numFmtId="3" fontId="25" fillId="3" borderId="38" xfId="0" applyNumberFormat="1" applyFont="1" applyFill="1" applyBorder="1" applyAlignment="1">
      <alignment vertical="top" wrapText="1"/>
    </xf>
    <xf numFmtId="164" fontId="3" fillId="3" borderId="36" xfId="1" applyNumberFormat="1" applyFont="1" applyFill="1" applyBorder="1" applyAlignment="1">
      <alignment horizontal="center" vertical="top" wrapText="1"/>
    </xf>
    <xf numFmtId="164" fontId="3" fillId="3" borderId="3" xfId="1" applyNumberFormat="1" applyFont="1" applyFill="1" applyBorder="1" applyAlignment="1">
      <alignment horizontal="center" vertical="top" wrapText="1"/>
    </xf>
    <xf numFmtId="164" fontId="3" fillId="3" borderId="45" xfId="1" applyNumberFormat="1" applyFont="1" applyFill="1" applyBorder="1" applyAlignment="1">
      <alignment horizontal="center" vertical="top" wrapText="1"/>
    </xf>
    <xf numFmtId="164" fontId="3" fillId="3" borderId="16" xfId="1" applyNumberFormat="1" applyFont="1" applyFill="1" applyBorder="1" applyAlignment="1">
      <alignment horizontal="center" vertical="top" wrapText="1"/>
    </xf>
    <xf numFmtId="164" fontId="3" fillId="3" borderId="58" xfId="0" applyNumberFormat="1" applyFont="1" applyFill="1" applyBorder="1" applyAlignment="1">
      <alignment horizontal="center" vertical="top" wrapText="1"/>
    </xf>
    <xf numFmtId="164" fontId="3" fillId="3" borderId="14" xfId="1" applyNumberFormat="1" applyFont="1" applyFill="1" applyBorder="1" applyAlignment="1">
      <alignment horizontal="center" vertical="top" wrapText="1"/>
    </xf>
    <xf numFmtId="164" fontId="3" fillId="3" borderId="34" xfId="1" applyNumberFormat="1" applyFont="1" applyFill="1" applyBorder="1" applyAlignment="1">
      <alignment horizontal="center" vertical="top" wrapText="1"/>
    </xf>
    <xf numFmtId="164" fontId="3" fillId="3" borderId="15" xfId="0" applyNumberFormat="1" applyFont="1" applyFill="1" applyBorder="1" applyAlignment="1">
      <alignment horizontal="center" vertical="top" wrapText="1"/>
    </xf>
    <xf numFmtId="164" fontId="3" fillId="3" borderId="32" xfId="1" applyNumberFormat="1" applyFont="1" applyFill="1" applyBorder="1" applyAlignment="1">
      <alignment horizontal="center" vertical="top" wrapText="1"/>
    </xf>
    <xf numFmtId="164" fontId="3" fillId="3" borderId="42" xfId="0" applyNumberFormat="1" applyFont="1" applyFill="1" applyBorder="1" applyAlignment="1">
      <alignment horizontal="center" vertical="top"/>
    </xf>
    <xf numFmtId="164" fontId="3" fillId="0" borderId="0" xfId="0" applyNumberFormat="1" applyFont="1" applyBorder="1" applyAlignment="1">
      <alignment horizontal="center" vertical="top"/>
    </xf>
    <xf numFmtId="164" fontId="3" fillId="0" borderId="10" xfId="0" applyNumberFormat="1" applyFont="1" applyBorder="1" applyAlignment="1">
      <alignment horizontal="center" vertical="top"/>
    </xf>
    <xf numFmtId="164" fontId="3" fillId="3" borderId="58" xfId="0" applyNumberFormat="1" applyFont="1" applyFill="1" applyBorder="1" applyAlignment="1">
      <alignment horizontal="center" vertical="top"/>
    </xf>
    <xf numFmtId="164" fontId="3" fillId="0" borderId="16" xfId="0" applyNumberFormat="1" applyFont="1" applyFill="1" applyBorder="1" applyAlignment="1">
      <alignment horizontal="center" vertical="top"/>
    </xf>
    <xf numFmtId="164" fontId="3" fillId="0" borderId="0" xfId="0" applyNumberFormat="1" applyFont="1" applyFill="1" applyBorder="1" applyAlignment="1">
      <alignment horizontal="center" vertical="top"/>
    </xf>
    <xf numFmtId="164" fontId="3" fillId="0" borderId="52" xfId="0" applyNumberFormat="1" applyFont="1" applyFill="1" applyBorder="1" applyAlignment="1">
      <alignment horizontal="center" vertical="top"/>
    </xf>
    <xf numFmtId="164" fontId="3" fillId="0" borderId="38" xfId="0" applyNumberFormat="1" applyFont="1" applyFill="1" applyBorder="1" applyAlignment="1">
      <alignment horizontal="center" vertical="top"/>
    </xf>
    <xf numFmtId="164" fontId="3" fillId="0" borderId="52" xfId="0" applyNumberFormat="1" applyFont="1" applyBorder="1" applyAlignment="1">
      <alignment horizontal="center" vertical="top"/>
    </xf>
    <xf numFmtId="164" fontId="3" fillId="0" borderId="38" xfId="0" applyNumberFormat="1" applyFont="1" applyBorder="1" applyAlignment="1">
      <alignment horizontal="center" vertical="top"/>
    </xf>
    <xf numFmtId="164" fontId="11" fillId="3" borderId="52" xfId="0" applyNumberFormat="1" applyFont="1" applyFill="1" applyBorder="1" applyAlignment="1">
      <alignment horizontal="center" vertical="top"/>
    </xf>
    <xf numFmtId="164" fontId="11" fillId="3" borderId="38" xfId="0" applyNumberFormat="1" applyFont="1" applyFill="1" applyBorder="1" applyAlignment="1">
      <alignment horizontal="center" vertical="top"/>
    </xf>
    <xf numFmtId="164" fontId="10" fillId="4" borderId="24" xfId="0" applyNumberFormat="1" applyFont="1" applyFill="1" applyBorder="1" applyAlignment="1">
      <alignment horizontal="center" vertical="top" wrapText="1"/>
    </xf>
    <xf numFmtId="164" fontId="10" fillId="3" borderId="8" xfId="0" applyNumberFormat="1" applyFont="1" applyFill="1" applyBorder="1" applyAlignment="1">
      <alignment horizontal="center" vertical="top" wrapText="1"/>
    </xf>
    <xf numFmtId="164" fontId="3" fillId="3" borderId="32" xfId="0" applyNumberFormat="1" applyFont="1" applyFill="1" applyBorder="1" applyAlignment="1">
      <alignment horizontal="center" vertical="top" wrapText="1"/>
    </xf>
    <xf numFmtId="164" fontId="3" fillId="3" borderId="34" xfId="0" applyNumberFormat="1" applyFont="1" applyFill="1" applyBorder="1" applyAlignment="1">
      <alignment horizontal="center" vertical="top" wrapText="1"/>
    </xf>
    <xf numFmtId="164" fontId="3" fillId="3" borderId="51" xfId="0" applyNumberFormat="1" applyFont="1" applyFill="1" applyBorder="1" applyAlignment="1">
      <alignment horizontal="center" vertical="top"/>
    </xf>
    <xf numFmtId="164" fontId="10" fillId="2" borderId="47" xfId="0" applyNumberFormat="1" applyFont="1" applyFill="1" applyBorder="1" applyAlignment="1">
      <alignment horizontal="center" vertical="top"/>
    </xf>
    <xf numFmtId="164" fontId="10" fillId="2" borderId="53" xfId="0" applyNumberFormat="1" applyFont="1" applyFill="1" applyBorder="1" applyAlignment="1">
      <alignment horizontal="center" vertical="top"/>
    </xf>
    <xf numFmtId="164" fontId="10" fillId="2" borderId="28" xfId="0" applyNumberFormat="1" applyFont="1" applyFill="1" applyBorder="1" applyAlignment="1">
      <alignment horizontal="center" vertical="top"/>
    </xf>
    <xf numFmtId="3" fontId="25" fillId="3" borderId="34" xfId="0" applyNumberFormat="1" applyFont="1" applyFill="1" applyBorder="1" applyAlignment="1">
      <alignment horizontal="center" vertical="top" wrapText="1"/>
    </xf>
    <xf numFmtId="0" fontId="25" fillId="3" borderId="15" xfId="0" applyNumberFormat="1" applyFont="1" applyFill="1" applyBorder="1" applyAlignment="1">
      <alignment horizontal="center" vertical="top"/>
    </xf>
    <xf numFmtId="0" fontId="25" fillId="3" borderId="13" xfId="0" applyNumberFormat="1" applyFont="1" applyFill="1" applyBorder="1" applyAlignment="1">
      <alignment horizontal="center" vertical="top"/>
    </xf>
    <xf numFmtId="0" fontId="25" fillId="3" borderId="58" xfId="0" applyNumberFormat="1" applyFont="1" applyFill="1" applyBorder="1" applyAlignment="1">
      <alignment horizontal="center" vertical="top"/>
    </xf>
    <xf numFmtId="0" fontId="3" fillId="3" borderId="38" xfId="0" applyFont="1" applyFill="1" applyBorder="1" applyAlignment="1">
      <alignment horizontal="center" vertical="top" wrapText="1"/>
    </xf>
    <xf numFmtId="165" fontId="3" fillId="3" borderId="46" xfId="0" applyNumberFormat="1" applyFont="1" applyFill="1" applyBorder="1" applyAlignment="1">
      <alignment horizontal="center" vertical="top"/>
    </xf>
    <xf numFmtId="164" fontId="3" fillId="3" borderId="15" xfId="0" applyNumberFormat="1" applyFont="1" applyFill="1" applyBorder="1" applyAlignment="1">
      <alignment horizontal="center" vertical="top"/>
    </xf>
    <xf numFmtId="164" fontId="3" fillId="3" borderId="38" xfId="0" applyNumberFormat="1" applyFont="1" applyFill="1" applyBorder="1" applyAlignment="1">
      <alignment vertical="top" wrapText="1"/>
    </xf>
    <xf numFmtId="164" fontId="3" fillId="3" borderId="39" xfId="0" applyNumberFormat="1" applyFont="1" applyFill="1" applyBorder="1" applyAlignment="1">
      <alignment vertical="top" wrapText="1"/>
    </xf>
    <xf numFmtId="164" fontId="3" fillId="3" borderId="62" xfId="0" applyNumberFormat="1" applyFont="1" applyFill="1" applyBorder="1" applyAlignment="1">
      <alignment vertical="top" wrapText="1"/>
    </xf>
    <xf numFmtId="3" fontId="3" fillId="3" borderId="62" xfId="0" applyNumberFormat="1" applyFont="1" applyFill="1" applyBorder="1" applyAlignment="1">
      <alignment horizontal="center" vertical="top"/>
    </xf>
    <xf numFmtId="164" fontId="9" fillId="0" borderId="58" xfId="0" applyNumberFormat="1" applyFont="1" applyFill="1" applyBorder="1" applyAlignment="1">
      <alignment horizontal="center" vertical="top"/>
    </xf>
    <xf numFmtId="164" fontId="9" fillId="3" borderId="31" xfId="0" applyNumberFormat="1" applyFont="1" applyFill="1" applyBorder="1" applyAlignment="1">
      <alignment horizontal="center" vertical="top"/>
    </xf>
    <xf numFmtId="164" fontId="9" fillId="3" borderId="10" xfId="0" applyNumberFormat="1" applyFont="1" applyFill="1" applyBorder="1" applyAlignment="1">
      <alignment horizontal="center" vertical="top"/>
    </xf>
    <xf numFmtId="164" fontId="9" fillId="0" borderId="42" xfId="0" applyNumberFormat="1" applyFont="1" applyFill="1" applyBorder="1" applyAlignment="1">
      <alignment horizontal="center" vertical="top"/>
    </xf>
    <xf numFmtId="164" fontId="9" fillId="3" borderId="58" xfId="0" applyNumberFormat="1" applyFont="1" applyFill="1" applyBorder="1" applyAlignment="1">
      <alignment horizontal="center" vertical="top"/>
    </xf>
    <xf numFmtId="164" fontId="9" fillId="3" borderId="42" xfId="0" applyNumberFormat="1" applyFont="1" applyFill="1" applyBorder="1" applyAlignment="1">
      <alignment horizontal="center" vertical="top"/>
    </xf>
    <xf numFmtId="164" fontId="15" fillId="4" borderId="22" xfId="0" applyNumberFormat="1" applyFont="1" applyFill="1" applyBorder="1" applyAlignment="1">
      <alignment horizontal="center" vertical="top" wrapText="1"/>
    </xf>
    <xf numFmtId="164" fontId="15" fillId="4" borderId="60" xfId="0" applyNumberFormat="1" applyFont="1" applyFill="1" applyBorder="1" applyAlignment="1">
      <alignment horizontal="center" vertical="top" wrapText="1"/>
    </xf>
    <xf numFmtId="164" fontId="15" fillId="4" borderId="24" xfId="0" applyNumberFormat="1" applyFont="1" applyFill="1" applyBorder="1" applyAlignment="1">
      <alignment horizontal="center" vertical="top" wrapText="1"/>
    </xf>
    <xf numFmtId="165" fontId="9" fillId="3" borderId="46" xfId="0" applyNumberFormat="1" applyFont="1" applyFill="1" applyBorder="1" applyAlignment="1">
      <alignment horizontal="center" vertical="top"/>
    </xf>
    <xf numFmtId="164" fontId="9" fillId="3" borderId="32" xfId="0" applyNumberFormat="1" applyFont="1" applyFill="1" applyBorder="1" applyAlignment="1">
      <alignment horizontal="center" vertical="top"/>
    </xf>
    <xf numFmtId="164" fontId="9" fillId="3" borderId="32" xfId="1" applyNumberFormat="1" applyFont="1" applyFill="1" applyBorder="1" applyAlignment="1">
      <alignment horizontal="left" vertical="top" wrapText="1"/>
    </xf>
    <xf numFmtId="0" fontId="9" fillId="3" borderId="46" xfId="0" applyNumberFormat="1" applyFont="1" applyFill="1" applyBorder="1" applyAlignment="1">
      <alignment horizontal="center" vertical="top"/>
    </xf>
    <xf numFmtId="3" fontId="9" fillId="3" borderId="32" xfId="1" applyNumberFormat="1" applyFont="1" applyFill="1" applyBorder="1" applyAlignment="1">
      <alignment horizontal="center" vertical="top" wrapText="1"/>
    </xf>
    <xf numFmtId="3" fontId="9" fillId="3" borderId="34" xfId="1" applyNumberFormat="1" applyFont="1" applyFill="1" applyBorder="1" applyAlignment="1">
      <alignment horizontal="center" vertical="top" wrapText="1"/>
    </xf>
    <xf numFmtId="0" fontId="9" fillId="3" borderId="15" xfId="0" applyNumberFormat="1" applyFont="1" applyFill="1" applyBorder="1" applyAlignment="1">
      <alignment horizontal="center" vertical="top"/>
    </xf>
    <xf numFmtId="3" fontId="10" fillId="3" borderId="31" xfId="0" applyNumberFormat="1" applyFont="1" applyFill="1" applyBorder="1" applyAlignment="1">
      <alignment horizontal="left" vertical="top" wrapText="1"/>
    </xf>
    <xf numFmtId="3" fontId="10" fillId="3" borderId="37" xfId="0" applyNumberFormat="1" applyFont="1" applyFill="1" applyBorder="1" applyAlignment="1">
      <alignment horizontal="left" vertical="top" wrapText="1"/>
    </xf>
    <xf numFmtId="3" fontId="25" fillId="3" borderId="32" xfId="0" applyNumberFormat="1" applyFont="1" applyFill="1" applyBorder="1" applyAlignment="1">
      <alignment horizontal="center" vertical="top" wrapText="1"/>
    </xf>
    <xf numFmtId="3" fontId="25" fillId="3" borderId="41" xfId="0" applyNumberFormat="1" applyFont="1" applyFill="1" applyBorder="1" applyAlignment="1">
      <alignment horizontal="center" vertical="top" wrapText="1"/>
    </xf>
    <xf numFmtId="0" fontId="3" fillId="3" borderId="41" xfId="0" applyFont="1" applyFill="1" applyBorder="1" applyAlignment="1">
      <alignment horizontal="center" vertical="top" wrapText="1"/>
    </xf>
    <xf numFmtId="0" fontId="3" fillId="3" borderId="37" xfId="0" applyFont="1" applyFill="1" applyBorder="1" applyAlignment="1">
      <alignment horizontal="center" vertical="top" wrapText="1"/>
    </xf>
    <xf numFmtId="164" fontId="3" fillId="0" borderId="41" xfId="0" applyNumberFormat="1" applyFont="1" applyFill="1" applyBorder="1" applyAlignment="1">
      <alignment horizontal="center" vertical="top" wrapText="1"/>
    </xf>
    <xf numFmtId="164" fontId="3" fillId="0" borderId="43" xfId="0" applyNumberFormat="1" applyFont="1" applyFill="1" applyBorder="1" applyAlignment="1">
      <alignment horizontal="left" vertical="top" wrapText="1"/>
    </xf>
    <xf numFmtId="165" fontId="3" fillId="3" borderId="48" xfId="0" applyNumberFormat="1" applyFont="1" applyFill="1" applyBorder="1" applyAlignment="1">
      <alignment horizontal="center" vertical="top"/>
    </xf>
    <xf numFmtId="1" fontId="3" fillId="3" borderId="13" xfId="0" applyNumberFormat="1" applyFont="1" applyFill="1" applyBorder="1" applyAlignment="1">
      <alignment horizontal="center" vertical="center"/>
    </xf>
    <xf numFmtId="1" fontId="10" fillId="3" borderId="12" xfId="0" applyNumberFormat="1" applyFont="1" applyFill="1" applyBorder="1" applyAlignment="1">
      <alignment horizontal="center" vertical="top"/>
    </xf>
    <xf numFmtId="1" fontId="10" fillId="3" borderId="49" xfId="0" applyNumberFormat="1" applyFont="1" applyFill="1" applyBorder="1" applyAlignment="1">
      <alignment horizontal="center" vertical="top"/>
    </xf>
    <xf numFmtId="3" fontId="3" fillId="3" borderId="39" xfId="0" applyNumberFormat="1" applyFont="1" applyFill="1" applyBorder="1" applyAlignment="1">
      <alignment horizontal="center" vertical="center" wrapText="1"/>
    </xf>
    <xf numFmtId="3" fontId="10" fillId="3" borderId="3" xfId="0" applyNumberFormat="1" applyFont="1" applyFill="1" applyBorder="1" applyAlignment="1">
      <alignment horizontal="center" vertical="center" wrapText="1"/>
    </xf>
    <xf numFmtId="164" fontId="3" fillId="3" borderId="32" xfId="0" applyNumberFormat="1" applyFont="1" applyFill="1" applyBorder="1" applyAlignment="1">
      <alignment horizontal="center" vertical="top"/>
    </xf>
    <xf numFmtId="164" fontId="3" fillId="3" borderId="34" xfId="0" applyNumberFormat="1" applyFont="1" applyFill="1" applyBorder="1" applyAlignment="1">
      <alignment horizontal="center" vertical="top"/>
    </xf>
    <xf numFmtId="49" fontId="10" fillId="3" borderId="19" xfId="0" applyNumberFormat="1" applyFont="1" applyFill="1" applyBorder="1" applyAlignment="1">
      <alignment horizontal="center" vertical="top"/>
    </xf>
    <xf numFmtId="49" fontId="10" fillId="3" borderId="1" xfId="0" applyNumberFormat="1" applyFont="1" applyFill="1" applyBorder="1" applyAlignment="1">
      <alignment horizontal="center" vertical="top"/>
    </xf>
    <xf numFmtId="3" fontId="3" fillId="3" borderId="20" xfId="0" applyNumberFormat="1" applyFont="1" applyFill="1" applyBorder="1" applyAlignment="1">
      <alignment horizontal="center" vertical="center" wrapText="1"/>
    </xf>
    <xf numFmtId="3" fontId="3" fillId="3" borderId="21" xfId="0" applyNumberFormat="1" applyFont="1" applyFill="1" applyBorder="1" applyAlignment="1">
      <alignment horizontal="center" vertical="top" wrapText="1"/>
    </xf>
    <xf numFmtId="3" fontId="3" fillId="3" borderId="1" xfId="0" applyNumberFormat="1" applyFont="1" applyFill="1" applyBorder="1" applyAlignment="1">
      <alignment horizontal="left" vertical="top" wrapText="1"/>
    </xf>
    <xf numFmtId="3" fontId="3" fillId="3" borderId="54" xfId="0" applyNumberFormat="1" applyFont="1" applyFill="1" applyBorder="1" applyAlignment="1">
      <alignment horizontal="center" vertical="top" wrapText="1"/>
    </xf>
    <xf numFmtId="3" fontId="3" fillId="3" borderId="14" xfId="0" applyNumberFormat="1" applyFont="1" applyFill="1" applyBorder="1" applyAlignment="1">
      <alignment horizontal="center" vertical="top"/>
    </xf>
    <xf numFmtId="164" fontId="3" fillId="3" borderId="37" xfId="0" applyNumberFormat="1" applyFont="1" applyFill="1" applyBorder="1" applyAlignment="1">
      <alignment horizontal="center" vertical="top"/>
    </xf>
    <xf numFmtId="164" fontId="3" fillId="3" borderId="38" xfId="0" applyNumberFormat="1" applyFont="1" applyFill="1" applyBorder="1" applyAlignment="1">
      <alignment horizontal="center" vertical="top"/>
    </xf>
    <xf numFmtId="3" fontId="3" fillId="3" borderId="52" xfId="0" applyNumberFormat="1" applyFont="1" applyFill="1" applyBorder="1" applyAlignment="1">
      <alignment horizontal="center" vertical="top"/>
    </xf>
    <xf numFmtId="3" fontId="3" fillId="3" borderId="62" xfId="0" applyNumberFormat="1" applyFont="1" applyFill="1" applyBorder="1" applyAlignment="1">
      <alignment vertical="top" wrapText="1"/>
    </xf>
    <xf numFmtId="3" fontId="3" fillId="3" borderId="59" xfId="0" applyNumberFormat="1" applyFont="1" applyFill="1" applyBorder="1" applyAlignment="1">
      <alignment horizontal="center" vertical="center" textRotation="90" wrapText="1"/>
    </xf>
    <xf numFmtId="3" fontId="3" fillId="3" borderId="63" xfId="0" applyNumberFormat="1" applyFont="1" applyFill="1" applyBorder="1" applyAlignment="1">
      <alignment horizontal="center" vertical="center" textRotation="90" wrapText="1"/>
    </xf>
    <xf numFmtId="164" fontId="3" fillId="3" borderId="52" xfId="0" applyNumberFormat="1" applyFont="1" applyFill="1" applyBorder="1" applyAlignment="1">
      <alignment horizontal="center" vertical="top"/>
    </xf>
    <xf numFmtId="164" fontId="10" fillId="4" borderId="24" xfId="0" applyNumberFormat="1" applyFont="1" applyFill="1" applyBorder="1" applyAlignment="1">
      <alignment horizontal="center" vertical="top"/>
    </xf>
    <xf numFmtId="164" fontId="9" fillId="0" borderId="0" xfId="0" applyNumberFormat="1" applyFont="1" applyBorder="1" applyAlignment="1">
      <alignment vertical="top"/>
    </xf>
    <xf numFmtId="164" fontId="3" fillId="0" borderId="0" xfId="0" applyNumberFormat="1" applyFont="1" applyAlignment="1">
      <alignment vertical="top"/>
    </xf>
    <xf numFmtId="3" fontId="3" fillId="3" borderId="45" xfId="0" applyNumberFormat="1" applyFont="1" applyFill="1" applyBorder="1" applyAlignment="1">
      <alignment horizontal="left" vertical="top"/>
    </xf>
    <xf numFmtId="3" fontId="3" fillId="3" borderId="58" xfId="0" applyNumberFormat="1" applyFont="1" applyFill="1" applyBorder="1" applyAlignment="1">
      <alignment horizontal="left" vertical="top"/>
    </xf>
    <xf numFmtId="165" fontId="3" fillId="10" borderId="46" xfId="0" applyNumberFormat="1" applyFont="1" applyFill="1" applyBorder="1" applyAlignment="1">
      <alignment horizontal="center" vertical="top" wrapText="1"/>
    </xf>
    <xf numFmtId="165" fontId="3" fillId="10" borderId="15" xfId="0" applyNumberFormat="1" applyFont="1" applyFill="1" applyBorder="1" applyAlignment="1">
      <alignment horizontal="center" vertical="top" wrapText="1"/>
    </xf>
    <xf numFmtId="165" fontId="3" fillId="10" borderId="32" xfId="0" applyNumberFormat="1" applyFont="1" applyFill="1" applyBorder="1" applyAlignment="1">
      <alignment horizontal="center" vertical="top" wrapText="1"/>
    </xf>
    <xf numFmtId="165" fontId="3" fillId="10" borderId="34" xfId="0" applyNumberFormat="1" applyFont="1" applyFill="1" applyBorder="1" applyAlignment="1">
      <alignment horizontal="center" vertical="top" wrapText="1"/>
    </xf>
    <xf numFmtId="3" fontId="10" fillId="3" borderId="45" xfId="0" applyNumberFormat="1" applyFont="1" applyFill="1" applyBorder="1" applyAlignment="1">
      <alignment horizontal="right" vertical="top"/>
    </xf>
    <xf numFmtId="3" fontId="10" fillId="3" borderId="58" xfId="0" applyNumberFormat="1" applyFont="1" applyFill="1" applyBorder="1" applyAlignment="1">
      <alignment horizontal="right" vertical="top"/>
    </xf>
    <xf numFmtId="49" fontId="10" fillId="2" borderId="10" xfId="0" applyNumberFormat="1" applyFont="1" applyFill="1" applyBorder="1" applyAlignment="1">
      <alignment horizontal="center" vertical="top"/>
    </xf>
    <xf numFmtId="1" fontId="3" fillId="3" borderId="16" xfId="0" applyNumberFormat="1" applyFont="1" applyFill="1" applyBorder="1" applyAlignment="1">
      <alignment horizontal="center" vertical="top" wrapText="1"/>
    </xf>
    <xf numFmtId="3" fontId="10" fillId="3" borderId="35" xfId="0" applyNumberFormat="1" applyFont="1" applyFill="1" applyBorder="1" applyAlignment="1">
      <alignment horizontal="center" vertical="top" wrapText="1"/>
    </xf>
    <xf numFmtId="3" fontId="3" fillId="3" borderId="11" xfId="0" applyNumberFormat="1" applyFont="1" applyFill="1" applyBorder="1" applyAlignment="1">
      <alignment horizontal="center" vertical="center" textRotation="90" wrapText="1"/>
    </xf>
    <xf numFmtId="3" fontId="10" fillId="3" borderId="10" xfId="0" applyNumberFormat="1" applyFont="1" applyFill="1" applyBorder="1" applyAlignment="1">
      <alignment horizontal="center" vertical="top" wrapText="1"/>
    </xf>
    <xf numFmtId="3" fontId="3" fillId="0" borderId="20" xfId="0" applyNumberFormat="1" applyFont="1" applyFill="1" applyBorder="1" applyAlignment="1">
      <alignment vertical="top"/>
    </xf>
    <xf numFmtId="3" fontId="27" fillId="0" borderId="21" xfId="0" applyNumberFormat="1" applyFont="1" applyFill="1" applyBorder="1" applyAlignment="1">
      <alignment vertical="top"/>
    </xf>
    <xf numFmtId="3" fontId="27" fillId="0" borderId="18" xfId="0" applyNumberFormat="1" applyFont="1" applyFill="1" applyBorder="1" applyAlignment="1">
      <alignment vertical="top" wrapText="1"/>
    </xf>
    <xf numFmtId="3" fontId="27" fillId="0" borderId="19" xfId="0" applyNumberFormat="1" applyFont="1" applyFill="1" applyBorder="1" applyAlignment="1">
      <alignment vertical="top" wrapText="1"/>
    </xf>
    <xf numFmtId="164" fontId="3" fillId="3" borderId="14" xfId="0" applyNumberFormat="1" applyFont="1" applyFill="1" applyBorder="1" applyAlignment="1">
      <alignment horizontal="center" vertical="top"/>
    </xf>
    <xf numFmtId="164" fontId="3" fillId="3" borderId="33" xfId="0" applyNumberFormat="1" applyFont="1" applyFill="1" applyBorder="1" applyAlignment="1">
      <alignment vertical="top" wrapText="1"/>
    </xf>
    <xf numFmtId="164" fontId="3" fillId="3" borderId="34" xfId="0" applyNumberFormat="1" applyFont="1" applyFill="1" applyBorder="1" applyAlignment="1">
      <alignment vertical="top" wrapText="1"/>
    </xf>
    <xf numFmtId="164" fontId="3" fillId="3" borderId="67" xfId="0" applyNumberFormat="1" applyFont="1" applyFill="1" applyBorder="1" applyAlignment="1">
      <alignment vertical="top" wrapText="1"/>
    </xf>
    <xf numFmtId="3" fontId="9" fillId="3" borderId="62" xfId="0" applyNumberFormat="1" applyFont="1" applyFill="1" applyBorder="1" applyAlignment="1">
      <alignment horizontal="center" vertical="top"/>
    </xf>
    <xf numFmtId="49" fontId="3" fillId="0" borderId="38" xfId="0" applyNumberFormat="1" applyFont="1" applyBorder="1" applyAlignment="1">
      <alignment horizontal="center" vertical="top"/>
    </xf>
    <xf numFmtId="164" fontId="3" fillId="3" borderId="52" xfId="1" applyNumberFormat="1" applyFont="1" applyFill="1" applyBorder="1" applyAlignment="1">
      <alignment horizontal="center" vertical="top" wrapText="1"/>
    </xf>
    <xf numFmtId="164" fontId="3" fillId="3" borderId="38" xfId="1" applyNumberFormat="1" applyFont="1" applyFill="1" applyBorder="1" applyAlignment="1">
      <alignment horizontal="center" vertical="top" wrapText="1"/>
    </xf>
    <xf numFmtId="3" fontId="10" fillId="3" borderId="10" xfId="0" applyNumberFormat="1" applyFont="1" applyFill="1" applyBorder="1" applyAlignment="1">
      <alignment horizontal="left" vertical="top" wrapText="1"/>
    </xf>
    <xf numFmtId="0" fontId="3" fillId="3" borderId="31" xfId="0" applyFont="1" applyFill="1" applyBorder="1" applyAlignment="1">
      <alignment horizontal="center" vertical="top" wrapText="1"/>
    </xf>
    <xf numFmtId="3" fontId="10" fillId="3" borderId="40" xfId="0" applyNumberFormat="1" applyFont="1" applyFill="1" applyBorder="1" applyAlignment="1">
      <alignment horizontal="center" vertical="top" wrapText="1"/>
    </xf>
    <xf numFmtId="3" fontId="3" fillId="0" borderId="14" xfId="0" applyNumberFormat="1" applyFont="1" applyBorder="1" applyAlignment="1">
      <alignment horizontal="center" vertical="top"/>
    </xf>
    <xf numFmtId="3" fontId="3" fillId="3" borderId="52" xfId="1" applyNumberFormat="1" applyFont="1" applyFill="1" applyBorder="1" applyAlignment="1">
      <alignment horizontal="center" vertical="top" wrapText="1"/>
    </xf>
    <xf numFmtId="3" fontId="10" fillId="3" borderId="35" xfId="0" applyNumberFormat="1" applyFont="1" applyFill="1" applyBorder="1" applyAlignment="1">
      <alignment horizontal="center" vertical="top" wrapText="1"/>
    </xf>
    <xf numFmtId="3" fontId="10" fillId="3" borderId="45" xfId="0" applyNumberFormat="1" applyFont="1" applyFill="1" applyBorder="1" applyAlignment="1">
      <alignment horizontal="center" vertical="top" wrapText="1"/>
    </xf>
    <xf numFmtId="3" fontId="10" fillId="3" borderId="0" xfId="0" applyNumberFormat="1" applyFont="1" applyFill="1" applyBorder="1" applyAlignment="1">
      <alignment horizontal="center" vertical="top" wrapText="1"/>
    </xf>
    <xf numFmtId="3" fontId="10" fillId="3" borderId="11" xfId="0" applyNumberFormat="1" applyFont="1" applyFill="1" applyBorder="1" applyAlignment="1">
      <alignment horizontal="center" vertical="center" wrapText="1"/>
    </xf>
    <xf numFmtId="3" fontId="10" fillId="3" borderId="35" xfId="0" applyNumberFormat="1" applyFont="1" applyFill="1" applyBorder="1" applyAlignment="1">
      <alignment horizontal="center" vertical="top" wrapText="1"/>
    </xf>
    <xf numFmtId="3" fontId="10" fillId="3" borderId="4" xfId="0" applyNumberFormat="1" applyFont="1" applyFill="1" applyBorder="1" applyAlignment="1">
      <alignment horizontal="center" vertical="top" wrapText="1"/>
    </xf>
    <xf numFmtId="3" fontId="10" fillId="3" borderId="39" xfId="0" applyNumberFormat="1" applyFont="1" applyFill="1" applyBorder="1" applyAlignment="1">
      <alignment horizontal="center" vertical="top" wrapText="1"/>
    </xf>
    <xf numFmtId="1" fontId="3" fillId="0" borderId="12" xfId="0" applyNumberFormat="1" applyFont="1" applyFill="1" applyBorder="1" applyAlignment="1">
      <alignment horizontal="center" vertical="top" wrapText="1"/>
    </xf>
    <xf numFmtId="3" fontId="10" fillId="3" borderId="35" xfId="0" applyNumberFormat="1" applyFont="1" applyFill="1" applyBorder="1" applyAlignment="1">
      <alignment vertical="top" wrapText="1"/>
    </xf>
    <xf numFmtId="3" fontId="10" fillId="3" borderId="10" xfId="0" applyNumberFormat="1" applyFont="1" applyFill="1" applyBorder="1" applyAlignment="1">
      <alignment horizontal="left" vertical="top" wrapText="1"/>
    </xf>
    <xf numFmtId="3" fontId="10" fillId="3" borderId="35" xfId="0" applyNumberFormat="1" applyFont="1" applyFill="1" applyBorder="1" applyAlignment="1">
      <alignment horizontal="center" vertical="top" wrapText="1"/>
    </xf>
    <xf numFmtId="3" fontId="3" fillId="3" borderId="10" xfId="0" applyNumberFormat="1" applyFont="1" applyFill="1" applyBorder="1" applyAlignment="1">
      <alignment horizontal="left" vertical="top" wrapText="1"/>
    </xf>
    <xf numFmtId="164" fontId="3" fillId="3" borderId="10" xfId="0" applyNumberFormat="1" applyFont="1" applyFill="1" applyBorder="1" applyAlignment="1">
      <alignment horizontal="center" vertical="top"/>
    </xf>
    <xf numFmtId="3" fontId="3" fillId="3" borderId="11" xfId="0" applyNumberFormat="1" applyFont="1" applyFill="1" applyBorder="1" applyAlignment="1">
      <alignment horizontal="center" vertical="center" textRotation="90" wrapText="1"/>
    </xf>
    <xf numFmtId="3" fontId="10" fillId="3" borderId="39" xfId="0" applyNumberFormat="1" applyFont="1" applyFill="1" applyBorder="1" applyAlignment="1">
      <alignment horizontal="center" vertical="center" wrapText="1"/>
    </xf>
    <xf numFmtId="3" fontId="3" fillId="3" borderId="61" xfId="0" applyNumberFormat="1" applyFont="1" applyFill="1" applyBorder="1" applyAlignment="1">
      <alignment vertical="top" wrapText="1"/>
    </xf>
    <xf numFmtId="3" fontId="3" fillId="3" borderId="6" xfId="0" applyNumberFormat="1" applyFont="1" applyFill="1" applyBorder="1" applyAlignment="1">
      <alignment horizontal="center" vertical="top"/>
    </xf>
    <xf numFmtId="164" fontId="3" fillId="3" borderId="6" xfId="0" applyNumberFormat="1" applyFont="1" applyFill="1" applyBorder="1" applyAlignment="1">
      <alignment horizontal="center" vertical="top"/>
    </xf>
    <xf numFmtId="164" fontId="3" fillId="3" borderId="61" xfId="0" applyNumberFormat="1" applyFont="1" applyFill="1" applyBorder="1" applyAlignment="1">
      <alignment horizontal="center" vertical="top"/>
    </xf>
    <xf numFmtId="164" fontId="3" fillId="3" borderId="8" xfId="0" applyNumberFormat="1" applyFont="1" applyFill="1" applyBorder="1" applyAlignment="1">
      <alignment horizontal="center" vertical="top"/>
    </xf>
    <xf numFmtId="3" fontId="3" fillId="3" borderId="0" xfId="0" applyNumberFormat="1" applyFont="1" applyFill="1" applyBorder="1" applyAlignment="1">
      <alignment vertical="top" wrapText="1"/>
    </xf>
    <xf numFmtId="3" fontId="3" fillId="3" borderId="37" xfId="0" applyNumberFormat="1" applyFont="1" applyFill="1" applyBorder="1" applyAlignment="1">
      <alignment vertical="top" wrapText="1"/>
    </xf>
    <xf numFmtId="3" fontId="3" fillId="3" borderId="6" xfId="0" applyNumberFormat="1" applyFont="1" applyFill="1" applyBorder="1" applyAlignment="1">
      <alignment vertical="top" wrapText="1"/>
    </xf>
    <xf numFmtId="3" fontId="3" fillId="3" borderId="48" xfId="0" applyNumberFormat="1" applyFont="1" applyFill="1" applyBorder="1" applyAlignment="1">
      <alignment horizontal="center" vertical="top"/>
    </xf>
    <xf numFmtId="3" fontId="3" fillId="3" borderId="7" xfId="0" applyNumberFormat="1" applyFont="1" applyFill="1" applyBorder="1" applyAlignment="1">
      <alignment horizontal="center" vertical="top" wrapText="1"/>
    </xf>
    <xf numFmtId="3" fontId="3" fillId="3" borderId="61" xfId="0" applyNumberFormat="1" applyFont="1" applyFill="1" applyBorder="1" applyAlignment="1">
      <alignment horizontal="center" vertical="top" wrapText="1"/>
    </xf>
    <xf numFmtId="3" fontId="3" fillId="3" borderId="8" xfId="0" applyNumberFormat="1" applyFont="1" applyFill="1" applyBorder="1" applyAlignment="1">
      <alignment horizontal="center" vertical="top"/>
    </xf>
    <xf numFmtId="1" fontId="3" fillId="3" borderId="16" xfId="0" applyNumberFormat="1" applyFont="1" applyFill="1" applyBorder="1" applyAlignment="1">
      <alignment horizontal="center" vertical="center"/>
    </xf>
    <xf numFmtId="1" fontId="3" fillId="3" borderId="58" xfId="0" applyNumberFormat="1" applyFont="1" applyFill="1" applyBorder="1" applyAlignment="1">
      <alignment horizontal="center" vertical="center"/>
    </xf>
    <xf numFmtId="3" fontId="10" fillId="3" borderId="17" xfId="0" applyNumberFormat="1" applyFont="1" applyFill="1" applyBorder="1" applyAlignment="1">
      <alignment horizontal="center" vertical="center" wrapText="1"/>
    </xf>
    <xf numFmtId="3" fontId="10" fillId="3" borderId="59" xfId="0" applyNumberFormat="1" applyFont="1" applyFill="1" applyBorder="1" applyAlignment="1">
      <alignment horizontal="center" vertical="center" wrapText="1"/>
    </xf>
    <xf numFmtId="1" fontId="3" fillId="3" borderId="16" xfId="0" applyNumberFormat="1" applyFont="1" applyFill="1" applyBorder="1" applyAlignment="1">
      <alignment horizontal="center" vertical="top" wrapText="1"/>
    </xf>
    <xf numFmtId="3" fontId="10" fillId="3" borderId="35" xfId="0" applyNumberFormat="1" applyFont="1" applyFill="1" applyBorder="1" applyAlignment="1">
      <alignment horizontal="center" vertical="top" wrapText="1"/>
    </xf>
    <xf numFmtId="3" fontId="3" fillId="3" borderId="38" xfId="0" applyNumberFormat="1" applyFont="1" applyFill="1" applyBorder="1" applyAlignment="1">
      <alignment horizontal="center" vertical="top" wrapText="1"/>
    </xf>
    <xf numFmtId="3" fontId="3" fillId="3" borderId="31" xfId="0" applyNumberFormat="1" applyFont="1" applyFill="1" applyBorder="1" applyAlignment="1">
      <alignment vertical="top" wrapText="1"/>
    </xf>
    <xf numFmtId="3" fontId="3" fillId="3" borderId="42" xfId="0" applyNumberFormat="1" applyFont="1" applyFill="1" applyBorder="1" applyAlignment="1">
      <alignment horizontal="center" vertical="top" wrapText="1"/>
    </xf>
    <xf numFmtId="3" fontId="3" fillId="3" borderId="48" xfId="0" applyNumberFormat="1" applyFont="1" applyFill="1" applyBorder="1" applyAlignment="1">
      <alignment horizontal="center" vertical="top" wrapText="1"/>
    </xf>
    <xf numFmtId="3" fontId="3" fillId="3" borderId="6" xfId="0" applyNumberFormat="1" applyFont="1" applyFill="1" applyBorder="1" applyAlignment="1">
      <alignment horizontal="center" vertical="top" wrapText="1"/>
    </xf>
    <xf numFmtId="3" fontId="3" fillId="3" borderId="8" xfId="0" applyNumberFormat="1" applyFont="1" applyFill="1" applyBorder="1" applyAlignment="1">
      <alignment horizontal="center" vertical="top" wrapText="1"/>
    </xf>
    <xf numFmtId="164" fontId="9" fillId="3" borderId="33" xfId="0" applyNumberFormat="1" applyFont="1" applyFill="1" applyBorder="1" applyAlignment="1">
      <alignment horizontal="center" vertical="top"/>
    </xf>
    <xf numFmtId="164" fontId="9" fillId="3" borderId="66" xfId="0" applyNumberFormat="1" applyFont="1" applyFill="1" applyBorder="1" applyAlignment="1">
      <alignment horizontal="center" vertical="top"/>
    </xf>
    <xf numFmtId="164" fontId="3" fillId="3" borderId="10" xfId="0" applyNumberFormat="1" applyFont="1" applyFill="1" applyBorder="1" applyAlignment="1">
      <alignment horizontal="center" vertical="top"/>
    </xf>
    <xf numFmtId="3" fontId="28" fillId="3" borderId="19" xfId="0" applyNumberFormat="1" applyFont="1" applyFill="1" applyBorder="1" applyAlignment="1">
      <alignment horizontal="left" vertical="top" wrapText="1"/>
    </xf>
    <xf numFmtId="3" fontId="27" fillId="0" borderId="21" xfId="0" applyNumberFormat="1" applyFont="1" applyFill="1" applyBorder="1" applyAlignment="1">
      <alignment horizontal="left" vertical="top" wrapText="1"/>
    </xf>
    <xf numFmtId="0" fontId="3" fillId="3" borderId="10" xfId="0" applyFont="1" applyFill="1" applyBorder="1" applyAlignment="1">
      <alignment horizontal="center" vertical="top" wrapText="1"/>
    </xf>
    <xf numFmtId="3" fontId="3" fillId="3" borderId="16" xfId="0" applyNumberFormat="1" applyFont="1" applyFill="1" applyBorder="1" applyAlignment="1">
      <alignment horizontal="center" vertical="top" wrapText="1"/>
    </xf>
    <xf numFmtId="3" fontId="3" fillId="3" borderId="17" xfId="0" applyNumberFormat="1" applyFont="1" applyFill="1" applyBorder="1" applyAlignment="1">
      <alignment horizontal="center" vertical="top"/>
    </xf>
    <xf numFmtId="1" fontId="3" fillId="3" borderId="16" xfId="0" applyNumberFormat="1" applyFont="1" applyFill="1" applyBorder="1" applyAlignment="1">
      <alignment horizontal="center" vertical="top" wrapText="1"/>
    </xf>
    <xf numFmtId="3" fontId="3" fillId="3" borderId="58" xfId="0" applyNumberFormat="1" applyFont="1" applyFill="1" applyBorder="1" applyAlignment="1">
      <alignment horizontal="center" vertical="top"/>
    </xf>
    <xf numFmtId="3" fontId="3" fillId="3" borderId="42" xfId="0" applyNumberFormat="1" applyFont="1" applyFill="1" applyBorder="1" applyAlignment="1">
      <alignment horizontal="center" vertical="top"/>
    </xf>
    <xf numFmtId="3" fontId="3" fillId="3" borderId="10" xfId="0" applyNumberFormat="1" applyFont="1" applyFill="1" applyBorder="1" applyAlignment="1">
      <alignment horizontal="left" vertical="top" wrapText="1"/>
    </xf>
    <xf numFmtId="3" fontId="3" fillId="3" borderId="64" xfId="0" applyNumberFormat="1" applyFont="1" applyFill="1" applyBorder="1" applyAlignment="1">
      <alignment horizontal="center" vertical="top" wrapText="1"/>
    </xf>
    <xf numFmtId="1" fontId="3" fillId="3" borderId="5" xfId="0" applyNumberFormat="1" applyFont="1" applyFill="1" applyBorder="1" applyAlignment="1">
      <alignment horizontal="center" vertical="top"/>
    </xf>
    <xf numFmtId="1" fontId="3" fillId="3" borderId="10" xfId="0" applyNumberFormat="1" applyFont="1" applyFill="1" applyBorder="1" applyAlignment="1">
      <alignment horizontal="center" vertical="top" wrapText="1"/>
    </xf>
    <xf numFmtId="1" fontId="3" fillId="3" borderId="34" xfId="0" applyNumberFormat="1" applyFont="1" applyFill="1" applyBorder="1" applyAlignment="1">
      <alignment horizontal="center" vertical="top" wrapText="1"/>
    </xf>
    <xf numFmtId="1" fontId="3" fillId="3" borderId="31" xfId="0" applyNumberFormat="1" applyFont="1" applyFill="1" applyBorder="1" applyAlignment="1">
      <alignment horizontal="center" vertical="top" wrapText="1"/>
    </xf>
    <xf numFmtId="1" fontId="3" fillId="3" borderId="32" xfId="0" applyNumberFormat="1" applyFont="1" applyFill="1" applyBorder="1" applyAlignment="1">
      <alignment horizontal="center" vertical="top" wrapText="1"/>
    </xf>
    <xf numFmtId="3" fontId="3" fillId="3" borderId="66" xfId="0" applyNumberFormat="1" applyFont="1" applyFill="1" applyBorder="1" applyAlignment="1">
      <alignment vertical="top" wrapText="1"/>
    </xf>
    <xf numFmtId="0" fontId="3" fillId="3" borderId="0" xfId="0" applyFont="1" applyFill="1" applyBorder="1" applyAlignment="1">
      <alignment horizontal="center" vertical="top" wrapText="1"/>
    </xf>
    <xf numFmtId="1" fontId="3" fillId="3" borderId="3" xfId="0" applyNumberFormat="1" applyFont="1" applyFill="1" applyBorder="1" applyAlignment="1">
      <alignment horizontal="center" vertical="top" wrapText="1"/>
    </xf>
    <xf numFmtId="3" fontId="25" fillId="3" borderId="0" xfId="0" applyNumberFormat="1" applyFont="1" applyFill="1" applyAlignment="1">
      <alignment vertical="top" wrapText="1"/>
    </xf>
    <xf numFmtId="3" fontId="3" fillId="3" borderId="13" xfId="0" applyNumberFormat="1" applyFont="1" applyFill="1" applyBorder="1" applyAlignment="1">
      <alignment horizontal="left" vertical="top" wrapText="1"/>
    </xf>
    <xf numFmtId="164" fontId="3" fillId="3" borderId="14" xfId="0" applyNumberFormat="1" applyFont="1" applyFill="1" applyBorder="1" applyAlignment="1">
      <alignment horizontal="center" vertical="top" wrapText="1"/>
    </xf>
    <xf numFmtId="164" fontId="3" fillId="3" borderId="0" xfId="10" applyNumberFormat="1" applyFont="1" applyFill="1" applyBorder="1" applyAlignment="1">
      <alignment horizontal="center" vertical="top"/>
    </xf>
    <xf numFmtId="164" fontId="13" fillId="3" borderId="0" xfId="0" applyNumberFormat="1" applyFont="1" applyFill="1" applyBorder="1" applyAlignment="1">
      <alignment horizontal="center" vertical="top" wrapText="1"/>
    </xf>
    <xf numFmtId="164" fontId="3" fillId="3" borderId="45" xfId="10" applyNumberFormat="1" applyFont="1" applyFill="1" applyBorder="1" applyAlignment="1">
      <alignment horizontal="center" vertical="top" wrapText="1"/>
    </xf>
    <xf numFmtId="164" fontId="3" fillId="3" borderId="52" xfId="0" applyNumberFormat="1" applyFont="1" applyFill="1" applyBorder="1" applyAlignment="1">
      <alignment horizontal="center" vertical="top" wrapText="1"/>
    </xf>
    <xf numFmtId="164" fontId="3" fillId="3" borderId="0" xfId="10" applyNumberFormat="1" applyFont="1" applyFill="1" applyBorder="1" applyAlignment="1">
      <alignment horizontal="center" vertical="top" wrapText="1"/>
    </xf>
    <xf numFmtId="164" fontId="3" fillId="0" borderId="45" xfId="0" applyNumberFormat="1" applyFont="1" applyFill="1" applyBorder="1" applyAlignment="1">
      <alignment horizontal="center" vertical="top"/>
    </xf>
    <xf numFmtId="164" fontId="21" fillId="0" borderId="52" xfId="10" applyNumberFormat="1" applyFont="1" applyFill="1" applyBorder="1" applyAlignment="1">
      <alignment horizontal="center" vertical="top" wrapText="1"/>
    </xf>
    <xf numFmtId="3" fontId="10" fillId="3" borderId="49" xfId="0" applyNumberFormat="1" applyFont="1" applyFill="1" applyBorder="1" applyAlignment="1">
      <alignment horizontal="left" vertical="top" wrapText="1"/>
    </xf>
    <xf numFmtId="3" fontId="23" fillId="3" borderId="32" xfId="0" applyNumberFormat="1" applyFont="1" applyFill="1" applyBorder="1" applyAlignment="1">
      <alignment horizontal="center" vertical="top" wrapText="1"/>
    </xf>
    <xf numFmtId="164" fontId="25" fillId="3" borderId="0" xfId="0" applyNumberFormat="1" applyFont="1" applyFill="1" applyAlignment="1">
      <alignment vertical="top"/>
    </xf>
    <xf numFmtId="3" fontId="9" fillId="3" borderId="20" xfId="0" applyNumberFormat="1" applyFont="1" applyFill="1" applyBorder="1" applyAlignment="1">
      <alignment horizontal="center" vertical="center" textRotation="90" wrapText="1"/>
    </xf>
    <xf numFmtId="3" fontId="11" fillId="3" borderId="10" xfId="0" applyNumberFormat="1" applyFont="1" applyFill="1" applyBorder="1" applyAlignment="1">
      <alignment horizontal="left" vertical="top" wrapText="1"/>
    </xf>
    <xf numFmtId="3" fontId="10" fillId="3" borderId="35" xfId="0" applyNumberFormat="1" applyFont="1" applyFill="1" applyBorder="1" applyAlignment="1">
      <alignment horizontal="center" vertical="top" wrapText="1"/>
    </xf>
    <xf numFmtId="3" fontId="11" fillId="3" borderId="38" xfId="0" applyNumberFormat="1" applyFont="1" applyFill="1" applyBorder="1" applyAlignment="1">
      <alignment vertical="top" wrapText="1"/>
    </xf>
    <xf numFmtId="3" fontId="3" fillId="3" borderId="62" xfId="0" applyNumberFormat="1" applyFont="1" applyFill="1" applyBorder="1" applyAlignment="1">
      <alignment horizontal="center" vertical="center" wrapText="1"/>
    </xf>
    <xf numFmtId="49" fontId="3" fillId="3" borderId="19" xfId="0" applyNumberFormat="1" applyFont="1" applyFill="1" applyBorder="1" applyAlignment="1">
      <alignment vertical="top"/>
    </xf>
    <xf numFmtId="3" fontId="10" fillId="3" borderId="63" xfId="0" applyNumberFormat="1" applyFont="1" applyFill="1" applyBorder="1" applyAlignment="1">
      <alignment horizontal="center" vertical="center" wrapText="1"/>
    </xf>
    <xf numFmtId="164" fontId="3" fillId="3" borderId="58" xfId="10" applyNumberFormat="1" applyFont="1" applyFill="1" applyBorder="1" applyAlignment="1">
      <alignment horizontal="center" vertical="top" wrapText="1"/>
    </xf>
    <xf numFmtId="165" fontId="3" fillId="3" borderId="58" xfId="10" applyNumberFormat="1" applyFont="1" applyFill="1" applyBorder="1" applyAlignment="1">
      <alignment horizontal="center" vertical="top" wrapText="1"/>
    </xf>
    <xf numFmtId="3" fontId="3" fillId="0" borderId="0" xfId="0" applyNumberFormat="1" applyFont="1" applyBorder="1" applyAlignment="1">
      <alignment vertical="top"/>
    </xf>
    <xf numFmtId="49" fontId="10" fillId="0" borderId="10" xfId="0" applyNumberFormat="1" applyFont="1" applyBorder="1" applyAlignment="1">
      <alignment vertical="top"/>
    </xf>
    <xf numFmtId="3" fontId="3" fillId="3" borderId="0" xfId="0" applyNumberFormat="1" applyFont="1" applyFill="1" applyBorder="1" applyAlignment="1">
      <alignment horizontal="center" vertical="center" wrapText="1"/>
    </xf>
    <xf numFmtId="3" fontId="3" fillId="3" borderId="35" xfId="0" applyNumberFormat="1" applyFont="1" applyFill="1" applyBorder="1" applyAlignment="1">
      <alignment horizontal="center" vertical="center" wrapText="1"/>
    </xf>
    <xf numFmtId="3" fontId="3" fillId="3" borderId="32" xfId="0" applyNumberFormat="1" applyFont="1" applyFill="1" applyBorder="1" applyAlignment="1">
      <alignment horizontal="center" vertical="top" wrapText="1"/>
    </xf>
    <xf numFmtId="3" fontId="3" fillId="3" borderId="46" xfId="0" applyNumberFormat="1" applyFont="1" applyFill="1" applyBorder="1" applyAlignment="1">
      <alignment horizontal="left" vertical="top" wrapText="1"/>
    </xf>
    <xf numFmtId="3" fontId="3" fillId="3" borderId="0" xfId="0" applyNumberFormat="1" applyFont="1" applyFill="1" applyBorder="1" applyAlignment="1">
      <alignment horizontal="center" vertical="top"/>
    </xf>
    <xf numFmtId="3" fontId="3" fillId="3" borderId="34" xfId="0" applyNumberFormat="1" applyFont="1" applyFill="1" applyBorder="1" applyAlignment="1">
      <alignment horizontal="center" vertical="top" wrapText="1"/>
    </xf>
    <xf numFmtId="49" fontId="10" fillId="11" borderId="31" xfId="0" applyNumberFormat="1" applyFont="1" applyFill="1" applyBorder="1" applyAlignment="1">
      <alignment horizontal="center" vertical="top"/>
    </xf>
    <xf numFmtId="3" fontId="3" fillId="3" borderId="31" xfId="0" applyNumberFormat="1" applyFont="1" applyFill="1" applyBorder="1" applyAlignment="1">
      <alignment horizontal="center" vertical="top" wrapText="1"/>
    </xf>
    <xf numFmtId="3" fontId="3" fillId="3" borderId="37" xfId="0" applyNumberFormat="1" applyFont="1" applyFill="1" applyBorder="1" applyAlignment="1">
      <alignment horizontal="center" vertical="top" wrapText="1"/>
    </xf>
    <xf numFmtId="1" fontId="3" fillId="3" borderId="62" xfId="0" applyNumberFormat="1" applyFont="1" applyFill="1" applyBorder="1" applyAlignment="1">
      <alignment horizontal="right" vertical="top"/>
    </xf>
    <xf numFmtId="3" fontId="3" fillId="3" borderId="32" xfId="0" applyNumberFormat="1" applyFont="1" applyFill="1" applyBorder="1" applyAlignment="1">
      <alignment horizontal="left" vertical="top" wrapText="1"/>
    </xf>
    <xf numFmtId="1" fontId="3" fillId="3" borderId="49" xfId="0" applyNumberFormat="1" applyFont="1" applyFill="1" applyBorder="1" applyAlignment="1">
      <alignment horizontal="center" vertical="top"/>
    </xf>
    <xf numFmtId="1" fontId="3" fillId="3" borderId="12" xfId="0" applyNumberFormat="1" applyFont="1" applyFill="1" applyBorder="1" applyAlignment="1">
      <alignment horizontal="center" vertical="top"/>
    </xf>
    <xf numFmtId="1" fontId="3" fillId="3" borderId="42" xfId="0" applyNumberFormat="1" applyFont="1" applyFill="1" applyBorder="1" applyAlignment="1">
      <alignment horizontal="right" vertical="top"/>
    </xf>
    <xf numFmtId="1" fontId="3" fillId="3" borderId="15" xfId="0" applyNumberFormat="1" applyFont="1" applyFill="1" applyBorder="1" applyAlignment="1">
      <alignment horizontal="right" vertical="top"/>
    </xf>
    <xf numFmtId="164" fontId="3" fillId="3" borderId="0" xfId="0" applyNumberFormat="1" applyFont="1" applyFill="1" applyBorder="1" applyAlignment="1">
      <alignment horizontal="center" vertical="top"/>
    </xf>
    <xf numFmtId="164" fontId="3" fillId="3" borderId="41" xfId="0" applyNumberFormat="1" applyFont="1" applyFill="1" applyBorder="1" applyAlignment="1">
      <alignment horizontal="center" vertical="top" wrapText="1"/>
    </xf>
    <xf numFmtId="164" fontId="3" fillId="0" borderId="0" xfId="0" applyNumberFormat="1" applyFont="1" applyBorder="1" applyAlignment="1">
      <alignment vertical="top"/>
    </xf>
    <xf numFmtId="164" fontId="3" fillId="0" borderId="10" xfId="0" applyNumberFormat="1" applyFont="1" applyBorder="1" applyAlignment="1">
      <alignment vertical="top"/>
    </xf>
    <xf numFmtId="3" fontId="25" fillId="3" borderId="0" xfId="0" applyNumberFormat="1" applyFont="1" applyFill="1" applyAlignment="1">
      <alignment vertical="top" wrapText="1"/>
    </xf>
    <xf numFmtId="3" fontId="25" fillId="3" borderId="0" xfId="0" applyNumberFormat="1" applyFont="1" applyFill="1" applyBorder="1" applyAlignment="1">
      <alignment vertical="top" wrapText="1"/>
    </xf>
    <xf numFmtId="49" fontId="10" fillId="2" borderId="10" xfId="0" applyNumberFormat="1" applyFont="1" applyFill="1" applyBorder="1" applyAlignment="1">
      <alignment horizontal="center" vertical="top"/>
    </xf>
    <xf numFmtId="3" fontId="10" fillId="0" borderId="12" xfId="0" applyNumberFormat="1" applyFont="1" applyBorder="1" applyAlignment="1">
      <alignment horizontal="center" vertical="top"/>
    </xf>
    <xf numFmtId="49" fontId="10" fillId="0" borderId="35" xfId="0" applyNumberFormat="1" applyFont="1" applyBorder="1" applyAlignment="1">
      <alignment vertical="top"/>
    </xf>
    <xf numFmtId="3" fontId="3" fillId="3" borderId="10" xfId="0" applyNumberFormat="1" applyFont="1" applyFill="1" applyBorder="1" applyAlignment="1">
      <alignment vertical="top" wrapText="1"/>
    </xf>
    <xf numFmtId="3" fontId="3" fillId="0" borderId="0" xfId="0" applyNumberFormat="1" applyFont="1" applyAlignment="1">
      <alignment vertical="top"/>
    </xf>
    <xf numFmtId="49" fontId="3" fillId="0" borderId="35" xfId="0" applyNumberFormat="1" applyFont="1" applyBorder="1" applyAlignment="1">
      <alignment horizontal="center" vertical="top"/>
    </xf>
    <xf numFmtId="3" fontId="3" fillId="3" borderId="16" xfId="0" applyNumberFormat="1" applyFont="1" applyFill="1" applyBorder="1" applyAlignment="1">
      <alignment horizontal="center" vertical="top" wrapText="1"/>
    </xf>
    <xf numFmtId="3" fontId="3" fillId="3" borderId="0" xfId="1" applyNumberFormat="1" applyFont="1" applyFill="1" applyBorder="1" applyAlignment="1">
      <alignment horizontal="center" vertical="top" wrapText="1"/>
    </xf>
    <xf numFmtId="165" fontId="3" fillId="3" borderId="12" xfId="0" applyNumberFormat="1" applyFont="1" applyFill="1" applyBorder="1" applyAlignment="1">
      <alignment horizontal="center" vertical="top" wrapText="1"/>
    </xf>
    <xf numFmtId="49" fontId="10" fillId="11" borderId="31" xfId="0" applyNumberFormat="1" applyFont="1" applyFill="1" applyBorder="1" applyAlignment="1">
      <alignment vertical="top"/>
    </xf>
    <xf numFmtId="3" fontId="3" fillId="3" borderId="35" xfId="0" applyNumberFormat="1" applyFont="1" applyFill="1" applyBorder="1" applyAlignment="1">
      <alignment horizontal="center" vertical="center" textRotation="90" wrapText="1"/>
    </xf>
    <xf numFmtId="3" fontId="3" fillId="3" borderId="13" xfId="0" applyNumberFormat="1" applyFont="1" applyFill="1" applyBorder="1" applyAlignment="1">
      <alignment horizontal="left" vertical="top" wrapText="1"/>
    </xf>
    <xf numFmtId="3" fontId="3" fillId="3" borderId="41" xfId="0" applyNumberFormat="1" applyFont="1" applyFill="1" applyBorder="1" applyAlignment="1">
      <alignment horizontal="center" vertical="top" wrapText="1"/>
    </xf>
    <xf numFmtId="1" fontId="3" fillId="3" borderId="46" xfId="0" applyNumberFormat="1" applyFont="1" applyFill="1" applyBorder="1" applyAlignment="1">
      <alignment horizontal="center" vertical="top"/>
    </xf>
    <xf numFmtId="0" fontId="3" fillId="3" borderId="13" xfId="0" applyNumberFormat="1" applyFont="1" applyFill="1" applyBorder="1" applyAlignment="1">
      <alignment horizontal="center" vertical="top"/>
    </xf>
    <xf numFmtId="1" fontId="3" fillId="3" borderId="15" xfId="0" applyNumberFormat="1" applyFont="1" applyFill="1" applyBorder="1" applyAlignment="1">
      <alignment horizontal="center" vertical="top"/>
    </xf>
    <xf numFmtId="0" fontId="3" fillId="3" borderId="58" xfId="0" applyNumberFormat="1" applyFont="1" applyFill="1" applyBorder="1" applyAlignment="1">
      <alignment horizontal="center" vertical="top"/>
    </xf>
    <xf numFmtId="164" fontId="3" fillId="3" borderId="0" xfId="0" applyNumberFormat="1" applyFont="1" applyFill="1" applyBorder="1" applyAlignment="1">
      <alignment horizontal="center" vertical="top" wrapText="1"/>
    </xf>
    <xf numFmtId="164" fontId="3" fillId="3" borderId="0" xfId="1" applyNumberFormat="1" applyFont="1" applyFill="1" applyBorder="1" applyAlignment="1">
      <alignment horizontal="center" vertical="top" wrapText="1"/>
    </xf>
    <xf numFmtId="164" fontId="3" fillId="3" borderId="10" xfId="1" applyNumberFormat="1" applyFont="1" applyFill="1" applyBorder="1" applyAlignment="1">
      <alignment horizontal="center" vertical="top" wrapText="1"/>
    </xf>
    <xf numFmtId="3" fontId="3" fillId="3" borderId="10" xfId="0" applyNumberFormat="1" applyFont="1" applyFill="1" applyBorder="1" applyAlignment="1">
      <alignment horizontal="left" vertical="top" wrapText="1"/>
    </xf>
    <xf numFmtId="3" fontId="3" fillId="3" borderId="9" xfId="0" applyNumberFormat="1" applyFont="1" applyFill="1" applyBorder="1" applyAlignment="1">
      <alignment horizontal="center" vertical="top" wrapText="1"/>
    </xf>
    <xf numFmtId="164" fontId="3" fillId="3" borderId="10" xfId="0" applyNumberFormat="1" applyFont="1" applyFill="1" applyBorder="1" applyAlignment="1">
      <alignment horizontal="center" vertical="top"/>
    </xf>
    <xf numFmtId="3" fontId="3" fillId="0" borderId="12" xfId="0" applyNumberFormat="1" applyFont="1" applyFill="1" applyBorder="1" applyAlignment="1">
      <alignment horizontal="left" vertical="top" wrapText="1"/>
    </xf>
    <xf numFmtId="3" fontId="3" fillId="3" borderId="11" xfId="0" applyNumberFormat="1" applyFont="1" applyFill="1" applyBorder="1" applyAlignment="1">
      <alignment vertical="top"/>
    </xf>
    <xf numFmtId="3" fontId="3" fillId="3" borderId="46" xfId="0" applyNumberFormat="1" applyFont="1" applyFill="1" applyBorder="1" applyAlignment="1">
      <alignment vertical="top"/>
    </xf>
    <xf numFmtId="3" fontId="3" fillId="3" borderId="33" xfId="0" applyNumberFormat="1" applyFont="1" applyFill="1" applyBorder="1" applyAlignment="1">
      <alignment horizontal="center" vertical="top" wrapText="1"/>
    </xf>
    <xf numFmtId="3" fontId="3" fillId="3" borderId="16" xfId="0" applyNumberFormat="1" applyFont="1" applyFill="1" applyBorder="1" applyAlignment="1">
      <alignment horizontal="center" vertical="top" wrapText="1"/>
    </xf>
    <xf numFmtId="3" fontId="3" fillId="3" borderId="10" xfId="0" applyNumberFormat="1" applyFont="1" applyFill="1" applyBorder="1" applyAlignment="1">
      <alignment horizontal="center" vertical="top" wrapText="1"/>
    </xf>
    <xf numFmtId="3" fontId="3" fillId="3" borderId="45" xfId="0" applyNumberFormat="1" applyFont="1" applyFill="1" applyBorder="1" applyAlignment="1">
      <alignment horizontal="center" vertical="top" wrapText="1"/>
    </xf>
    <xf numFmtId="3" fontId="3" fillId="3" borderId="16" xfId="0" applyNumberFormat="1" applyFont="1" applyFill="1" applyBorder="1" applyAlignment="1">
      <alignment horizontal="left" vertical="top" wrapText="1"/>
    </xf>
    <xf numFmtId="3" fontId="3" fillId="3" borderId="10" xfId="0" applyNumberFormat="1" applyFont="1" applyFill="1" applyBorder="1" applyAlignment="1">
      <alignment horizontal="left" vertical="top" wrapText="1"/>
    </xf>
    <xf numFmtId="3" fontId="3" fillId="3" borderId="19" xfId="0" applyNumberFormat="1" applyFont="1" applyFill="1" applyBorder="1" applyAlignment="1">
      <alignment horizontal="left" vertical="top" wrapText="1"/>
    </xf>
    <xf numFmtId="3" fontId="3" fillId="3" borderId="16" xfId="0" applyNumberFormat="1" applyFont="1" applyFill="1" applyBorder="1" applyAlignment="1">
      <alignment horizontal="center" vertical="top" wrapText="1"/>
    </xf>
    <xf numFmtId="3" fontId="3" fillId="3" borderId="10" xfId="0" applyNumberFormat="1" applyFont="1" applyFill="1" applyBorder="1" applyAlignment="1">
      <alignment horizontal="center" vertical="top" wrapText="1"/>
    </xf>
    <xf numFmtId="3" fontId="3" fillId="3" borderId="19" xfId="0" applyNumberFormat="1" applyFont="1" applyFill="1" applyBorder="1" applyAlignment="1">
      <alignment horizontal="center" vertical="top" wrapText="1"/>
    </xf>
    <xf numFmtId="3" fontId="3" fillId="3" borderId="17" xfId="0" applyNumberFormat="1" applyFont="1" applyFill="1" applyBorder="1" applyAlignment="1">
      <alignment horizontal="center" vertical="top"/>
    </xf>
    <xf numFmtId="3" fontId="3" fillId="3" borderId="13" xfId="0" applyNumberFormat="1" applyFont="1" applyFill="1" applyBorder="1" applyAlignment="1">
      <alignment horizontal="center" vertical="top" wrapText="1"/>
    </xf>
    <xf numFmtId="3" fontId="3" fillId="3" borderId="49" xfId="0" applyNumberFormat="1" applyFont="1" applyFill="1" applyBorder="1" applyAlignment="1">
      <alignment horizontal="center" vertical="top" wrapText="1"/>
    </xf>
    <xf numFmtId="165" fontId="3" fillId="3" borderId="13" xfId="0" applyNumberFormat="1" applyFont="1" applyFill="1" applyBorder="1" applyAlignment="1">
      <alignment horizontal="center" vertical="top" wrapText="1"/>
    </xf>
    <xf numFmtId="165" fontId="3" fillId="3" borderId="49" xfId="0" applyNumberFormat="1" applyFont="1" applyFill="1" applyBorder="1" applyAlignment="1">
      <alignment horizontal="center" vertical="top" wrapText="1"/>
    </xf>
    <xf numFmtId="164" fontId="3" fillId="3" borderId="66" xfId="0" applyNumberFormat="1" applyFont="1" applyFill="1" applyBorder="1" applyAlignment="1">
      <alignment horizontal="center" vertical="top" wrapText="1"/>
    </xf>
    <xf numFmtId="164" fontId="3" fillId="3" borderId="16" xfId="0" applyNumberFormat="1" applyFont="1" applyFill="1" applyBorder="1" applyAlignment="1">
      <alignment horizontal="center" vertical="top" wrapText="1"/>
    </xf>
    <xf numFmtId="164" fontId="3" fillId="3" borderId="38" xfId="0" applyNumberFormat="1" applyFont="1" applyFill="1" applyBorder="1" applyAlignment="1">
      <alignment horizontal="center" vertical="top" wrapText="1"/>
    </xf>
    <xf numFmtId="3" fontId="3" fillId="3" borderId="13" xfId="0" applyNumberFormat="1" applyFont="1" applyFill="1" applyBorder="1" applyAlignment="1">
      <alignment horizontal="left" vertical="top" wrapText="1"/>
    </xf>
    <xf numFmtId="3" fontId="3" fillId="3" borderId="12" xfId="0" applyNumberFormat="1" applyFont="1" applyFill="1" applyBorder="1" applyAlignment="1">
      <alignment horizontal="left" vertical="top" wrapText="1"/>
    </xf>
    <xf numFmtId="3" fontId="3" fillId="3" borderId="13" xfId="0" applyNumberFormat="1" applyFont="1" applyFill="1" applyBorder="1" applyAlignment="1">
      <alignment horizontal="center" vertical="top"/>
    </xf>
    <xf numFmtId="3" fontId="3" fillId="3" borderId="12" xfId="0" applyNumberFormat="1" applyFont="1" applyFill="1" applyBorder="1" applyAlignment="1">
      <alignment horizontal="center" vertical="top"/>
    </xf>
    <xf numFmtId="3" fontId="3" fillId="3" borderId="21" xfId="0" applyNumberFormat="1" applyFont="1" applyFill="1" applyBorder="1" applyAlignment="1">
      <alignment horizontal="center" vertical="top"/>
    </xf>
    <xf numFmtId="3" fontId="3" fillId="3" borderId="58" xfId="0" applyNumberFormat="1" applyFont="1" applyFill="1" applyBorder="1" applyAlignment="1">
      <alignment horizontal="center" vertical="top"/>
    </xf>
    <xf numFmtId="3" fontId="3" fillId="3" borderId="42" xfId="0" applyNumberFormat="1" applyFont="1" applyFill="1" applyBorder="1" applyAlignment="1">
      <alignment horizontal="center" vertical="top"/>
    </xf>
    <xf numFmtId="165" fontId="3" fillId="3" borderId="13" xfId="0" applyNumberFormat="1" applyFont="1" applyFill="1" applyBorder="1" applyAlignment="1">
      <alignment horizontal="center" vertical="top"/>
    </xf>
    <xf numFmtId="165" fontId="3" fillId="3" borderId="12" xfId="0" applyNumberFormat="1" applyFont="1" applyFill="1" applyBorder="1" applyAlignment="1">
      <alignment horizontal="center" vertical="top"/>
    </xf>
    <xf numFmtId="164" fontId="3" fillId="3" borderId="64" xfId="0" applyNumberFormat="1" applyFont="1" applyFill="1" applyBorder="1" applyAlignment="1">
      <alignment horizontal="center" vertical="top"/>
    </xf>
    <xf numFmtId="164" fontId="3" fillId="3" borderId="16" xfId="0" applyNumberFormat="1" applyFont="1" applyFill="1" applyBorder="1" applyAlignment="1">
      <alignment horizontal="center" vertical="top"/>
    </xf>
    <xf numFmtId="164" fontId="3" fillId="3" borderId="10" xfId="0" applyNumberFormat="1" applyFont="1" applyFill="1" applyBorder="1" applyAlignment="1">
      <alignment horizontal="center" vertical="top"/>
    </xf>
    <xf numFmtId="49" fontId="3" fillId="3" borderId="16" xfId="0" applyNumberFormat="1" applyFont="1" applyFill="1" applyBorder="1" applyAlignment="1">
      <alignment horizontal="center" vertical="top"/>
    </xf>
    <xf numFmtId="49" fontId="3" fillId="3" borderId="10" xfId="0" applyNumberFormat="1" applyFont="1" applyFill="1" applyBorder="1" applyAlignment="1">
      <alignment horizontal="center" vertical="top"/>
    </xf>
    <xf numFmtId="49" fontId="3" fillId="3" borderId="38" xfId="0" applyNumberFormat="1" applyFont="1" applyFill="1" applyBorder="1" applyAlignment="1">
      <alignment horizontal="center" vertical="top"/>
    </xf>
    <xf numFmtId="3" fontId="3" fillId="3" borderId="5" xfId="0" applyNumberFormat="1" applyFont="1" applyFill="1" applyBorder="1" applyAlignment="1">
      <alignment horizontal="center" vertical="top" wrapText="1"/>
    </xf>
    <xf numFmtId="3" fontId="3" fillId="3" borderId="12" xfId="0" applyNumberFormat="1" applyFont="1" applyFill="1" applyBorder="1" applyAlignment="1">
      <alignment horizontal="center" vertical="top" wrapText="1"/>
    </xf>
    <xf numFmtId="3" fontId="3" fillId="3" borderId="64" xfId="0" applyNumberFormat="1" applyFont="1" applyFill="1" applyBorder="1" applyAlignment="1">
      <alignment horizontal="center" vertical="top" wrapText="1"/>
    </xf>
    <xf numFmtId="3" fontId="3" fillId="3" borderId="9" xfId="0" applyNumberFormat="1" applyFont="1" applyFill="1" applyBorder="1" applyAlignment="1">
      <alignment horizontal="center" vertical="top" wrapText="1"/>
    </xf>
    <xf numFmtId="3" fontId="3" fillId="3" borderId="49" xfId="0" applyNumberFormat="1" applyFont="1" applyFill="1" applyBorder="1" applyAlignment="1">
      <alignment horizontal="left" vertical="top" wrapText="1"/>
    </xf>
    <xf numFmtId="3" fontId="3" fillId="3" borderId="49" xfId="0" applyNumberFormat="1" applyFont="1" applyFill="1" applyBorder="1" applyAlignment="1">
      <alignment horizontal="center" vertical="top"/>
    </xf>
    <xf numFmtId="3" fontId="3" fillId="3" borderId="38" xfId="0" applyNumberFormat="1" applyFont="1" applyFill="1" applyBorder="1" applyAlignment="1">
      <alignment horizontal="center" vertical="top" wrapText="1"/>
    </xf>
    <xf numFmtId="3" fontId="10" fillId="3" borderId="39" xfId="0" applyNumberFormat="1" applyFont="1" applyFill="1" applyBorder="1" applyAlignment="1">
      <alignment horizontal="center" vertical="top" wrapText="1"/>
    </xf>
    <xf numFmtId="3" fontId="9" fillId="3" borderId="41" xfId="0" applyNumberFormat="1" applyFont="1" applyFill="1" applyBorder="1" applyAlignment="1">
      <alignment horizontal="center" vertical="top"/>
    </xf>
    <xf numFmtId="3" fontId="9" fillId="3" borderId="31" xfId="0" applyNumberFormat="1" applyFont="1" applyFill="1" applyBorder="1" applyAlignment="1">
      <alignment horizontal="center" vertical="top"/>
    </xf>
    <xf numFmtId="3" fontId="9" fillId="3" borderId="10" xfId="0" applyNumberFormat="1" applyFont="1" applyFill="1" applyBorder="1" applyAlignment="1">
      <alignment horizontal="left" vertical="top" wrapText="1"/>
    </xf>
    <xf numFmtId="3" fontId="9" fillId="3" borderId="38" xfId="0" applyNumberFormat="1" applyFont="1" applyFill="1" applyBorder="1" applyAlignment="1">
      <alignment horizontal="left" vertical="top" wrapText="1"/>
    </xf>
    <xf numFmtId="3" fontId="3" fillId="3" borderId="3" xfId="0" applyNumberFormat="1" applyFont="1" applyFill="1" applyBorder="1" applyAlignment="1">
      <alignment horizontal="left" vertical="top" wrapText="1"/>
    </xf>
    <xf numFmtId="3" fontId="9" fillId="3" borderId="20" xfId="0" applyNumberFormat="1" applyFont="1" applyFill="1" applyBorder="1" applyAlignment="1">
      <alignment horizontal="center" vertical="center" textRotation="90" wrapText="1"/>
    </xf>
    <xf numFmtId="3" fontId="12" fillId="3" borderId="10" xfId="0" applyNumberFormat="1" applyFont="1" applyFill="1" applyBorder="1" applyAlignment="1">
      <alignment horizontal="left" vertical="top" wrapText="1"/>
    </xf>
    <xf numFmtId="3" fontId="10" fillId="3" borderId="3" xfId="0" applyNumberFormat="1" applyFont="1" applyFill="1" applyBorder="1" applyAlignment="1">
      <alignment horizontal="left" vertical="top" wrapText="1"/>
    </xf>
    <xf numFmtId="3" fontId="10" fillId="3" borderId="10" xfId="0" applyNumberFormat="1" applyFont="1" applyFill="1" applyBorder="1" applyAlignment="1">
      <alignment horizontal="left" vertical="top" wrapText="1"/>
    </xf>
    <xf numFmtId="49" fontId="3" fillId="0" borderId="16" xfId="0" applyNumberFormat="1" applyFont="1" applyBorder="1" applyAlignment="1">
      <alignment horizontal="center" vertical="top"/>
    </xf>
    <xf numFmtId="49" fontId="3" fillId="0" borderId="10" xfId="0" applyNumberFormat="1" applyFont="1" applyBorder="1" applyAlignment="1">
      <alignment horizontal="center" vertical="top"/>
    </xf>
    <xf numFmtId="3" fontId="10" fillId="3" borderId="59" xfId="0" applyNumberFormat="1" applyFont="1" applyFill="1" applyBorder="1" applyAlignment="1">
      <alignment horizontal="center" vertical="top" wrapText="1"/>
    </xf>
    <xf numFmtId="3" fontId="10" fillId="3" borderId="63" xfId="0" applyNumberFormat="1" applyFont="1" applyFill="1" applyBorder="1" applyAlignment="1">
      <alignment horizontal="center" vertical="top" wrapText="1"/>
    </xf>
    <xf numFmtId="3" fontId="11" fillId="3" borderId="10" xfId="0" applyNumberFormat="1" applyFont="1" applyFill="1" applyBorder="1" applyAlignment="1">
      <alignment horizontal="left" vertical="top" wrapText="1"/>
    </xf>
    <xf numFmtId="164" fontId="3" fillId="3" borderId="41" xfId="0" applyNumberFormat="1"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49" xfId="0" applyFont="1" applyFill="1" applyBorder="1" applyAlignment="1">
      <alignment horizontal="left" vertical="top" wrapText="1"/>
    </xf>
    <xf numFmtId="1" fontId="3" fillId="3" borderId="16" xfId="0" applyNumberFormat="1" applyFont="1" applyFill="1" applyBorder="1" applyAlignment="1">
      <alignment horizontal="center" vertical="top" wrapText="1"/>
    </xf>
    <xf numFmtId="1" fontId="3" fillId="3" borderId="13" xfId="0" applyNumberFormat="1" applyFont="1" applyFill="1" applyBorder="1" applyAlignment="1">
      <alignment horizontal="center" vertical="top"/>
    </xf>
    <xf numFmtId="3" fontId="10" fillId="3" borderId="4" xfId="0" applyNumberFormat="1" applyFont="1" applyFill="1" applyBorder="1" applyAlignment="1">
      <alignment horizontal="center" vertical="top" wrapText="1"/>
    </xf>
    <xf numFmtId="3" fontId="3" fillId="3" borderId="43" xfId="0" applyNumberFormat="1" applyFont="1" applyFill="1" applyBorder="1" applyAlignment="1">
      <alignment horizontal="left" vertical="top" wrapText="1"/>
    </xf>
    <xf numFmtId="3" fontId="15" fillId="3" borderId="3" xfId="0" applyNumberFormat="1" applyFont="1" applyFill="1" applyBorder="1" applyAlignment="1">
      <alignment horizontal="left" vertical="top" wrapText="1"/>
    </xf>
    <xf numFmtId="3" fontId="10" fillId="3" borderId="35" xfId="0" applyNumberFormat="1" applyFont="1" applyFill="1" applyBorder="1" applyAlignment="1">
      <alignment horizontal="center" vertical="top" wrapText="1"/>
    </xf>
    <xf numFmtId="3" fontId="3" fillId="3" borderId="11" xfId="0" applyNumberFormat="1" applyFont="1" applyFill="1" applyBorder="1" applyAlignment="1">
      <alignment horizontal="center" vertical="center" textRotation="90" wrapText="1"/>
    </xf>
    <xf numFmtId="3" fontId="9" fillId="3" borderId="41" xfId="0" applyNumberFormat="1" applyFont="1" applyFill="1" applyBorder="1" applyAlignment="1">
      <alignment horizontal="left" vertical="top" wrapText="1"/>
    </xf>
    <xf numFmtId="3" fontId="9" fillId="3" borderId="43" xfId="0" applyNumberFormat="1" applyFont="1" applyFill="1" applyBorder="1" applyAlignment="1">
      <alignment horizontal="left" vertical="top" wrapText="1"/>
    </xf>
    <xf numFmtId="3" fontId="3" fillId="3" borderId="20" xfId="0" applyNumberFormat="1" applyFont="1" applyFill="1" applyBorder="1" applyAlignment="1">
      <alignment horizontal="center" vertical="center" textRotation="90" wrapText="1"/>
    </xf>
    <xf numFmtId="3" fontId="5" fillId="0" borderId="0" xfId="0" applyNumberFormat="1" applyFont="1" applyAlignment="1">
      <alignment horizontal="left" vertical="top" wrapText="1"/>
    </xf>
    <xf numFmtId="3" fontId="3" fillId="3" borderId="17" xfId="0" applyNumberFormat="1" applyFont="1" applyFill="1" applyBorder="1" applyAlignment="1">
      <alignment horizontal="center" vertical="top"/>
    </xf>
    <xf numFmtId="3" fontId="3" fillId="3" borderId="43" xfId="0" applyNumberFormat="1" applyFont="1" applyFill="1" applyBorder="1" applyAlignment="1">
      <alignment horizontal="left" vertical="top" wrapText="1"/>
    </xf>
    <xf numFmtId="3" fontId="3" fillId="3" borderId="16" xfId="0" applyNumberFormat="1" applyFont="1" applyFill="1" applyBorder="1" applyAlignment="1">
      <alignment horizontal="left" vertical="top" wrapText="1"/>
    </xf>
    <xf numFmtId="3" fontId="10" fillId="3" borderId="59" xfId="0" applyNumberFormat="1" applyFont="1" applyFill="1" applyBorder="1" applyAlignment="1">
      <alignment horizontal="center" vertical="top" wrapText="1"/>
    </xf>
    <xf numFmtId="3" fontId="10" fillId="3" borderId="10" xfId="0" applyNumberFormat="1" applyFont="1" applyFill="1" applyBorder="1" applyAlignment="1">
      <alignment horizontal="left" vertical="top" wrapText="1"/>
    </xf>
    <xf numFmtId="3" fontId="3" fillId="3" borderId="13" xfId="0" applyNumberFormat="1" applyFont="1" applyFill="1" applyBorder="1" applyAlignment="1">
      <alignment horizontal="left" vertical="top" wrapText="1"/>
    </xf>
    <xf numFmtId="3" fontId="3" fillId="3" borderId="49" xfId="0" applyNumberFormat="1" applyFont="1" applyFill="1" applyBorder="1" applyAlignment="1">
      <alignment horizontal="left" vertical="top" wrapText="1"/>
    </xf>
    <xf numFmtId="3" fontId="3" fillId="3" borderId="19" xfId="0" applyNumberFormat="1" applyFont="1" applyFill="1" applyBorder="1" applyAlignment="1">
      <alignment horizontal="left" vertical="top" wrapText="1"/>
    </xf>
    <xf numFmtId="3" fontId="12" fillId="3" borderId="10" xfId="0" applyNumberFormat="1" applyFont="1" applyFill="1" applyBorder="1" applyAlignment="1">
      <alignment horizontal="left" vertical="top" wrapText="1"/>
    </xf>
    <xf numFmtId="3" fontId="10" fillId="3" borderId="12" xfId="0" applyNumberFormat="1" applyFont="1" applyFill="1" applyBorder="1" applyAlignment="1">
      <alignment horizontal="left" vertical="top" wrapText="1"/>
    </xf>
    <xf numFmtId="3" fontId="14" fillId="3" borderId="10" xfId="0" applyNumberFormat="1" applyFont="1" applyFill="1" applyBorder="1" applyAlignment="1">
      <alignment horizontal="left" vertical="top" wrapText="1"/>
    </xf>
    <xf numFmtId="3" fontId="3" fillId="3" borderId="64" xfId="0" applyNumberFormat="1" applyFont="1" applyFill="1" applyBorder="1" applyAlignment="1">
      <alignment horizontal="center" vertical="top" wrapText="1"/>
    </xf>
    <xf numFmtId="3" fontId="3" fillId="3" borderId="66" xfId="0" applyNumberFormat="1" applyFont="1" applyFill="1" applyBorder="1" applyAlignment="1">
      <alignment horizontal="center" vertical="top" wrapText="1"/>
    </xf>
    <xf numFmtId="3" fontId="3" fillId="3" borderId="16" xfId="0" applyNumberFormat="1" applyFont="1" applyFill="1" applyBorder="1" applyAlignment="1">
      <alignment horizontal="center" vertical="top" wrapText="1"/>
    </xf>
    <xf numFmtId="3" fontId="3" fillId="3" borderId="38" xfId="0" applyNumberFormat="1" applyFont="1" applyFill="1" applyBorder="1" applyAlignment="1">
      <alignment horizontal="center" vertical="top" wrapText="1"/>
    </xf>
    <xf numFmtId="3" fontId="3" fillId="3" borderId="10" xfId="0" applyNumberFormat="1" applyFont="1" applyFill="1" applyBorder="1" applyAlignment="1">
      <alignment horizontal="center" vertical="top" wrapText="1"/>
    </xf>
    <xf numFmtId="164" fontId="3" fillId="3" borderId="16" xfId="0" applyNumberFormat="1" applyFont="1" applyFill="1" applyBorder="1" applyAlignment="1">
      <alignment horizontal="center" vertical="top" wrapText="1"/>
    </xf>
    <xf numFmtId="3" fontId="3" fillId="3" borderId="12" xfId="0" applyNumberFormat="1" applyFont="1" applyFill="1" applyBorder="1" applyAlignment="1">
      <alignment horizontal="left" vertical="top" wrapText="1"/>
    </xf>
    <xf numFmtId="3" fontId="3" fillId="3" borderId="12" xfId="0" applyNumberFormat="1" applyFont="1" applyFill="1" applyBorder="1" applyAlignment="1">
      <alignment horizontal="center" vertical="top"/>
    </xf>
    <xf numFmtId="3" fontId="3" fillId="3" borderId="42" xfId="0" applyNumberFormat="1" applyFont="1" applyFill="1" applyBorder="1" applyAlignment="1">
      <alignment horizontal="center" vertical="top"/>
    </xf>
    <xf numFmtId="164" fontId="3" fillId="3" borderId="10" xfId="0" applyNumberFormat="1" applyFont="1" applyFill="1" applyBorder="1" applyAlignment="1">
      <alignment horizontal="center" vertical="top"/>
    </xf>
    <xf numFmtId="3" fontId="10" fillId="3" borderId="35" xfId="0" applyNumberFormat="1" applyFont="1" applyFill="1" applyBorder="1" applyAlignment="1">
      <alignment horizontal="center" vertical="top" wrapText="1"/>
    </xf>
    <xf numFmtId="164" fontId="3" fillId="3" borderId="6" xfId="0" applyNumberFormat="1" applyFont="1" applyFill="1" applyBorder="1" applyAlignment="1">
      <alignment horizontal="center" vertical="top" wrapText="1"/>
    </xf>
    <xf numFmtId="164" fontId="3" fillId="3" borderId="61" xfId="0" applyNumberFormat="1" applyFont="1" applyFill="1" applyBorder="1" applyAlignment="1">
      <alignment horizontal="center" vertical="top" wrapText="1"/>
    </xf>
    <xf numFmtId="164" fontId="3" fillId="3" borderId="8" xfId="0" applyNumberFormat="1" applyFont="1" applyFill="1" applyBorder="1" applyAlignment="1">
      <alignment horizontal="center" vertical="top" wrapText="1"/>
    </xf>
    <xf numFmtId="3" fontId="26" fillId="0" borderId="0" xfId="0" applyNumberFormat="1" applyFont="1" applyAlignment="1">
      <alignment vertical="top"/>
    </xf>
    <xf numFmtId="164" fontId="26" fillId="0" borderId="0" xfId="0" applyNumberFormat="1" applyFont="1" applyAlignment="1">
      <alignment vertical="top"/>
    </xf>
    <xf numFmtId="3" fontId="26" fillId="3" borderId="0" xfId="0" applyNumberFormat="1" applyFont="1" applyFill="1" applyAlignment="1">
      <alignment vertical="top"/>
    </xf>
    <xf numFmtId="164" fontId="26" fillId="3" borderId="0" xfId="0" applyNumberFormat="1" applyFont="1" applyFill="1" applyBorder="1" applyAlignment="1">
      <alignment vertical="top"/>
    </xf>
    <xf numFmtId="3" fontId="26" fillId="3" borderId="0" xfId="0" applyNumberFormat="1" applyFont="1" applyFill="1" applyBorder="1" applyAlignment="1">
      <alignment vertical="top"/>
    </xf>
    <xf numFmtId="3" fontId="26" fillId="3" borderId="31" xfId="0" applyNumberFormat="1" applyFont="1" applyFill="1" applyBorder="1" applyAlignment="1">
      <alignment horizontal="center" vertical="top" wrapText="1"/>
    </xf>
    <xf numFmtId="164" fontId="26" fillId="3" borderId="31" xfId="0" applyNumberFormat="1" applyFont="1" applyFill="1" applyBorder="1" applyAlignment="1">
      <alignment horizontal="center" vertical="top" wrapText="1"/>
    </xf>
    <xf numFmtId="164" fontId="26" fillId="3" borderId="10" xfId="0" applyNumberFormat="1" applyFont="1" applyFill="1" applyBorder="1" applyAlignment="1">
      <alignment horizontal="center" vertical="top" wrapText="1"/>
    </xf>
    <xf numFmtId="164" fontId="26" fillId="3" borderId="0" xfId="0" applyNumberFormat="1" applyFont="1" applyFill="1" applyBorder="1" applyAlignment="1">
      <alignment horizontal="center" vertical="top" wrapText="1"/>
    </xf>
    <xf numFmtId="3" fontId="26" fillId="3" borderId="49" xfId="0" applyNumberFormat="1" applyFont="1" applyFill="1" applyBorder="1" applyAlignment="1">
      <alignment horizontal="center" vertical="top"/>
    </xf>
    <xf numFmtId="164" fontId="26" fillId="3" borderId="66" xfId="0" applyNumberFormat="1" applyFont="1" applyFill="1" applyBorder="1" applyAlignment="1">
      <alignment horizontal="center" vertical="top"/>
    </xf>
    <xf numFmtId="164" fontId="26" fillId="3" borderId="38" xfId="0" applyNumberFormat="1" applyFont="1" applyFill="1" applyBorder="1" applyAlignment="1">
      <alignment horizontal="center" vertical="top"/>
    </xf>
    <xf numFmtId="164" fontId="26" fillId="3" borderId="42" xfId="0" applyNumberFormat="1" applyFont="1" applyFill="1" applyBorder="1" applyAlignment="1">
      <alignment horizontal="center" vertical="top" wrapText="1"/>
    </xf>
    <xf numFmtId="3" fontId="26" fillId="3" borderId="12" xfId="0" applyNumberFormat="1" applyFont="1" applyFill="1" applyBorder="1" applyAlignment="1">
      <alignment horizontal="center" vertical="top" wrapText="1"/>
    </xf>
    <xf numFmtId="164" fontId="26" fillId="3" borderId="31" xfId="0" applyNumberFormat="1" applyFont="1" applyFill="1" applyBorder="1" applyAlignment="1">
      <alignment horizontal="center" vertical="top"/>
    </xf>
    <xf numFmtId="164" fontId="26" fillId="3" borderId="9" xfId="0" applyNumberFormat="1" applyFont="1" applyFill="1" applyBorder="1" applyAlignment="1">
      <alignment horizontal="center" vertical="top" wrapText="1"/>
    </xf>
    <xf numFmtId="3" fontId="26" fillId="3" borderId="12" xfId="0" applyNumberFormat="1" applyFont="1" applyFill="1" applyBorder="1" applyAlignment="1">
      <alignment horizontal="center" vertical="top"/>
    </xf>
    <xf numFmtId="164" fontId="26" fillId="3" borderId="10" xfId="0" applyNumberFormat="1" applyFont="1" applyFill="1" applyBorder="1" applyAlignment="1">
      <alignment horizontal="center" vertical="top"/>
    </xf>
    <xf numFmtId="164" fontId="26" fillId="3" borderId="11" xfId="0" applyNumberFormat="1" applyFont="1" applyFill="1" applyBorder="1" applyAlignment="1">
      <alignment horizontal="center" vertical="top" wrapText="1"/>
    </xf>
    <xf numFmtId="164" fontId="26" fillId="3" borderId="9" xfId="0" applyNumberFormat="1" applyFont="1" applyFill="1" applyBorder="1" applyAlignment="1">
      <alignment horizontal="center" vertical="top"/>
    </xf>
    <xf numFmtId="3" fontId="3" fillId="0" borderId="6" xfId="0" applyNumberFormat="1" applyFont="1" applyFill="1" applyBorder="1" applyAlignment="1">
      <alignment horizontal="center" vertical="top" wrapText="1"/>
    </xf>
    <xf numFmtId="164" fontId="3" fillId="0" borderId="61" xfId="0" applyNumberFormat="1" applyFont="1" applyFill="1" applyBorder="1" applyAlignment="1">
      <alignment horizontal="center" vertical="top" wrapText="1"/>
    </xf>
    <xf numFmtId="3" fontId="3" fillId="3" borderId="12" xfId="1" applyNumberFormat="1" applyFont="1" applyFill="1" applyBorder="1" applyAlignment="1">
      <alignment horizontal="center" vertical="top" wrapText="1"/>
    </xf>
    <xf numFmtId="3" fontId="26" fillId="0" borderId="0" xfId="0" applyNumberFormat="1" applyFont="1" applyBorder="1" applyAlignment="1">
      <alignment vertical="top"/>
    </xf>
    <xf numFmtId="164" fontId="26" fillId="0" borderId="0" xfId="0" applyNumberFormat="1" applyFont="1" applyBorder="1" applyAlignment="1">
      <alignment vertical="top"/>
    </xf>
    <xf numFmtId="164" fontId="26" fillId="3" borderId="0" xfId="0" applyNumberFormat="1" applyFont="1" applyFill="1" applyBorder="1" applyAlignment="1">
      <alignment horizontal="center" vertical="top"/>
    </xf>
    <xf numFmtId="164" fontId="26" fillId="3" borderId="0" xfId="10" applyNumberFormat="1" applyFont="1" applyFill="1" applyBorder="1" applyAlignment="1">
      <alignment horizontal="center" vertical="top"/>
    </xf>
    <xf numFmtId="3" fontId="26" fillId="3" borderId="12" xfId="1" applyNumberFormat="1" applyFont="1" applyFill="1" applyBorder="1" applyAlignment="1">
      <alignment horizontal="center" vertical="top" wrapText="1"/>
    </xf>
    <xf numFmtId="164" fontId="26" fillId="3" borderId="0" xfId="1" applyNumberFormat="1" applyFont="1" applyFill="1" applyBorder="1" applyAlignment="1">
      <alignment horizontal="center" vertical="top" wrapText="1"/>
    </xf>
    <xf numFmtId="164" fontId="26" fillId="3" borderId="10" xfId="1" applyNumberFormat="1" applyFont="1" applyFill="1" applyBorder="1" applyAlignment="1">
      <alignment horizontal="center" vertical="top" wrapText="1"/>
    </xf>
    <xf numFmtId="3" fontId="26" fillId="0" borderId="10" xfId="0" applyNumberFormat="1" applyFont="1" applyBorder="1" applyAlignment="1">
      <alignment horizontal="center" vertical="top"/>
    </xf>
    <xf numFmtId="3" fontId="26" fillId="0" borderId="12" xfId="0" applyNumberFormat="1" applyFont="1" applyBorder="1" applyAlignment="1">
      <alignment horizontal="center" vertical="top"/>
    </xf>
    <xf numFmtId="164" fontId="26" fillId="0" borderId="0" xfId="0" applyNumberFormat="1" applyFont="1" applyBorder="1" applyAlignment="1">
      <alignment horizontal="center" vertical="top"/>
    </xf>
    <xf numFmtId="164" fontId="26" fillId="0" borderId="10" xfId="0" applyNumberFormat="1" applyFont="1" applyBorder="1" applyAlignment="1">
      <alignment horizontal="center" vertical="top"/>
    </xf>
    <xf numFmtId="3" fontId="26" fillId="0" borderId="12" xfId="0" applyNumberFormat="1" applyFont="1" applyBorder="1" applyAlignment="1">
      <alignment vertical="top"/>
    </xf>
    <xf numFmtId="164" fontId="26" fillId="0" borderId="10" xfId="0" applyNumberFormat="1" applyFont="1" applyBorder="1" applyAlignment="1">
      <alignment vertical="top"/>
    </xf>
    <xf numFmtId="3" fontId="26" fillId="0" borderId="12" xfId="0" applyNumberFormat="1" applyFont="1" applyFill="1" applyBorder="1" applyAlignment="1">
      <alignment horizontal="center" vertical="top"/>
    </xf>
    <xf numFmtId="164" fontId="26" fillId="0" borderId="0" xfId="0" applyNumberFormat="1" applyFont="1" applyFill="1" applyBorder="1" applyAlignment="1">
      <alignment horizontal="center" vertical="top"/>
    </xf>
    <xf numFmtId="164" fontId="26" fillId="0" borderId="10" xfId="0" applyNumberFormat="1" applyFont="1" applyFill="1" applyBorder="1" applyAlignment="1">
      <alignment horizontal="center" vertical="top"/>
    </xf>
    <xf numFmtId="164" fontId="26" fillId="3" borderId="11" xfId="10" applyNumberFormat="1" applyFont="1" applyFill="1" applyBorder="1" applyAlignment="1">
      <alignment horizontal="center" vertical="top" wrapText="1"/>
    </xf>
    <xf numFmtId="164" fontId="26" fillId="3" borderId="11" xfId="0" applyNumberFormat="1" applyFont="1" applyFill="1" applyBorder="1" applyAlignment="1">
      <alignment horizontal="center" vertical="top"/>
    </xf>
    <xf numFmtId="164" fontId="26" fillId="0" borderId="9" xfId="0" applyNumberFormat="1" applyFont="1" applyBorder="1" applyAlignment="1">
      <alignment horizontal="center" vertical="top"/>
    </xf>
    <xf numFmtId="164" fontId="26" fillId="0" borderId="11" xfId="0" applyNumberFormat="1" applyFont="1" applyFill="1" applyBorder="1" applyAlignment="1">
      <alignment horizontal="center" vertical="top"/>
    </xf>
    <xf numFmtId="164" fontId="26" fillId="3" borderId="9" xfId="1" applyNumberFormat="1" applyFont="1" applyFill="1" applyBorder="1" applyAlignment="1">
      <alignment horizontal="center" vertical="top" wrapText="1"/>
    </xf>
    <xf numFmtId="164" fontId="11" fillId="3" borderId="66" xfId="0" applyNumberFormat="1" applyFont="1" applyFill="1" applyBorder="1" applyAlignment="1">
      <alignment horizontal="center" vertical="top"/>
    </xf>
    <xf numFmtId="164" fontId="26" fillId="3" borderId="10" xfId="0" applyNumberFormat="1" applyFont="1" applyFill="1" applyBorder="1" applyAlignment="1">
      <alignment vertical="top" wrapText="1"/>
    </xf>
    <xf numFmtId="164" fontId="26" fillId="3" borderId="11" xfId="0" applyNumberFormat="1" applyFont="1" applyFill="1" applyBorder="1" applyAlignment="1">
      <alignment vertical="top" wrapText="1"/>
    </xf>
    <xf numFmtId="3" fontId="26" fillId="3" borderId="31" xfId="0" applyNumberFormat="1" applyFont="1" applyFill="1" applyBorder="1" applyAlignment="1">
      <alignment horizontal="center" vertical="top"/>
    </xf>
    <xf numFmtId="164" fontId="26" fillId="3" borderId="42" xfId="0" applyNumberFormat="1" applyFont="1" applyFill="1" applyBorder="1" applyAlignment="1">
      <alignment horizontal="center" vertical="top"/>
    </xf>
    <xf numFmtId="164" fontId="3" fillId="3" borderId="2" xfId="0" applyNumberFormat="1" applyFont="1" applyFill="1" applyBorder="1" applyAlignment="1">
      <alignment horizontal="center" vertical="top"/>
    </xf>
    <xf numFmtId="164" fontId="3" fillId="3" borderId="4" xfId="0" applyNumberFormat="1" applyFont="1" applyFill="1" applyBorder="1" applyAlignment="1">
      <alignment horizontal="center" vertical="top"/>
    </xf>
    <xf numFmtId="164" fontId="26" fillId="3" borderId="39" xfId="0" applyNumberFormat="1" applyFont="1" applyFill="1" applyBorder="1" applyAlignment="1">
      <alignment horizontal="center" vertical="top"/>
    </xf>
    <xf numFmtId="164" fontId="3" fillId="3" borderId="7" xfId="0" applyNumberFormat="1" applyFont="1" applyFill="1" applyBorder="1" applyAlignment="1">
      <alignment horizontal="center" vertical="top"/>
    </xf>
    <xf numFmtId="0" fontId="26" fillId="3" borderId="12" xfId="0" applyFont="1" applyFill="1" applyBorder="1" applyAlignment="1">
      <alignment horizontal="center" vertical="top" wrapText="1"/>
    </xf>
    <xf numFmtId="164" fontId="29" fillId="3" borderId="31" xfId="0" applyNumberFormat="1" applyFont="1" applyFill="1" applyBorder="1" applyAlignment="1">
      <alignment horizontal="center" vertical="top"/>
    </xf>
    <xf numFmtId="164" fontId="29" fillId="3" borderId="10" xfId="0" applyNumberFormat="1" applyFont="1" applyFill="1" applyBorder="1" applyAlignment="1">
      <alignment horizontal="center" vertical="top"/>
    </xf>
    <xf numFmtId="164" fontId="29" fillId="0" borderId="42" xfId="0" applyNumberFormat="1" applyFont="1" applyFill="1" applyBorder="1" applyAlignment="1">
      <alignment horizontal="center" vertical="top"/>
    </xf>
    <xf numFmtId="164" fontId="29" fillId="3" borderId="9" xfId="0" applyNumberFormat="1" applyFont="1" applyFill="1" applyBorder="1" applyAlignment="1">
      <alignment horizontal="center" vertical="top"/>
    </xf>
    <xf numFmtId="164" fontId="29" fillId="0" borderId="11" xfId="0" applyNumberFormat="1" applyFont="1" applyFill="1" applyBorder="1" applyAlignment="1">
      <alignment horizontal="center" vertical="top"/>
    </xf>
    <xf numFmtId="3" fontId="29" fillId="3" borderId="49" xfId="0" applyNumberFormat="1" applyFont="1" applyFill="1" applyBorder="1" applyAlignment="1">
      <alignment horizontal="center" vertical="top"/>
    </xf>
    <xf numFmtId="164" fontId="29" fillId="3" borderId="66" xfId="0" applyNumberFormat="1" applyFont="1" applyFill="1" applyBorder="1" applyAlignment="1">
      <alignment horizontal="center" vertical="top"/>
    </xf>
    <xf numFmtId="164" fontId="29" fillId="3" borderId="38" xfId="0" applyNumberFormat="1" applyFont="1" applyFill="1" applyBorder="1" applyAlignment="1">
      <alignment horizontal="center" vertical="top"/>
    </xf>
    <xf numFmtId="164" fontId="29" fillId="3" borderId="39" xfId="0" applyNumberFormat="1" applyFont="1" applyFill="1" applyBorder="1" applyAlignment="1">
      <alignment horizontal="center" vertical="top"/>
    </xf>
    <xf numFmtId="3" fontId="29" fillId="3" borderId="12" xfId="0" applyNumberFormat="1" applyFont="1" applyFill="1" applyBorder="1" applyAlignment="1">
      <alignment horizontal="center" vertical="top"/>
    </xf>
    <xf numFmtId="164" fontId="29" fillId="3" borderId="11" xfId="0" applyNumberFormat="1" applyFont="1" applyFill="1" applyBorder="1" applyAlignment="1">
      <alignment horizontal="center" vertical="top"/>
    </xf>
    <xf numFmtId="3" fontId="10" fillId="3" borderId="66" xfId="0" applyNumberFormat="1" applyFont="1" applyFill="1" applyBorder="1" applyAlignment="1">
      <alignment horizontal="left" vertical="top" wrapText="1"/>
    </xf>
    <xf numFmtId="1" fontId="10" fillId="3" borderId="39" xfId="0" applyNumberFormat="1" applyFont="1" applyFill="1" applyBorder="1" applyAlignment="1">
      <alignment horizontal="center" vertical="top"/>
    </xf>
    <xf numFmtId="0" fontId="3" fillId="3" borderId="39" xfId="0" applyNumberFormat="1" applyFont="1" applyFill="1" applyBorder="1" applyAlignment="1">
      <alignment horizontal="center" vertical="top"/>
    </xf>
    <xf numFmtId="1" fontId="3" fillId="3" borderId="39" xfId="0" applyNumberFormat="1" applyFont="1" applyFill="1" applyBorder="1" applyAlignment="1">
      <alignment horizontal="center" vertical="top"/>
    </xf>
    <xf numFmtId="164" fontId="10" fillId="4" borderId="43" xfId="0" applyNumberFormat="1" applyFont="1" applyFill="1" applyBorder="1" applyAlignment="1">
      <alignment horizontal="center" vertical="top" wrapText="1"/>
    </xf>
    <xf numFmtId="164" fontId="10" fillId="4" borderId="68" xfId="0" applyNumberFormat="1" applyFont="1" applyFill="1" applyBorder="1" applyAlignment="1">
      <alignment horizontal="center" vertical="top" wrapText="1"/>
    </xf>
    <xf numFmtId="3" fontId="5" fillId="0" borderId="0" xfId="0" applyNumberFormat="1" applyFont="1" applyAlignment="1">
      <alignment horizontal="left" vertical="top" wrapText="1"/>
    </xf>
    <xf numFmtId="3" fontId="3" fillId="3" borderId="12" xfId="0" applyNumberFormat="1" applyFont="1" applyFill="1" applyBorder="1" applyAlignment="1">
      <alignment horizontal="center" vertical="top"/>
    </xf>
    <xf numFmtId="3" fontId="3" fillId="3" borderId="38" xfId="0" applyNumberFormat="1" applyFont="1" applyFill="1" applyBorder="1" applyAlignment="1">
      <alignment horizontal="center" vertical="top" wrapText="1"/>
    </xf>
    <xf numFmtId="3" fontId="3" fillId="3" borderId="39" xfId="0" applyNumberFormat="1" applyFont="1" applyFill="1" applyBorder="1" applyAlignment="1">
      <alignment horizontal="center" vertical="top"/>
    </xf>
    <xf numFmtId="3" fontId="3" fillId="3" borderId="66" xfId="0" applyNumberFormat="1" applyFont="1" applyFill="1" applyBorder="1" applyAlignment="1">
      <alignment horizontal="center" vertical="top" wrapText="1"/>
    </xf>
    <xf numFmtId="164" fontId="15" fillId="4" borderId="23" xfId="0" applyNumberFormat="1" applyFont="1" applyFill="1" applyBorder="1" applyAlignment="1">
      <alignment horizontal="center" vertical="top" wrapText="1"/>
    </xf>
    <xf numFmtId="3" fontId="3" fillId="3" borderId="3" xfId="0" applyNumberFormat="1" applyFont="1" applyFill="1" applyBorder="1" applyAlignment="1">
      <alignment horizontal="center" vertical="top" wrapText="1"/>
    </xf>
    <xf numFmtId="164" fontId="3" fillId="3" borderId="9" xfId="0" applyNumberFormat="1" applyFont="1" applyFill="1" applyBorder="1" applyAlignment="1">
      <alignment horizontal="center" vertical="top"/>
    </xf>
    <xf numFmtId="164" fontId="3" fillId="3" borderId="11" xfId="0" applyNumberFormat="1" applyFont="1" applyFill="1" applyBorder="1" applyAlignment="1">
      <alignment horizontal="center" vertical="top"/>
    </xf>
    <xf numFmtId="3" fontId="3" fillId="3" borderId="3" xfId="0" applyNumberFormat="1" applyFont="1" applyFill="1" applyBorder="1" applyAlignment="1">
      <alignment vertical="top" wrapText="1"/>
    </xf>
    <xf numFmtId="3" fontId="3" fillId="3" borderId="29" xfId="0" applyNumberFormat="1" applyFont="1" applyFill="1" applyBorder="1" applyAlignment="1">
      <alignment vertical="top" wrapText="1"/>
    </xf>
    <xf numFmtId="3" fontId="3" fillId="3" borderId="31" xfId="0" applyNumberFormat="1" applyFont="1" applyFill="1" applyBorder="1" applyAlignment="1">
      <alignment horizontal="left" vertical="top" wrapText="1"/>
    </xf>
    <xf numFmtId="3" fontId="3" fillId="3" borderId="0" xfId="0" applyNumberFormat="1" applyFont="1" applyFill="1" applyBorder="1" applyAlignment="1">
      <alignment horizontal="left" vertical="top" wrapText="1"/>
    </xf>
    <xf numFmtId="164" fontId="3" fillId="3" borderId="31" xfId="0" applyNumberFormat="1" applyFont="1" applyFill="1" applyBorder="1" applyAlignment="1">
      <alignment horizontal="left" vertical="top" wrapText="1"/>
    </xf>
    <xf numFmtId="164" fontId="3" fillId="3" borderId="0" xfId="0" applyNumberFormat="1" applyFont="1" applyFill="1" applyBorder="1" applyAlignment="1">
      <alignment horizontal="left" vertical="top" wrapText="1"/>
    </xf>
    <xf numFmtId="3" fontId="3" fillId="3" borderId="16" xfId="0" applyNumberFormat="1" applyFont="1" applyFill="1" applyBorder="1" applyAlignment="1">
      <alignment horizontal="left" vertical="top" wrapText="1"/>
    </xf>
    <xf numFmtId="3" fontId="3" fillId="3" borderId="10" xfId="0" applyNumberFormat="1" applyFont="1" applyFill="1" applyBorder="1" applyAlignment="1">
      <alignment horizontal="left" vertical="top" wrapText="1"/>
    </xf>
    <xf numFmtId="3" fontId="3" fillId="3" borderId="19" xfId="0" applyNumberFormat="1" applyFont="1" applyFill="1" applyBorder="1" applyAlignment="1">
      <alignment horizontal="left" vertical="top" wrapText="1"/>
    </xf>
    <xf numFmtId="3" fontId="3" fillId="3" borderId="16" xfId="0" applyNumberFormat="1" applyFont="1" applyFill="1" applyBorder="1" applyAlignment="1">
      <alignment horizontal="center" vertical="top" wrapText="1"/>
    </xf>
    <xf numFmtId="3" fontId="3" fillId="3" borderId="10" xfId="0" applyNumberFormat="1" applyFont="1" applyFill="1" applyBorder="1" applyAlignment="1">
      <alignment horizontal="center" vertical="top" wrapText="1"/>
    </xf>
    <xf numFmtId="3" fontId="3" fillId="3" borderId="19" xfId="0" applyNumberFormat="1" applyFont="1" applyFill="1" applyBorder="1" applyAlignment="1">
      <alignment horizontal="center" vertical="top" wrapText="1"/>
    </xf>
    <xf numFmtId="3" fontId="3" fillId="3" borderId="17" xfId="0" applyNumberFormat="1" applyFont="1" applyFill="1" applyBorder="1" applyAlignment="1">
      <alignment horizontal="center" vertical="top"/>
    </xf>
    <xf numFmtId="3" fontId="3" fillId="3" borderId="11" xfId="0" applyNumberFormat="1" applyFont="1" applyFill="1" applyBorder="1" applyAlignment="1">
      <alignment horizontal="center" vertical="top"/>
    </xf>
    <xf numFmtId="3" fontId="3" fillId="3" borderId="20" xfId="0" applyNumberFormat="1" applyFont="1" applyFill="1" applyBorder="1" applyAlignment="1">
      <alignment horizontal="center" vertical="top"/>
    </xf>
    <xf numFmtId="3" fontId="26" fillId="3" borderId="12" xfId="0" applyNumberFormat="1" applyFont="1" applyFill="1" applyBorder="1" applyAlignment="1">
      <alignment horizontal="center" vertical="top" wrapText="1"/>
    </xf>
    <xf numFmtId="3" fontId="26" fillId="3" borderId="49" xfId="0" applyNumberFormat="1" applyFont="1" applyFill="1" applyBorder="1" applyAlignment="1">
      <alignment horizontal="center" vertical="top" wrapText="1"/>
    </xf>
    <xf numFmtId="164" fontId="26" fillId="3" borderId="9" xfId="0" applyNumberFormat="1" applyFont="1" applyFill="1" applyBorder="1" applyAlignment="1">
      <alignment horizontal="center" vertical="top" wrapText="1"/>
    </xf>
    <xf numFmtId="164" fontId="26" fillId="3" borderId="66" xfId="0" applyNumberFormat="1" applyFont="1" applyFill="1" applyBorder="1" applyAlignment="1">
      <alignment horizontal="center" vertical="top" wrapText="1"/>
    </xf>
    <xf numFmtId="164" fontId="26" fillId="3" borderId="10" xfId="0" applyNumberFormat="1" applyFont="1" applyFill="1" applyBorder="1" applyAlignment="1">
      <alignment horizontal="center" vertical="top" wrapText="1"/>
    </xf>
    <xf numFmtId="164" fontId="26" fillId="3" borderId="38" xfId="0" applyNumberFormat="1" applyFont="1" applyFill="1" applyBorder="1" applyAlignment="1">
      <alignment horizontal="center" vertical="top" wrapText="1"/>
    </xf>
    <xf numFmtId="164" fontId="26" fillId="3" borderId="11" xfId="0" applyNumberFormat="1" applyFont="1" applyFill="1" applyBorder="1" applyAlignment="1">
      <alignment horizontal="center" vertical="top" wrapText="1"/>
    </xf>
    <xf numFmtId="164" fontId="26" fillId="3" borderId="39" xfId="0" applyNumberFormat="1" applyFont="1" applyFill="1" applyBorder="1" applyAlignment="1">
      <alignment horizontal="center" vertical="top" wrapText="1"/>
    </xf>
    <xf numFmtId="3" fontId="3" fillId="3" borderId="13" xfId="0" applyNumberFormat="1" applyFont="1" applyFill="1" applyBorder="1" applyAlignment="1">
      <alignment horizontal="left" vertical="top" wrapText="1"/>
    </xf>
    <xf numFmtId="3" fontId="3" fillId="3" borderId="12" xfId="0" applyNumberFormat="1" applyFont="1" applyFill="1" applyBorder="1" applyAlignment="1">
      <alignment horizontal="left" vertical="top" wrapText="1"/>
    </xf>
    <xf numFmtId="3" fontId="3" fillId="3" borderId="21" xfId="0" applyNumberFormat="1" applyFont="1" applyFill="1" applyBorder="1" applyAlignment="1">
      <alignment horizontal="left" vertical="top" wrapText="1"/>
    </xf>
    <xf numFmtId="3" fontId="3" fillId="3" borderId="38" xfId="0" applyNumberFormat="1" applyFont="1" applyFill="1" applyBorder="1" applyAlignment="1">
      <alignment horizontal="left" vertical="top" wrapText="1"/>
    </xf>
    <xf numFmtId="3" fontId="26" fillId="3" borderId="12" xfId="0" applyNumberFormat="1" applyFont="1" applyFill="1" applyBorder="1" applyAlignment="1">
      <alignment horizontal="center" vertical="top"/>
    </xf>
    <xf numFmtId="164" fontId="26" fillId="3" borderId="9" xfId="0" applyNumberFormat="1" applyFont="1" applyFill="1" applyBorder="1" applyAlignment="1">
      <alignment horizontal="center" vertical="top"/>
    </xf>
    <xf numFmtId="164" fontId="26" fillId="3" borderId="10" xfId="0" applyNumberFormat="1" applyFont="1" applyFill="1" applyBorder="1" applyAlignment="1">
      <alignment horizontal="center" vertical="top"/>
    </xf>
    <xf numFmtId="164" fontId="26" fillId="3" borderId="11" xfId="0" applyNumberFormat="1" applyFont="1" applyFill="1" applyBorder="1" applyAlignment="1">
      <alignment horizontal="center" vertical="top"/>
    </xf>
    <xf numFmtId="3" fontId="3" fillId="3" borderId="49" xfId="0" applyNumberFormat="1" applyFont="1" applyFill="1" applyBorder="1" applyAlignment="1">
      <alignment horizontal="left" vertical="top" wrapText="1"/>
    </xf>
    <xf numFmtId="3" fontId="3" fillId="0" borderId="32" xfId="0" applyNumberFormat="1" applyFont="1" applyBorder="1" applyAlignment="1">
      <alignment horizontal="left" vertical="top" wrapText="1"/>
    </xf>
    <xf numFmtId="3" fontId="3" fillId="0" borderId="14" xfId="0" applyNumberFormat="1" applyFont="1" applyBorder="1" applyAlignment="1">
      <alignment horizontal="left" vertical="top" wrapText="1"/>
    </xf>
    <xf numFmtId="3" fontId="3" fillId="0" borderId="15" xfId="0" applyNumberFormat="1" applyFont="1" applyBorder="1" applyAlignment="1">
      <alignment horizontal="left" vertical="top" wrapText="1"/>
    </xf>
    <xf numFmtId="3" fontId="10" fillId="0" borderId="47" xfId="0" applyNumberFormat="1" applyFont="1" applyBorder="1" applyAlignment="1">
      <alignment horizontal="center" vertical="center"/>
    </xf>
    <xf numFmtId="3" fontId="10" fillId="0" borderId="27" xfId="0" applyNumberFormat="1" applyFont="1" applyBorder="1" applyAlignment="1">
      <alignment horizontal="center" vertical="center"/>
    </xf>
    <xf numFmtId="3" fontId="10" fillId="0" borderId="28" xfId="0" applyNumberFormat="1" applyFont="1" applyBorder="1" applyAlignment="1">
      <alignment horizontal="center" vertical="center"/>
    </xf>
    <xf numFmtId="3" fontId="10" fillId="10" borderId="37" xfId="0" applyNumberFormat="1" applyFont="1" applyFill="1" applyBorder="1" applyAlignment="1">
      <alignment horizontal="right" vertical="top"/>
    </xf>
    <xf numFmtId="3" fontId="10" fillId="10" borderId="52" xfId="0" applyNumberFormat="1" applyFont="1" applyFill="1" applyBorder="1" applyAlignment="1">
      <alignment horizontal="right" vertical="top"/>
    </xf>
    <xf numFmtId="3" fontId="10" fillId="10" borderId="62" xfId="0" applyNumberFormat="1" applyFont="1" applyFill="1" applyBorder="1" applyAlignment="1">
      <alignment horizontal="right" vertical="top"/>
    </xf>
    <xf numFmtId="49" fontId="3" fillId="3" borderId="36" xfId="0" applyNumberFormat="1" applyFont="1" applyFill="1" applyBorder="1" applyAlignment="1">
      <alignment horizontal="left" vertical="top"/>
    </xf>
    <xf numFmtId="3" fontId="10" fillId="11" borderId="26" xfId="0" applyNumberFormat="1" applyFont="1" applyFill="1" applyBorder="1" applyAlignment="1">
      <alignment horizontal="right" vertical="top"/>
    </xf>
    <xf numFmtId="3" fontId="10" fillId="11" borderId="27" xfId="0" applyNumberFormat="1" applyFont="1" applyFill="1" applyBorder="1" applyAlignment="1">
      <alignment horizontal="right" vertical="top"/>
    </xf>
    <xf numFmtId="3" fontId="10" fillId="11" borderId="28" xfId="0" applyNumberFormat="1" applyFont="1" applyFill="1" applyBorder="1" applyAlignment="1">
      <alignment horizontal="right" vertical="top"/>
    </xf>
    <xf numFmtId="3" fontId="10" fillId="0" borderId="1" xfId="0" applyNumberFormat="1" applyFont="1" applyFill="1" applyBorder="1" applyAlignment="1">
      <alignment horizontal="center" wrapText="1"/>
    </xf>
    <xf numFmtId="3" fontId="5" fillId="0" borderId="0" xfId="0" applyNumberFormat="1" applyFont="1" applyAlignment="1">
      <alignment horizontal="left" vertical="top" wrapText="1"/>
    </xf>
    <xf numFmtId="3" fontId="10" fillId="3" borderId="3" xfId="0" applyNumberFormat="1" applyFont="1" applyFill="1" applyBorder="1" applyAlignment="1">
      <alignment horizontal="left" vertical="top" wrapText="1"/>
    </xf>
    <xf numFmtId="3" fontId="10" fillId="3" borderId="10" xfId="0" applyNumberFormat="1" applyFont="1" applyFill="1" applyBorder="1" applyAlignment="1">
      <alignment horizontal="left" vertical="top" wrapText="1"/>
    </xf>
    <xf numFmtId="3" fontId="10" fillId="2" borderId="26" xfId="0" applyNumberFormat="1" applyFont="1" applyFill="1" applyBorder="1" applyAlignment="1">
      <alignment horizontal="left" vertical="top" wrapText="1"/>
    </xf>
    <xf numFmtId="3" fontId="10" fillId="2" borderId="27" xfId="0" applyNumberFormat="1" applyFont="1" applyFill="1" applyBorder="1" applyAlignment="1">
      <alignment horizontal="left" vertical="top" wrapText="1"/>
    </xf>
    <xf numFmtId="3" fontId="10" fillId="2" borderId="36" xfId="0" applyNumberFormat="1" applyFont="1" applyFill="1" applyBorder="1" applyAlignment="1">
      <alignment horizontal="left" vertical="top" wrapText="1"/>
    </xf>
    <xf numFmtId="3" fontId="10" fillId="2" borderId="51" xfId="0" applyNumberFormat="1" applyFont="1" applyFill="1" applyBorder="1" applyAlignment="1">
      <alignment horizontal="left" vertical="top" wrapText="1"/>
    </xf>
    <xf numFmtId="3" fontId="10" fillId="3" borderId="13" xfId="0" applyNumberFormat="1" applyFont="1" applyFill="1" applyBorder="1" applyAlignment="1">
      <alignment horizontal="left" vertical="top" wrapText="1"/>
    </xf>
    <xf numFmtId="3" fontId="10" fillId="3" borderId="12" xfId="0" applyNumberFormat="1" applyFont="1" applyFill="1" applyBorder="1" applyAlignment="1">
      <alignment horizontal="left" vertical="top" wrapText="1"/>
    </xf>
    <xf numFmtId="3" fontId="10" fillId="2" borderId="44" xfId="0" applyNumberFormat="1" applyFont="1" applyFill="1" applyBorder="1" applyAlignment="1">
      <alignment horizontal="right" vertical="top"/>
    </xf>
    <xf numFmtId="3" fontId="10" fillId="2" borderId="1" xfId="0" applyNumberFormat="1" applyFont="1" applyFill="1" applyBorder="1" applyAlignment="1">
      <alignment horizontal="right" vertical="top"/>
    </xf>
    <xf numFmtId="3" fontId="4" fillId="0" borderId="0" xfId="0" applyNumberFormat="1" applyFont="1" applyAlignment="1">
      <alignment horizontal="center" vertical="top"/>
    </xf>
    <xf numFmtId="3" fontId="9" fillId="3" borderId="13" xfId="0" applyNumberFormat="1" applyFont="1" applyFill="1" applyBorder="1" applyAlignment="1">
      <alignment horizontal="left" vertical="top" wrapText="1"/>
    </xf>
    <xf numFmtId="3" fontId="9" fillId="3" borderId="21" xfId="0" applyNumberFormat="1" applyFont="1" applyFill="1" applyBorder="1" applyAlignment="1">
      <alignment horizontal="left" vertical="top" wrapText="1"/>
    </xf>
    <xf numFmtId="3" fontId="10" fillId="2" borderId="47" xfId="0" applyNumberFormat="1" applyFont="1" applyFill="1" applyBorder="1" applyAlignment="1">
      <alignment horizontal="left" vertical="top" wrapText="1"/>
    </xf>
    <xf numFmtId="3" fontId="10" fillId="2" borderId="28" xfId="0" applyNumberFormat="1" applyFont="1" applyFill="1" applyBorder="1" applyAlignment="1">
      <alignment horizontal="left" vertical="top" wrapText="1"/>
    </xf>
    <xf numFmtId="3" fontId="14" fillId="3" borderId="3" xfId="0" applyNumberFormat="1" applyFont="1" applyFill="1" applyBorder="1" applyAlignment="1">
      <alignment horizontal="left" vertical="top" wrapText="1"/>
    </xf>
    <xf numFmtId="3" fontId="14" fillId="3" borderId="10" xfId="0" applyNumberFormat="1" applyFont="1" applyFill="1" applyBorder="1" applyAlignment="1">
      <alignment horizontal="left" vertical="top" wrapText="1"/>
    </xf>
    <xf numFmtId="3" fontId="10" fillId="4" borderId="44" xfId="0" applyNumberFormat="1" applyFont="1" applyFill="1" applyBorder="1" applyAlignment="1">
      <alignment horizontal="center" vertical="top" wrapText="1"/>
    </xf>
    <xf numFmtId="3" fontId="10" fillId="4" borderId="54" xfId="0" applyNumberFormat="1" applyFont="1" applyFill="1" applyBorder="1" applyAlignment="1">
      <alignment horizontal="center" vertical="top" wrapText="1"/>
    </xf>
    <xf numFmtId="3" fontId="3" fillId="3" borderId="5" xfId="0" applyNumberFormat="1" applyFont="1" applyFill="1" applyBorder="1" applyAlignment="1">
      <alignment horizontal="left" vertical="top" wrapText="1"/>
    </xf>
    <xf numFmtId="3" fontId="3" fillId="3" borderId="2" xfId="0" applyNumberFormat="1" applyFont="1" applyFill="1" applyBorder="1" applyAlignment="1">
      <alignment horizontal="center" vertical="top" wrapText="1"/>
    </xf>
    <xf numFmtId="3" fontId="3" fillId="3" borderId="66" xfId="0" applyNumberFormat="1" applyFont="1" applyFill="1" applyBorder="1" applyAlignment="1">
      <alignment horizontal="center" vertical="top" wrapText="1"/>
    </xf>
    <xf numFmtId="3" fontId="6" fillId="0" borderId="0" xfId="0" applyNumberFormat="1" applyFont="1" applyAlignment="1">
      <alignment horizontal="center" vertical="center" wrapText="1"/>
    </xf>
    <xf numFmtId="3" fontId="7"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3" fontId="10" fillId="10" borderId="47" xfId="0" applyNumberFormat="1" applyFont="1" applyFill="1" applyBorder="1" applyAlignment="1">
      <alignment horizontal="center" vertical="top" wrapText="1"/>
    </xf>
    <xf numFmtId="3" fontId="10" fillId="10" borderId="27" xfId="0" applyNumberFormat="1" applyFont="1" applyFill="1" applyBorder="1" applyAlignment="1">
      <alignment horizontal="center" vertical="top" wrapText="1"/>
    </xf>
    <xf numFmtId="3" fontId="10" fillId="10" borderId="28" xfId="0" applyNumberFormat="1" applyFont="1" applyFill="1" applyBorder="1" applyAlignment="1">
      <alignment horizontal="center" vertical="top" wrapText="1"/>
    </xf>
    <xf numFmtId="3" fontId="10" fillId="2" borderId="1" xfId="0" applyNumberFormat="1" applyFont="1" applyFill="1" applyBorder="1" applyAlignment="1">
      <alignment horizontal="center" vertical="top" wrapText="1"/>
    </xf>
    <xf numFmtId="3" fontId="10" fillId="2" borderId="54" xfId="0" applyNumberFormat="1" applyFont="1" applyFill="1" applyBorder="1" applyAlignment="1">
      <alignment horizontal="center" vertical="top" wrapText="1"/>
    </xf>
    <xf numFmtId="3" fontId="3" fillId="0" borderId="32" xfId="0" applyNumberFormat="1" applyFont="1" applyBorder="1" applyAlignment="1">
      <alignment horizontal="left" vertical="top"/>
    </xf>
    <xf numFmtId="3" fontId="3" fillId="0" borderId="14" xfId="0" applyNumberFormat="1" applyFont="1" applyBorder="1" applyAlignment="1">
      <alignment horizontal="left" vertical="top"/>
    </xf>
    <xf numFmtId="3" fontId="3" fillId="0" borderId="15" xfId="0" applyNumberFormat="1" applyFont="1" applyBorder="1" applyAlignment="1">
      <alignment horizontal="left" vertical="top"/>
    </xf>
    <xf numFmtId="3" fontId="10" fillId="10" borderId="26" xfId="0" applyNumberFormat="1" applyFont="1" applyFill="1" applyBorder="1" applyAlignment="1">
      <alignment horizontal="right" vertical="top"/>
    </xf>
    <xf numFmtId="3" fontId="10" fillId="10" borderId="27" xfId="0" applyNumberFormat="1" applyFont="1" applyFill="1" applyBorder="1" applyAlignment="1">
      <alignment horizontal="right" vertical="top"/>
    </xf>
    <xf numFmtId="3" fontId="10" fillId="10" borderId="28" xfId="0" applyNumberFormat="1" applyFont="1" applyFill="1" applyBorder="1" applyAlignment="1">
      <alignment horizontal="right" vertical="top"/>
    </xf>
    <xf numFmtId="3" fontId="10" fillId="2" borderId="26" xfId="0" applyNumberFormat="1" applyFont="1" applyFill="1" applyBorder="1" applyAlignment="1">
      <alignment horizontal="right" vertical="top"/>
    </xf>
    <xf numFmtId="3" fontId="10" fillId="2" borderId="27" xfId="0" applyNumberFormat="1" applyFont="1" applyFill="1" applyBorder="1" applyAlignment="1">
      <alignment horizontal="right" vertical="top"/>
    </xf>
    <xf numFmtId="3" fontId="10" fillId="2" borderId="28" xfId="0" applyNumberFormat="1" applyFont="1" applyFill="1" applyBorder="1" applyAlignment="1">
      <alignment horizontal="right" vertical="top"/>
    </xf>
    <xf numFmtId="3" fontId="29" fillId="3" borderId="12" xfId="0" applyNumberFormat="1" applyFont="1" applyFill="1" applyBorder="1" applyAlignment="1">
      <alignment horizontal="center" vertical="top"/>
    </xf>
    <xf numFmtId="3" fontId="9" fillId="3" borderId="16" xfId="0" applyNumberFormat="1" applyFont="1" applyFill="1" applyBorder="1" applyAlignment="1">
      <alignment horizontal="left" vertical="top" wrapText="1"/>
    </xf>
    <xf numFmtId="3" fontId="9" fillId="3" borderId="10" xfId="0" applyNumberFormat="1" applyFont="1" applyFill="1" applyBorder="1" applyAlignment="1">
      <alignment horizontal="left" vertical="top" wrapText="1"/>
    </xf>
    <xf numFmtId="3" fontId="9" fillId="3" borderId="38" xfId="0" applyNumberFormat="1" applyFont="1" applyFill="1" applyBorder="1" applyAlignment="1">
      <alignment horizontal="left" vertical="top" wrapText="1"/>
    </xf>
    <xf numFmtId="3" fontId="10" fillId="4" borderId="22" xfId="0" applyNumberFormat="1" applyFont="1" applyFill="1" applyBorder="1" applyAlignment="1">
      <alignment horizontal="right" vertical="top"/>
    </xf>
    <xf numFmtId="3" fontId="10" fillId="4" borderId="23" xfId="0" applyNumberFormat="1" applyFont="1" applyFill="1" applyBorder="1" applyAlignment="1">
      <alignment horizontal="right" vertical="top"/>
    </xf>
    <xf numFmtId="3" fontId="10" fillId="4" borderId="24" xfId="0" applyNumberFormat="1" applyFont="1" applyFill="1" applyBorder="1" applyAlignment="1">
      <alignment horizontal="right" vertical="top"/>
    </xf>
    <xf numFmtId="3" fontId="3" fillId="4" borderId="32" xfId="0" applyNumberFormat="1" applyFont="1" applyFill="1" applyBorder="1" applyAlignment="1">
      <alignment horizontal="left" vertical="top"/>
    </xf>
    <xf numFmtId="3" fontId="3" fillId="4" borderId="14" xfId="0" applyNumberFormat="1" applyFont="1" applyFill="1" applyBorder="1" applyAlignment="1">
      <alignment horizontal="left" vertical="top"/>
    </xf>
    <xf numFmtId="3" fontId="3" fillId="4" borderId="15" xfId="0" applyNumberFormat="1" applyFont="1" applyFill="1" applyBorder="1" applyAlignment="1">
      <alignment horizontal="left" vertical="top"/>
    </xf>
    <xf numFmtId="3" fontId="10" fillId="11" borderId="47" xfId="0" applyNumberFormat="1" applyFont="1" applyFill="1" applyBorder="1" applyAlignment="1">
      <alignment horizontal="center" vertical="top" wrapText="1"/>
    </xf>
    <xf numFmtId="3" fontId="10" fillId="11" borderId="27" xfId="0" applyNumberFormat="1" applyFont="1" applyFill="1" applyBorder="1" applyAlignment="1">
      <alignment horizontal="center" vertical="top" wrapText="1"/>
    </xf>
    <xf numFmtId="3" fontId="10" fillId="11" borderId="28" xfId="0" applyNumberFormat="1" applyFont="1" applyFill="1" applyBorder="1" applyAlignment="1">
      <alignment horizontal="center" vertical="top" wrapText="1"/>
    </xf>
    <xf numFmtId="3" fontId="3" fillId="4" borderId="32" xfId="0" applyNumberFormat="1" applyFont="1" applyFill="1" applyBorder="1" applyAlignment="1">
      <alignment horizontal="left" vertical="top" wrapText="1"/>
    </xf>
    <xf numFmtId="3" fontId="3" fillId="4" borderId="14" xfId="0" applyNumberFormat="1" applyFont="1" applyFill="1" applyBorder="1" applyAlignment="1">
      <alignment horizontal="left" vertical="top" wrapText="1"/>
    </xf>
    <xf numFmtId="3" fontId="3" fillId="4" borderId="15" xfId="0" applyNumberFormat="1" applyFont="1" applyFill="1" applyBorder="1" applyAlignment="1">
      <alignment horizontal="left" vertical="top" wrapText="1"/>
    </xf>
    <xf numFmtId="3" fontId="3" fillId="3" borderId="3" xfId="0" applyNumberFormat="1" applyFont="1" applyFill="1" applyBorder="1" applyAlignment="1">
      <alignment horizontal="left" vertical="top" wrapText="1"/>
    </xf>
    <xf numFmtId="3" fontId="3" fillId="7" borderId="47" xfId="0" applyNumberFormat="1" applyFont="1" applyFill="1" applyBorder="1" applyAlignment="1">
      <alignment horizontal="center" vertical="top" wrapText="1"/>
    </xf>
    <xf numFmtId="3" fontId="3" fillId="7" borderId="27" xfId="0" applyNumberFormat="1" applyFont="1" applyFill="1" applyBorder="1" applyAlignment="1">
      <alignment horizontal="center" vertical="top" wrapText="1"/>
    </xf>
    <xf numFmtId="3" fontId="3" fillId="7" borderId="28" xfId="0" applyNumberFormat="1" applyFont="1" applyFill="1" applyBorder="1" applyAlignment="1">
      <alignment horizontal="center" vertical="top" wrapText="1"/>
    </xf>
    <xf numFmtId="3" fontId="10" fillId="4" borderId="32" xfId="0" applyNumberFormat="1" applyFont="1" applyFill="1" applyBorder="1" applyAlignment="1">
      <alignment horizontal="right" vertical="top"/>
    </xf>
    <xf numFmtId="3" fontId="10" fillId="4" borderId="14" xfId="0" applyNumberFormat="1" applyFont="1" applyFill="1" applyBorder="1" applyAlignment="1">
      <alignment horizontal="right" vertical="top"/>
    </xf>
    <xf numFmtId="3" fontId="10" fillId="4" borderId="15" xfId="0" applyNumberFormat="1" applyFont="1" applyFill="1" applyBorder="1" applyAlignment="1">
      <alignment horizontal="right" vertical="top"/>
    </xf>
    <xf numFmtId="3" fontId="9" fillId="3" borderId="19" xfId="0" applyNumberFormat="1" applyFont="1" applyFill="1" applyBorder="1" applyAlignment="1">
      <alignment horizontal="left" vertical="top" wrapText="1"/>
    </xf>
    <xf numFmtId="164" fontId="9" fillId="3" borderId="13" xfId="1" applyNumberFormat="1" applyFont="1" applyFill="1" applyBorder="1" applyAlignment="1">
      <alignment horizontal="left" vertical="top" wrapText="1"/>
    </xf>
    <xf numFmtId="164" fontId="9" fillId="3" borderId="21" xfId="1" applyNumberFormat="1" applyFont="1" applyFill="1" applyBorder="1" applyAlignment="1">
      <alignment horizontal="left" vertical="top" wrapText="1"/>
    </xf>
    <xf numFmtId="3" fontId="3" fillId="3" borderId="32" xfId="0" applyNumberFormat="1" applyFont="1" applyFill="1" applyBorder="1" applyAlignment="1">
      <alignment horizontal="left" vertical="top"/>
    </xf>
    <xf numFmtId="3" fontId="10" fillId="3" borderId="14" xfId="0" applyNumberFormat="1" applyFont="1" applyFill="1" applyBorder="1" applyAlignment="1">
      <alignment horizontal="left" vertical="top"/>
    </xf>
    <xf numFmtId="3" fontId="3" fillId="3" borderId="14" xfId="0" applyNumberFormat="1" applyFont="1" applyFill="1" applyBorder="1" applyAlignment="1">
      <alignment horizontal="left" vertical="top"/>
    </xf>
    <xf numFmtId="3" fontId="10" fillId="10" borderId="32" xfId="0" applyNumberFormat="1" applyFont="1" applyFill="1" applyBorder="1" applyAlignment="1">
      <alignment horizontal="right" vertical="top"/>
    </xf>
    <xf numFmtId="3" fontId="10" fillId="10" borderId="14" xfId="0" applyNumberFormat="1" applyFont="1" applyFill="1" applyBorder="1" applyAlignment="1">
      <alignment horizontal="right" vertical="top"/>
    </xf>
    <xf numFmtId="3" fontId="10" fillId="10" borderId="15" xfId="0" applyNumberFormat="1" applyFont="1" applyFill="1" applyBorder="1" applyAlignment="1">
      <alignment horizontal="right" vertical="top"/>
    </xf>
    <xf numFmtId="3" fontId="8" fillId="0" borderId="0" xfId="0" applyNumberFormat="1" applyFont="1" applyAlignment="1">
      <alignment horizontal="center" vertical="top"/>
    </xf>
    <xf numFmtId="49" fontId="9" fillId="0" borderId="2" xfId="0" applyNumberFormat="1" applyFont="1" applyBorder="1" applyAlignment="1">
      <alignment horizontal="center" vertical="center" textRotation="90" wrapText="1"/>
    </xf>
    <xf numFmtId="49" fontId="9" fillId="0" borderId="9" xfId="0" applyNumberFormat="1" applyFont="1" applyBorder="1" applyAlignment="1">
      <alignment horizontal="center" vertical="center" textRotation="90" wrapText="1"/>
    </xf>
    <xf numFmtId="49" fontId="9" fillId="0" borderId="18" xfId="0" applyNumberFormat="1" applyFont="1" applyBorder="1" applyAlignment="1">
      <alignment horizontal="center" vertical="center" textRotation="90" wrapText="1"/>
    </xf>
    <xf numFmtId="49" fontId="9" fillId="0" borderId="3" xfId="0" applyNumberFormat="1" applyFont="1" applyBorder="1" applyAlignment="1">
      <alignment horizontal="center" vertical="center" textRotation="90" wrapText="1"/>
    </xf>
    <xf numFmtId="49" fontId="9" fillId="0" borderId="10" xfId="0" applyNumberFormat="1" applyFont="1" applyBorder="1" applyAlignment="1">
      <alignment horizontal="center" vertical="center" textRotation="90" wrapText="1"/>
    </xf>
    <xf numFmtId="49" fontId="9" fillId="0" borderId="19" xfId="0" applyNumberFormat="1" applyFont="1" applyBorder="1" applyAlignment="1">
      <alignment horizontal="center" vertical="center" textRotation="90" wrapText="1"/>
    </xf>
    <xf numFmtId="3" fontId="9" fillId="3" borderId="3" xfId="0" applyNumberFormat="1" applyFont="1" applyFill="1" applyBorder="1" applyAlignment="1">
      <alignment horizontal="center" vertical="center" wrapText="1"/>
    </xf>
    <xf numFmtId="3" fontId="9" fillId="3" borderId="10" xfId="0" applyNumberFormat="1" applyFont="1" applyFill="1" applyBorder="1" applyAlignment="1">
      <alignment horizontal="center" vertical="center" wrapText="1"/>
    </xf>
    <xf numFmtId="3" fontId="9" fillId="3" borderId="19" xfId="0" applyNumberFormat="1" applyFont="1" applyFill="1" applyBorder="1" applyAlignment="1">
      <alignment horizontal="center" vertical="center" wrapText="1"/>
    </xf>
    <xf numFmtId="3" fontId="9" fillId="3" borderId="4" xfId="0" applyNumberFormat="1" applyFont="1" applyFill="1" applyBorder="1" applyAlignment="1">
      <alignment horizontal="center" vertical="center" textRotation="90" wrapText="1"/>
    </xf>
    <xf numFmtId="3" fontId="9" fillId="3" borderId="11" xfId="0" applyNumberFormat="1" applyFont="1" applyFill="1" applyBorder="1" applyAlignment="1">
      <alignment horizontal="center" vertical="center" textRotation="90" wrapText="1"/>
    </xf>
    <xf numFmtId="3" fontId="9" fillId="3" borderId="20" xfId="0" applyNumberFormat="1" applyFont="1" applyFill="1" applyBorder="1" applyAlignment="1">
      <alignment horizontal="center" vertical="center" textRotation="90" wrapText="1"/>
    </xf>
    <xf numFmtId="3" fontId="3" fillId="0" borderId="29" xfId="0" applyNumberFormat="1" applyFont="1" applyBorder="1" applyAlignment="1">
      <alignment horizontal="center" vertical="center" textRotation="90" wrapText="1"/>
    </xf>
    <xf numFmtId="3" fontId="3" fillId="0" borderId="31" xfId="0" applyNumberFormat="1" applyFont="1" applyBorder="1" applyAlignment="1">
      <alignment horizontal="center" vertical="center" textRotation="90" wrapText="1"/>
    </xf>
    <xf numFmtId="3" fontId="3" fillId="0" borderId="43" xfId="0" applyNumberFormat="1" applyFont="1" applyBorder="1" applyAlignment="1">
      <alignment horizontal="center" vertical="center" textRotation="90" wrapText="1"/>
    </xf>
    <xf numFmtId="3" fontId="9" fillId="0" borderId="31" xfId="0" applyNumberFormat="1" applyFont="1" applyBorder="1" applyAlignment="1">
      <alignment horizontal="center" vertical="center" wrapText="1"/>
    </xf>
    <xf numFmtId="3" fontId="9" fillId="0" borderId="43" xfId="0" applyNumberFormat="1" applyFont="1" applyBorder="1" applyAlignment="1">
      <alignment horizontal="center" vertical="center" wrapText="1"/>
    </xf>
    <xf numFmtId="165" fontId="3" fillId="0" borderId="36" xfId="0" applyNumberFormat="1" applyFont="1" applyBorder="1" applyAlignment="1">
      <alignment horizontal="center" vertical="center" textRotation="90" wrapText="1"/>
    </xf>
    <xf numFmtId="165" fontId="3" fillId="0" borderId="0" xfId="0" applyNumberFormat="1" applyFont="1" applyBorder="1" applyAlignment="1">
      <alignment horizontal="center" vertical="center" textRotation="90" wrapText="1"/>
    </xf>
    <xf numFmtId="165" fontId="3" fillId="0" borderId="1" xfId="0" applyNumberFormat="1" applyFont="1" applyBorder="1" applyAlignment="1">
      <alignment horizontal="center" vertical="center" textRotation="90" wrapText="1"/>
    </xf>
    <xf numFmtId="3" fontId="3" fillId="0" borderId="42" xfId="0" applyNumberFormat="1" applyFont="1" applyBorder="1" applyAlignment="1">
      <alignment horizontal="center" vertical="center" textRotation="90"/>
    </xf>
    <xf numFmtId="3" fontId="3" fillId="0" borderId="54" xfId="0" applyNumberFormat="1" applyFont="1" applyBorder="1" applyAlignment="1">
      <alignment horizontal="center" vertical="center" textRotation="90"/>
    </xf>
    <xf numFmtId="3" fontId="3" fillId="0" borderId="3" xfId="0" applyNumberFormat="1" applyFont="1" applyBorder="1" applyAlignment="1">
      <alignment horizontal="center" vertical="center" textRotation="90" wrapText="1"/>
    </xf>
    <xf numFmtId="3" fontId="3" fillId="0" borderId="10" xfId="0" applyNumberFormat="1" applyFont="1" applyBorder="1" applyAlignment="1">
      <alignment horizontal="center" vertical="center" textRotation="90" wrapText="1"/>
    </xf>
    <xf numFmtId="3" fontId="3" fillId="0" borderId="19" xfId="0" applyNumberFormat="1" applyFont="1" applyBorder="1" applyAlignment="1">
      <alignment horizontal="center" vertical="center" textRotation="90" wrapText="1"/>
    </xf>
    <xf numFmtId="3" fontId="3" fillId="0" borderId="6" xfId="0" applyNumberFormat="1" applyFont="1" applyBorder="1" applyAlignment="1">
      <alignment horizontal="center" vertical="center"/>
    </xf>
    <xf numFmtId="3" fontId="3" fillId="0" borderId="7" xfId="0" applyNumberFormat="1" applyFont="1" applyBorder="1" applyAlignment="1">
      <alignment horizontal="center" vertical="center"/>
    </xf>
    <xf numFmtId="3" fontId="3" fillId="0" borderId="8" xfId="0" applyNumberFormat="1" applyFont="1" applyBorder="1" applyAlignment="1">
      <alignment horizontal="center" vertical="center"/>
    </xf>
    <xf numFmtId="3" fontId="3" fillId="0" borderId="31" xfId="0" applyNumberFormat="1" applyFont="1" applyBorder="1" applyAlignment="1">
      <alignment horizontal="center" vertical="center" textRotation="90"/>
    </xf>
    <xf numFmtId="3" fontId="3" fillId="0" borderId="43" xfId="0" applyNumberFormat="1" applyFont="1" applyBorder="1" applyAlignment="1">
      <alignment horizontal="center" vertical="center" textRotation="90"/>
    </xf>
    <xf numFmtId="3" fontId="3" fillId="0" borderId="10" xfId="0" applyNumberFormat="1" applyFont="1" applyBorder="1" applyAlignment="1">
      <alignment horizontal="center" vertical="center" textRotation="90"/>
    </xf>
    <xf numFmtId="3" fontId="3" fillId="0" borderId="19" xfId="0" applyNumberFormat="1" applyFont="1" applyBorder="1" applyAlignment="1">
      <alignment horizontal="center" vertical="center" textRotation="90"/>
    </xf>
    <xf numFmtId="3" fontId="9" fillId="0" borderId="1" xfId="0" applyNumberFormat="1" applyFont="1" applyBorder="1" applyAlignment="1">
      <alignment horizontal="right" vertical="top" wrapText="1"/>
    </xf>
    <xf numFmtId="3" fontId="10" fillId="0" borderId="47" xfId="0" applyNumberFormat="1" applyFont="1" applyBorder="1" applyAlignment="1">
      <alignment horizontal="center" vertical="center" wrapText="1"/>
    </xf>
    <xf numFmtId="3" fontId="10" fillId="0" borderId="27" xfId="0" applyNumberFormat="1" applyFont="1" applyBorder="1" applyAlignment="1">
      <alignment horizontal="center" vertical="center" wrapText="1"/>
    </xf>
    <xf numFmtId="3" fontId="10" fillId="0" borderId="28" xfId="0" applyNumberFormat="1" applyFont="1" applyBorder="1" applyAlignment="1">
      <alignment horizontal="center" vertical="center" wrapText="1"/>
    </xf>
    <xf numFmtId="3" fontId="10" fillId="10" borderId="41" xfId="0" applyNumberFormat="1" applyFont="1" applyFill="1" applyBorder="1" applyAlignment="1">
      <alignment horizontal="left" vertical="top" wrapText="1"/>
    </xf>
    <xf numFmtId="3" fontId="10" fillId="10" borderId="45" xfId="0" applyNumberFormat="1" applyFont="1" applyFill="1" applyBorder="1" applyAlignment="1">
      <alignment horizontal="left" vertical="top" wrapText="1"/>
    </xf>
    <xf numFmtId="3" fontId="10" fillId="10" borderId="58" xfId="0" applyNumberFormat="1" applyFont="1" applyFill="1" applyBorder="1" applyAlignment="1">
      <alignment horizontal="left" vertical="top" wrapText="1"/>
    </xf>
    <xf numFmtId="49" fontId="10" fillId="11" borderId="2" xfId="0" applyNumberFormat="1" applyFont="1" applyFill="1" applyBorder="1" applyAlignment="1">
      <alignment horizontal="center" vertical="top"/>
    </xf>
    <xf numFmtId="49" fontId="10" fillId="11" borderId="9" xfId="0" applyNumberFormat="1" applyFont="1" applyFill="1" applyBorder="1" applyAlignment="1">
      <alignment horizontal="center" vertical="top"/>
    </xf>
    <xf numFmtId="3" fontId="10" fillId="9" borderId="6" xfId="0" applyNumberFormat="1" applyFont="1" applyFill="1" applyBorder="1" applyAlignment="1">
      <alignment horizontal="left" vertical="top" wrapText="1"/>
    </xf>
    <xf numFmtId="3" fontId="10" fillId="9" borderId="7" xfId="0" applyNumberFormat="1" applyFont="1" applyFill="1" applyBorder="1" applyAlignment="1">
      <alignment horizontal="left" vertical="top" wrapText="1"/>
    </xf>
    <xf numFmtId="3" fontId="10" fillId="9" borderId="8" xfId="0" applyNumberFormat="1" applyFont="1" applyFill="1" applyBorder="1" applyAlignment="1">
      <alignment horizontal="left" vertical="top" wrapText="1"/>
    </xf>
    <xf numFmtId="3" fontId="12" fillId="3" borderId="3" xfId="0" applyNumberFormat="1" applyFont="1" applyFill="1" applyBorder="1" applyAlignment="1">
      <alignment horizontal="left" vertical="top" wrapText="1"/>
    </xf>
    <xf numFmtId="3" fontId="12" fillId="3" borderId="10" xfId="0" applyNumberFormat="1" applyFont="1" applyFill="1" applyBorder="1" applyAlignment="1">
      <alignment horizontal="left" vertical="top" wrapText="1"/>
    </xf>
    <xf numFmtId="164" fontId="3" fillId="0" borderId="13" xfId="0" applyNumberFormat="1" applyFont="1" applyFill="1" applyBorder="1" applyAlignment="1">
      <alignment horizontal="left" vertical="top" wrapText="1"/>
    </xf>
    <xf numFmtId="164" fontId="3" fillId="0" borderId="21" xfId="0" applyNumberFormat="1" applyFont="1" applyFill="1" applyBorder="1" applyAlignment="1">
      <alignment horizontal="left" vertical="top" wrapText="1"/>
    </xf>
    <xf numFmtId="164" fontId="3" fillId="0" borderId="12" xfId="0" applyNumberFormat="1" applyFont="1" applyFill="1" applyBorder="1" applyAlignment="1">
      <alignment horizontal="left" vertical="top" wrapText="1"/>
    </xf>
    <xf numFmtId="3" fontId="10" fillId="2" borderId="43" xfId="0" applyNumberFormat="1" applyFont="1" applyFill="1" applyBorder="1" applyAlignment="1">
      <alignment horizontal="center" vertical="top" wrapText="1"/>
    </xf>
    <xf numFmtId="1" fontId="3" fillId="3" borderId="16" xfId="0" applyNumberFormat="1" applyFont="1" applyFill="1" applyBorder="1" applyAlignment="1">
      <alignment horizontal="center" vertical="top" wrapText="1"/>
    </xf>
    <xf numFmtId="1" fontId="3" fillId="3" borderId="38" xfId="0" applyNumberFormat="1"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3" borderId="39" xfId="0" applyFont="1" applyFill="1" applyBorder="1" applyAlignment="1">
      <alignment horizontal="center" vertical="top" wrapText="1"/>
    </xf>
    <xf numFmtId="3" fontId="10" fillId="3" borderId="19" xfId="0" applyNumberFormat="1" applyFont="1" applyFill="1" applyBorder="1" applyAlignment="1">
      <alignment horizontal="left" vertical="top" wrapText="1"/>
    </xf>
    <xf numFmtId="3" fontId="3" fillId="3" borderId="3" xfId="0" applyNumberFormat="1" applyFont="1" applyFill="1" applyBorder="1" applyAlignment="1">
      <alignment horizontal="center" vertical="top" wrapText="1"/>
    </xf>
    <xf numFmtId="3" fontId="3" fillId="3" borderId="38" xfId="0" applyNumberFormat="1" applyFont="1" applyFill="1" applyBorder="1" applyAlignment="1">
      <alignment horizontal="center" vertical="top" wrapText="1"/>
    </xf>
    <xf numFmtId="3" fontId="3" fillId="3" borderId="4" xfId="0" applyNumberFormat="1" applyFont="1" applyFill="1" applyBorder="1" applyAlignment="1">
      <alignment horizontal="center" vertical="top" wrapText="1"/>
    </xf>
    <xf numFmtId="3" fontId="3" fillId="3" borderId="39" xfId="0" applyNumberFormat="1" applyFont="1" applyFill="1" applyBorder="1" applyAlignment="1">
      <alignment horizontal="center" vertical="top" wrapText="1"/>
    </xf>
    <xf numFmtId="3" fontId="10" fillId="11" borderId="40" xfId="0" applyNumberFormat="1" applyFont="1" applyFill="1" applyBorder="1" applyAlignment="1">
      <alignment horizontal="left" vertical="top"/>
    </xf>
    <xf numFmtId="3" fontId="10" fillId="11" borderId="14" xfId="0" applyNumberFormat="1" applyFont="1" applyFill="1" applyBorder="1" applyAlignment="1">
      <alignment horizontal="left" vertical="top"/>
    </xf>
    <xf numFmtId="3" fontId="10" fillId="11" borderId="15" xfId="0" applyNumberFormat="1" applyFont="1" applyFill="1" applyBorder="1" applyAlignment="1">
      <alignment horizontal="left" vertical="top"/>
    </xf>
    <xf numFmtId="3" fontId="10" fillId="2" borderId="44" xfId="0" applyNumberFormat="1" applyFont="1" applyFill="1" applyBorder="1" applyAlignment="1">
      <alignment horizontal="left" vertical="top" wrapText="1"/>
    </xf>
    <xf numFmtId="3" fontId="10" fillId="2" borderId="1" xfId="0" applyNumberFormat="1" applyFont="1" applyFill="1" applyBorder="1" applyAlignment="1">
      <alignment horizontal="left" vertical="top" wrapText="1"/>
    </xf>
    <xf numFmtId="3" fontId="10" fillId="2" borderId="54" xfId="0" applyNumberFormat="1" applyFont="1" applyFill="1" applyBorder="1" applyAlignment="1">
      <alignment horizontal="left" vertical="top" wrapText="1"/>
    </xf>
    <xf numFmtId="3" fontId="11" fillId="3" borderId="16" xfId="0" applyNumberFormat="1" applyFont="1" applyFill="1" applyBorder="1" applyAlignment="1">
      <alignment horizontal="left" vertical="top" wrapText="1"/>
    </xf>
    <xf numFmtId="3" fontId="11" fillId="3" borderId="38" xfId="0" applyNumberFormat="1" applyFont="1" applyFill="1" applyBorder="1" applyAlignment="1">
      <alignment horizontal="left" vertical="top" wrapText="1"/>
    </xf>
    <xf numFmtId="164" fontId="3" fillId="3" borderId="41" xfId="0" applyNumberFormat="1" applyFont="1" applyFill="1" applyBorder="1" applyAlignment="1">
      <alignment horizontal="left" vertical="top" wrapText="1"/>
    </xf>
    <xf numFmtId="3" fontId="3" fillId="3" borderId="41" xfId="0" applyNumberFormat="1" applyFont="1" applyFill="1" applyBorder="1" applyAlignment="1">
      <alignment horizontal="left" vertical="top" wrapText="1"/>
    </xf>
    <xf numFmtId="3" fontId="3" fillId="3" borderId="43" xfId="0" applyNumberFormat="1" applyFont="1" applyFill="1" applyBorder="1" applyAlignment="1">
      <alignment horizontal="left" vertical="top" wrapText="1"/>
    </xf>
    <xf numFmtId="3" fontId="3" fillId="3" borderId="65" xfId="0" applyNumberFormat="1" applyFont="1" applyFill="1" applyBorder="1" applyAlignment="1">
      <alignment horizontal="center" vertical="top" wrapText="1"/>
    </xf>
    <xf numFmtId="3" fontId="3" fillId="3" borderId="50" xfId="0" applyNumberFormat="1" applyFont="1" applyFill="1" applyBorder="1" applyAlignment="1">
      <alignment horizontal="center" vertical="top" wrapText="1"/>
    </xf>
    <xf numFmtId="3" fontId="3" fillId="3" borderId="68" xfId="0" applyNumberFormat="1" applyFont="1" applyFill="1" applyBorder="1" applyAlignment="1">
      <alignment horizontal="center" vertical="top" wrapText="1"/>
    </xf>
    <xf numFmtId="1" fontId="3" fillId="3" borderId="64" xfId="0" applyNumberFormat="1" applyFont="1" applyFill="1" applyBorder="1" applyAlignment="1">
      <alignment horizontal="center" vertical="top" wrapText="1"/>
    </xf>
    <xf numFmtId="1" fontId="3" fillId="3" borderId="18" xfId="0" applyNumberFormat="1" applyFont="1" applyFill="1" applyBorder="1" applyAlignment="1">
      <alignment horizontal="center" vertical="top" wrapText="1"/>
    </xf>
    <xf numFmtId="1" fontId="3" fillId="3" borderId="19" xfId="0" applyNumberFormat="1" applyFont="1" applyFill="1" applyBorder="1" applyAlignment="1">
      <alignment horizontal="center" vertical="top" wrapText="1"/>
    </xf>
    <xf numFmtId="3" fontId="10" fillId="3" borderId="4" xfId="0" applyNumberFormat="1" applyFont="1" applyFill="1" applyBorder="1" applyAlignment="1">
      <alignment horizontal="center" vertical="top" wrapText="1"/>
    </xf>
    <xf numFmtId="3" fontId="10" fillId="3" borderId="20" xfId="0" applyNumberFormat="1" applyFont="1" applyFill="1" applyBorder="1" applyAlignment="1">
      <alignment horizontal="center" vertical="top" wrapText="1"/>
    </xf>
    <xf numFmtId="3" fontId="3" fillId="3" borderId="13" xfId="0" applyNumberFormat="1" applyFont="1" applyFill="1" applyBorder="1" applyAlignment="1">
      <alignment horizontal="left" vertical="top"/>
    </xf>
    <xf numFmtId="3" fontId="3" fillId="3" borderId="21" xfId="0" applyNumberFormat="1" applyFont="1" applyFill="1" applyBorder="1" applyAlignment="1">
      <alignment horizontal="left" vertical="top"/>
    </xf>
    <xf numFmtId="3" fontId="3" fillId="3" borderId="64" xfId="0" applyNumberFormat="1" applyFont="1" applyFill="1" applyBorder="1" applyAlignment="1">
      <alignment horizontal="center" vertical="top"/>
    </xf>
    <xf numFmtId="3" fontId="3" fillId="3" borderId="18" xfId="0" applyNumberFormat="1" applyFont="1" applyFill="1" applyBorder="1" applyAlignment="1">
      <alignment horizontal="center" vertical="top"/>
    </xf>
    <xf numFmtId="3" fontId="3" fillId="3" borderId="16" xfId="0" applyNumberFormat="1" applyFont="1" applyFill="1" applyBorder="1" applyAlignment="1">
      <alignment horizontal="center" vertical="top"/>
    </xf>
    <xf numFmtId="3" fontId="3" fillId="3" borderId="19" xfId="0" applyNumberFormat="1" applyFont="1" applyFill="1" applyBorder="1" applyAlignment="1">
      <alignment horizontal="center" vertical="top"/>
    </xf>
    <xf numFmtId="3" fontId="3" fillId="0" borderId="17" xfId="0" applyNumberFormat="1" applyFont="1" applyFill="1" applyBorder="1" applyAlignment="1">
      <alignment horizontal="center" vertical="top" wrapText="1"/>
    </xf>
    <xf numFmtId="3" fontId="3" fillId="0" borderId="20" xfId="0" applyNumberFormat="1" applyFont="1" applyFill="1" applyBorder="1" applyAlignment="1">
      <alignment horizontal="center" vertical="top" wrapText="1"/>
    </xf>
    <xf numFmtId="3" fontId="3" fillId="3" borderId="29" xfId="0" applyNumberFormat="1" applyFont="1" applyFill="1" applyBorder="1" applyAlignment="1">
      <alignment horizontal="left" vertical="top" wrapText="1"/>
    </xf>
    <xf numFmtId="3" fontId="3" fillId="0" borderId="13" xfId="0" applyNumberFormat="1" applyFont="1" applyFill="1" applyBorder="1" applyAlignment="1">
      <alignment horizontal="left" vertical="top" wrapText="1"/>
    </xf>
    <xf numFmtId="3" fontId="3" fillId="0" borderId="49" xfId="0" applyNumberFormat="1"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49" xfId="0" applyFont="1" applyFill="1" applyBorder="1" applyAlignment="1">
      <alignment horizontal="left" vertical="top" wrapText="1"/>
    </xf>
    <xf numFmtId="1" fontId="3" fillId="3" borderId="66" xfId="0" applyNumberFormat="1" applyFont="1" applyFill="1" applyBorder="1" applyAlignment="1">
      <alignment horizontal="center" vertical="top" wrapText="1"/>
    </xf>
    <xf numFmtId="49" fontId="3" fillId="3" borderId="0" xfId="0" applyNumberFormat="1" applyFont="1" applyFill="1" applyBorder="1" applyAlignment="1">
      <alignment horizontal="left" vertical="top" wrapText="1"/>
    </xf>
    <xf numFmtId="3" fontId="9" fillId="3" borderId="41" xfId="0" applyNumberFormat="1" applyFont="1" applyFill="1" applyBorder="1" applyAlignment="1">
      <alignment horizontal="center" vertical="top"/>
    </xf>
    <xf numFmtId="3" fontId="9" fillId="3" borderId="31" xfId="0" applyNumberFormat="1" applyFont="1" applyFill="1" applyBorder="1" applyAlignment="1">
      <alignment horizontal="center" vertical="top"/>
    </xf>
    <xf numFmtId="49" fontId="3" fillId="3" borderId="16" xfId="0" applyNumberFormat="1" applyFont="1" applyFill="1" applyBorder="1" applyAlignment="1">
      <alignment horizontal="center" vertical="top"/>
    </xf>
    <xf numFmtId="49" fontId="3" fillId="3" borderId="38" xfId="0" applyNumberFormat="1" applyFont="1" applyFill="1" applyBorder="1" applyAlignment="1">
      <alignment horizontal="center" vertical="top"/>
    </xf>
    <xf numFmtId="3" fontId="3" fillId="3" borderId="13" xfId="0" applyNumberFormat="1" applyFont="1" applyFill="1" applyBorder="1" applyAlignment="1">
      <alignment horizontal="center" vertical="top" wrapText="1"/>
    </xf>
    <xf numFmtId="3" fontId="3" fillId="3" borderId="49" xfId="0" applyNumberFormat="1" applyFont="1" applyFill="1" applyBorder="1" applyAlignment="1">
      <alignment horizontal="center" vertical="top" wrapText="1"/>
    </xf>
    <xf numFmtId="3" fontId="10" fillId="4" borderId="1" xfId="0" applyNumberFormat="1" applyFont="1" applyFill="1" applyBorder="1" applyAlignment="1">
      <alignment horizontal="center" vertical="top" wrapText="1"/>
    </xf>
    <xf numFmtId="3" fontId="10" fillId="4" borderId="24" xfId="0" applyNumberFormat="1" applyFont="1" applyFill="1" applyBorder="1" applyAlignment="1">
      <alignment horizontal="center" vertical="top" wrapText="1"/>
    </xf>
    <xf numFmtId="3" fontId="3" fillId="3" borderId="39" xfId="0" applyNumberFormat="1" applyFont="1" applyFill="1" applyBorder="1" applyAlignment="1">
      <alignment horizontal="center" vertical="top"/>
    </xf>
    <xf numFmtId="3" fontId="10" fillId="3" borderId="17" xfId="0" applyNumberFormat="1" applyFont="1" applyFill="1" applyBorder="1" applyAlignment="1">
      <alignment horizontal="center" vertical="top" wrapText="1"/>
    </xf>
    <xf numFmtId="3" fontId="10" fillId="3" borderId="39" xfId="0" applyNumberFormat="1" applyFont="1" applyFill="1" applyBorder="1" applyAlignment="1">
      <alignment horizontal="center" vertical="top" wrapText="1"/>
    </xf>
    <xf numFmtId="3" fontId="3" fillId="3" borderId="13" xfId="0" applyNumberFormat="1" applyFont="1" applyFill="1" applyBorder="1" applyAlignment="1">
      <alignment horizontal="center" vertical="top"/>
    </xf>
    <xf numFmtId="3" fontId="3" fillId="3" borderId="49" xfId="0" applyNumberFormat="1" applyFont="1" applyFill="1" applyBorder="1" applyAlignment="1">
      <alignment horizontal="center" vertical="top"/>
    </xf>
    <xf numFmtId="3" fontId="3" fillId="3" borderId="64" xfId="0" applyNumberFormat="1" applyFont="1" applyFill="1" applyBorder="1" applyAlignment="1">
      <alignment horizontal="center" vertical="top" wrapText="1"/>
    </xf>
    <xf numFmtId="49" fontId="3" fillId="3" borderId="10" xfId="0" applyNumberFormat="1" applyFont="1" applyFill="1" applyBorder="1" applyAlignment="1">
      <alignment horizontal="center" vertical="top"/>
    </xf>
    <xf numFmtId="3" fontId="3" fillId="3" borderId="12" xfId="0" applyNumberFormat="1" applyFont="1" applyFill="1" applyBorder="1" applyAlignment="1">
      <alignment horizontal="center" vertical="top" wrapText="1"/>
    </xf>
    <xf numFmtId="3" fontId="3" fillId="3" borderId="12" xfId="0" applyNumberFormat="1" applyFont="1" applyFill="1" applyBorder="1" applyAlignment="1">
      <alignment horizontal="center" vertical="top"/>
    </xf>
    <xf numFmtId="3" fontId="3" fillId="3" borderId="21" xfId="0" applyNumberFormat="1" applyFont="1" applyFill="1" applyBorder="1" applyAlignment="1">
      <alignment horizontal="center" vertical="top"/>
    </xf>
    <xf numFmtId="3" fontId="3" fillId="3" borderId="9" xfId="0" applyNumberFormat="1" applyFont="1" applyFill="1" applyBorder="1" applyAlignment="1">
      <alignment horizontal="center" vertical="top" wrapText="1"/>
    </xf>
    <xf numFmtId="3" fontId="3" fillId="3" borderId="18" xfId="0" applyNumberFormat="1" applyFont="1" applyFill="1" applyBorder="1" applyAlignment="1">
      <alignment horizontal="center" vertical="top" wrapText="1"/>
    </xf>
    <xf numFmtId="3" fontId="23" fillId="3" borderId="12" xfId="0" applyNumberFormat="1" applyFont="1" applyFill="1" applyBorder="1" applyAlignment="1">
      <alignment horizontal="center" vertical="top" wrapText="1"/>
    </xf>
    <xf numFmtId="3" fontId="23" fillId="3" borderId="21" xfId="0" applyNumberFormat="1" applyFont="1" applyFill="1" applyBorder="1" applyAlignment="1">
      <alignment horizontal="center" vertical="top" wrapText="1"/>
    </xf>
    <xf numFmtId="165" fontId="3" fillId="3" borderId="13" xfId="0" applyNumberFormat="1" applyFont="1" applyFill="1" applyBorder="1" applyAlignment="1">
      <alignment horizontal="center" vertical="top" wrapText="1"/>
    </xf>
    <xf numFmtId="165" fontId="3" fillId="3" borderId="49" xfId="0" applyNumberFormat="1" applyFont="1" applyFill="1" applyBorder="1" applyAlignment="1">
      <alignment horizontal="center" vertical="top" wrapText="1"/>
    </xf>
    <xf numFmtId="164" fontId="3" fillId="3" borderId="64" xfId="0" applyNumberFormat="1" applyFont="1" applyFill="1" applyBorder="1" applyAlignment="1">
      <alignment horizontal="center" vertical="top" wrapText="1"/>
    </xf>
    <xf numFmtId="164" fontId="3" fillId="3" borderId="66" xfId="0" applyNumberFormat="1" applyFont="1" applyFill="1" applyBorder="1" applyAlignment="1">
      <alignment horizontal="center" vertical="top" wrapText="1"/>
    </xf>
    <xf numFmtId="164" fontId="3" fillId="3" borderId="16" xfId="0" applyNumberFormat="1" applyFont="1" applyFill="1" applyBorder="1" applyAlignment="1">
      <alignment horizontal="center" vertical="top" wrapText="1"/>
    </xf>
    <xf numFmtId="164" fontId="3" fillId="3" borderId="38" xfId="0" applyNumberFormat="1" applyFont="1" applyFill="1" applyBorder="1" applyAlignment="1">
      <alignment horizontal="center" vertical="top" wrapText="1"/>
    </xf>
    <xf numFmtId="164" fontId="3" fillId="3" borderId="17" xfId="0" applyNumberFormat="1" applyFont="1" applyFill="1" applyBorder="1" applyAlignment="1">
      <alignment horizontal="center" vertical="top" wrapText="1"/>
    </xf>
    <xf numFmtId="164" fontId="3" fillId="3" borderId="39" xfId="0" applyNumberFormat="1" applyFont="1" applyFill="1" applyBorder="1" applyAlignment="1">
      <alignment horizontal="center" vertical="top" wrapText="1"/>
    </xf>
    <xf numFmtId="3" fontId="10" fillId="3" borderId="59" xfId="0" applyNumberFormat="1" applyFont="1" applyFill="1" applyBorder="1" applyAlignment="1">
      <alignment horizontal="center" vertical="top" wrapText="1"/>
    </xf>
    <xf numFmtId="3" fontId="10" fillId="3" borderId="63" xfId="0" applyNumberFormat="1" applyFont="1" applyFill="1" applyBorder="1" applyAlignment="1">
      <alignment horizontal="center" vertical="top" wrapText="1"/>
    </xf>
    <xf numFmtId="3" fontId="3" fillId="0" borderId="12" xfId="0" applyNumberFormat="1" applyFont="1" applyBorder="1" applyAlignment="1">
      <alignment horizontal="center" vertical="top" wrapText="1"/>
    </xf>
    <xf numFmtId="3" fontId="3" fillId="0" borderId="21" xfId="0" applyNumberFormat="1" applyFont="1" applyBorder="1" applyAlignment="1">
      <alignment horizontal="center" vertical="top" wrapText="1"/>
    </xf>
    <xf numFmtId="164" fontId="3" fillId="3" borderId="17" xfId="0" applyNumberFormat="1" applyFont="1" applyFill="1" applyBorder="1" applyAlignment="1">
      <alignment horizontal="center" vertical="top"/>
    </xf>
    <xf numFmtId="164" fontId="3" fillId="3" borderId="39" xfId="0" applyNumberFormat="1" applyFont="1" applyFill="1" applyBorder="1" applyAlignment="1">
      <alignment horizontal="center" vertical="top"/>
    </xf>
    <xf numFmtId="49" fontId="3" fillId="0" borderId="16" xfId="0" applyNumberFormat="1" applyFont="1" applyBorder="1" applyAlignment="1">
      <alignment horizontal="center" vertical="top"/>
    </xf>
    <xf numFmtId="49" fontId="3" fillId="0" borderId="10" xfId="0" applyNumberFormat="1" applyFont="1" applyBorder="1" applyAlignment="1">
      <alignment horizontal="center" vertical="top"/>
    </xf>
    <xf numFmtId="3" fontId="11" fillId="3" borderId="10" xfId="0" applyNumberFormat="1" applyFont="1" applyFill="1" applyBorder="1" applyAlignment="1">
      <alignment horizontal="left" vertical="top" wrapText="1"/>
    </xf>
    <xf numFmtId="165" fontId="3" fillId="3" borderId="13" xfId="0" applyNumberFormat="1" applyFont="1" applyFill="1" applyBorder="1" applyAlignment="1">
      <alignment horizontal="center" vertical="top"/>
    </xf>
    <xf numFmtId="165" fontId="3" fillId="3" borderId="49" xfId="0" applyNumberFormat="1" applyFont="1" applyFill="1" applyBorder="1" applyAlignment="1">
      <alignment horizontal="center" vertical="top"/>
    </xf>
    <xf numFmtId="164" fontId="3" fillId="3" borderId="64" xfId="0" applyNumberFormat="1" applyFont="1" applyFill="1" applyBorder="1" applyAlignment="1">
      <alignment horizontal="center" vertical="top"/>
    </xf>
    <xf numFmtId="164" fontId="3" fillId="3" borderId="66" xfId="0" applyNumberFormat="1" applyFont="1" applyFill="1" applyBorder="1" applyAlignment="1">
      <alignment horizontal="center" vertical="top"/>
    </xf>
    <xf numFmtId="164" fontId="3" fillId="3" borderId="16" xfId="0" applyNumberFormat="1" applyFont="1" applyFill="1" applyBorder="1" applyAlignment="1">
      <alignment horizontal="center" vertical="top"/>
    </xf>
    <xf numFmtId="164" fontId="3" fillId="3" borderId="38" xfId="0" applyNumberFormat="1" applyFont="1" applyFill="1" applyBorder="1" applyAlignment="1">
      <alignment horizontal="center" vertical="top"/>
    </xf>
    <xf numFmtId="3" fontId="3" fillId="3" borderId="5"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wrapText="1"/>
    </xf>
    <xf numFmtId="0" fontId="3" fillId="0" borderId="41" xfId="0" applyFont="1" applyFill="1" applyBorder="1" applyAlignment="1">
      <alignment horizontal="left" vertical="top" wrapText="1"/>
    </xf>
    <xf numFmtId="0" fontId="3" fillId="0" borderId="37" xfId="0" applyFont="1" applyFill="1" applyBorder="1" applyAlignment="1">
      <alignment horizontal="left" vertical="top" wrapText="1"/>
    </xf>
    <xf numFmtId="1" fontId="3" fillId="3" borderId="13" xfId="0" applyNumberFormat="1" applyFont="1" applyFill="1" applyBorder="1" applyAlignment="1">
      <alignment horizontal="center" vertical="top"/>
    </xf>
    <xf numFmtId="1" fontId="3" fillId="3" borderId="21" xfId="0" applyNumberFormat="1" applyFont="1" applyFill="1" applyBorder="1" applyAlignment="1">
      <alignment horizontal="center" vertical="top"/>
    </xf>
    <xf numFmtId="1" fontId="3" fillId="3" borderId="13" xfId="0" applyNumberFormat="1" applyFont="1" applyFill="1" applyBorder="1" applyAlignment="1">
      <alignment horizontal="center" vertical="top" wrapText="1"/>
    </xf>
    <xf numFmtId="1" fontId="3" fillId="3" borderId="49" xfId="0" applyNumberFormat="1" applyFont="1" applyFill="1" applyBorder="1" applyAlignment="1">
      <alignment horizontal="center" vertical="top" wrapText="1"/>
    </xf>
    <xf numFmtId="3" fontId="9" fillId="0" borderId="5" xfId="0" applyNumberFormat="1" applyFont="1" applyBorder="1" applyAlignment="1">
      <alignment horizontal="center" vertical="center" textRotation="90" wrapText="1"/>
    </xf>
    <xf numFmtId="3" fontId="9" fillId="0" borderId="12" xfId="0" applyNumberFormat="1" applyFont="1" applyBorder="1" applyAlignment="1">
      <alignment horizontal="center" vertical="center" textRotation="90" wrapText="1"/>
    </xf>
    <xf numFmtId="3" fontId="9" fillId="0" borderId="21" xfId="0" applyNumberFormat="1" applyFont="1" applyBorder="1" applyAlignment="1">
      <alignment horizontal="center" vertical="center" textRotation="90" wrapText="1"/>
    </xf>
    <xf numFmtId="3" fontId="3" fillId="0" borderId="47" xfId="0" applyNumberFormat="1" applyFont="1" applyBorder="1" applyAlignment="1">
      <alignment horizontal="center" vertical="center"/>
    </xf>
    <xf numFmtId="3" fontId="3" fillId="0" borderId="27" xfId="0" applyNumberFormat="1" applyFont="1" applyBorder="1" applyAlignment="1">
      <alignment horizontal="center" vertical="center"/>
    </xf>
    <xf numFmtId="3" fontId="3" fillId="0" borderId="28" xfId="0" applyNumberFormat="1" applyFont="1" applyBorder="1" applyAlignment="1">
      <alignment horizontal="center" vertical="center"/>
    </xf>
    <xf numFmtId="3" fontId="3" fillId="0" borderId="3" xfId="0" applyNumberFormat="1" applyFont="1" applyBorder="1" applyAlignment="1">
      <alignment horizontal="center" vertical="center" textRotation="90"/>
    </xf>
    <xf numFmtId="3" fontId="9" fillId="0" borderId="5" xfId="0" applyNumberFormat="1" applyFont="1" applyBorder="1" applyAlignment="1">
      <alignment horizontal="center" vertical="center" wrapText="1"/>
    </xf>
    <xf numFmtId="3" fontId="9" fillId="0" borderId="12" xfId="0" applyNumberFormat="1" applyFont="1" applyBorder="1" applyAlignment="1">
      <alignment horizontal="center" vertical="center" wrapText="1"/>
    </xf>
    <xf numFmtId="3" fontId="9" fillId="0" borderId="21" xfId="0" applyNumberFormat="1" applyFont="1" applyBorder="1" applyAlignment="1">
      <alignment horizontal="center" vertical="center" wrapText="1"/>
    </xf>
    <xf numFmtId="3" fontId="3" fillId="0" borderId="5" xfId="0" applyNumberFormat="1" applyFont="1" applyBorder="1" applyAlignment="1">
      <alignment horizontal="center" vertical="center" textRotation="90" wrapText="1"/>
    </xf>
    <xf numFmtId="3" fontId="3" fillId="0" borderId="12" xfId="0" applyNumberFormat="1" applyFont="1" applyBorder="1" applyAlignment="1">
      <alignment horizontal="center" vertical="center" textRotation="90" wrapText="1"/>
    </xf>
    <xf numFmtId="3" fontId="3" fillId="0" borderId="21" xfId="0" applyNumberFormat="1" applyFont="1" applyBorder="1" applyAlignment="1">
      <alignment horizontal="center" vertical="center" textRotation="90" wrapText="1"/>
    </xf>
    <xf numFmtId="3" fontId="5" fillId="0" borderId="0" xfId="0" applyNumberFormat="1" applyFont="1" applyAlignment="1">
      <alignment horizontal="right" vertical="top" wrapText="1"/>
    </xf>
  </cellXfs>
  <cellStyles count="13">
    <cellStyle name="Blogas" xfId="10" builtinId="27"/>
    <cellStyle name="Excel Built-in Normal" xfId="3"/>
    <cellStyle name="Įprastas" xfId="0" builtinId="0"/>
    <cellStyle name="Įprastas 2" xfId="1"/>
    <cellStyle name="Įprastas 3" xfId="2"/>
    <cellStyle name="Normal 2" xfId="7"/>
    <cellStyle name="Normal 3" xfId="5"/>
    <cellStyle name="Normal 5" xfId="6"/>
    <cellStyle name="Normal 6" xfId="4"/>
    <cellStyle name="Normal 6 2" xfId="9"/>
    <cellStyle name="Normal 7" xfId="8"/>
    <cellStyle name="Normal 7 2" xfId="12"/>
    <cellStyle name="Normal_Sheet1" xfId="11"/>
  </cellStyles>
  <dxfs count="0"/>
  <tableStyles count="0" defaultTableStyle="TableStyleMedium2" defaultPivotStyle="PivotStyleLight16"/>
  <colors>
    <mruColors>
      <color rgb="FFFFCCFF"/>
      <color rgb="FFFFFF99"/>
      <color rgb="FFCCECFF"/>
      <color rgb="FFFFFF66"/>
      <color rgb="FFFFFFCC"/>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60"/>
  <sheetViews>
    <sheetView tabSelected="1" zoomScaleNormal="100" zoomScaleSheetLayoutView="100" workbookViewId="0">
      <selection activeCell="A5" sqref="A5:M5"/>
    </sheetView>
  </sheetViews>
  <sheetFormatPr defaultColWidth="9.26953125" defaultRowHeight="13" x14ac:dyDescent="0.25"/>
  <cols>
    <col min="1" max="1" width="2.54296875" style="1" customWidth="1"/>
    <col min="2" max="2" width="3.26953125" style="2" customWidth="1"/>
    <col min="3" max="3" width="2.81640625" style="1" customWidth="1"/>
    <col min="4" max="4" width="26.7265625" style="79" customWidth="1"/>
    <col min="5" max="5" width="3" style="111" customWidth="1"/>
    <col min="6" max="8" width="8.26953125" style="3" customWidth="1"/>
    <col min="9" max="9" width="7.7265625" style="224" customWidth="1"/>
    <col min="10" max="10" width="23.54296875" style="48" customWidth="1"/>
    <col min="11" max="11" width="6.453125" style="48" customWidth="1"/>
    <col min="12" max="12" width="6.81640625" style="48" customWidth="1"/>
    <col min="13" max="13" width="6.26953125" style="3" customWidth="1"/>
    <col min="14" max="16384" width="9.26953125" style="51"/>
  </cols>
  <sheetData>
    <row r="1" spans="1:18" ht="30.75" customHeight="1" x14ac:dyDescent="0.25">
      <c r="F1" s="296"/>
      <c r="G1" s="296"/>
      <c r="H1" s="296"/>
      <c r="I1" s="982" t="s">
        <v>129</v>
      </c>
      <c r="J1" s="982"/>
      <c r="K1" s="982"/>
      <c r="L1" s="982"/>
      <c r="M1" s="982"/>
    </row>
    <row r="2" spans="1:18" ht="16.5" customHeight="1" x14ac:dyDescent="0.25">
      <c r="F2" s="334"/>
      <c r="G2" s="342"/>
      <c r="H2" s="342"/>
      <c r="I2" s="982" t="s">
        <v>130</v>
      </c>
      <c r="J2" s="982"/>
      <c r="K2" s="342"/>
      <c r="L2" s="342"/>
      <c r="M2" s="334"/>
    </row>
    <row r="3" spans="1:18" s="740" customFormat="1" ht="12.75" customHeight="1" x14ac:dyDescent="0.25">
      <c r="A3" s="1"/>
      <c r="B3" s="2"/>
      <c r="C3" s="1"/>
      <c r="D3" s="79"/>
      <c r="E3" s="111"/>
      <c r="F3" s="927"/>
      <c r="G3" s="927"/>
      <c r="H3" s="927"/>
      <c r="I3" s="927"/>
      <c r="J3" s="927"/>
      <c r="K3" s="927"/>
      <c r="L3" s="927"/>
      <c r="M3" s="927"/>
    </row>
    <row r="4" spans="1:18" s="5" customFormat="1" ht="15.5" x14ac:dyDescent="0.25">
      <c r="A4" s="993" t="s">
        <v>244</v>
      </c>
      <c r="B4" s="993"/>
      <c r="C4" s="993"/>
      <c r="D4" s="993"/>
      <c r="E4" s="993"/>
      <c r="F4" s="993"/>
      <c r="G4" s="993"/>
      <c r="H4" s="993"/>
      <c r="I4" s="993"/>
      <c r="J4" s="993"/>
      <c r="K4" s="993"/>
      <c r="L4" s="993"/>
      <c r="M4" s="993"/>
    </row>
    <row r="5" spans="1:18" s="5" customFormat="1" ht="18" customHeight="1" x14ac:dyDescent="0.25">
      <c r="A5" s="1005" t="s">
        <v>0</v>
      </c>
      <c r="B5" s="1006"/>
      <c r="C5" s="1006"/>
      <c r="D5" s="1006"/>
      <c r="E5" s="1006"/>
      <c r="F5" s="1006"/>
      <c r="G5" s="1006"/>
      <c r="H5" s="1006"/>
      <c r="I5" s="1006"/>
      <c r="J5" s="1006"/>
      <c r="K5" s="1006"/>
      <c r="L5" s="1006"/>
      <c r="M5" s="1006"/>
    </row>
    <row r="6" spans="1:18" s="5" customFormat="1" ht="15.5" x14ac:dyDescent="0.25">
      <c r="A6" s="993" t="s">
        <v>1</v>
      </c>
      <c r="B6" s="1054"/>
      <c r="C6" s="1054"/>
      <c r="D6" s="1054"/>
      <c r="E6" s="1054"/>
      <c r="F6" s="1054"/>
      <c r="G6" s="1054"/>
      <c r="H6" s="1054"/>
      <c r="I6" s="1054"/>
      <c r="J6" s="1054"/>
      <c r="K6" s="1054"/>
      <c r="L6" s="1054"/>
      <c r="M6" s="1054"/>
    </row>
    <row r="7" spans="1:18" s="10" customFormat="1" ht="17.649999999999999" customHeight="1" thickBot="1" x14ac:dyDescent="0.3">
      <c r="A7" s="6"/>
      <c r="B7" s="7"/>
      <c r="C7" s="6"/>
      <c r="D7" s="109"/>
      <c r="E7" s="112"/>
      <c r="F7" s="3"/>
      <c r="G7" s="3"/>
      <c r="H7" s="3"/>
      <c r="I7" s="200"/>
      <c r="J7" s="9"/>
      <c r="K7" s="9"/>
      <c r="L7" s="1087" t="s">
        <v>87</v>
      </c>
      <c r="M7" s="1087"/>
    </row>
    <row r="8" spans="1:18" s="10" customFormat="1" ht="18" customHeight="1" thickBot="1" x14ac:dyDescent="0.3">
      <c r="A8" s="1055" t="s">
        <v>146</v>
      </c>
      <c r="B8" s="1058" t="s">
        <v>2</v>
      </c>
      <c r="C8" s="1058" t="s">
        <v>3</v>
      </c>
      <c r="D8" s="1061" t="s">
        <v>4</v>
      </c>
      <c r="E8" s="1064" t="s">
        <v>147</v>
      </c>
      <c r="F8" s="1067" t="s">
        <v>5</v>
      </c>
      <c r="G8" s="1067" t="s">
        <v>149</v>
      </c>
      <c r="H8" s="1077" t="s">
        <v>236</v>
      </c>
      <c r="I8" s="1072" t="s">
        <v>150</v>
      </c>
      <c r="J8" s="1088" t="s">
        <v>6</v>
      </c>
      <c r="K8" s="1089"/>
      <c r="L8" s="1089"/>
      <c r="M8" s="1090"/>
      <c r="O8" s="599"/>
    </row>
    <row r="9" spans="1:18" s="10" customFormat="1" ht="18" customHeight="1" x14ac:dyDescent="0.25">
      <c r="A9" s="1056"/>
      <c r="B9" s="1059"/>
      <c r="C9" s="1059"/>
      <c r="D9" s="1062"/>
      <c r="E9" s="1065"/>
      <c r="F9" s="1068"/>
      <c r="G9" s="1068"/>
      <c r="H9" s="1078"/>
      <c r="I9" s="1073"/>
      <c r="J9" s="1070" t="s">
        <v>4</v>
      </c>
      <c r="K9" s="1080" t="s">
        <v>151</v>
      </c>
      <c r="L9" s="1081"/>
      <c r="M9" s="1082"/>
      <c r="O9" s="599"/>
    </row>
    <row r="10" spans="1:18" s="10" customFormat="1" ht="28.5" customHeight="1" x14ac:dyDescent="0.25">
      <c r="A10" s="1056"/>
      <c r="B10" s="1059"/>
      <c r="C10" s="1059"/>
      <c r="D10" s="1062"/>
      <c r="E10" s="1065"/>
      <c r="F10" s="1068"/>
      <c r="G10" s="1068"/>
      <c r="H10" s="1078"/>
      <c r="I10" s="1073"/>
      <c r="J10" s="1070"/>
      <c r="K10" s="1083" t="s">
        <v>153</v>
      </c>
      <c r="L10" s="1085" t="s">
        <v>154</v>
      </c>
      <c r="M10" s="1075" t="s">
        <v>155</v>
      </c>
      <c r="O10" s="599"/>
    </row>
    <row r="11" spans="1:18" s="10" customFormat="1" ht="63.75" customHeight="1" thickBot="1" x14ac:dyDescent="0.3">
      <c r="A11" s="1057"/>
      <c r="B11" s="1060"/>
      <c r="C11" s="1060"/>
      <c r="D11" s="1063"/>
      <c r="E11" s="1066"/>
      <c r="F11" s="1069"/>
      <c r="G11" s="1069"/>
      <c r="H11" s="1079"/>
      <c r="I11" s="1074"/>
      <c r="J11" s="1071"/>
      <c r="K11" s="1084"/>
      <c r="L11" s="1086"/>
      <c r="M11" s="1076"/>
      <c r="O11" s="599"/>
    </row>
    <row r="12" spans="1:18" ht="30.65" customHeight="1" x14ac:dyDescent="0.25">
      <c r="A12" s="1096" t="s">
        <v>7</v>
      </c>
      <c r="B12" s="1097"/>
      <c r="C12" s="1097"/>
      <c r="D12" s="1097"/>
      <c r="E12" s="1097"/>
      <c r="F12" s="1097"/>
      <c r="G12" s="1097"/>
      <c r="H12" s="1097"/>
      <c r="I12" s="1097"/>
      <c r="J12" s="1097"/>
      <c r="K12" s="1097"/>
      <c r="L12" s="1097"/>
      <c r="M12" s="1098"/>
      <c r="N12" s="600"/>
      <c r="O12" s="600"/>
    </row>
    <row r="13" spans="1:18" ht="15" customHeight="1" x14ac:dyDescent="0.25">
      <c r="A13" s="1091" t="s">
        <v>8</v>
      </c>
      <c r="B13" s="1092"/>
      <c r="C13" s="1092"/>
      <c r="D13" s="1092"/>
      <c r="E13" s="1092"/>
      <c r="F13" s="1092"/>
      <c r="G13" s="1092"/>
      <c r="H13" s="1092"/>
      <c r="I13" s="1092"/>
      <c r="J13" s="1092"/>
      <c r="K13" s="1092"/>
      <c r="L13" s="1092"/>
      <c r="M13" s="1093"/>
    </row>
    <row r="14" spans="1:18" ht="16.899999999999999" customHeight="1" x14ac:dyDescent="0.25">
      <c r="A14" s="269" t="s">
        <v>9</v>
      </c>
      <c r="B14" s="1114" t="s">
        <v>10</v>
      </c>
      <c r="C14" s="1115"/>
      <c r="D14" s="1115"/>
      <c r="E14" s="1115"/>
      <c r="F14" s="1115"/>
      <c r="G14" s="1115"/>
      <c r="H14" s="1115"/>
      <c r="I14" s="1115"/>
      <c r="J14" s="1115"/>
      <c r="K14" s="1115"/>
      <c r="L14" s="1115"/>
      <c r="M14" s="1116"/>
    </row>
    <row r="15" spans="1:18" ht="15.65" customHeight="1" thickBot="1" x14ac:dyDescent="0.3">
      <c r="A15" s="270" t="s">
        <v>9</v>
      </c>
      <c r="B15" s="11" t="s">
        <v>9</v>
      </c>
      <c r="C15" s="1117" t="s">
        <v>11</v>
      </c>
      <c r="D15" s="1118"/>
      <c r="E15" s="1118"/>
      <c r="F15" s="1118"/>
      <c r="G15" s="1118"/>
      <c r="H15" s="1118"/>
      <c r="I15" s="1118"/>
      <c r="J15" s="1118"/>
      <c r="K15" s="1118"/>
      <c r="L15" s="1118"/>
      <c r="M15" s="1119"/>
    </row>
    <row r="16" spans="1:18" ht="31.9" customHeight="1" x14ac:dyDescent="0.25">
      <c r="A16" s="1094" t="s">
        <v>9</v>
      </c>
      <c r="B16" s="12" t="s">
        <v>9</v>
      </c>
      <c r="C16" s="13" t="s">
        <v>9</v>
      </c>
      <c r="D16" s="983" t="s">
        <v>63</v>
      </c>
      <c r="E16" s="14" t="s">
        <v>12</v>
      </c>
      <c r="F16" s="58" t="s">
        <v>13</v>
      </c>
      <c r="G16" s="475">
        <f>1128.9-20</f>
        <v>1108.9000000000001</v>
      </c>
      <c r="H16" s="476">
        <v>1028.9000000000001</v>
      </c>
      <c r="I16" s="477">
        <v>1028.9000000000001</v>
      </c>
      <c r="J16" s="316" t="s">
        <v>64</v>
      </c>
      <c r="K16" s="686">
        <v>85</v>
      </c>
      <c r="L16" s="690">
        <v>85</v>
      </c>
      <c r="M16" s="130">
        <v>60</v>
      </c>
      <c r="N16" s="79"/>
      <c r="O16" s="79"/>
      <c r="P16" s="79"/>
      <c r="Q16" s="79"/>
      <c r="R16" s="79"/>
    </row>
    <row r="17" spans="1:18" ht="15.75" customHeight="1" x14ac:dyDescent="0.25">
      <c r="A17" s="1095"/>
      <c r="B17" s="16"/>
      <c r="C17" s="17"/>
      <c r="D17" s="984"/>
      <c r="E17" s="49" t="s">
        <v>172</v>
      </c>
      <c r="F17" s="309"/>
      <c r="G17" s="478"/>
      <c r="H17" s="479"/>
      <c r="I17" s="480"/>
      <c r="J17" s="1122" t="s">
        <v>65</v>
      </c>
      <c r="K17" s="417">
        <v>21</v>
      </c>
      <c r="L17" s="678">
        <v>21</v>
      </c>
      <c r="M17" s="679">
        <v>21</v>
      </c>
      <c r="N17" s="79"/>
      <c r="O17" s="79"/>
      <c r="P17" s="79"/>
      <c r="Q17" s="79"/>
      <c r="R17" s="79"/>
    </row>
    <row r="18" spans="1:18" ht="15.75" customHeight="1" x14ac:dyDescent="0.25">
      <c r="A18" s="1095"/>
      <c r="B18" s="16"/>
      <c r="C18" s="17"/>
      <c r="D18" s="984"/>
      <c r="E18" s="49" t="s">
        <v>173</v>
      </c>
      <c r="F18" s="309"/>
      <c r="G18" s="478"/>
      <c r="H18" s="479"/>
      <c r="I18" s="480"/>
      <c r="J18" s="940"/>
      <c r="K18" s="686"/>
      <c r="L18" s="684"/>
      <c r="M18" s="680"/>
      <c r="N18" s="79"/>
      <c r="O18" s="79"/>
      <c r="P18" s="79"/>
      <c r="Q18" s="79"/>
      <c r="R18" s="79"/>
    </row>
    <row r="19" spans="1:18" ht="30.75" customHeight="1" x14ac:dyDescent="0.25">
      <c r="A19" s="271"/>
      <c r="B19" s="16"/>
      <c r="C19" s="17"/>
      <c r="D19" s="315"/>
      <c r="E19" s="318"/>
      <c r="F19" s="309"/>
      <c r="G19" s="478"/>
      <c r="H19" s="479"/>
      <c r="I19" s="480"/>
      <c r="J19" s="142" t="s">
        <v>20</v>
      </c>
      <c r="K19" s="417">
        <v>11</v>
      </c>
      <c r="L19" s="678">
        <v>10</v>
      </c>
      <c r="M19" s="679">
        <v>11</v>
      </c>
      <c r="N19" s="79"/>
    </row>
    <row r="20" spans="1:18" ht="17.649999999999999" customHeight="1" x14ac:dyDescent="0.25">
      <c r="A20" s="271"/>
      <c r="B20" s="16"/>
      <c r="C20" s="17"/>
      <c r="D20" s="315"/>
      <c r="E20" s="318"/>
      <c r="F20" s="309"/>
      <c r="G20" s="478"/>
      <c r="H20" s="479"/>
      <c r="I20" s="480"/>
      <c r="J20" s="143" t="s">
        <v>101</v>
      </c>
      <c r="K20" s="687">
        <v>220</v>
      </c>
      <c r="L20" s="685">
        <v>220</v>
      </c>
      <c r="M20" s="170">
        <v>220</v>
      </c>
      <c r="N20" s="79"/>
    </row>
    <row r="21" spans="1:18" ht="41.25" customHeight="1" x14ac:dyDescent="0.25">
      <c r="A21" s="271"/>
      <c r="B21" s="16"/>
      <c r="C21" s="17"/>
      <c r="D21" s="315"/>
      <c r="E21" s="318"/>
      <c r="F21" s="309"/>
      <c r="G21" s="478"/>
      <c r="H21" s="479"/>
      <c r="I21" s="480"/>
      <c r="J21" s="143" t="s">
        <v>105</v>
      </c>
      <c r="K21" s="687">
        <v>70</v>
      </c>
      <c r="L21" s="685">
        <v>100</v>
      </c>
      <c r="M21" s="170"/>
      <c r="N21" s="79"/>
    </row>
    <row r="22" spans="1:18" ht="15.75" customHeight="1" x14ac:dyDescent="0.25">
      <c r="A22" s="271"/>
      <c r="B22" s="609"/>
      <c r="C22" s="17"/>
      <c r="D22" s="640"/>
      <c r="E22" s="641"/>
      <c r="F22" s="339"/>
      <c r="G22" s="478"/>
      <c r="H22" s="479"/>
      <c r="I22" s="480"/>
      <c r="J22" s="1103" t="s">
        <v>202</v>
      </c>
      <c r="K22" s="1128">
        <v>32</v>
      </c>
      <c r="L22" s="1105">
        <v>32</v>
      </c>
      <c r="M22" s="948">
        <v>32</v>
      </c>
      <c r="N22" s="79"/>
    </row>
    <row r="23" spans="1:18" ht="13.5" thickBot="1" x14ac:dyDescent="0.3">
      <c r="A23" s="272"/>
      <c r="B23" s="16"/>
      <c r="C23" s="18"/>
      <c r="D23" s="60"/>
      <c r="E23" s="59"/>
      <c r="F23" s="61" t="s">
        <v>14</v>
      </c>
      <c r="G23" s="481">
        <f>SUM(G16:G16)</f>
        <v>1108.9000000000001</v>
      </c>
      <c r="H23" s="482">
        <f>SUM(H16:H16)</f>
        <v>1028.9000000000001</v>
      </c>
      <c r="I23" s="483">
        <f>SUM(I16:I16)</f>
        <v>1028.9000000000001</v>
      </c>
      <c r="J23" s="1102"/>
      <c r="K23" s="1129"/>
      <c r="L23" s="1130"/>
      <c r="M23" s="950"/>
      <c r="N23" s="79"/>
    </row>
    <row r="24" spans="1:18" ht="23.25" customHeight="1" x14ac:dyDescent="0.25">
      <c r="A24" s="273" t="s">
        <v>9</v>
      </c>
      <c r="B24" s="12" t="s">
        <v>9</v>
      </c>
      <c r="C24" s="19" t="s">
        <v>15</v>
      </c>
      <c r="D24" s="983" t="s">
        <v>118</v>
      </c>
      <c r="E24" s="636" t="s">
        <v>194</v>
      </c>
      <c r="F24" s="668" t="s">
        <v>13</v>
      </c>
      <c r="G24" s="853">
        <v>943.8</v>
      </c>
      <c r="H24" s="854">
        <v>657</v>
      </c>
      <c r="I24" s="855">
        <v>1299.7</v>
      </c>
      <c r="J24" s="293"/>
      <c r="K24" s="425"/>
      <c r="L24" s="426"/>
      <c r="M24" s="145"/>
      <c r="N24" s="79"/>
      <c r="O24" s="856" t="s">
        <v>13</v>
      </c>
      <c r="P24" s="857">
        <f>G27+G29+G34+G36+G37+G38+G39</f>
        <v>943.8</v>
      </c>
      <c r="Q24" s="857">
        <f>H29+H34+H35+H37+H38+H39+H41</f>
        <v>657</v>
      </c>
      <c r="R24" s="857">
        <f>I29+I34+I36+I37+I38</f>
        <v>1299.7</v>
      </c>
    </row>
    <row r="25" spans="1:18" s="740" customFormat="1" ht="16.5" customHeight="1" x14ac:dyDescent="0.25">
      <c r="A25" s="721"/>
      <c r="B25" s="736"/>
      <c r="C25" s="20"/>
      <c r="D25" s="984"/>
      <c r="E25" s="825" t="s">
        <v>173</v>
      </c>
      <c r="F25" s="717" t="s">
        <v>16</v>
      </c>
      <c r="G25" s="535">
        <v>200</v>
      </c>
      <c r="H25" s="536">
        <v>200</v>
      </c>
      <c r="I25" s="519">
        <v>200</v>
      </c>
      <c r="J25" s="294"/>
      <c r="K25" s="420"/>
      <c r="L25" s="421"/>
      <c r="M25" s="146"/>
      <c r="N25" s="79"/>
      <c r="O25" s="856" t="s">
        <v>16</v>
      </c>
      <c r="P25" s="857">
        <f>G28</f>
        <v>200</v>
      </c>
      <c r="Q25" s="857">
        <f>H28</f>
        <v>200</v>
      </c>
      <c r="R25" s="857">
        <f>I28</f>
        <v>200</v>
      </c>
    </row>
    <row r="26" spans="1:18" ht="15.75" customHeight="1" x14ac:dyDescent="0.25">
      <c r="A26" s="271"/>
      <c r="B26" s="609"/>
      <c r="C26" s="20"/>
      <c r="D26" s="292"/>
      <c r="E26" s="635"/>
      <c r="F26" s="748" t="s">
        <v>40</v>
      </c>
      <c r="G26" s="731">
        <v>300</v>
      </c>
      <c r="H26" s="847"/>
      <c r="I26" s="516"/>
      <c r="J26" s="294"/>
      <c r="K26" s="420"/>
      <c r="L26" s="421"/>
      <c r="M26" s="146"/>
      <c r="N26" s="79"/>
      <c r="O26" s="856" t="s">
        <v>40</v>
      </c>
      <c r="P26" s="856">
        <f>G40</f>
        <v>300</v>
      </c>
      <c r="Q26" s="856"/>
      <c r="R26" s="856"/>
    </row>
    <row r="27" spans="1:18" ht="15" customHeight="1" x14ac:dyDescent="0.25">
      <c r="A27" s="271"/>
      <c r="B27" s="16"/>
      <c r="C27" s="20"/>
      <c r="D27" s="942" t="s">
        <v>189</v>
      </c>
      <c r="E27" s="318" t="s">
        <v>173</v>
      </c>
      <c r="F27" s="861" t="s">
        <v>132</v>
      </c>
      <c r="G27" s="862">
        <v>50</v>
      </c>
      <c r="H27" s="863"/>
      <c r="I27" s="868"/>
      <c r="J27" s="1144" t="s">
        <v>119</v>
      </c>
      <c r="K27" s="1128">
        <v>1</v>
      </c>
      <c r="L27" s="1105">
        <v>1</v>
      </c>
      <c r="M27" s="1107">
        <v>1</v>
      </c>
      <c r="N27" s="79"/>
      <c r="O27" s="858"/>
      <c r="P27" s="859">
        <f>SUM(P24:P26)</f>
        <v>1443.8</v>
      </c>
      <c r="Q27" s="859">
        <f>SUM(Q24:Q26)</f>
        <v>857</v>
      </c>
      <c r="R27" s="859">
        <f>SUM(R24:R26)</f>
        <v>1499.7</v>
      </c>
    </row>
    <row r="28" spans="1:18" ht="13.5" customHeight="1" x14ac:dyDescent="0.25">
      <c r="A28" s="271"/>
      <c r="B28" s="469"/>
      <c r="C28" s="20"/>
      <c r="D28" s="962"/>
      <c r="E28" s="470"/>
      <c r="F28" s="861" t="s">
        <v>131</v>
      </c>
      <c r="G28" s="862">
        <v>200</v>
      </c>
      <c r="H28" s="863">
        <v>200</v>
      </c>
      <c r="I28" s="864">
        <v>200</v>
      </c>
      <c r="J28" s="1145"/>
      <c r="K28" s="1146"/>
      <c r="L28" s="1106"/>
      <c r="M28" s="1108"/>
      <c r="N28" s="79"/>
      <c r="O28" s="858"/>
      <c r="P28" s="860">
        <f>P27-G42</f>
        <v>0</v>
      </c>
      <c r="Q28" s="860">
        <f>Q27-H42</f>
        <v>0</v>
      </c>
      <c r="R28" s="860">
        <f>R27-I42</f>
        <v>0</v>
      </c>
    </row>
    <row r="29" spans="1:18" ht="28.5" customHeight="1" x14ac:dyDescent="0.25">
      <c r="A29" s="271"/>
      <c r="B29" s="450"/>
      <c r="C29" s="20"/>
      <c r="D29" s="38" t="s">
        <v>241</v>
      </c>
      <c r="E29" s="452" t="s">
        <v>173</v>
      </c>
      <c r="F29" s="869" t="s">
        <v>132</v>
      </c>
      <c r="G29" s="862">
        <v>47</v>
      </c>
      <c r="H29" s="863">
        <v>67</v>
      </c>
      <c r="I29" s="864">
        <v>1004.7</v>
      </c>
      <c r="J29" s="149" t="s">
        <v>161</v>
      </c>
      <c r="K29" s="417">
        <v>1</v>
      </c>
      <c r="L29" s="662">
        <v>1</v>
      </c>
      <c r="M29" s="348">
        <v>1</v>
      </c>
      <c r="P29" s="4"/>
    </row>
    <row r="30" spans="1:18" ht="30" customHeight="1" x14ac:dyDescent="0.25">
      <c r="A30" s="271"/>
      <c r="B30" s="609"/>
      <c r="C30" s="20"/>
      <c r="D30" s="38"/>
      <c r="E30" s="663"/>
      <c r="F30" s="861"/>
      <c r="G30" s="862"/>
      <c r="H30" s="863"/>
      <c r="I30" s="864"/>
      <c r="J30" s="149" t="s">
        <v>75</v>
      </c>
      <c r="K30" s="417">
        <v>5</v>
      </c>
      <c r="L30" s="662">
        <v>30</v>
      </c>
      <c r="M30" s="348">
        <v>100</v>
      </c>
      <c r="P30" s="4"/>
    </row>
    <row r="31" spans="1:18" ht="30" customHeight="1" x14ac:dyDescent="0.25">
      <c r="A31" s="271"/>
      <c r="B31" s="609"/>
      <c r="C31" s="20"/>
      <c r="D31" s="38"/>
      <c r="E31" s="611"/>
      <c r="F31" s="861"/>
      <c r="G31" s="862"/>
      <c r="H31" s="863"/>
      <c r="I31" s="864"/>
      <c r="J31" s="149" t="s">
        <v>123</v>
      </c>
      <c r="K31" s="417"/>
      <c r="L31" s="610"/>
      <c r="M31" s="348">
        <v>100</v>
      </c>
      <c r="P31" s="4"/>
    </row>
    <row r="32" spans="1:18" ht="42.65" customHeight="1" x14ac:dyDescent="0.25">
      <c r="A32" s="271"/>
      <c r="B32" s="609"/>
      <c r="C32" s="20"/>
      <c r="D32" s="38"/>
      <c r="E32" s="611"/>
      <c r="F32" s="861"/>
      <c r="G32" s="862"/>
      <c r="H32" s="863"/>
      <c r="I32" s="864"/>
      <c r="J32" s="149" t="s">
        <v>124</v>
      </c>
      <c r="K32" s="417"/>
      <c r="L32" s="610"/>
      <c r="M32" s="348">
        <v>50</v>
      </c>
      <c r="P32" s="4"/>
    </row>
    <row r="33" spans="1:16" ht="30" customHeight="1" x14ac:dyDescent="0.25">
      <c r="A33" s="271"/>
      <c r="B33" s="609"/>
      <c r="C33" s="20"/>
      <c r="D33" s="38"/>
      <c r="E33" s="611"/>
      <c r="F33" s="861"/>
      <c r="G33" s="871"/>
      <c r="H33" s="863"/>
      <c r="I33" s="864"/>
      <c r="J33" s="149" t="s">
        <v>137</v>
      </c>
      <c r="K33" s="417"/>
      <c r="L33" s="610"/>
      <c r="M33" s="348">
        <v>50</v>
      </c>
      <c r="P33" s="4"/>
    </row>
    <row r="34" spans="1:16" ht="27" customHeight="1" x14ac:dyDescent="0.25">
      <c r="A34" s="271"/>
      <c r="B34" s="16"/>
      <c r="C34" s="20"/>
      <c r="D34" s="198" t="s">
        <v>223</v>
      </c>
      <c r="E34" s="318"/>
      <c r="F34" s="872" t="s">
        <v>132</v>
      </c>
      <c r="G34" s="870">
        <v>10</v>
      </c>
      <c r="H34" s="873">
        <v>85</v>
      </c>
      <c r="I34" s="874">
        <v>20</v>
      </c>
      <c r="J34" s="264" t="s">
        <v>122</v>
      </c>
      <c r="K34" s="433"/>
      <c r="L34" s="434">
        <v>1</v>
      </c>
      <c r="M34" s="349"/>
    </row>
    <row r="35" spans="1:16" ht="26.25" customHeight="1" x14ac:dyDescent="0.25">
      <c r="A35" s="271"/>
      <c r="B35" s="16"/>
      <c r="C35" s="20"/>
      <c r="D35" s="198" t="s">
        <v>224</v>
      </c>
      <c r="E35" s="345"/>
      <c r="F35" s="872" t="s">
        <v>132</v>
      </c>
      <c r="G35" s="875"/>
      <c r="H35" s="873">
        <v>65</v>
      </c>
      <c r="I35" s="874"/>
      <c r="J35" s="264" t="s">
        <v>122</v>
      </c>
      <c r="K35" s="433"/>
      <c r="L35" s="434">
        <v>1</v>
      </c>
      <c r="M35" s="349"/>
    </row>
    <row r="36" spans="1:16" ht="39.75" customHeight="1" x14ac:dyDescent="0.25">
      <c r="A36" s="271"/>
      <c r="B36" s="16"/>
      <c r="C36" s="20"/>
      <c r="D36" s="198" t="s">
        <v>225</v>
      </c>
      <c r="E36" s="345"/>
      <c r="F36" s="872" t="s">
        <v>132</v>
      </c>
      <c r="G36" s="875">
        <v>85</v>
      </c>
      <c r="H36" s="873"/>
      <c r="I36" s="874">
        <v>85</v>
      </c>
      <c r="J36" s="264" t="s">
        <v>122</v>
      </c>
      <c r="K36" s="433">
        <v>1</v>
      </c>
      <c r="L36" s="434"/>
      <c r="M36" s="349">
        <v>1</v>
      </c>
    </row>
    <row r="37" spans="1:16" ht="27.75" customHeight="1" x14ac:dyDescent="0.25">
      <c r="A37" s="271"/>
      <c r="B37" s="16"/>
      <c r="C37" s="20"/>
      <c r="D37" s="198" t="s">
        <v>191</v>
      </c>
      <c r="E37" s="345"/>
      <c r="F37" s="872" t="s">
        <v>132</v>
      </c>
      <c r="G37" s="870">
        <v>160</v>
      </c>
      <c r="H37" s="873">
        <v>120</v>
      </c>
      <c r="I37" s="874">
        <v>120</v>
      </c>
      <c r="J37" s="264" t="s">
        <v>120</v>
      </c>
      <c r="K37" s="433">
        <v>1</v>
      </c>
      <c r="L37" s="434">
        <v>1</v>
      </c>
      <c r="M37" s="349">
        <v>1</v>
      </c>
    </row>
    <row r="38" spans="1:16" ht="20.25" customHeight="1" x14ac:dyDescent="0.25">
      <c r="A38" s="271"/>
      <c r="B38" s="16"/>
      <c r="C38" s="20"/>
      <c r="D38" s="198" t="s">
        <v>192</v>
      </c>
      <c r="E38" s="635" t="s">
        <v>173</v>
      </c>
      <c r="F38" s="872" t="s">
        <v>132</v>
      </c>
      <c r="G38" s="875">
        <v>70</v>
      </c>
      <c r="H38" s="873">
        <v>70</v>
      </c>
      <c r="I38" s="874">
        <v>70</v>
      </c>
      <c r="J38" s="346" t="s">
        <v>160</v>
      </c>
      <c r="K38" s="436">
        <v>1</v>
      </c>
      <c r="L38" s="437">
        <v>1</v>
      </c>
      <c r="M38" s="373">
        <v>1</v>
      </c>
    </row>
    <row r="39" spans="1:16" ht="27.75" customHeight="1" x14ac:dyDescent="0.25">
      <c r="A39" s="271"/>
      <c r="B39" s="16"/>
      <c r="C39" s="20"/>
      <c r="D39" s="136" t="s">
        <v>193</v>
      </c>
      <c r="E39" s="345"/>
      <c r="F39" s="872" t="s">
        <v>132</v>
      </c>
      <c r="G39" s="875">
        <v>521.79999999999995</v>
      </c>
      <c r="H39" s="873">
        <v>10</v>
      </c>
      <c r="I39" s="874"/>
      <c r="J39" s="264" t="s">
        <v>121</v>
      </c>
      <c r="K39" s="433">
        <v>100</v>
      </c>
      <c r="L39" s="434"/>
      <c r="M39" s="349"/>
    </row>
    <row r="40" spans="1:16" ht="27.75" customHeight="1" x14ac:dyDescent="0.25">
      <c r="A40" s="271"/>
      <c r="B40" s="16"/>
      <c r="C40" s="20"/>
      <c r="D40" s="376"/>
      <c r="E40" s="345"/>
      <c r="F40" s="872" t="s">
        <v>133</v>
      </c>
      <c r="G40" s="875">
        <v>300</v>
      </c>
      <c r="H40" s="873"/>
      <c r="I40" s="874"/>
      <c r="J40" s="346" t="s">
        <v>138</v>
      </c>
      <c r="K40" s="436">
        <v>1</v>
      </c>
      <c r="L40" s="437">
        <v>1</v>
      </c>
      <c r="M40" s="373"/>
    </row>
    <row r="41" spans="1:16" ht="30.75" customHeight="1" x14ac:dyDescent="0.25">
      <c r="A41" s="271"/>
      <c r="B41" s="16"/>
      <c r="C41" s="20"/>
      <c r="D41" s="942" t="s">
        <v>242</v>
      </c>
      <c r="E41" s="345"/>
      <c r="F41" s="865" t="s">
        <v>132</v>
      </c>
      <c r="G41" s="866"/>
      <c r="H41" s="873">
        <v>240</v>
      </c>
      <c r="I41" s="864"/>
      <c r="J41" s="994" t="s">
        <v>139</v>
      </c>
      <c r="K41" s="439"/>
      <c r="L41" s="440">
        <v>100</v>
      </c>
      <c r="M41" s="377"/>
    </row>
    <row r="42" spans="1:16" ht="15.65" customHeight="1" thickBot="1" x14ac:dyDescent="0.3">
      <c r="A42" s="274"/>
      <c r="B42" s="11"/>
      <c r="C42" s="21"/>
      <c r="D42" s="944"/>
      <c r="E42" s="22"/>
      <c r="F42" s="57" t="s">
        <v>14</v>
      </c>
      <c r="G42" s="481">
        <f>SUM(G24:G26)</f>
        <v>1443.8</v>
      </c>
      <c r="H42" s="482">
        <f>SUM(H24:H26)</f>
        <v>857</v>
      </c>
      <c r="I42" s="483">
        <f>SUM(I24:I26)</f>
        <v>1499.7</v>
      </c>
      <c r="J42" s="995"/>
      <c r="K42" s="346"/>
      <c r="L42" s="343"/>
      <c r="M42" s="350"/>
    </row>
    <row r="43" spans="1:16" ht="24.75" customHeight="1" x14ac:dyDescent="0.25">
      <c r="A43" s="275" t="s">
        <v>9</v>
      </c>
      <c r="B43" s="12" t="s">
        <v>9</v>
      </c>
      <c r="C43" s="23" t="s">
        <v>17</v>
      </c>
      <c r="D43" s="983" t="s">
        <v>66</v>
      </c>
      <c r="E43" s="1131" t="s">
        <v>172</v>
      </c>
      <c r="F43" s="15" t="s">
        <v>13</v>
      </c>
      <c r="G43" s="499">
        <v>75.400000000000006</v>
      </c>
      <c r="H43" s="495">
        <v>75.400000000000006</v>
      </c>
      <c r="I43" s="415">
        <v>75.400000000000006</v>
      </c>
      <c r="J43" s="1141" t="s">
        <v>22</v>
      </c>
      <c r="K43" s="69">
        <v>15</v>
      </c>
      <c r="L43" s="157">
        <v>15</v>
      </c>
      <c r="M43" s="140">
        <v>15</v>
      </c>
    </row>
    <row r="44" spans="1:16" ht="15.65" customHeight="1" thickBot="1" x14ac:dyDescent="0.3">
      <c r="A44" s="276"/>
      <c r="B44" s="11"/>
      <c r="C44" s="24"/>
      <c r="D44" s="1109"/>
      <c r="E44" s="1132"/>
      <c r="F44" s="57" t="s">
        <v>14</v>
      </c>
      <c r="G44" s="481">
        <f>SUM(G43:G43)</f>
        <v>75.400000000000006</v>
      </c>
      <c r="H44" s="482">
        <f t="shared" ref="H44:I44" si="0">SUM(H43:H43)</f>
        <v>75.400000000000006</v>
      </c>
      <c r="I44" s="483">
        <f t="shared" si="0"/>
        <v>75.400000000000006</v>
      </c>
      <c r="J44" s="1124"/>
      <c r="K44" s="344"/>
      <c r="L44" s="337"/>
      <c r="M44" s="150"/>
    </row>
    <row r="45" spans="1:16" ht="29.65" customHeight="1" x14ac:dyDescent="0.25">
      <c r="A45" s="277" t="s">
        <v>9</v>
      </c>
      <c r="B45" s="12" t="s">
        <v>9</v>
      </c>
      <c r="C45" s="23" t="s">
        <v>18</v>
      </c>
      <c r="D45" s="195" t="s">
        <v>188</v>
      </c>
      <c r="E45" s="14" t="s">
        <v>172</v>
      </c>
      <c r="F45" s="876" t="s">
        <v>13</v>
      </c>
      <c r="G45" s="853">
        <v>219.1</v>
      </c>
      <c r="H45" s="877">
        <v>142.5</v>
      </c>
      <c r="I45" s="855">
        <v>142.5</v>
      </c>
      <c r="J45" s="151" t="s">
        <v>76</v>
      </c>
      <c r="K45" s="69">
        <v>4</v>
      </c>
      <c r="L45" s="157">
        <v>4</v>
      </c>
      <c r="M45" s="130">
        <v>4</v>
      </c>
    </row>
    <row r="46" spans="1:16" ht="32.25" customHeight="1" x14ac:dyDescent="0.25">
      <c r="A46" s="272"/>
      <c r="B46" s="16"/>
      <c r="C46" s="18"/>
      <c r="D46" s="292"/>
      <c r="E46" s="313"/>
      <c r="F46" s="339" t="s">
        <v>38</v>
      </c>
      <c r="G46" s="478">
        <v>17</v>
      </c>
      <c r="H46" s="498"/>
      <c r="I46" s="491"/>
      <c r="J46" s="152" t="s">
        <v>77</v>
      </c>
      <c r="K46" s="54">
        <v>15</v>
      </c>
      <c r="L46" s="158">
        <v>15</v>
      </c>
      <c r="M46" s="170">
        <v>15</v>
      </c>
    </row>
    <row r="47" spans="1:16" ht="15.75" customHeight="1" x14ac:dyDescent="0.25">
      <c r="A47" s="272"/>
      <c r="B47" s="16"/>
      <c r="C47" s="18"/>
      <c r="D47" s="613"/>
      <c r="E47" s="313"/>
      <c r="F47" s="95"/>
      <c r="G47" s="499"/>
      <c r="H47" s="500"/>
      <c r="I47" s="480"/>
      <c r="J47" s="1142" t="s">
        <v>203</v>
      </c>
      <c r="K47" s="682">
        <v>9</v>
      </c>
      <c r="L47" s="676">
        <v>9</v>
      </c>
      <c r="M47" s="677">
        <v>9</v>
      </c>
    </row>
    <row r="48" spans="1:16" ht="11.25" customHeight="1" x14ac:dyDescent="0.25">
      <c r="A48" s="272"/>
      <c r="B48" s="609"/>
      <c r="C48" s="18"/>
      <c r="D48" s="613"/>
      <c r="E48" s="612"/>
      <c r="F48" s="95"/>
      <c r="G48" s="499"/>
      <c r="H48" s="500"/>
      <c r="I48" s="480"/>
      <c r="J48" s="1143"/>
      <c r="K48" s="688"/>
      <c r="L48" s="376"/>
      <c r="M48" s="444"/>
    </row>
    <row r="49" spans="1:18" ht="42.75" customHeight="1" x14ac:dyDescent="0.25">
      <c r="A49" s="272"/>
      <c r="B49" s="609"/>
      <c r="C49" s="18"/>
      <c r="D49" s="681"/>
      <c r="E49" s="49"/>
      <c r="F49" s="95"/>
      <c r="G49" s="499"/>
      <c r="H49" s="672"/>
      <c r="I49" s="480"/>
      <c r="J49" s="306" t="s">
        <v>228</v>
      </c>
      <c r="K49" s="762">
        <v>1</v>
      </c>
      <c r="L49" s="198"/>
      <c r="M49" s="445"/>
    </row>
    <row r="50" spans="1:18" s="740" customFormat="1" ht="18" customHeight="1" x14ac:dyDescent="0.25">
      <c r="A50" s="745"/>
      <c r="B50" s="736"/>
      <c r="C50" s="714"/>
      <c r="D50" s="756"/>
      <c r="E50" s="49"/>
      <c r="F50" s="95"/>
      <c r="G50" s="499"/>
      <c r="H50" s="758"/>
      <c r="I50" s="730"/>
      <c r="J50" s="759" t="s">
        <v>235</v>
      </c>
      <c r="K50" s="757">
        <v>1</v>
      </c>
      <c r="L50" s="739"/>
      <c r="M50" s="760"/>
    </row>
    <row r="51" spans="1:18" ht="13.5" thickBot="1" x14ac:dyDescent="0.3">
      <c r="A51" s="272"/>
      <c r="B51" s="16"/>
      <c r="C51" s="18"/>
      <c r="D51" s="673"/>
      <c r="E51" s="313"/>
      <c r="F51" s="62" t="s">
        <v>14</v>
      </c>
      <c r="G51" s="501">
        <f>SUM(G45:G46)</f>
        <v>236.1</v>
      </c>
      <c r="H51" s="502">
        <f>SUM(H45:H46)</f>
        <v>142.5</v>
      </c>
      <c r="I51" s="503">
        <f>SUM(I45:I46)</f>
        <v>142.5</v>
      </c>
      <c r="J51" s="674"/>
      <c r="K51" s="616"/>
      <c r="L51" s="617"/>
      <c r="M51" s="614"/>
    </row>
    <row r="52" spans="1:18" ht="15.75" customHeight="1" x14ac:dyDescent="0.25">
      <c r="A52" s="275" t="s">
        <v>9</v>
      </c>
      <c r="B52" s="12" t="s">
        <v>9</v>
      </c>
      <c r="C52" s="23" t="s">
        <v>19</v>
      </c>
      <c r="D52" s="983" t="s">
        <v>73</v>
      </c>
      <c r="E52" s="14" t="s">
        <v>172</v>
      </c>
      <c r="F52" s="58" t="s">
        <v>13</v>
      </c>
      <c r="G52" s="475">
        <v>50</v>
      </c>
      <c r="H52" s="476">
        <v>50</v>
      </c>
      <c r="I52" s="477">
        <v>50</v>
      </c>
      <c r="J52" s="1002" t="s">
        <v>140</v>
      </c>
      <c r="K52" s="1003">
        <v>3</v>
      </c>
      <c r="L52" s="1110">
        <v>3</v>
      </c>
      <c r="M52" s="1112">
        <v>3</v>
      </c>
    </row>
    <row r="53" spans="1:18" ht="12" customHeight="1" x14ac:dyDescent="0.25">
      <c r="A53" s="272"/>
      <c r="B53" s="16"/>
      <c r="C53" s="18"/>
      <c r="D53" s="984"/>
      <c r="E53" s="313"/>
      <c r="F53" s="928"/>
      <c r="G53" s="934"/>
      <c r="H53" s="851"/>
      <c r="I53" s="935"/>
      <c r="J53" s="967"/>
      <c r="K53" s="1004"/>
      <c r="L53" s="1111"/>
      <c r="M53" s="1113"/>
    </row>
    <row r="54" spans="1:18" ht="30" customHeight="1" x14ac:dyDescent="0.25">
      <c r="A54" s="272"/>
      <c r="B54" s="16"/>
      <c r="C54" s="18"/>
      <c r="D54" s="984"/>
      <c r="E54" s="313"/>
      <c r="F54" s="95"/>
      <c r="G54" s="499"/>
      <c r="H54" s="500"/>
      <c r="I54" s="480"/>
      <c r="J54" s="134" t="s">
        <v>144</v>
      </c>
      <c r="K54" s="338">
        <v>3</v>
      </c>
      <c r="L54" s="161">
        <v>3</v>
      </c>
      <c r="M54" s="159">
        <v>3</v>
      </c>
    </row>
    <row r="55" spans="1:18" ht="26.25" customHeight="1" x14ac:dyDescent="0.25">
      <c r="A55" s="272"/>
      <c r="B55" s="16"/>
      <c r="C55" s="18"/>
      <c r="D55" s="984"/>
      <c r="E55" s="313"/>
      <c r="F55" s="95"/>
      <c r="G55" s="499"/>
      <c r="H55" s="500"/>
      <c r="I55" s="480"/>
      <c r="J55" s="160" t="s">
        <v>25</v>
      </c>
      <c r="K55" s="338">
        <v>1</v>
      </c>
      <c r="L55" s="161">
        <v>1</v>
      </c>
      <c r="M55" s="162">
        <v>1</v>
      </c>
    </row>
    <row r="56" spans="1:18" ht="16.149999999999999" customHeight="1" x14ac:dyDescent="0.25">
      <c r="A56" s="272"/>
      <c r="B56" s="609"/>
      <c r="C56" s="18"/>
      <c r="D56" s="642"/>
      <c r="E56" s="644"/>
      <c r="F56" s="95"/>
      <c r="G56" s="499"/>
      <c r="H56" s="643"/>
      <c r="I56" s="480"/>
      <c r="J56" s="1133" t="s">
        <v>60</v>
      </c>
      <c r="K56" s="1135">
        <v>10</v>
      </c>
      <c r="L56" s="1137">
        <v>10</v>
      </c>
      <c r="M56" s="1139">
        <v>10</v>
      </c>
    </row>
    <row r="57" spans="1:18" ht="15" customHeight="1" thickBot="1" x14ac:dyDescent="0.3">
      <c r="A57" s="276"/>
      <c r="B57" s="11"/>
      <c r="C57" s="24"/>
      <c r="D57" s="308"/>
      <c r="E57" s="312"/>
      <c r="F57" s="62" t="s">
        <v>14</v>
      </c>
      <c r="G57" s="154">
        <f>G52</f>
        <v>50</v>
      </c>
      <c r="H57" s="155">
        <f>H52</f>
        <v>50</v>
      </c>
      <c r="I57" s="230">
        <f>I52</f>
        <v>50</v>
      </c>
      <c r="J57" s="1134"/>
      <c r="K57" s="1136"/>
      <c r="L57" s="1138"/>
      <c r="M57" s="1140"/>
    </row>
    <row r="58" spans="1:18" ht="15" customHeight="1" thickBot="1" x14ac:dyDescent="0.3">
      <c r="A58" s="274" t="s">
        <v>9</v>
      </c>
      <c r="B58" s="25" t="s">
        <v>9</v>
      </c>
      <c r="C58" s="991" t="s">
        <v>26</v>
      </c>
      <c r="D58" s="992"/>
      <c r="E58" s="992"/>
      <c r="F58" s="992"/>
      <c r="G58" s="240">
        <f>+G51+G44+G23+G57+G42</f>
        <v>2914.2</v>
      </c>
      <c r="H58" s="233">
        <f>+H51+H44+H23+H57+H42</f>
        <v>2153.8000000000002</v>
      </c>
      <c r="I58" s="234">
        <f>+I51+I44+I23+I57+I42</f>
        <v>2796.5</v>
      </c>
      <c r="J58" s="1104"/>
      <c r="K58" s="1011"/>
      <c r="L58" s="1011"/>
      <c r="M58" s="1012"/>
    </row>
    <row r="59" spans="1:18" ht="13.5" thickBot="1" x14ac:dyDescent="0.3">
      <c r="A59" s="278" t="s">
        <v>9</v>
      </c>
      <c r="B59" s="71" t="s">
        <v>15</v>
      </c>
      <c r="C59" s="985" t="s">
        <v>27</v>
      </c>
      <c r="D59" s="986"/>
      <c r="E59" s="986"/>
      <c r="F59" s="986"/>
      <c r="G59" s="986"/>
      <c r="H59" s="986"/>
      <c r="I59" s="986"/>
      <c r="J59" s="986"/>
      <c r="K59" s="987"/>
      <c r="L59" s="987"/>
      <c r="M59" s="988"/>
    </row>
    <row r="60" spans="1:18" ht="15.75" customHeight="1" x14ac:dyDescent="0.25">
      <c r="A60" s="273" t="s">
        <v>9</v>
      </c>
      <c r="B60" s="12" t="s">
        <v>15</v>
      </c>
      <c r="C60" s="23" t="s">
        <v>9</v>
      </c>
      <c r="D60" s="1099" t="s">
        <v>28</v>
      </c>
      <c r="E60" s="113" t="s">
        <v>12</v>
      </c>
      <c r="F60" s="299" t="s">
        <v>13</v>
      </c>
      <c r="G60" s="512">
        <v>5951.5</v>
      </c>
      <c r="H60" s="513">
        <v>6416.4</v>
      </c>
      <c r="I60" s="486">
        <v>6135.6</v>
      </c>
      <c r="J60" s="186" t="s">
        <v>29</v>
      </c>
      <c r="K60" s="288">
        <v>644.79999999999995</v>
      </c>
      <c r="L60" s="203">
        <v>731.8</v>
      </c>
      <c r="M60" s="266">
        <v>759.8</v>
      </c>
      <c r="O60" s="740"/>
      <c r="P60" s="740"/>
      <c r="Q60" s="740"/>
      <c r="R60" s="740"/>
    </row>
    <row r="61" spans="1:18" ht="15.75" customHeight="1" x14ac:dyDescent="0.25">
      <c r="A61" s="271"/>
      <c r="B61" s="16"/>
      <c r="C61" s="18"/>
      <c r="D61" s="1100"/>
      <c r="E61" s="114" t="s">
        <v>173</v>
      </c>
      <c r="F61" s="300" t="s">
        <v>30</v>
      </c>
      <c r="G61" s="514">
        <v>341</v>
      </c>
      <c r="H61" s="515">
        <v>448.3</v>
      </c>
      <c r="I61" s="487">
        <v>454</v>
      </c>
      <c r="J61" s="989" t="s">
        <v>197</v>
      </c>
      <c r="K61" s="267">
        <v>2814</v>
      </c>
      <c r="L61" s="658">
        <v>3074</v>
      </c>
      <c r="M61" s="659">
        <v>3200</v>
      </c>
      <c r="O61" s="856" t="s">
        <v>13</v>
      </c>
      <c r="P61" s="857">
        <f>G65+G67+G69+G70+G73+G76+G79+G83+G85</f>
        <v>5951.5000000000009</v>
      </c>
      <c r="Q61" s="857">
        <f>H65+H67+H69+H70+H73+H76+H78+H79+H81+H82+H83+H85</f>
        <v>6416.3999999999978</v>
      </c>
      <c r="R61" s="857">
        <f>I65+I67+I69+I70+I73+I76+I79+I83+I85</f>
        <v>6135.5999999999985</v>
      </c>
    </row>
    <row r="62" spans="1:18" ht="15.75" customHeight="1" x14ac:dyDescent="0.25">
      <c r="A62" s="271"/>
      <c r="B62" s="16"/>
      <c r="C62" s="18"/>
      <c r="D62" s="314"/>
      <c r="E62" s="114"/>
      <c r="F62" s="301" t="s">
        <v>58</v>
      </c>
      <c r="G62" s="517">
        <v>115.2</v>
      </c>
      <c r="H62" s="518"/>
      <c r="I62" s="693"/>
      <c r="J62" s="990"/>
      <c r="K62" s="568"/>
      <c r="L62" s="626"/>
      <c r="M62" s="352"/>
      <c r="O62" s="879" t="s">
        <v>38</v>
      </c>
      <c r="P62" s="880"/>
      <c r="Q62" s="857"/>
      <c r="R62" s="857"/>
    </row>
    <row r="63" spans="1:18" ht="16.5" customHeight="1" x14ac:dyDescent="0.25">
      <c r="A63" s="271"/>
      <c r="B63" s="16"/>
      <c r="C63" s="18"/>
      <c r="D63" s="314"/>
      <c r="E63" s="114"/>
      <c r="F63" s="301" t="s">
        <v>126</v>
      </c>
      <c r="G63" s="517">
        <v>58.5</v>
      </c>
      <c r="H63" s="518"/>
      <c r="I63" s="693"/>
      <c r="J63" s="840"/>
      <c r="K63" s="568"/>
      <c r="L63" s="835"/>
      <c r="M63" s="352"/>
      <c r="O63" s="856"/>
      <c r="P63" s="857"/>
      <c r="Q63" s="857"/>
      <c r="R63" s="857"/>
    </row>
    <row r="64" spans="1:18" s="740" customFormat="1" ht="18.75" customHeight="1" x14ac:dyDescent="0.25">
      <c r="A64" s="721"/>
      <c r="B64" s="736"/>
      <c r="C64" s="714"/>
      <c r="D64" s="839"/>
      <c r="E64" s="114"/>
      <c r="F64" s="878" t="s">
        <v>38</v>
      </c>
      <c r="G64" s="754">
        <v>2.2999999999999998</v>
      </c>
      <c r="H64" s="755"/>
      <c r="I64" s="753"/>
      <c r="J64" s="701"/>
      <c r="K64" s="921"/>
      <c r="L64" s="361"/>
      <c r="M64" s="922"/>
      <c r="O64" s="856"/>
      <c r="P64" s="857"/>
      <c r="Q64" s="857"/>
      <c r="R64" s="857"/>
    </row>
    <row r="65" spans="1:18" ht="18" customHeight="1" x14ac:dyDescent="0.25">
      <c r="A65" s="271"/>
      <c r="B65" s="16"/>
      <c r="C65" s="18"/>
      <c r="D65" s="942" t="s">
        <v>31</v>
      </c>
      <c r="E65" s="114" t="s">
        <v>172</v>
      </c>
      <c r="F65" s="872" t="s">
        <v>132</v>
      </c>
      <c r="G65" s="881">
        <v>787.3</v>
      </c>
      <c r="H65" s="873">
        <v>776.8</v>
      </c>
      <c r="I65" s="882">
        <v>776.8</v>
      </c>
      <c r="J65" s="848" t="s">
        <v>238</v>
      </c>
      <c r="K65" s="722">
        <v>1</v>
      </c>
      <c r="L65" s="158"/>
      <c r="M65" s="354"/>
      <c r="O65" s="857" t="s">
        <v>14</v>
      </c>
      <c r="P65" s="857">
        <f>P63+G61+G62+G63</f>
        <v>514.70000000000005</v>
      </c>
      <c r="Q65" s="857">
        <f>Q61+H61</f>
        <v>6864.699999999998</v>
      </c>
      <c r="R65" s="857">
        <f>R61+I61</f>
        <v>6589.5999999999985</v>
      </c>
    </row>
    <row r="66" spans="1:18" ht="28.5" customHeight="1" x14ac:dyDescent="0.25">
      <c r="A66" s="271"/>
      <c r="B66" s="16"/>
      <c r="C66" s="18"/>
      <c r="D66" s="943"/>
      <c r="E66" s="37"/>
      <c r="F66" s="883"/>
      <c r="G66" s="884"/>
      <c r="H66" s="885"/>
      <c r="I66" s="881"/>
      <c r="J66" s="718" t="s">
        <v>230</v>
      </c>
      <c r="K66" s="717">
        <v>2</v>
      </c>
      <c r="L66" s="720"/>
      <c r="M66" s="355"/>
    </row>
    <row r="67" spans="1:18" ht="27" customHeight="1" x14ac:dyDescent="0.25">
      <c r="A67" s="271"/>
      <c r="B67" s="16"/>
      <c r="C67" s="18"/>
      <c r="D67" s="942" t="s">
        <v>184</v>
      </c>
      <c r="E67" s="114" t="s">
        <v>172</v>
      </c>
      <c r="F67" s="872" t="s">
        <v>132</v>
      </c>
      <c r="G67" s="875">
        <v>1542</v>
      </c>
      <c r="H67" s="873">
        <v>1523.6</v>
      </c>
      <c r="I67" s="895">
        <v>1558.6</v>
      </c>
      <c r="J67" s="848" t="s">
        <v>231</v>
      </c>
      <c r="K67" s="722">
        <v>1</v>
      </c>
      <c r="L67" s="846"/>
      <c r="M67" s="355"/>
      <c r="N67" s="938"/>
      <c r="O67" s="939"/>
      <c r="P67" s="939"/>
      <c r="Q67" s="939"/>
      <c r="R67" s="691"/>
    </row>
    <row r="68" spans="1:18" ht="27.75" customHeight="1" x14ac:dyDescent="0.25">
      <c r="A68" s="271"/>
      <c r="B68" s="16"/>
      <c r="C68" s="18"/>
      <c r="D68" s="943"/>
      <c r="E68" s="37"/>
      <c r="F68" s="872"/>
      <c r="G68" s="881"/>
      <c r="H68" s="886"/>
      <c r="I68" s="290"/>
      <c r="J68" s="837"/>
      <c r="K68" s="843"/>
      <c r="L68" s="845"/>
      <c r="M68" s="924"/>
      <c r="N68" s="938"/>
      <c r="O68" s="939"/>
      <c r="P68" s="939"/>
      <c r="Q68" s="939"/>
      <c r="R68" s="691"/>
    </row>
    <row r="69" spans="1:18" ht="41.25" customHeight="1" x14ac:dyDescent="0.25">
      <c r="A69" s="271"/>
      <c r="B69" s="16"/>
      <c r="C69" s="26"/>
      <c r="D69" s="833" t="s">
        <v>32</v>
      </c>
      <c r="E69" s="631" t="s">
        <v>172</v>
      </c>
      <c r="F69" s="887" t="s">
        <v>132</v>
      </c>
      <c r="G69" s="875">
        <v>144.6</v>
      </c>
      <c r="H69" s="873">
        <v>143.6</v>
      </c>
      <c r="I69" s="896">
        <v>143.6</v>
      </c>
      <c r="J69" s="848"/>
      <c r="K69" s="722"/>
      <c r="L69" s="846"/>
      <c r="M69" s="355"/>
      <c r="N69" s="938"/>
      <c r="O69" s="939"/>
      <c r="P69" s="939"/>
      <c r="Q69" s="939"/>
      <c r="R69" s="691"/>
    </row>
    <row r="70" spans="1:18" ht="15.65" customHeight="1" x14ac:dyDescent="0.25">
      <c r="A70" s="271"/>
      <c r="B70" s="16"/>
      <c r="C70" s="135"/>
      <c r="D70" s="942" t="s">
        <v>93</v>
      </c>
      <c r="E70" s="114" t="s">
        <v>172</v>
      </c>
      <c r="F70" s="963" t="s">
        <v>132</v>
      </c>
      <c r="G70" s="964">
        <v>1402.3</v>
      </c>
      <c r="H70" s="965">
        <v>1398.8</v>
      </c>
      <c r="I70" s="966">
        <v>1402.8</v>
      </c>
      <c r="J70" s="959" t="s">
        <v>33</v>
      </c>
      <c r="K70" s="748">
        <v>500</v>
      </c>
      <c r="L70" s="763">
        <v>500</v>
      </c>
      <c r="M70" s="163">
        <v>500</v>
      </c>
    </row>
    <row r="71" spans="1:18" ht="15.65" customHeight="1" x14ac:dyDescent="0.25">
      <c r="A71" s="279"/>
      <c r="B71" s="16"/>
      <c r="C71" s="27"/>
      <c r="D71" s="943"/>
      <c r="E71" s="37"/>
      <c r="F71" s="963"/>
      <c r="G71" s="964"/>
      <c r="H71" s="965"/>
      <c r="I71" s="966"/>
      <c r="J71" s="967"/>
      <c r="K71" s="722"/>
      <c r="L71" s="764"/>
      <c r="M71" s="166"/>
    </row>
    <row r="72" spans="1:18" ht="28.5" customHeight="1" x14ac:dyDescent="0.25">
      <c r="A72" s="272"/>
      <c r="B72" s="609"/>
      <c r="C72" s="27"/>
      <c r="D72" s="962"/>
      <c r="E72" s="35"/>
      <c r="F72" s="872"/>
      <c r="G72" s="881"/>
      <c r="H72" s="873"/>
      <c r="I72" s="881"/>
      <c r="J72" s="102" t="s">
        <v>99</v>
      </c>
      <c r="K72" s="54">
        <v>800</v>
      </c>
      <c r="L72" s="158">
        <v>800</v>
      </c>
      <c r="M72" s="166">
        <v>800</v>
      </c>
      <c r="R72" s="4"/>
    </row>
    <row r="73" spans="1:18" ht="39" customHeight="1" x14ac:dyDescent="0.25">
      <c r="A73" s="272"/>
      <c r="B73" s="16"/>
      <c r="C73" s="18"/>
      <c r="D73" s="942" t="s">
        <v>185</v>
      </c>
      <c r="E73" s="114" t="s">
        <v>172</v>
      </c>
      <c r="F73" s="872" t="s">
        <v>132</v>
      </c>
      <c r="G73" s="875">
        <v>480.6</v>
      </c>
      <c r="H73" s="873">
        <v>517.70000000000005</v>
      </c>
      <c r="I73" s="895">
        <v>519.70000000000005</v>
      </c>
      <c r="J73" s="836" t="s">
        <v>239</v>
      </c>
      <c r="K73" s="748">
        <v>1</v>
      </c>
      <c r="L73" s="158"/>
      <c r="M73" s="357"/>
      <c r="N73" s="665"/>
      <c r="O73" s="651"/>
      <c r="P73" s="651"/>
      <c r="Q73" s="651"/>
    </row>
    <row r="74" spans="1:18" ht="17.25" customHeight="1" x14ac:dyDescent="0.25">
      <c r="A74" s="272"/>
      <c r="B74" s="16"/>
      <c r="C74" s="18"/>
      <c r="D74" s="943"/>
      <c r="E74" s="37"/>
      <c r="F74" s="890"/>
      <c r="G74" s="880"/>
      <c r="H74" s="891"/>
      <c r="I74" s="864"/>
      <c r="J74" s="836" t="s">
        <v>232</v>
      </c>
      <c r="K74" s="748">
        <v>2</v>
      </c>
      <c r="L74" s="158"/>
      <c r="M74" s="354"/>
    </row>
    <row r="75" spans="1:18" ht="27" customHeight="1" x14ac:dyDescent="0.25">
      <c r="A75" s="272"/>
      <c r="B75" s="450"/>
      <c r="C75" s="27"/>
      <c r="D75" s="962"/>
      <c r="E75" s="35"/>
      <c r="F75" s="890"/>
      <c r="G75" s="880"/>
      <c r="H75" s="891"/>
      <c r="I75" s="864"/>
      <c r="J75" s="747" t="s">
        <v>233</v>
      </c>
      <c r="K75" s="748">
        <v>1</v>
      </c>
      <c r="L75" s="742"/>
      <c r="M75" s="751"/>
    </row>
    <row r="76" spans="1:18" ht="27" customHeight="1" x14ac:dyDescent="0.25">
      <c r="A76" s="272"/>
      <c r="B76" s="16"/>
      <c r="C76" s="27"/>
      <c r="D76" s="1120" t="s">
        <v>112</v>
      </c>
      <c r="E76" s="97" t="s">
        <v>195</v>
      </c>
      <c r="F76" s="892" t="s">
        <v>132</v>
      </c>
      <c r="G76" s="875">
        <v>37.1</v>
      </c>
      <c r="H76" s="894">
        <v>38.9</v>
      </c>
      <c r="I76" s="874">
        <v>40.9</v>
      </c>
      <c r="J76" s="692" t="s">
        <v>67</v>
      </c>
      <c r="K76" s="338">
        <v>14</v>
      </c>
      <c r="L76" s="466">
        <v>16</v>
      </c>
      <c r="M76" s="265">
        <v>16</v>
      </c>
      <c r="N76" s="79"/>
      <c r="O76" s="4"/>
    </row>
    <row r="77" spans="1:18" ht="54.75" customHeight="1" x14ac:dyDescent="0.25">
      <c r="A77" s="272"/>
      <c r="B77" s="16"/>
      <c r="C77" s="27"/>
      <c r="D77" s="1121"/>
      <c r="E77" s="35"/>
      <c r="F77" s="892"/>
      <c r="G77" s="893"/>
      <c r="H77" s="894"/>
      <c r="I77" s="864"/>
      <c r="J77" s="692" t="s">
        <v>113</v>
      </c>
      <c r="K77" s="338">
        <v>5</v>
      </c>
      <c r="L77" s="466">
        <v>6</v>
      </c>
      <c r="M77" s="265">
        <v>6</v>
      </c>
      <c r="O77" s="4"/>
    </row>
    <row r="78" spans="1:18" ht="39.75" customHeight="1" x14ac:dyDescent="0.25">
      <c r="A78" s="272"/>
      <c r="B78" s="16"/>
      <c r="C78" s="27"/>
      <c r="D78" s="335" t="s">
        <v>111</v>
      </c>
      <c r="E78" s="633" t="s">
        <v>196</v>
      </c>
      <c r="F78" s="892" t="s">
        <v>132</v>
      </c>
      <c r="G78" s="881"/>
      <c r="H78" s="873">
        <v>21.9</v>
      </c>
      <c r="I78" s="864"/>
      <c r="J78" s="102" t="s">
        <v>106</v>
      </c>
      <c r="K78" s="702"/>
      <c r="L78" s="158">
        <v>100</v>
      </c>
      <c r="M78" s="265"/>
      <c r="N78" s="940"/>
      <c r="O78" s="941"/>
      <c r="P78" s="941"/>
      <c r="Q78" s="941"/>
    </row>
    <row r="79" spans="1:18" ht="16.149999999999999" customHeight="1" x14ac:dyDescent="0.25">
      <c r="A79" s="279"/>
      <c r="B79" s="16"/>
      <c r="C79" s="27"/>
      <c r="D79" s="942" t="s">
        <v>186</v>
      </c>
      <c r="E79" s="635" t="s">
        <v>172</v>
      </c>
      <c r="F79" s="872" t="s">
        <v>132</v>
      </c>
      <c r="G79" s="875">
        <v>1054.3</v>
      </c>
      <c r="H79" s="873">
        <v>1210.2</v>
      </c>
      <c r="I79" s="895">
        <v>1110.2</v>
      </c>
      <c r="J79" s="959" t="s">
        <v>234</v>
      </c>
      <c r="K79" s="748">
        <v>6</v>
      </c>
      <c r="L79" s="844"/>
      <c r="M79" s="752"/>
    </row>
    <row r="80" spans="1:18" ht="27.65" customHeight="1" x14ac:dyDescent="0.25">
      <c r="A80" s="279"/>
      <c r="B80" s="16"/>
      <c r="C80" s="27"/>
      <c r="D80" s="962"/>
      <c r="E80" s="635" t="s">
        <v>173</v>
      </c>
      <c r="F80" s="883"/>
      <c r="G80" s="884"/>
      <c r="H80" s="885"/>
      <c r="I80" s="864"/>
      <c r="J80" s="967"/>
      <c r="K80" s="843"/>
      <c r="L80" s="845"/>
      <c r="M80" s="923"/>
    </row>
    <row r="81" spans="1:18" ht="56.25" customHeight="1" x14ac:dyDescent="0.25">
      <c r="A81" s="272"/>
      <c r="B81" s="16"/>
      <c r="C81" s="27"/>
      <c r="D81" s="707" t="s">
        <v>34</v>
      </c>
      <c r="E81" s="706" t="s">
        <v>214</v>
      </c>
      <c r="F81" s="883" t="s">
        <v>132</v>
      </c>
      <c r="G81" s="899"/>
      <c r="H81" s="885">
        <v>156</v>
      </c>
      <c r="I81" s="874"/>
      <c r="J81" s="718" t="s">
        <v>200</v>
      </c>
      <c r="K81" s="570"/>
      <c r="L81" s="720">
        <v>2</v>
      </c>
      <c r="M81" s="542"/>
      <c r="N81" s="79"/>
    </row>
    <row r="82" spans="1:18" ht="40.5" customHeight="1" x14ac:dyDescent="0.25">
      <c r="A82" s="271"/>
      <c r="B82" s="469"/>
      <c r="C82" s="29"/>
      <c r="D82" s="705" t="s">
        <v>178</v>
      </c>
      <c r="E82" s="628" t="s">
        <v>177</v>
      </c>
      <c r="F82" s="887" t="s">
        <v>132</v>
      </c>
      <c r="G82" s="875"/>
      <c r="H82" s="873">
        <v>33.4</v>
      </c>
      <c r="I82" s="896"/>
      <c r="J82" s="307" t="s">
        <v>41</v>
      </c>
      <c r="K82" s="627"/>
      <c r="L82" s="675">
        <v>1</v>
      </c>
      <c r="M82" s="128"/>
      <c r="N82" s="79"/>
    </row>
    <row r="83" spans="1:18" ht="17.25" customHeight="1" x14ac:dyDescent="0.25">
      <c r="A83" s="279"/>
      <c r="B83" s="16"/>
      <c r="C83" s="18"/>
      <c r="D83" s="942" t="s">
        <v>35</v>
      </c>
      <c r="E83" s="114" t="s">
        <v>172</v>
      </c>
      <c r="F83" s="887" t="s">
        <v>132</v>
      </c>
      <c r="G83" s="897">
        <v>488.8</v>
      </c>
      <c r="H83" s="889">
        <v>552.29999999999995</v>
      </c>
      <c r="I83" s="895">
        <v>537.70000000000005</v>
      </c>
      <c r="J83" s="836"/>
      <c r="K83" s="748"/>
      <c r="L83" s="844"/>
      <c r="M83" s="752"/>
    </row>
    <row r="84" spans="1:18" ht="28.5" customHeight="1" x14ac:dyDescent="0.25">
      <c r="A84" s="272"/>
      <c r="B84" s="16"/>
      <c r="C84" s="30"/>
      <c r="D84" s="943"/>
      <c r="E84" s="635" t="s">
        <v>173</v>
      </c>
      <c r="F84" s="887"/>
      <c r="G84" s="888"/>
      <c r="H84" s="889"/>
      <c r="I84" s="864"/>
      <c r="J84" s="837"/>
      <c r="K84" s="843"/>
      <c r="L84" s="845"/>
      <c r="M84" s="923"/>
    </row>
    <row r="85" spans="1:18" ht="27.75" customHeight="1" x14ac:dyDescent="0.25">
      <c r="A85" s="272"/>
      <c r="B85" s="16"/>
      <c r="C85" s="40"/>
      <c r="D85" s="942" t="s">
        <v>82</v>
      </c>
      <c r="E85" s="631" t="s">
        <v>172</v>
      </c>
      <c r="F85" s="872" t="s">
        <v>132</v>
      </c>
      <c r="G85" s="875">
        <v>14.5</v>
      </c>
      <c r="H85" s="873">
        <v>43.2</v>
      </c>
      <c r="I85" s="898">
        <v>45.3</v>
      </c>
      <c r="J85" s="103" t="s">
        <v>134</v>
      </c>
      <c r="K85" s="54">
        <v>7</v>
      </c>
      <c r="L85" s="158">
        <v>9</v>
      </c>
      <c r="M85" s="124">
        <v>9</v>
      </c>
      <c r="N85" s="79"/>
      <c r="P85" s="4"/>
    </row>
    <row r="86" spans="1:18" ht="13.5" customHeight="1" x14ac:dyDescent="0.25">
      <c r="A86" s="272"/>
      <c r="B86" s="16"/>
      <c r="C86" s="40"/>
      <c r="D86" s="943"/>
      <c r="E86" s="37"/>
      <c r="F86" s="302"/>
      <c r="G86" s="900"/>
      <c r="H86" s="532"/>
      <c r="I86" s="700"/>
      <c r="J86" s="1101" t="s">
        <v>221</v>
      </c>
      <c r="K86" s="574">
        <v>3.6</v>
      </c>
      <c r="L86" s="416">
        <v>10.5</v>
      </c>
      <c r="M86" s="351">
        <v>11.1</v>
      </c>
    </row>
    <row r="87" spans="1:18" ht="16.5" customHeight="1" thickBot="1" x14ac:dyDescent="0.3">
      <c r="A87" s="274"/>
      <c r="B87" s="11"/>
      <c r="C87" s="31"/>
      <c r="D87" s="944"/>
      <c r="E87" s="115"/>
      <c r="F87" s="303" t="s">
        <v>14</v>
      </c>
      <c r="G87" s="925">
        <f>SUM(G60:G64)</f>
        <v>6468.5</v>
      </c>
      <c r="H87" s="482">
        <f>SUM(H60:H64)</f>
        <v>6864.7</v>
      </c>
      <c r="I87" s="926">
        <f>SUM(I60:I64)</f>
        <v>6589.6</v>
      </c>
      <c r="J87" s="1102"/>
      <c r="K87" s="575"/>
      <c r="L87" s="362"/>
      <c r="M87" s="129"/>
    </row>
    <row r="88" spans="1:18" ht="17.25" customHeight="1" x14ac:dyDescent="0.25">
      <c r="A88" s="273" t="s">
        <v>9</v>
      </c>
      <c r="B88" s="32" t="s">
        <v>15</v>
      </c>
      <c r="C88" s="33" t="s">
        <v>15</v>
      </c>
      <c r="D88" s="311" t="s">
        <v>36</v>
      </c>
      <c r="E88" s="34"/>
      <c r="F88" s="69" t="s">
        <v>13</v>
      </c>
      <c r="G88" s="484">
        <v>119.4</v>
      </c>
      <c r="H88" s="485">
        <v>202.7</v>
      </c>
      <c r="I88" s="497">
        <v>169</v>
      </c>
      <c r="J88" s="305"/>
      <c r="K88" s="108"/>
      <c r="L88" s="336"/>
      <c r="M88" s="130"/>
    </row>
    <row r="89" spans="1:18" ht="42" customHeight="1" x14ac:dyDescent="0.25">
      <c r="A89" s="271"/>
      <c r="B89" s="16"/>
      <c r="C89" s="36"/>
      <c r="D89" s="101" t="s">
        <v>72</v>
      </c>
      <c r="E89" s="628" t="s">
        <v>172</v>
      </c>
      <c r="F89" s="869" t="s">
        <v>132</v>
      </c>
      <c r="G89" s="871">
        <v>18.8</v>
      </c>
      <c r="H89" s="863">
        <v>19</v>
      </c>
      <c r="I89" s="874">
        <v>19</v>
      </c>
      <c r="J89" s="306" t="s">
        <v>70</v>
      </c>
      <c r="K89" s="413">
        <v>1</v>
      </c>
      <c r="L89" s="414">
        <v>1</v>
      </c>
      <c r="M89" s="127">
        <v>1</v>
      </c>
      <c r="N89" s="221"/>
      <c r="O89" s="856" t="s">
        <v>13</v>
      </c>
      <c r="P89" s="857">
        <f>G89+G90+G91+G94+G98</f>
        <v>119.4</v>
      </c>
      <c r="Q89" s="857">
        <f>H89+H92+H93+H95+H96+H97</f>
        <v>202.7</v>
      </c>
      <c r="R89" s="857">
        <f>I89+I92+I93+I95</f>
        <v>169</v>
      </c>
    </row>
    <row r="90" spans="1:18" ht="32.25" customHeight="1" x14ac:dyDescent="0.25">
      <c r="A90" s="271"/>
      <c r="B90" s="16"/>
      <c r="C90" s="20"/>
      <c r="D90" s="942" t="s">
        <v>69</v>
      </c>
      <c r="E90" s="632" t="s">
        <v>172</v>
      </c>
      <c r="F90" s="869" t="s">
        <v>132</v>
      </c>
      <c r="G90" s="871">
        <v>74.400000000000006</v>
      </c>
      <c r="H90" s="901"/>
      <c r="I90" s="902"/>
      <c r="J90" s="378" t="s">
        <v>204</v>
      </c>
      <c r="K90" s="382">
        <v>100</v>
      </c>
      <c r="L90" s="845"/>
      <c r="M90" s="444"/>
      <c r="N90" s="79"/>
    </row>
    <row r="91" spans="1:18" ht="27" customHeight="1" x14ac:dyDescent="0.25">
      <c r="A91" s="271"/>
      <c r="B91" s="469"/>
      <c r="C91" s="36"/>
      <c r="D91" s="943"/>
      <c r="E91" s="35"/>
      <c r="F91" s="869" t="s">
        <v>132</v>
      </c>
      <c r="G91" s="871">
        <f>3.8+3.9</f>
        <v>7.6999999999999993</v>
      </c>
      <c r="H91" s="901"/>
      <c r="I91" s="902"/>
      <c r="J91" s="378" t="s">
        <v>205</v>
      </c>
      <c r="K91" s="382">
        <v>100</v>
      </c>
      <c r="L91" s="467"/>
      <c r="M91" s="462"/>
    </row>
    <row r="92" spans="1:18" ht="41.25" customHeight="1" x14ac:dyDescent="0.25">
      <c r="A92" s="271"/>
      <c r="B92" s="469"/>
      <c r="C92" s="36"/>
      <c r="D92" s="943"/>
      <c r="E92" s="35"/>
      <c r="F92" s="869" t="s">
        <v>132</v>
      </c>
      <c r="G92" s="871"/>
      <c r="H92" s="863">
        <v>89.6</v>
      </c>
      <c r="I92" s="874">
        <v>60</v>
      </c>
      <c r="J92" s="378" t="s">
        <v>179</v>
      </c>
      <c r="K92" s="382"/>
      <c r="L92" s="467">
        <v>60</v>
      </c>
      <c r="M92" s="551">
        <v>100</v>
      </c>
    </row>
    <row r="93" spans="1:18" ht="29.25" customHeight="1" x14ac:dyDescent="0.25">
      <c r="A93" s="271"/>
      <c r="B93" s="469"/>
      <c r="C93" s="36"/>
      <c r="D93" s="962"/>
      <c r="E93" s="35"/>
      <c r="F93" s="869" t="s">
        <v>132</v>
      </c>
      <c r="G93" s="871"/>
      <c r="H93" s="863">
        <v>40</v>
      </c>
      <c r="I93" s="874">
        <v>80</v>
      </c>
      <c r="J93" s="378" t="s">
        <v>206</v>
      </c>
      <c r="K93" s="382"/>
      <c r="L93" s="664">
        <v>40</v>
      </c>
      <c r="M93" s="551">
        <v>100</v>
      </c>
    </row>
    <row r="94" spans="1:18" ht="29.25" customHeight="1" x14ac:dyDescent="0.25">
      <c r="A94" s="271"/>
      <c r="B94" s="16"/>
      <c r="C94" s="36"/>
      <c r="D94" s="942" t="s">
        <v>227</v>
      </c>
      <c r="E94" s="633" t="s">
        <v>172</v>
      </c>
      <c r="F94" s="861" t="s">
        <v>132</v>
      </c>
      <c r="G94" s="871">
        <v>9.6</v>
      </c>
      <c r="H94" s="863"/>
      <c r="I94" s="874"/>
      <c r="J94" s="379" t="s">
        <v>208</v>
      </c>
      <c r="K94" s="411">
        <v>100</v>
      </c>
      <c r="L94" s="158"/>
      <c r="M94" s="446"/>
    </row>
    <row r="95" spans="1:18" ht="30.75" customHeight="1" x14ac:dyDescent="0.25">
      <c r="A95" s="271"/>
      <c r="B95" s="16"/>
      <c r="C95" s="36"/>
      <c r="D95" s="962"/>
      <c r="E95" s="580"/>
      <c r="F95" s="869" t="s">
        <v>132</v>
      </c>
      <c r="G95" s="871"/>
      <c r="H95" s="863">
        <v>10</v>
      </c>
      <c r="I95" s="874">
        <v>10</v>
      </c>
      <c r="J95" s="379" t="s">
        <v>207</v>
      </c>
      <c r="K95" s="411"/>
      <c r="L95" s="158">
        <v>1</v>
      </c>
      <c r="M95" s="170">
        <v>1</v>
      </c>
    </row>
    <row r="96" spans="1:18" ht="40.5" customHeight="1" x14ac:dyDescent="0.25">
      <c r="A96" s="271"/>
      <c r="B96" s="469"/>
      <c r="C96" s="36"/>
      <c r="D96" s="38" t="s">
        <v>180</v>
      </c>
      <c r="E96" s="633" t="s">
        <v>177</v>
      </c>
      <c r="F96" s="869" t="s">
        <v>132</v>
      </c>
      <c r="G96" s="871"/>
      <c r="H96" s="863">
        <v>24</v>
      </c>
      <c r="I96" s="874"/>
      <c r="J96" s="379" t="s">
        <v>209</v>
      </c>
      <c r="K96" s="411"/>
      <c r="L96" s="158">
        <v>100</v>
      </c>
      <c r="M96" s="446"/>
      <c r="N96" s="79"/>
    </row>
    <row r="97" spans="1:18" ht="53.25" customHeight="1" x14ac:dyDescent="0.25">
      <c r="A97" s="271"/>
      <c r="B97" s="469"/>
      <c r="C97" s="36"/>
      <c r="D97" s="376"/>
      <c r="E97" s="708"/>
      <c r="F97" s="869" t="s">
        <v>132</v>
      </c>
      <c r="G97" s="871"/>
      <c r="H97" s="863">
        <v>20.100000000000001</v>
      </c>
      <c r="I97" s="868"/>
      <c r="J97" s="378" t="s">
        <v>211</v>
      </c>
      <c r="K97" s="382"/>
      <c r="L97" s="467">
        <v>100</v>
      </c>
      <c r="M97" s="462"/>
    </row>
    <row r="98" spans="1:18" ht="27.75" customHeight="1" x14ac:dyDescent="0.25">
      <c r="A98" s="271"/>
      <c r="B98" s="469"/>
      <c r="C98" s="36"/>
      <c r="D98" s="942" t="s">
        <v>216</v>
      </c>
      <c r="E98" s="97" t="s">
        <v>177</v>
      </c>
      <c r="F98" s="951" t="s">
        <v>132</v>
      </c>
      <c r="G98" s="953">
        <v>8.9</v>
      </c>
      <c r="H98" s="955"/>
      <c r="I98" s="957"/>
      <c r="J98" s="959" t="s">
        <v>210</v>
      </c>
      <c r="K98" s="1125">
        <v>100</v>
      </c>
      <c r="L98" s="945"/>
      <c r="M98" s="948"/>
    </row>
    <row r="99" spans="1:18" ht="18" customHeight="1" x14ac:dyDescent="0.25">
      <c r="A99" s="271"/>
      <c r="B99" s="469"/>
      <c r="C99" s="36"/>
      <c r="D99" s="943"/>
      <c r="E99" s="35"/>
      <c r="F99" s="952"/>
      <c r="G99" s="954"/>
      <c r="H99" s="956"/>
      <c r="I99" s="958"/>
      <c r="J99" s="960"/>
      <c r="K99" s="1126"/>
      <c r="L99" s="946"/>
      <c r="M99" s="949"/>
    </row>
    <row r="100" spans="1:18" ht="16.899999999999999" customHeight="1" thickBot="1" x14ac:dyDescent="0.3">
      <c r="A100" s="271"/>
      <c r="B100" s="16"/>
      <c r="C100" s="39"/>
      <c r="D100" s="944"/>
      <c r="E100" s="115"/>
      <c r="F100" s="57" t="s">
        <v>14</v>
      </c>
      <c r="G100" s="481">
        <f>G88</f>
        <v>119.4</v>
      </c>
      <c r="H100" s="482">
        <f>H88</f>
        <v>202.7</v>
      </c>
      <c r="I100" s="483">
        <f>I88</f>
        <v>169</v>
      </c>
      <c r="J100" s="961"/>
      <c r="K100" s="1127"/>
      <c r="L100" s="947"/>
      <c r="M100" s="950"/>
    </row>
    <row r="101" spans="1:18" ht="16.5" customHeight="1" x14ac:dyDescent="0.25">
      <c r="A101" s="273" t="s">
        <v>9</v>
      </c>
      <c r="B101" s="32" t="s">
        <v>15</v>
      </c>
      <c r="C101" s="33" t="s">
        <v>17</v>
      </c>
      <c r="D101" s="936" t="s">
        <v>217</v>
      </c>
      <c r="E101" s="581" t="s">
        <v>172</v>
      </c>
      <c r="F101" s="58" t="s">
        <v>13</v>
      </c>
      <c r="G101" s="905">
        <v>337</v>
      </c>
      <c r="H101" s="476">
        <v>338</v>
      </c>
      <c r="I101" s="906">
        <v>338</v>
      </c>
      <c r="J101" s="937"/>
      <c r="K101" s="69"/>
      <c r="L101" s="933"/>
      <c r="M101" s="130"/>
    </row>
    <row r="102" spans="1:18" ht="17.25" customHeight="1" x14ac:dyDescent="0.25">
      <c r="A102" s="271"/>
      <c r="B102" s="609"/>
      <c r="C102" s="304"/>
      <c r="D102" s="376" t="s">
        <v>218</v>
      </c>
      <c r="E102" s="310"/>
      <c r="F102" s="872" t="s">
        <v>132</v>
      </c>
      <c r="G102" s="875">
        <v>209</v>
      </c>
      <c r="H102" s="873">
        <v>210</v>
      </c>
      <c r="I102" s="904">
        <v>210</v>
      </c>
      <c r="J102" s="378" t="s">
        <v>212</v>
      </c>
      <c r="K102" s="931">
        <v>7</v>
      </c>
      <c r="L102" s="929">
        <v>7</v>
      </c>
      <c r="M102" s="930">
        <v>7</v>
      </c>
      <c r="P102" s="600"/>
      <c r="Q102" s="600"/>
      <c r="R102" s="600"/>
    </row>
    <row r="103" spans="1:18" ht="36.75" customHeight="1" x14ac:dyDescent="0.25">
      <c r="A103" s="271"/>
      <c r="B103" s="609"/>
      <c r="C103" s="304"/>
      <c r="D103" s="38" t="s">
        <v>219</v>
      </c>
      <c r="E103" s="310"/>
      <c r="F103" s="903" t="s">
        <v>132</v>
      </c>
      <c r="G103" s="870">
        <v>128</v>
      </c>
      <c r="H103" s="867">
        <v>128</v>
      </c>
      <c r="I103" s="907">
        <v>128</v>
      </c>
      <c r="J103" s="1123" t="s">
        <v>220</v>
      </c>
      <c r="K103" s="722">
        <v>7</v>
      </c>
      <c r="L103" s="846">
        <v>7</v>
      </c>
      <c r="M103" s="850">
        <v>7</v>
      </c>
    </row>
    <row r="104" spans="1:18" ht="14.65" customHeight="1" thickBot="1" x14ac:dyDescent="0.3">
      <c r="A104" s="271"/>
      <c r="B104" s="609"/>
      <c r="C104" s="585"/>
      <c r="D104" s="60"/>
      <c r="E104" s="586"/>
      <c r="F104" s="57" t="s">
        <v>14</v>
      </c>
      <c r="G104" s="481">
        <f>G101</f>
        <v>337</v>
      </c>
      <c r="H104" s="482">
        <f>H101</f>
        <v>338</v>
      </c>
      <c r="I104" s="483">
        <f>I101</f>
        <v>338</v>
      </c>
      <c r="J104" s="1124"/>
      <c r="K104" s="832"/>
      <c r="L104" s="838"/>
      <c r="M104" s="589"/>
    </row>
    <row r="105" spans="1:18" ht="15.75" customHeight="1" x14ac:dyDescent="0.25">
      <c r="A105" s="273" t="s">
        <v>9</v>
      </c>
      <c r="B105" s="12" t="s">
        <v>15</v>
      </c>
      <c r="C105" s="33" t="s">
        <v>18</v>
      </c>
      <c r="D105" s="998" t="s">
        <v>39</v>
      </c>
      <c r="E105" s="96"/>
      <c r="F105" s="654" t="s">
        <v>13</v>
      </c>
      <c r="G105" s="908">
        <v>58.5</v>
      </c>
      <c r="H105" s="649">
        <v>720.1</v>
      </c>
      <c r="I105" s="650">
        <v>728</v>
      </c>
      <c r="J105" s="328"/>
      <c r="K105" s="359"/>
      <c r="L105" s="363"/>
      <c r="M105" s="130"/>
      <c r="O105" s="856" t="s">
        <v>13</v>
      </c>
      <c r="P105" s="857">
        <f>G111+G113</f>
        <v>58.5</v>
      </c>
      <c r="Q105" s="857">
        <f>H111+H115+H117+H119</f>
        <v>720.1</v>
      </c>
      <c r="R105" s="857">
        <f>I111+I117+I119</f>
        <v>728</v>
      </c>
    </row>
    <row r="106" spans="1:18" ht="14.25" customHeight="1" x14ac:dyDescent="0.25">
      <c r="A106" s="271"/>
      <c r="B106" s="16"/>
      <c r="C106" s="28"/>
      <c r="D106" s="999"/>
      <c r="E106" s="97"/>
      <c r="F106" s="144" t="s">
        <v>38</v>
      </c>
      <c r="G106" s="618">
        <v>703.5</v>
      </c>
      <c r="H106" s="583"/>
      <c r="I106" s="464"/>
      <c r="J106" s="329"/>
      <c r="K106" s="360"/>
      <c r="L106" s="364"/>
      <c r="M106" s="125"/>
      <c r="O106" s="856" t="s">
        <v>38</v>
      </c>
      <c r="P106" s="857">
        <f>G114+G116+G109</f>
        <v>703.5</v>
      </c>
      <c r="Q106" s="880"/>
      <c r="R106" s="857"/>
    </row>
    <row r="107" spans="1:18" s="740" customFormat="1" ht="15.75" customHeight="1" x14ac:dyDescent="0.25">
      <c r="A107" s="721"/>
      <c r="B107" s="736"/>
      <c r="C107" s="28"/>
      <c r="D107" s="841"/>
      <c r="E107" s="97"/>
      <c r="F107" s="144" t="s">
        <v>84</v>
      </c>
      <c r="G107" s="618">
        <v>62.4</v>
      </c>
      <c r="H107" s="583"/>
      <c r="I107" s="547"/>
      <c r="J107" s="329"/>
      <c r="K107" s="360"/>
      <c r="L107" s="364"/>
      <c r="M107" s="850"/>
      <c r="O107" s="856" t="s">
        <v>84</v>
      </c>
      <c r="P107" s="857">
        <f>G110</f>
        <v>62.4</v>
      </c>
      <c r="Q107" s="880"/>
      <c r="R107" s="857"/>
    </row>
    <row r="108" spans="1:18" s="740" customFormat="1" ht="17.25" customHeight="1" x14ac:dyDescent="0.25">
      <c r="A108" s="721"/>
      <c r="B108" s="736"/>
      <c r="C108" s="28"/>
      <c r="D108" s="841"/>
      <c r="E108" s="97"/>
      <c r="F108" s="849" t="s">
        <v>176</v>
      </c>
      <c r="G108" s="730"/>
      <c r="H108" s="851">
        <v>1360</v>
      </c>
      <c r="I108" s="521">
        <v>2720</v>
      </c>
      <c r="J108" s="329"/>
      <c r="K108" s="360"/>
      <c r="L108" s="364"/>
      <c r="M108" s="850"/>
      <c r="O108" s="856" t="s">
        <v>176</v>
      </c>
      <c r="P108" s="857"/>
      <c r="Q108" s="880">
        <f>H120</f>
        <v>1360</v>
      </c>
      <c r="R108" s="857">
        <f>I120</f>
        <v>2720</v>
      </c>
    </row>
    <row r="109" spans="1:18" ht="23.5" customHeight="1" x14ac:dyDescent="0.25">
      <c r="A109" s="280"/>
      <c r="B109" s="16"/>
      <c r="C109" s="80"/>
      <c r="D109" s="942" t="s">
        <v>43</v>
      </c>
      <c r="E109" s="472" t="s">
        <v>92</v>
      </c>
      <c r="F109" s="872" t="s">
        <v>135</v>
      </c>
      <c r="G109" s="875">
        <v>28.5</v>
      </c>
      <c r="H109" s="873"/>
      <c r="I109" s="874"/>
      <c r="J109" s="474" t="s">
        <v>44</v>
      </c>
      <c r="K109" s="765">
        <v>100</v>
      </c>
      <c r="L109" s="471"/>
      <c r="M109" s="164"/>
      <c r="O109" s="856"/>
      <c r="P109" s="857">
        <f>SUM(P105:P108)</f>
        <v>824.4</v>
      </c>
      <c r="Q109" s="857">
        <f>SUM(Q105:Q108)</f>
        <v>2080.1</v>
      </c>
      <c r="R109" s="857">
        <f>SUM(R105:R108)</f>
        <v>3448</v>
      </c>
    </row>
    <row r="110" spans="1:18" ht="43.5" customHeight="1" x14ac:dyDescent="0.25">
      <c r="A110" s="280"/>
      <c r="B110" s="16"/>
      <c r="C110" s="80"/>
      <c r="D110" s="943"/>
      <c r="E110" s="852" t="s">
        <v>74</v>
      </c>
      <c r="F110" s="872" t="s">
        <v>136</v>
      </c>
      <c r="G110" s="881">
        <v>62.4</v>
      </c>
      <c r="H110" s="873"/>
      <c r="I110" s="904"/>
      <c r="J110" s="451"/>
      <c r="K110" s="380"/>
      <c r="L110" s="347"/>
      <c r="M110" s="125"/>
    </row>
    <row r="111" spans="1:18" ht="28.5" customHeight="1" x14ac:dyDescent="0.25">
      <c r="A111" s="271"/>
      <c r="B111" s="16"/>
      <c r="C111" s="28"/>
      <c r="D111" s="942" t="s">
        <v>128</v>
      </c>
      <c r="E111" s="472" t="s">
        <v>74</v>
      </c>
      <c r="F111" s="963" t="s">
        <v>132</v>
      </c>
      <c r="G111" s="964">
        <v>50</v>
      </c>
      <c r="H111" s="965">
        <v>155</v>
      </c>
      <c r="I111" s="966">
        <v>148</v>
      </c>
      <c r="J111" s="379" t="s">
        <v>41</v>
      </c>
      <c r="K111" s="411"/>
      <c r="L111" s="158">
        <v>1</v>
      </c>
      <c r="M111" s="170"/>
    </row>
    <row r="112" spans="1:18" ht="18" customHeight="1" x14ac:dyDescent="0.25">
      <c r="A112" s="271"/>
      <c r="B112" s="16"/>
      <c r="C112" s="28"/>
      <c r="D112" s="962"/>
      <c r="E112" s="473" t="s">
        <v>173</v>
      </c>
      <c r="F112" s="963"/>
      <c r="G112" s="964"/>
      <c r="H112" s="965"/>
      <c r="I112" s="966"/>
      <c r="J112" s="594" t="s">
        <v>42</v>
      </c>
      <c r="K112" s="340"/>
      <c r="L112" s="467">
        <v>5</v>
      </c>
      <c r="M112" s="125">
        <v>15</v>
      </c>
    </row>
    <row r="113" spans="1:18" ht="42.75" customHeight="1" x14ac:dyDescent="0.25">
      <c r="A113" s="271"/>
      <c r="B113" s="16"/>
      <c r="C113" s="28"/>
      <c r="D113" s="833" t="s">
        <v>107</v>
      </c>
      <c r="E113" s="834" t="s">
        <v>196</v>
      </c>
      <c r="F113" s="909" t="s">
        <v>132</v>
      </c>
      <c r="G113" s="871">
        <v>8.5</v>
      </c>
      <c r="H113" s="863"/>
      <c r="I113" s="896"/>
      <c r="J113" s="836" t="s">
        <v>117</v>
      </c>
      <c r="K113" s="842">
        <v>100</v>
      </c>
      <c r="L113" s="844"/>
      <c r="M113" s="831"/>
      <c r="Q113" s="4"/>
    </row>
    <row r="114" spans="1:18" ht="65.25" customHeight="1" x14ac:dyDescent="0.25">
      <c r="A114" s="271"/>
      <c r="B114" s="16"/>
      <c r="C114" s="28"/>
      <c r="D114" s="833" t="s">
        <v>45</v>
      </c>
      <c r="E114" s="595"/>
      <c r="F114" s="872" t="s">
        <v>135</v>
      </c>
      <c r="G114" s="875">
        <v>5.3</v>
      </c>
      <c r="H114" s="873"/>
      <c r="I114" s="896"/>
      <c r="J114" s="168" t="s">
        <v>46</v>
      </c>
      <c r="K114" s="338">
        <v>100</v>
      </c>
      <c r="L114" s="466"/>
      <c r="M114" s="164"/>
    </row>
    <row r="115" spans="1:18" ht="18.75" customHeight="1" x14ac:dyDescent="0.25">
      <c r="A115" s="271"/>
      <c r="B115" s="16"/>
      <c r="C115" s="28"/>
      <c r="D115" s="942" t="s">
        <v>37</v>
      </c>
      <c r="E115" s="661" t="s">
        <v>159</v>
      </c>
      <c r="F115" s="872" t="s">
        <v>132</v>
      </c>
      <c r="G115" s="875"/>
      <c r="H115" s="873">
        <v>305.10000000000002</v>
      </c>
      <c r="I115" s="896"/>
      <c r="J115" s="168" t="s">
        <v>42</v>
      </c>
      <c r="K115" s="338">
        <v>70</v>
      </c>
      <c r="L115" s="466">
        <v>100</v>
      </c>
      <c r="M115" s="164"/>
    </row>
    <row r="116" spans="1:18" ht="26.25" customHeight="1" x14ac:dyDescent="0.25">
      <c r="A116" s="271"/>
      <c r="B116" s="16"/>
      <c r="C116" s="28"/>
      <c r="D116" s="962"/>
      <c r="E116" s="710" t="s">
        <v>215</v>
      </c>
      <c r="F116" s="872" t="s">
        <v>135</v>
      </c>
      <c r="G116" s="875">
        <v>669.7</v>
      </c>
      <c r="H116" s="873"/>
      <c r="I116" s="896"/>
      <c r="J116" s="378"/>
      <c r="K116" s="340"/>
      <c r="L116" s="467"/>
      <c r="M116" s="551"/>
    </row>
    <row r="117" spans="1:18" ht="27" customHeight="1" x14ac:dyDescent="0.25">
      <c r="A117" s="271"/>
      <c r="B117" s="16"/>
      <c r="C117" s="28"/>
      <c r="D117" s="942" t="s">
        <v>108</v>
      </c>
      <c r="E117" s="661" t="s">
        <v>159</v>
      </c>
      <c r="F117" s="872" t="s">
        <v>132</v>
      </c>
      <c r="G117" s="875"/>
      <c r="H117" s="873">
        <v>20</v>
      </c>
      <c r="I117" s="896">
        <v>100</v>
      </c>
      <c r="J117" s="379" t="s">
        <v>41</v>
      </c>
      <c r="K117" s="54"/>
      <c r="L117" s="158">
        <v>1</v>
      </c>
      <c r="M117" s="170"/>
    </row>
    <row r="118" spans="1:18" ht="16.5" customHeight="1" x14ac:dyDescent="0.25">
      <c r="A118" s="271"/>
      <c r="B118" s="16"/>
      <c r="C118" s="28"/>
      <c r="D118" s="962"/>
      <c r="E118" s="710" t="s">
        <v>74</v>
      </c>
      <c r="F118" s="872"/>
      <c r="G118" s="881"/>
      <c r="H118" s="873"/>
      <c r="I118" s="904"/>
      <c r="J118" s="378" t="s">
        <v>42</v>
      </c>
      <c r="K118" s="340"/>
      <c r="L118" s="467"/>
      <c r="M118" s="551">
        <v>100</v>
      </c>
    </row>
    <row r="119" spans="1:18" ht="18.75" customHeight="1" x14ac:dyDescent="0.25">
      <c r="A119" s="271"/>
      <c r="B119" s="463"/>
      <c r="C119" s="28"/>
      <c r="D119" s="942" t="s">
        <v>174</v>
      </c>
      <c r="E119" s="114" t="s">
        <v>173</v>
      </c>
      <c r="F119" s="872" t="s">
        <v>132</v>
      </c>
      <c r="G119" s="875"/>
      <c r="H119" s="873">
        <v>240</v>
      </c>
      <c r="I119" s="896">
        <v>480</v>
      </c>
      <c r="J119" s="189" t="s">
        <v>42</v>
      </c>
      <c r="K119" s="339"/>
      <c r="L119" s="347">
        <v>20</v>
      </c>
      <c r="M119" s="125">
        <v>60</v>
      </c>
    </row>
    <row r="120" spans="1:18" ht="24" customHeight="1" x14ac:dyDescent="0.25">
      <c r="A120" s="271"/>
      <c r="B120" s="463"/>
      <c r="C120" s="28"/>
      <c r="D120" s="943"/>
      <c r="E120" s="710" t="s">
        <v>175</v>
      </c>
      <c r="F120" s="865" t="s">
        <v>245</v>
      </c>
      <c r="G120" s="866"/>
      <c r="H120" s="867">
        <v>1360</v>
      </c>
      <c r="I120" s="904">
        <v>2720</v>
      </c>
      <c r="J120" s="189"/>
      <c r="K120" s="339"/>
      <c r="L120" s="347"/>
      <c r="M120" s="125"/>
    </row>
    <row r="121" spans="1:18" ht="15" customHeight="1" thickBot="1" x14ac:dyDescent="0.3">
      <c r="A121" s="271"/>
      <c r="B121" s="16"/>
      <c r="C121" s="28"/>
      <c r="D121" s="944"/>
      <c r="E121" s="1000" t="s">
        <v>14</v>
      </c>
      <c r="F121" s="1001"/>
      <c r="G121" s="501">
        <f>SUM(G105:G108)</f>
        <v>824.4</v>
      </c>
      <c r="H121" s="502">
        <f>SUM(H105:H108)</f>
        <v>2080.1</v>
      </c>
      <c r="I121" s="503">
        <f>SUM(I105:I108)</f>
        <v>3448</v>
      </c>
      <c r="J121" s="190"/>
      <c r="K121" s="412"/>
      <c r="L121" s="381"/>
      <c r="M121" s="191"/>
    </row>
    <row r="122" spans="1:18" ht="14.25" customHeight="1" thickBot="1" x14ac:dyDescent="0.3">
      <c r="A122" s="278" t="s">
        <v>9</v>
      </c>
      <c r="B122" s="66" t="s">
        <v>15</v>
      </c>
      <c r="C122" s="1019" t="s">
        <v>26</v>
      </c>
      <c r="D122" s="1020"/>
      <c r="E122" s="1020"/>
      <c r="F122" s="1020"/>
      <c r="G122" s="538">
        <f>G104+G100+G87+G121</f>
        <v>7749.2999999999993</v>
      </c>
      <c r="H122" s="539">
        <f>H104+H100+H87+H121</f>
        <v>9485.5</v>
      </c>
      <c r="I122" s="540">
        <f>I104+I100+I87+I121</f>
        <v>10544.6</v>
      </c>
      <c r="J122" s="1011"/>
      <c r="K122" s="1011"/>
      <c r="L122" s="1011"/>
      <c r="M122" s="1012"/>
    </row>
    <row r="123" spans="1:18" ht="13.9" customHeight="1" thickBot="1" x14ac:dyDescent="0.3">
      <c r="A123" s="278" t="s">
        <v>9</v>
      </c>
      <c r="B123" s="71" t="s">
        <v>17</v>
      </c>
      <c r="C123" s="996" t="s">
        <v>47</v>
      </c>
      <c r="D123" s="986"/>
      <c r="E123" s="986"/>
      <c r="F123" s="986"/>
      <c r="G123" s="986"/>
      <c r="H123" s="986"/>
      <c r="I123" s="986"/>
      <c r="J123" s="986"/>
      <c r="K123" s="986"/>
      <c r="L123" s="986"/>
      <c r="M123" s="997"/>
    </row>
    <row r="124" spans="1:18" ht="42" customHeight="1" x14ac:dyDescent="0.25">
      <c r="A124" s="273" t="s">
        <v>9</v>
      </c>
      <c r="B124" s="12" t="s">
        <v>17</v>
      </c>
      <c r="C124" s="23" t="s">
        <v>9</v>
      </c>
      <c r="D124" s="317" t="s">
        <v>48</v>
      </c>
      <c r="E124" s="116"/>
      <c r="F124" s="55" t="s">
        <v>13</v>
      </c>
      <c r="G124" s="55">
        <v>126.6</v>
      </c>
      <c r="H124" s="368">
        <v>127.6</v>
      </c>
      <c r="I124" s="236">
        <v>144.6</v>
      </c>
      <c r="J124" s="64"/>
      <c r="K124" s="403"/>
      <c r="L124" s="404"/>
      <c r="M124" s="132"/>
    </row>
    <row r="125" spans="1:18" ht="39.75" customHeight="1" x14ac:dyDescent="0.25">
      <c r="A125" s="271"/>
      <c r="B125" s="16"/>
      <c r="C125" s="18"/>
      <c r="D125" s="1023" t="s">
        <v>91</v>
      </c>
      <c r="E125" s="49" t="s">
        <v>172</v>
      </c>
      <c r="F125" s="1022" t="s">
        <v>132</v>
      </c>
      <c r="G125" s="913">
        <v>101.6</v>
      </c>
      <c r="H125" s="911">
        <v>107.6</v>
      </c>
      <c r="I125" s="914">
        <v>104.6</v>
      </c>
      <c r="J125" s="171" t="s">
        <v>222</v>
      </c>
      <c r="K125" s="405">
        <v>1</v>
      </c>
      <c r="L125" s="406">
        <v>1</v>
      </c>
      <c r="M125" s="172">
        <v>1</v>
      </c>
      <c r="O125" s="856" t="s">
        <v>13</v>
      </c>
      <c r="P125" s="857">
        <f>G125+G130</f>
        <v>126.6</v>
      </c>
      <c r="Q125" s="857">
        <f>H125+H129</f>
        <v>127.6</v>
      </c>
      <c r="R125" s="857">
        <f>I125+I129</f>
        <v>144.6</v>
      </c>
    </row>
    <row r="126" spans="1:18" ht="42.75" customHeight="1" x14ac:dyDescent="0.25">
      <c r="A126" s="271"/>
      <c r="B126" s="16"/>
      <c r="C126" s="18"/>
      <c r="D126" s="1024"/>
      <c r="E126" s="68"/>
      <c r="F126" s="1022"/>
      <c r="G126" s="910"/>
      <c r="H126" s="911"/>
      <c r="I126" s="912"/>
      <c r="J126" s="173" t="s">
        <v>240</v>
      </c>
      <c r="K126" s="407">
        <v>34</v>
      </c>
      <c r="L126" s="441">
        <v>34.200000000000003</v>
      </c>
      <c r="M126" s="622">
        <v>35</v>
      </c>
      <c r="P126" s="600"/>
      <c r="Q126" s="600"/>
      <c r="R126" s="600"/>
    </row>
    <row r="127" spans="1:18" ht="30.65" customHeight="1" x14ac:dyDescent="0.25">
      <c r="A127" s="271"/>
      <c r="B127" s="16"/>
      <c r="C127" s="18"/>
      <c r="D127" s="1024"/>
      <c r="E127" s="68"/>
      <c r="F127" s="1022"/>
      <c r="G127" s="910"/>
      <c r="H127" s="911"/>
      <c r="I127" s="912"/>
      <c r="J127" s="173" t="s">
        <v>213</v>
      </c>
      <c r="K127" s="407">
        <v>7500</v>
      </c>
      <c r="L127" s="408">
        <v>7700</v>
      </c>
      <c r="M127" s="370">
        <v>8000</v>
      </c>
    </row>
    <row r="128" spans="1:18" ht="28.5" customHeight="1" x14ac:dyDescent="0.25">
      <c r="A128" s="271"/>
      <c r="B128" s="16"/>
      <c r="C128" s="18"/>
      <c r="D128" s="1025"/>
      <c r="E128" s="68"/>
      <c r="F128" s="1022"/>
      <c r="G128" s="910"/>
      <c r="H128" s="911"/>
      <c r="I128" s="912"/>
      <c r="J128" s="176" t="s">
        <v>71</v>
      </c>
      <c r="K128" s="409">
        <v>1</v>
      </c>
      <c r="L128" s="410">
        <v>1</v>
      </c>
      <c r="M128" s="177">
        <v>1</v>
      </c>
    </row>
    <row r="129" spans="1:18" ht="54" customHeight="1" x14ac:dyDescent="0.25">
      <c r="A129" s="271"/>
      <c r="B129" s="16"/>
      <c r="C129" s="52"/>
      <c r="D129" s="468" t="s">
        <v>109</v>
      </c>
      <c r="E129" s="637" t="s">
        <v>196</v>
      </c>
      <c r="F129" s="919" t="s">
        <v>132</v>
      </c>
      <c r="G129" s="913"/>
      <c r="H129" s="911">
        <v>20</v>
      </c>
      <c r="I129" s="920">
        <v>40</v>
      </c>
      <c r="J129" s="563" t="s">
        <v>187</v>
      </c>
      <c r="K129" s="565"/>
      <c r="L129" s="566">
        <v>40</v>
      </c>
      <c r="M129" s="567">
        <v>80</v>
      </c>
    </row>
    <row r="130" spans="1:18" ht="45.75" customHeight="1" x14ac:dyDescent="0.25">
      <c r="A130" s="271"/>
      <c r="B130" s="469"/>
      <c r="C130" s="52"/>
      <c r="D130" s="1023" t="s">
        <v>181</v>
      </c>
      <c r="E130" s="49" t="s">
        <v>177</v>
      </c>
      <c r="F130" s="915" t="s">
        <v>132</v>
      </c>
      <c r="G130" s="916">
        <v>25</v>
      </c>
      <c r="H130" s="917"/>
      <c r="I130" s="918"/>
      <c r="J130" s="1046" t="s">
        <v>201</v>
      </c>
      <c r="K130" s="394">
        <v>1</v>
      </c>
      <c r="L130" s="395"/>
      <c r="M130" s="181"/>
    </row>
    <row r="131" spans="1:18" ht="15.75" customHeight="1" thickBot="1" x14ac:dyDescent="0.3">
      <c r="A131" s="274"/>
      <c r="B131" s="11"/>
      <c r="C131" s="41"/>
      <c r="D131" s="1045"/>
      <c r="E131" s="704"/>
      <c r="F131" s="56" t="s">
        <v>14</v>
      </c>
      <c r="G131" s="481">
        <f>G124</f>
        <v>126.6</v>
      </c>
      <c r="H131" s="482">
        <f>H124</f>
        <v>127.6</v>
      </c>
      <c r="I131" s="483">
        <f>I124</f>
        <v>144.6</v>
      </c>
      <c r="J131" s="1047"/>
      <c r="K131" s="396"/>
      <c r="L131" s="397"/>
      <c r="M131" s="371"/>
      <c r="R131" s="4"/>
    </row>
    <row r="132" spans="1:18" ht="23.25" customHeight="1" x14ac:dyDescent="0.25">
      <c r="A132" s="271" t="s">
        <v>9</v>
      </c>
      <c r="B132" s="16" t="s">
        <v>17</v>
      </c>
      <c r="C132" s="18" t="s">
        <v>15</v>
      </c>
      <c r="D132" s="1038" t="s">
        <v>83</v>
      </c>
      <c r="E132" s="634" t="s">
        <v>172</v>
      </c>
      <c r="F132" s="55" t="s">
        <v>13</v>
      </c>
      <c r="G132" s="553">
        <v>10.4</v>
      </c>
      <c r="H132" s="554">
        <v>10.4</v>
      </c>
      <c r="I132" s="521">
        <v>10.4</v>
      </c>
      <c r="J132" s="331" t="s">
        <v>201</v>
      </c>
      <c r="K132" s="398">
        <v>1</v>
      </c>
      <c r="L132" s="399">
        <v>1</v>
      </c>
      <c r="M132" s="193">
        <v>1</v>
      </c>
    </row>
    <row r="133" spans="1:18" ht="15.75" customHeight="1" thickBot="1" x14ac:dyDescent="0.3">
      <c r="A133" s="274"/>
      <c r="B133" s="11"/>
      <c r="C133" s="41"/>
      <c r="D133" s="944"/>
      <c r="E133" s="117"/>
      <c r="F133" s="56" t="s">
        <v>14</v>
      </c>
      <c r="G133" s="558">
        <f>G132</f>
        <v>10.4</v>
      </c>
      <c r="H133" s="559">
        <f>H132</f>
        <v>10.4</v>
      </c>
      <c r="I133" s="932">
        <f>I132</f>
        <v>10.4</v>
      </c>
      <c r="J133" s="70"/>
      <c r="K133" s="396"/>
      <c r="L133" s="397"/>
      <c r="M133" s="393"/>
    </row>
    <row r="134" spans="1:18" ht="14.25" customHeight="1" thickBot="1" x14ac:dyDescent="0.3">
      <c r="A134" s="281" t="s">
        <v>9</v>
      </c>
      <c r="B134" s="65" t="s">
        <v>17</v>
      </c>
      <c r="C134" s="1019" t="s">
        <v>26</v>
      </c>
      <c r="D134" s="1020"/>
      <c r="E134" s="1020"/>
      <c r="F134" s="1021"/>
      <c r="G134" s="240">
        <f>G133+G131</f>
        <v>137</v>
      </c>
      <c r="H134" s="233">
        <f>H133+H131</f>
        <v>138</v>
      </c>
      <c r="I134" s="232">
        <f>I133+I131</f>
        <v>155</v>
      </c>
      <c r="J134" s="1039"/>
      <c r="K134" s="1040"/>
      <c r="L134" s="1040"/>
      <c r="M134" s="1041"/>
    </row>
    <row r="135" spans="1:18" ht="14.25" customHeight="1" thickBot="1" x14ac:dyDescent="0.3">
      <c r="A135" s="281"/>
      <c r="B135" s="978" t="s">
        <v>49</v>
      </c>
      <c r="C135" s="979"/>
      <c r="D135" s="979"/>
      <c r="E135" s="979"/>
      <c r="F135" s="980"/>
      <c r="G135" s="282">
        <f>+G134+G122+G58</f>
        <v>10800.5</v>
      </c>
      <c r="H135" s="283">
        <f>+H134+H122+H58</f>
        <v>11777.3</v>
      </c>
      <c r="I135" s="366">
        <f>+I134+I122+I58</f>
        <v>13496.1</v>
      </c>
      <c r="J135" s="1032"/>
      <c r="K135" s="1033"/>
      <c r="L135" s="1033"/>
      <c r="M135" s="1034"/>
    </row>
    <row r="136" spans="1:18" ht="14.25" customHeight="1" thickBot="1" x14ac:dyDescent="0.3">
      <c r="A136" s="284"/>
      <c r="B136" s="1016" t="s">
        <v>50</v>
      </c>
      <c r="C136" s="1017"/>
      <c r="D136" s="1017"/>
      <c r="E136" s="1017"/>
      <c r="F136" s="1018"/>
      <c r="G136" s="285">
        <f t="shared" ref="G136:I136" si="1">+G135</f>
        <v>10800.5</v>
      </c>
      <c r="H136" s="286">
        <f t="shared" si="1"/>
        <v>11777.3</v>
      </c>
      <c r="I136" s="367">
        <f t="shared" si="1"/>
        <v>13496.1</v>
      </c>
      <c r="J136" s="1008"/>
      <c r="K136" s="1009"/>
      <c r="L136" s="1009"/>
      <c r="M136" s="1010"/>
      <c r="N136" s="703"/>
    </row>
    <row r="137" spans="1:18" s="79" customFormat="1" ht="14.25" customHeight="1" x14ac:dyDescent="0.25">
      <c r="A137" s="977" t="s">
        <v>246</v>
      </c>
      <c r="B137" s="977"/>
      <c r="C137" s="977"/>
      <c r="D137" s="977"/>
      <c r="E137" s="977"/>
      <c r="F137" s="977"/>
      <c r="G137" s="977"/>
      <c r="H137" s="977"/>
      <c r="I137" s="977"/>
      <c r="J137" s="977"/>
      <c r="K137" s="977"/>
      <c r="L137" s="977"/>
      <c r="M137" s="977"/>
    </row>
    <row r="138" spans="1:18" s="79" customFormat="1" ht="8.25" customHeight="1" x14ac:dyDescent="0.25">
      <c r="A138" s="365"/>
      <c r="B138" s="365"/>
      <c r="C138" s="365"/>
      <c r="D138" s="365"/>
      <c r="E138" s="365"/>
      <c r="F138" s="365"/>
      <c r="G138" s="365"/>
      <c r="H138" s="365"/>
      <c r="I138" s="365"/>
      <c r="J138" s="365"/>
      <c r="K138" s="365"/>
      <c r="L138" s="365"/>
      <c r="M138" s="365"/>
    </row>
    <row r="139" spans="1:18" ht="18" customHeight="1" thickBot="1" x14ac:dyDescent="0.35">
      <c r="A139" s="981" t="s">
        <v>51</v>
      </c>
      <c r="B139" s="981"/>
      <c r="C139" s="981"/>
      <c r="D139" s="981"/>
      <c r="E139" s="981"/>
      <c r="F139" s="981"/>
      <c r="G139" s="981"/>
      <c r="H139" s="981"/>
      <c r="I139" s="981"/>
      <c r="J139" s="42"/>
      <c r="K139" s="42"/>
      <c r="L139" s="42"/>
      <c r="M139" s="43"/>
    </row>
    <row r="140" spans="1:18" ht="96.75" customHeight="1" thickBot="1" x14ac:dyDescent="0.3">
      <c r="A140" s="971" t="s">
        <v>52</v>
      </c>
      <c r="B140" s="972"/>
      <c r="C140" s="972"/>
      <c r="D140" s="972"/>
      <c r="E140" s="972"/>
      <c r="F140" s="973"/>
      <c r="G140" s="458" t="s">
        <v>149</v>
      </c>
      <c r="H140" s="459" t="s">
        <v>236</v>
      </c>
      <c r="I140" s="460" t="s">
        <v>150</v>
      </c>
      <c r="J140" s="104"/>
      <c r="K140" s="104"/>
      <c r="L140" s="104"/>
      <c r="M140" s="104"/>
    </row>
    <row r="141" spans="1:18" ht="15.75" customHeight="1" x14ac:dyDescent="0.25">
      <c r="A141" s="974" t="s">
        <v>53</v>
      </c>
      <c r="B141" s="975"/>
      <c r="C141" s="975"/>
      <c r="D141" s="975"/>
      <c r="E141" s="975"/>
      <c r="F141" s="976"/>
      <c r="G141" s="454">
        <f>+G142+G147+G149+G148</f>
        <v>10500.5</v>
      </c>
      <c r="H141" s="455">
        <f>+H142+H147+H149+H148</f>
        <v>10417.300000000001</v>
      </c>
      <c r="I141" s="456">
        <f>+I142+I147+I149+I148</f>
        <v>10776.1</v>
      </c>
      <c r="J141" s="104"/>
      <c r="K141" s="104"/>
      <c r="L141" s="104"/>
      <c r="M141" s="104"/>
    </row>
    <row r="142" spans="1:18" ht="15.75" customHeight="1" x14ac:dyDescent="0.25">
      <c r="A142" s="1042" t="s">
        <v>86</v>
      </c>
      <c r="B142" s="1043"/>
      <c r="C142" s="1043"/>
      <c r="D142" s="1043"/>
      <c r="E142" s="1043"/>
      <c r="F142" s="1044"/>
      <c r="G142" s="242">
        <f t="shared" ref="G142:I142" si="2">SUM(G143:G146)</f>
        <v>9600.1</v>
      </c>
      <c r="H142" s="243">
        <f t="shared" si="2"/>
        <v>10417.300000000001</v>
      </c>
      <c r="I142" s="244">
        <f t="shared" si="2"/>
        <v>10776.1</v>
      </c>
      <c r="J142" s="104"/>
      <c r="K142" s="104"/>
      <c r="L142" s="104"/>
      <c r="M142" s="104"/>
    </row>
    <row r="143" spans="1:18" ht="13.5" customHeight="1" x14ac:dyDescent="0.25">
      <c r="A143" s="1013" t="s">
        <v>54</v>
      </c>
      <c r="B143" s="1014"/>
      <c r="C143" s="1014"/>
      <c r="D143" s="1014"/>
      <c r="E143" s="1014"/>
      <c r="F143" s="1015"/>
      <c r="G143" s="246">
        <f>SUMIF(F16:F133,"sb",G16:G133)</f>
        <v>9000.6</v>
      </c>
      <c r="H143" s="247">
        <f>SUMIF(F16:F133,"sb",H16:H133)</f>
        <v>9769.0000000000018</v>
      </c>
      <c r="I143" s="248">
        <f>SUMIF(F16:F133,"sb",I16:I133)</f>
        <v>10122.1</v>
      </c>
      <c r="J143" s="105"/>
      <c r="K143" s="105"/>
      <c r="L143" s="105"/>
      <c r="M143" s="105"/>
    </row>
    <row r="144" spans="1:18" ht="29.5" customHeight="1" x14ac:dyDescent="0.25">
      <c r="A144" s="968" t="s">
        <v>127</v>
      </c>
      <c r="B144" s="969"/>
      <c r="C144" s="969"/>
      <c r="D144" s="969"/>
      <c r="E144" s="969"/>
      <c r="F144" s="970"/>
      <c r="G144" s="246">
        <f>SUMIF(F17:F133,"sb(vb)",G17:G133)</f>
        <v>58.5</v>
      </c>
      <c r="H144" s="247">
        <f>SUMIF(F17:F133,"sb(vb)",H17:H133)</f>
        <v>0</v>
      </c>
      <c r="I144" s="248">
        <f>SUMIF(F17:F133,"sb(vb)",I17:I133)</f>
        <v>0</v>
      </c>
      <c r="J144" s="105"/>
      <c r="K144" s="105"/>
      <c r="L144" s="105"/>
      <c r="M144" s="105"/>
    </row>
    <row r="145" spans="1:13" ht="14.25" customHeight="1" x14ac:dyDescent="0.25">
      <c r="A145" s="1013" t="s">
        <v>55</v>
      </c>
      <c r="B145" s="1014"/>
      <c r="C145" s="1014"/>
      <c r="D145" s="1014"/>
      <c r="E145" s="1014"/>
      <c r="F145" s="1015"/>
      <c r="G145" s="246">
        <f>SUMIF(F16:F133,"sb(vr)",G16:G133)</f>
        <v>200</v>
      </c>
      <c r="H145" s="247">
        <f>SUMIF(F16:F133,"sb(vr)",H16:H133)</f>
        <v>200</v>
      </c>
      <c r="I145" s="248">
        <f>SUMIF(F16:F133,"sb(vr)",I16:I133)</f>
        <v>200</v>
      </c>
      <c r="J145" s="51"/>
      <c r="K145" s="51"/>
      <c r="L145" s="51"/>
      <c r="M145" s="105"/>
    </row>
    <row r="146" spans="1:13" ht="27" customHeight="1" x14ac:dyDescent="0.25">
      <c r="A146" s="968" t="s">
        <v>56</v>
      </c>
      <c r="B146" s="969"/>
      <c r="C146" s="969"/>
      <c r="D146" s="969"/>
      <c r="E146" s="969"/>
      <c r="F146" s="970"/>
      <c r="G146" s="250">
        <f>SUMIF(F16:F133,"sb(sp)",G16:G133)</f>
        <v>341</v>
      </c>
      <c r="H146" s="251">
        <f>SUMIF(F23:F133,"sb(sp)",H23:H133)</f>
        <v>448.3</v>
      </c>
      <c r="I146" s="252">
        <f>SUMIF(F23:F133,"sb(sp)",I23:I133)</f>
        <v>454</v>
      </c>
      <c r="J146" s="44"/>
      <c r="K146" s="44"/>
      <c r="L146" s="44"/>
      <c r="M146" s="105"/>
    </row>
    <row r="147" spans="1:13" ht="13.5" customHeight="1" x14ac:dyDescent="0.25">
      <c r="A147" s="1029" t="s">
        <v>79</v>
      </c>
      <c r="B147" s="1030"/>
      <c r="C147" s="1030"/>
      <c r="D147" s="1030"/>
      <c r="E147" s="1030"/>
      <c r="F147" s="1031"/>
      <c r="G147" s="254">
        <f>SUMIF(F16:F133,"sb(l)",G16:G133)</f>
        <v>722.8</v>
      </c>
      <c r="H147" s="255">
        <f>SUMIF(F16:F133,"sb(l)",H16:H133)</f>
        <v>0</v>
      </c>
      <c r="I147" s="256">
        <f>SUMIF(F16:F133,"sb(l)",I16:I133)</f>
        <v>0</v>
      </c>
      <c r="J147" s="105"/>
      <c r="K147" s="105"/>
      <c r="L147" s="105"/>
      <c r="M147" s="105"/>
    </row>
    <row r="148" spans="1:13" ht="26.25" customHeight="1" x14ac:dyDescent="0.25">
      <c r="A148" s="1035" t="s">
        <v>85</v>
      </c>
      <c r="B148" s="1036"/>
      <c r="C148" s="1036"/>
      <c r="D148" s="1036"/>
      <c r="E148" s="1036"/>
      <c r="F148" s="1037"/>
      <c r="G148" s="254">
        <f>SUMIF(F16:F133,"sb(esl)",G16:G133)</f>
        <v>62.4</v>
      </c>
      <c r="H148" s="255">
        <f>SUMIF(F16:F133,"sb(esl)",H16:H133)</f>
        <v>0</v>
      </c>
      <c r="I148" s="256">
        <f>SUMIF(F16:F133,"sb(esl)",I16:I133)</f>
        <v>0</v>
      </c>
      <c r="J148" s="105"/>
      <c r="K148" s="105"/>
      <c r="L148" s="105"/>
      <c r="M148" s="105"/>
    </row>
    <row r="149" spans="1:13" ht="15" customHeight="1" x14ac:dyDescent="0.25">
      <c r="A149" s="1035" t="s">
        <v>98</v>
      </c>
      <c r="B149" s="1036"/>
      <c r="C149" s="1036"/>
      <c r="D149" s="1036"/>
      <c r="E149" s="1036"/>
      <c r="F149" s="1037"/>
      <c r="G149" s="258">
        <f>SUMIF(F16:F133,"sb(spl)",G16:G133)</f>
        <v>115.2</v>
      </c>
      <c r="H149" s="259">
        <f>SUMIF(F43:F133,"sb(spl)",H43:H133)</f>
        <v>0</v>
      </c>
      <c r="I149" s="260">
        <f>SUMIF(F43:F133,"sb(spl)",I43:I133)</f>
        <v>0</v>
      </c>
      <c r="J149" s="44"/>
      <c r="K149" s="44"/>
      <c r="L149" s="44"/>
      <c r="M149" s="105"/>
    </row>
    <row r="150" spans="1:13" ht="14.25" customHeight="1" x14ac:dyDescent="0.25">
      <c r="A150" s="1051" t="s">
        <v>182</v>
      </c>
      <c r="B150" s="1052"/>
      <c r="C150" s="1052"/>
      <c r="D150" s="1052"/>
      <c r="E150" s="1052"/>
      <c r="F150" s="1053"/>
      <c r="G150" s="605">
        <f>SUM(G151:G152)</f>
        <v>300</v>
      </c>
      <c r="H150" s="606">
        <f>SUM(H151:H152)</f>
        <v>1360</v>
      </c>
      <c r="I150" s="604">
        <f>SUM(I151:I152)</f>
        <v>2720</v>
      </c>
      <c r="J150" s="51"/>
      <c r="K150" s="51"/>
      <c r="L150" s="51"/>
      <c r="M150" s="105"/>
    </row>
    <row r="151" spans="1:13" ht="14.25" customHeight="1" x14ac:dyDescent="0.25">
      <c r="A151" s="1048" t="s">
        <v>183</v>
      </c>
      <c r="B151" s="1049"/>
      <c r="C151" s="1049"/>
      <c r="D151" s="1049"/>
      <c r="E151" s="607"/>
      <c r="F151" s="608"/>
      <c r="G151" s="262">
        <f>SUMIF(F18:F135,"ES",G18:G135)</f>
        <v>0</v>
      </c>
      <c r="H151" s="210">
        <f>SUMIF(F18:F135,"ES",H18:H135)</f>
        <v>1360</v>
      </c>
      <c r="I151" s="211">
        <f>SUMIF(F18:F135,"ES",I18:I135)</f>
        <v>2720</v>
      </c>
      <c r="J151" s="51"/>
      <c r="K151" s="51"/>
      <c r="L151" s="51"/>
      <c r="M151" s="105"/>
    </row>
    <row r="152" spans="1:13" ht="14.25" customHeight="1" x14ac:dyDescent="0.25">
      <c r="A152" s="1048" t="s">
        <v>57</v>
      </c>
      <c r="B152" s="1050"/>
      <c r="C152" s="1050"/>
      <c r="D152" s="1050"/>
      <c r="E152" s="601"/>
      <c r="F152" s="602"/>
      <c r="G152" s="262">
        <f>SUMIF(F18:F135,"Kt",G18:G135)</f>
        <v>300</v>
      </c>
      <c r="H152" s="210">
        <f>SUMIF(F18:F135,"Kt",H18:H135)</f>
        <v>0</v>
      </c>
      <c r="I152" s="211">
        <f>SUMIF(F18:F135,"Kt",I18:I135)</f>
        <v>0</v>
      </c>
      <c r="J152" s="51"/>
      <c r="K152" s="51"/>
      <c r="L152" s="51"/>
      <c r="M152" s="105"/>
    </row>
    <row r="153" spans="1:13" ht="13.5" thickBot="1" x14ac:dyDescent="0.3">
      <c r="A153" s="1026" t="s">
        <v>14</v>
      </c>
      <c r="B153" s="1027"/>
      <c r="C153" s="1027"/>
      <c r="D153" s="1027"/>
      <c r="E153" s="1027"/>
      <c r="F153" s="1028"/>
      <c r="G153" s="154">
        <f>+G141+G150</f>
        <v>10800.5</v>
      </c>
      <c r="H153" s="155">
        <f>+H141+H150</f>
        <v>11777.300000000001</v>
      </c>
      <c r="I153" s="156">
        <f>+I141+I150</f>
        <v>13496.1</v>
      </c>
      <c r="J153" s="104"/>
      <c r="K153" s="104"/>
      <c r="L153" s="104"/>
      <c r="M153" s="104"/>
    </row>
    <row r="154" spans="1:13" x14ac:dyDescent="0.25">
      <c r="A154" s="45"/>
      <c r="B154" s="46"/>
      <c r="C154" s="45"/>
      <c r="D154" s="110"/>
      <c r="I154" s="290">
        <f>+I153-I136</f>
        <v>0</v>
      </c>
      <c r="J154" s="47"/>
      <c r="K154" s="47"/>
      <c r="L154" s="47"/>
      <c r="M154" s="105"/>
    </row>
    <row r="155" spans="1:13" ht="16.5" customHeight="1" x14ac:dyDescent="0.25">
      <c r="E155" s="1007" t="s">
        <v>62</v>
      </c>
      <c r="F155" s="1007"/>
      <c r="G155" s="1007"/>
      <c r="H155" s="1007"/>
      <c r="I155" s="1007"/>
    </row>
    <row r="157" spans="1:13" x14ac:dyDescent="0.25">
      <c r="F157" s="100"/>
      <c r="G157" s="100"/>
      <c r="H157" s="100"/>
      <c r="I157" s="223"/>
      <c r="J157" s="118"/>
      <c r="K157" s="118"/>
      <c r="L157" s="118"/>
    </row>
    <row r="158" spans="1:13" x14ac:dyDescent="0.25">
      <c r="F158" s="100"/>
      <c r="G158" s="100"/>
      <c r="H158" s="100"/>
      <c r="I158" s="223"/>
      <c r="J158" s="118"/>
      <c r="K158" s="118"/>
      <c r="L158" s="118"/>
    </row>
    <row r="159" spans="1:13" x14ac:dyDescent="0.25">
      <c r="F159" s="119"/>
      <c r="G159" s="119"/>
      <c r="H159" s="119"/>
      <c r="I159" s="261"/>
      <c r="J159" s="120"/>
      <c r="K159" s="120"/>
      <c r="L159" s="120"/>
    </row>
    <row r="160" spans="1:13" x14ac:dyDescent="0.25">
      <c r="F160" s="121"/>
      <c r="G160" s="121"/>
      <c r="H160" s="121"/>
      <c r="I160" s="219"/>
      <c r="J160" s="118"/>
      <c r="K160" s="118"/>
      <c r="L160" s="118"/>
    </row>
  </sheetData>
  <mergeCells count="130">
    <mergeCell ref="D52:D55"/>
    <mergeCell ref="B14:M14"/>
    <mergeCell ref="C15:M15"/>
    <mergeCell ref="D76:D77"/>
    <mergeCell ref="J17:J18"/>
    <mergeCell ref="J103:J104"/>
    <mergeCell ref="D90:D93"/>
    <mergeCell ref="K98:K100"/>
    <mergeCell ref="D94:D95"/>
    <mergeCell ref="D70:D72"/>
    <mergeCell ref="K22:K23"/>
    <mergeCell ref="L22:L23"/>
    <mergeCell ref="M22:M23"/>
    <mergeCell ref="E43:E44"/>
    <mergeCell ref="J56:J57"/>
    <mergeCell ref="K56:K57"/>
    <mergeCell ref="L56:L57"/>
    <mergeCell ref="M56:M57"/>
    <mergeCell ref="J43:J44"/>
    <mergeCell ref="J47:J48"/>
    <mergeCell ref="D73:D75"/>
    <mergeCell ref="D27:D28"/>
    <mergeCell ref="J27:J28"/>
    <mergeCell ref="K27:K28"/>
    <mergeCell ref="A13:M13"/>
    <mergeCell ref="A16:A18"/>
    <mergeCell ref="A12:M12"/>
    <mergeCell ref="D60:D61"/>
    <mergeCell ref="D111:D112"/>
    <mergeCell ref="D16:D18"/>
    <mergeCell ref="D109:D110"/>
    <mergeCell ref="D65:D66"/>
    <mergeCell ref="J70:J71"/>
    <mergeCell ref="D83:D84"/>
    <mergeCell ref="D85:D87"/>
    <mergeCell ref="J86:J87"/>
    <mergeCell ref="J22:J23"/>
    <mergeCell ref="J58:M58"/>
    <mergeCell ref="I111:I112"/>
    <mergeCell ref="L27:L28"/>
    <mergeCell ref="M27:M28"/>
    <mergeCell ref="D41:D42"/>
    <mergeCell ref="D43:D44"/>
    <mergeCell ref="D67:D68"/>
    <mergeCell ref="G111:G112"/>
    <mergeCell ref="H111:H112"/>
    <mergeCell ref="L52:L53"/>
    <mergeCell ref="M52:M53"/>
    <mergeCell ref="A6:M6"/>
    <mergeCell ref="A8:A11"/>
    <mergeCell ref="B8:B11"/>
    <mergeCell ref="C8:C11"/>
    <mergeCell ref="D8:D11"/>
    <mergeCell ref="E8:E11"/>
    <mergeCell ref="F8:F11"/>
    <mergeCell ref="J9:J11"/>
    <mergeCell ref="I8:I11"/>
    <mergeCell ref="M10:M11"/>
    <mergeCell ref="G8:G11"/>
    <mergeCell ref="H8:H11"/>
    <mergeCell ref="K9:M9"/>
    <mergeCell ref="K10:K11"/>
    <mergeCell ref="L10:L11"/>
    <mergeCell ref="L7:M7"/>
    <mergeCell ref="J8:M8"/>
    <mergeCell ref="E155:I155"/>
    <mergeCell ref="J136:M136"/>
    <mergeCell ref="J122:M122"/>
    <mergeCell ref="A143:F143"/>
    <mergeCell ref="B136:F136"/>
    <mergeCell ref="C134:F134"/>
    <mergeCell ref="F125:F128"/>
    <mergeCell ref="D125:D128"/>
    <mergeCell ref="C122:F122"/>
    <mergeCell ref="A153:F153"/>
    <mergeCell ref="A147:F147"/>
    <mergeCell ref="J135:M135"/>
    <mergeCell ref="A148:F148"/>
    <mergeCell ref="A149:F149"/>
    <mergeCell ref="D132:D133"/>
    <mergeCell ref="A145:F145"/>
    <mergeCell ref="J134:M134"/>
    <mergeCell ref="A142:F142"/>
    <mergeCell ref="D130:D131"/>
    <mergeCell ref="J130:J131"/>
    <mergeCell ref="A151:D151"/>
    <mergeCell ref="A146:F146"/>
    <mergeCell ref="A152:D152"/>
    <mergeCell ref="A150:F150"/>
    <mergeCell ref="A144:F144"/>
    <mergeCell ref="A140:F140"/>
    <mergeCell ref="A141:F141"/>
    <mergeCell ref="A137:M137"/>
    <mergeCell ref="B135:F135"/>
    <mergeCell ref="A139:I139"/>
    <mergeCell ref="I1:M1"/>
    <mergeCell ref="I2:J2"/>
    <mergeCell ref="D24:D25"/>
    <mergeCell ref="C59:M59"/>
    <mergeCell ref="J61:J62"/>
    <mergeCell ref="C58:F58"/>
    <mergeCell ref="A4:M4"/>
    <mergeCell ref="J41:J42"/>
    <mergeCell ref="D115:D116"/>
    <mergeCell ref="D117:D118"/>
    <mergeCell ref="C123:M123"/>
    <mergeCell ref="D119:D121"/>
    <mergeCell ref="D105:D106"/>
    <mergeCell ref="E121:F121"/>
    <mergeCell ref="F111:F112"/>
    <mergeCell ref="J52:J53"/>
    <mergeCell ref="K52:K53"/>
    <mergeCell ref="A5:M5"/>
    <mergeCell ref="N67:Q68"/>
    <mergeCell ref="N69:Q69"/>
    <mergeCell ref="N78:Q78"/>
    <mergeCell ref="D98:D100"/>
    <mergeCell ref="L98:L100"/>
    <mergeCell ref="M98:M100"/>
    <mergeCell ref="F98:F99"/>
    <mergeCell ref="G98:G99"/>
    <mergeCell ref="H98:H99"/>
    <mergeCell ref="I98:I99"/>
    <mergeCell ref="J98:J100"/>
    <mergeCell ref="D79:D80"/>
    <mergeCell ref="F70:F71"/>
    <mergeCell ref="G70:G71"/>
    <mergeCell ref="H70:H71"/>
    <mergeCell ref="I70:I71"/>
    <mergeCell ref="J79:J80"/>
  </mergeCells>
  <printOptions horizontalCentered="1"/>
  <pageMargins left="0.78740157480314965" right="0.39370078740157483" top="0.59055118110236227" bottom="0.39370078740157483" header="0.31496062992125984" footer="0.31496062992125984"/>
  <pageSetup paperSize="9" scale="79" fitToHeight="0" orientation="portrait" r:id="rId1"/>
  <rowBreaks count="4" manualBreakCount="4">
    <brk id="38" max="12" man="1"/>
    <brk id="72" max="12" man="1"/>
    <brk id="97" max="12" man="1"/>
    <brk id="128" max="12" man="1"/>
  </rowBreaks>
  <ignoredErrors>
    <ignoredError sqref="G151:G153 Q61" formula="1"/>
    <ignoredError sqref="P65" evalError="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3"/>
  <sheetViews>
    <sheetView zoomScaleNormal="100" zoomScaleSheetLayoutView="100" workbookViewId="0">
      <selection activeCell="A4" sqref="A4:Q4"/>
    </sheetView>
  </sheetViews>
  <sheetFormatPr defaultColWidth="9.26953125" defaultRowHeight="13" x14ac:dyDescent="0.25"/>
  <cols>
    <col min="1" max="1" width="2.54296875" style="1" customWidth="1"/>
    <col min="2" max="2" width="3.26953125" style="2" customWidth="1"/>
    <col min="3" max="3" width="2.81640625" style="1" customWidth="1"/>
    <col min="4" max="4" width="2.7265625" style="2" customWidth="1"/>
    <col min="5" max="5" width="26.7265625" style="79" customWidth="1"/>
    <col min="6" max="6" width="3" style="111" customWidth="1"/>
    <col min="7" max="7" width="14" style="3" customWidth="1"/>
    <col min="8" max="11" width="8.26953125" style="3" customWidth="1"/>
    <col min="12" max="12" width="7.7265625" style="224" customWidth="1"/>
    <col min="13" max="13" width="23.54296875" style="48" customWidth="1"/>
    <col min="14" max="14" width="6.1796875" style="48" customWidth="1"/>
    <col min="15" max="15" width="6.453125" style="48" customWidth="1"/>
    <col min="16" max="16" width="6.81640625" style="48" customWidth="1"/>
    <col min="17" max="17" width="6.26953125" style="3" customWidth="1"/>
    <col min="18" max="16384" width="9.26953125" style="740"/>
  </cols>
  <sheetData>
    <row r="1" spans="1:22" ht="15.5" x14ac:dyDescent="0.25">
      <c r="G1" s="1215" t="s">
        <v>243</v>
      </c>
      <c r="H1" s="1215"/>
      <c r="I1" s="1215"/>
      <c r="J1" s="1215"/>
      <c r="K1" s="1215"/>
      <c r="L1" s="1215"/>
      <c r="M1" s="1215"/>
      <c r="N1" s="1215"/>
      <c r="O1" s="1215"/>
      <c r="P1" s="1215"/>
      <c r="Q1" s="1215"/>
    </row>
    <row r="2" spans="1:22" ht="13.5" customHeight="1" x14ac:dyDescent="0.25">
      <c r="G2" s="830"/>
      <c r="H2" s="830"/>
      <c r="I2" s="830"/>
      <c r="J2" s="830"/>
      <c r="K2" s="830"/>
      <c r="L2" s="830"/>
      <c r="M2" s="830"/>
      <c r="N2" s="830"/>
      <c r="O2" s="830"/>
      <c r="P2" s="830"/>
      <c r="Q2" s="830"/>
    </row>
    <row r="3" spans="1:22" s="5" customFormat="1" ht="15.5" x14ac:dyDescent="0.25">
      <c r="A3" s="993" t="s">
        <v>145</v>
      </c>
      <c r="B3" s="993"/>
      <c r="C3" s="993"/>
      <c r="D3" s="993"/>
      <c r="E3" s="993"/>
      <c r="F3" s="993"/>
      <c r="G3" s="993"/>
      <c r="H3" s="993"/>
      <c r="I3" s="993"/>
      <c r="J3" s="993"/>
      <c r="K3" s="993"/>
      <c r="L3" s="993"/>
      <c r="M3" s="993"/>
      <c r="N3" s="993"/>
      <c r="O3" s="993"/>
      <c r="P3" s="993"/>
      <c r="Q3" s="993"/>
    </row>
    <row r="4" spans="1:22" s="5" customFormat="1" ht="18" customHeight="1" x14ac:dyDescent="0.25">
      <c r="A4" s="1005" t="s">
        <v>0</v>
      </c>
      <c r="B4" s="1006"/>
      <c r="C4" s="1006"/>
      <c r="D4" s="1006"/>
      <c r="E4" s="1006"/>
      <c r="F4" s="1006"/>
      <c r="G4" s="1006"/>
      <c r="H4" s="1006"/>
      <c r="I4" s="1006"/>
      <c r="J4" s="1006"/>
      <c r="K4" s="1006"/>
      <c r="L4" s="1006"/>
      <c r="M4" s="1006"/>
      <c r="N4" s="1006"/>
      <c r="O4" s="1006"/>
      <c r="P4" s="1006"/>
      <c r="Q4" s="1006"/>
    </row>
    <row r="5" spans="1:22" s="5" customFormat="1" ht="15.5" x14ac:dyDescent="0.25">
      <c r="A5" s="993" t="s">
        <v>1</v>
      </c>
      <c r="B5" s="1054"/>
      <c r="C5" s="1054"/>
      <c r="D5" s="1054"/>
      <c r="E5" s="1054"/>
      <c r="F5" s="1054"/>
      <c r="G5" s="1054"/>
      <c r="H5" s="1054"/>
      <c r="I5" s="1054"/>
      <c r="J5" s="1054"/>
      <c r="K5" s="1054"/>
      <c r="L5" s="1054"/>
      <c r="M5" s="1054"/>
      <c r="N5" s="1054"/>
      <c r="O5" s="1054"/>
      <c r="P5" s="1054"/>
      <c r="Q5" s="1054"/>
    </row>
    <row r="6" spans="1:22" s="10" customFormat="1" ht="17.649999999999999" customHeight="1" thickBot="1" x14ac:dyDescent="0.3">
      <c r="A6" s="6"/>
      <c r="B6" s="7"/>
      <c r="C6" s="6"/>
      <c r="D6" s="7"/>
      <c r="E6" s="109"/>
      <c r="F6" s="112"/>
      <c r="G6" s="8"/>
      <c r="H6" s="3"/>
      <c r="I6" s="3"/>
      <c r="J6" s="3"/>
      <c r="K6" s="3"/>
      <c r="L6" s="200"/>
      <c r="M6" s="9"/>
      <c r="N6" s="9"/>
      <c r="O6" s="9"/>
      <c r="P6" s="1087" t="s">
        <v>87</v>
      </c>
      <c r="Q6" s="1087"/>
    </row>
    <row r="7" spans="1:22" s="10" customFormat="1" ht="18" customHeight="1" thickBot="1" x14ac:dyDescent="0.3">
      <c r="A7" s="1055" t="s">
        <v>146</v>
      </c>
      <c r="B7" s="1058" t="s">
        <v>2</v>
      </c>
      <c r="C7" s="1058" t="s">
        <v>3</v>
      </c>
      <c r="D7" s="1058" t="s">
        <v>88</v>
      </c>
      <c r="E7" s="1061" t="s">
        <v>4</v>
      </c>
      <c r="F7" s="1064" t="s">
        <v>147</v>
      </c>
      <c r="G7" s="1209" t="s">
        <v>157</v>
      </c>
      <c r="H7" s="1067" t="s">
        <v>5</v>
      </c>
      <c r="I7" s="1212" t="s">
        <v>148</v>
      </c>
      <c r="J7" s="1067" t="s">
        <v>149</v>
      </c>
      <c r="K7" s="1077" t="s">
        <v>236</v>
      </c>
      <c r="L7" s="1072" t="s">
        <v>150</v>
      </c>
      <c r="M7" s="1088" t="s">
        <v>6</v>
      </c>
      <c r="N7" s="1089"/>
      <c r="O7" s="1089"/>
      <c r="P7" s="1089"/>
      <c r="Q7" s="1090"/>
      <c r="S7" s="599"/>
    </row>
    <row r="8" spans="1:22" s="10" customFormat="1" ht="18" customHeight="1" thickBot="1" x14ac:dyDescent="0.3">
      <c r="A8" s="1056"/>
      <c r="B8" s="1059"/>
      <c r="C8" s="1059"/>
      <c r="D8" s="1059"/>
      <c r="E8" s="1062"/>
      <c r="F8" s="1065"/>
      <c r="G8" s="1210"/>
      <c r="H8" s="1068"/>
      <c r="I8" s="1213"/>
      <c r="J8" s="1068"/>
      <c r="K8" s="1078"/>
      <c r="L8" s="1073"/>
      <c r="M8" s="1070" t="s">
        <v>4</v>
      </c>
      <c r="N8" s="1202" t="s">
        <v>152</v>
      </c>
      <c r="O8" s="1205" t="s">
        <v>151</v>
      </c>
      <c r="P8" s="1206"/>
      <c r="Q8" s="1207"/>
      <c r="S8" s="599"/>
    </row>
    <row r="9" spans="1:22" s="10" customFormat="1" ht="28.5" customHeight="1" x14ac:dyDescent="0.25">
      <c r="A9" s="1056"/>
      <c r="B9" s="1059"/>
      <c r="C9" s="1059"/>
      <c r="D9" s="1059"/>
      <c r="E9" s="1062"/>
      <c r="F9" s="1065"/>
      <c r="G9" s="1210"/>
      <c r="H9" s="1068"/>
      <c r="I9" s="1213"/>
      <c r="J9" s="1068"/>
      <c r="K9" s="1078"/>
      <c r="L9" s="1073"/>
      <c r="M9" s="1070"/>
      <c r="N9" s="1203"/>
      <c r="O9" s="1083" t="s">
        <v>153</v>
      </c>
      <c r="P9" s="1208" t="s">
        <v>154</v>
      </c>
      <c r="Q9" s="1075" t="s">
        <v>155</v>
      </c>
      <c r="S9" s="599"/>
    </row>
    <row r="10" spans="1:22" s="10" customFormat="1" ht="63.75" customHeight="1" thickBot="1" x14ac:dyDescent="0.3">
      <c r="A10" s="1057"/>
      <c r="B10" s="1060"/>
      <c r="C10" s="1060"/>
      <c r="D10" s="1060"/>
      <c r="E10" s="1063"/>
      <c r="F10" s="1066"/>
      <c r="G10" s="1211"/>
      <c r="H10" s="1069"/>
      <c r="I10" s="1214"/>
      <c r="J10" s="1069"/>
      <c r="K10" s="1079"/>
      <c r="L10" s="1074"/>
      <c r="M10" s="1071"/>
      <c r="N10" s="1204"/>
      <c r="O10" s="1084"/>
      <c r="P10" s="1086"/>
      <c r="Q10" s="1076"/>
      <c r="S10" s="599"/>
    </row>
    <row r="11" spans="1:22" x14ac:dyDescent="0.25">
      <c r="A11" s="1096" t="s">
        <v>7</v>
      </c>
      <c r="B11" s="1097"/>
      <c r="C11" s="1097"/>
      <c r="D11" s="1097"/>
      <c r="E11" s="1097"/>
      <c r="F11" s="1097"/>
      <c r="G11" s="1097"/>
      <c r="H11" s="1097"/>
      <c r="I11" s="1097"/>
      <c r="J11" s="1097"/>
      <c r="K11" s="1097"/>
      <c r="L11" s="1097"/>
      <c r="M11" s="1097"/>
      <c r="N11" s="1097"/>
      <c r="O11" s="1097"/>
      <c r="P11" s="1097"/>
      <c r="Q11" s="1098"/>
      <c r="R11" s="600"/>
      <c r="S11" s="600"/>
    </row>
    <row r="12" spans="1:22" ht="15" customHeight="1" x14ac:dyDescent="0.25">
      <c r="A12" s="1091" t="s">
        <v>8</v>
      </c>
      <c r="B12" s="1092"/>
      <c r="C12" s="1092"/>
      <c r="D12" s="1092"/>
      <c r="E12" s="1092"/>
      <c r="F12" s="1092"/>
      <c r="G12" s="1092"/>
      <c r="H12" s="1092"/>
      <c r="I12" s="1092"/>
      <c r="J12" s="1092"/>
      <c r="K12" s="1092"/>
      <c r="L12" s="1092"/>
      <c r="M12" s="1092"/>
      <c r="N12" s="1092"/>
      <c r="O12" s="1092"/>
      <c r="P12" s="1092"/>
      <c r="Q12" s="1093"/>
    </row>
    <row r="13" spans="1:22" ht="16.899999999999999" customHeight="1" x14ac:dyDescent="0.25">
      <c r="A13" s="269" t="s">
        <v>9</v>
      </c>
      <c r="B13" s="1114" t="s">
        <v>10</v>
      </c>
      <c r="C13" s="1115"/>
      <c r="D13" s="1115"/>
      <c r="E13" s="1115"/>
      <c r="F13" s="1115"/>
      <c r="G13" s="1115"/>
      <c r="H13" s="1115"/>
      <c r="I13" s="1115"/>
      <c r="J13" s="1115"/>
      <c r="K13" s="1115"/>
      <c r="L13" s="1115"/>
      <c r="M13" s="1115"/>
      <c r="N13" s="1115"/>
      <c r="O13" s="1115"/>
      <c r="P13" s="1115"/>
      <c r="Q13" s="1116"/>
    </row>
    <row r="14" spans="1:22" ht="15.65" customHeight="1" thickBot="1" x14ac:dyDescent="0.3">
      <c r="A14" s="270" t="s">
        <v>9</v>
      </c>
      <c r="B14" s="11" t="s">
        <v>9</v>
      </c>
      <c r="C14" s="1117" t="s">
        <v>11</v>
      </c>
      <c r="D14" s="1118"/>
      <c r="E14" s="1118"/>
      <c r="F14" s="1118"/>
      <c r="G14" s="1118"/>
      <c r="H14" s="1118"/>
      <c r="I14" s="1118"/>
      <c r="J14" s="1118"/>
      <c r="K14" s="1118"/>
      <c r="L14" s="1118"/>
      <c r="M14" s="1118"/>
      <c r="N14" s="1118"/>
      <c r="O14" s="1118"/>
      <c r="P14" s="1118"/>
      <c r="Q14" s="1119"/>
    </row>
    <row r="15" spans="1:22" ht="31.9" customHeight="1" x14ac:dyDescent="0.25">
      <c r="A15" s="1094" t="s">
        <v>9</v>
      </c>
      <c r="B15" s="12" t="s">
        <v>9</v>
      </c>
      <c r="C15" s="13" t="s">
        <v>9</v>
      </c>
      <c r="D15" s="85"/>
      <c r="E15" s="983" t="s">
        <v>63</v>
      </c>
      <c r="F15" s="822" t="s">
        <v>12</v>
      </c>
      <c r="G15" s="1193" t="s">
        <v>94</v>
      </c>
      <c r="H15" s="58" t="s">
        <v>13</v>
      </c>
      <c r="I15" s="202">
        <f>1070-150-73+0.5</f>
        <v>847.5</v>
      </c>
      <c r="J15" s="475">
        <f>1128.9-20</f>
        <v>1108.9000000000001</v>
      </c>
      <c r="K15" s="476">
        <v>1028.9000000000001</v>
      </c>
      <c r="L15" s="477">
        <v>1028.9000000000001</v>
      </c>
      <c r="M15" s="817" t="s">
        <v>64</v>
      </c>
      <c r="N15" s="683">
        <v>55</v>
      </c>
      <c r="O15" s="686">
        <v>85</v>
      </c>
      <c r="P15" s="690">
        <v>85</v>
      </c>
      <c r="Q15" s="130">
        <v>60</v>
      </c>
      <c r="R15" s="79"/>
      <c r="S15" s="79"/>
      <c r="T15" s="79"/>
      <c r="U15" s="79"/>
      <c r="V15" s="79"/>
    </row>
    <row r="16" spans="1:22" ht="15.75" customHeight="1" x14ac:dyDescent="0.25">
      <c r="A16" s="1095"/>
      <c r="B16" s="736"/>
      <c r="C16" s="17"/>
      <c r="D16" s="86"/>
      <c r="E16" s="984"/>
      <c r="F16" s="49" t="s">
        <v>172</v>
      </c>
      <c r="G16" s="1163"/>
      <c r="H16" s="722"/>
      <c r="I16" s="205"/>
      <c r="J16" s="478"/>
      <c r="K16" s="479"/>
      <c r="L16" s="730"/>
      <c r="M16" s="1122" t="s">
        <v>65</v>
      </c>
      <c r="N16" s="821">
        <v>20</v>
      </c>
      <c r="O16" s="417">
        <v>21</v>
      </c>
      <c r="P16" s="820">
        <v>21</v>
      </c>
      <c r="Q16" s="785">
        <v>21</v>
      </c>
      <c r="R16" s="79"/>
      <c r="S16" s="79"/>
      <c r="T16" s="79"/>
      <c r="U16" s="79"/>
      <c r="V16" s="79"/>
    </row>
    <row r="17" spans="1:22" ht="15.75" customHeight="1" x14ac:dyDescent="0.25">
      <c r="A17" s="1095"/>
      <c r="B17" s="736"/>
      <c r="C17" s="17"/>
      <c r="D17" s="86"/>
      <c r="E17" s="984"/>
      <c r="F17" s="49" t="s">
        <v>173</v>
      </c>
      <c r="G17" s="53"/>
      <c r="H17" s="722"/>
      <c r="I17" s="205"/>
      <c r="J17" s="478"/>
      <c r="K17" s="479"/>
      <c r="L17" s="730"/>
      <c r="M17" s="940"/>
      <c r="N17" s="727"/>
      <c r="O17" s="686"/>
      <c r="P17" s="684"/>
      <c r="Q17" s="786"/>
      <c r="R17" s="79"/>
      <c r="S17" s="79"/>
      <c r="T17" s="79"/>
      <c r="U17" s="79"/>
      <c r="V17" s="79"/>
    </row>
    <row r="18" spans="1:22" ht="30.75" customHeight="1" x14ac:dyDescent="0.25">
      <c r="A18" s="721"/>
      <c r="B18" s="736"/>
      <c r="C18" s="17"/>
      <c r="D18" s="86"/>
      <c r="E18" s="811"/>
      <c r="F18" s="825"/>
      <c r="G18" s="53"/>
      <c r="H18" s="722"/>
      <c r="I18" s="205"/>
      <c r="J18" s="478"/>
      <c r="K18" s="479"/>
      <c r="L18" s="730"/>
      <c r="M18" s="142" t="s">
        <v>20</v>
      </c>
      <c r="N18" s="821">
        <v>11</v>
      </c>
      <c r="O18" s="417">
        <v>11</v>
      </c>
      <c r="P18" s="820">
        <v>10</v>
      </c>
      <c r="Q18" s="785">
        <v>11</v>
      </c>
      <c r="R18" s="79"/>
    </row>
    <row r="19" spans="1:22" ht="17.649999999999999" customHeight="1" x14ac:dyDescent="0.25">
      <c r="A19" s="721"/>
      <c r="B19" s="736"/>
      <c r="C19" s="17"/>
      <c r="D19" s="86"/>
      <c r="E19" s="811"/>
      <c r="F19" s="825"/>
      <c r="G19" s="53"/>
      <c r="H19" s="722"/>
      <c r="I19" s="205"/>
      <c r="J19" s="478"/>
      <c r="K19" s="479"/>
      <c r="L19" s="730"/>
      <c r="M19" s="143" t="s">
        <v>101</v>
      </c>
      <c r="N19" s="749">
        <v>124</v>
      </c>
      <c r="O19" s="687">
        <v>220</v>
      </c>
      <c r="P19" s="685">
        <v>220</v>
      </c>
      <c r="Q19" s="170">
        <v>220</v>
      </c>
      <c r="R19" s="79"/>
    </row>
    <row r="20" spans="1:22" ht="41.25" customHeight="1" x14ac:dyDescent="0.25">
      <c r="A20" s="721"/>
      <c r="B20" s="736"/>
      <c r="C20" s="17"/>
      <c r="D20" s="86"/>
      <c r="E20" s="811"/>
      <c r="F20" s="825"/>
      <c r="G20" s="53"/>
      <c r="H20" s="722"/>
      <c r="I20" s="205"/>
      <c r="J20" s="478"/>
      <c r="K20" s="479"/>
      <c r="L20" s="730"/>
      <c r="M20" s="143" t="s">
        <v>105</v>
      </c>
      <c r="N20" s="749">
        <v>50</v>
      </c>
      <c r="O20" s="687">
        <v>70</v>
      </c>
      <c r="P20" s="685">
        <v>100</v>
      </c>
      <c r="Q20" s="170"/>
      <c r="R20" s="79"/>
    </row>
    <row r="21" spans="1:22" ht="9" customHeight="1" x14ac:dyDescent="0.25">
      <c r="A21" s="721"/>
      <c r="B21" s="736"/>
      <c r="C21" s="17"/>
      <c r="D21" s="86"/>
      <c r="E21" s="811"/>
      <c r="F21" s="825"/>
      <c r="G21" s="53"/>
      <c r="H21" s="722"/>
      <c r="I21" s="205"/>
      <c r="J21" s="478"/>
      <c r="K21" s="479"/>
      <c r="L21" s="730"/>
      <c r="M21" s="1103" t="s">
        <v>202</v>
      </c>
      <c r="N21" s="1198">
        <v>32</v>
      </c>
      <c r="O21" s="1128">
        <v>32</v>
      </c>
      <c r="P21" s="1105">
        <v>32</v>
      </c>
      <c r="Q21" s="948">
        <v>32</v>
      </c>
      <c r="R21" s="79"/>
    </row>
    <row r="22" spans="1:22" ht="13.5" thickBot="1" x14ac:dyDescent="0.3">
      <c r="A22" s="745"/>
      <c r="B22" s="736"/>
      <c r="C22" s="714"/>
      <c r="D22" s="82"/>
      <c r="E22" s="60"/>
      <c r="F22" s="59"/>
      <c r="G22" s="67"/>
      <c r="H22" s="61" t="s">
        <v>14</v>
      </c>
      <c r="I22" s="126">
        <f>SUM(I15:I17)</f>
        <v>847.5</v>
      </c>
      <c r="J22" s="481">
        <f>SUM(J15:J17)</f>
        <v>1108.9000000000001</v>
      </c>
      <c r="K22" s="482">
        <f>SUM(K15:K17)</f>
        <v>1028.9000000000001</v>
      </c>
      <c r="L22" s="483">
        <f>SUM(L15:L17)</f>
        <v>1028.9000000000001</v>
      </c>
      <c r="M22" s="1102"/>
      <c r="N22" s="1199"/>
      <c r="O22" s="1129"/>
      <c r="P22" s="1130"/>
      <c r="Q22" s="950"/>
      <c r="R22" s="79"/>
    </row>
    <row r="23" spans="1:22" ht="27.75" customHeight="1" x14ac:dyDescent="0.25">
      <c r="A23" s="273" t="s">
        <v>9</v>
      </c>
      <c r="B23" s="12" t="s">
        <v>9</v>
      </c>
      <c r="C23" s="19" t="s">
        <v>15</v>
      </c>
      <c r="D23" s="19"/>
      <c r="E23" s="195" t="s">
        <v>118</v>
      </c>
      <c r="F23" s="822" t="s">
        <v>194</v>
      </c>
      <c r="G23" s="795" t="s">
        <v>95</v>
      </c>
      <c r="H23" s="69"/>
      <c r="I23" s="207"/>
      <c r="J23" s="484"/>
      <c r="K23" s="485"/>
      <c r="L23" s="486"/>
      <c r="M23" s="293"/>
      <c r="N23" s="424"/>
      <c r="O23" s="425"/>
      <c r="P23" s="426"/>
      <c r="Q23" s="145"/>
      <c r="R23" s="79"/>
    </row>
    <row r="24" spans="1:22" ht="14.25" customHeight="1" x14ac:dyDescent="0.25">
      <c r="A24" s="721"/>
      <c r="B24" s="736"/>
      <c r="C24" s="20"/>
      <c r="D24" s="20"/>
      <c r="E24" s="292"/>
      <c r="F24" s="825" t="s">
        <v>173</v>
      </c>
      <c r="G24" s="189"/>
      <c r="H24" s="722"/>
      <c r="I24" s="208"/>
      <c r="J24" s="478"/>
      <c r="K24" s="479"/>
      <c r="L24" s="753"/>
      <c r="M24" s="294"/>
      <c r="N24" s="638"/>
      <c r="O24" s="420"/>
      <c r="P24" s="421"/>
      <c r="Q24" s="146"/>
      <c r="R24" s="79"/>
    </row>
    <row r="25" spans="1:22" ht="15" customHeight="1" x14ac:dyDescent="0.25">
      <c r="A25" s="721"/>
      <c r="B25" s="736"/>
      <c r="C25" s="20"/>
      <c r="D25" s="1150" t="s">
        <v>9</v>
      </c>
      <c r="E25" s="942" t="s">
        <v>189</v>
      </c>
      <c r="F25" s="825" t="s">
        <v>173</v>
      </c>
      <c r="G25" s="189"/>
      <c r="H25" s="717" t="s">
        <v>13</v>
      </c>
      <c r="I25" s="209">
        <v>59.3</v>
      </c>
      <c r="J25" s="731">
        <v>50</v>
      </c>
      <c r="K25" s="778"/>
      <c r="L25" s="487"/>
      <c r="M25" s="1144" t="s">
        <v>119</v>
      </c>
      <c r="N25" s="1200">
        <v>1</v>
      </c>
      <c r="O25" s="1128">
        <v>1</v>
      </c>
      <c r="P25" s="1105">
        <v>1</v>
      </c>
      <c r="Q25" s="1107">
        <v>1</v>
      </c>
      <c r="R25" s="79"/>
      <c r="S25" s="79"/>
      <c r="T25" s="263"/>
      <c r="U25" s="713"/>
    </row>
    <row r="26" spans="1:22" ht="18" customHeight="1" x14ac:dyDescent="0.25">
      <c r="A26" s="721"/>
      <c r="B26" s="736"/>
      <c r="C26" s="20"/>
      <c r="D26" s="1151"/>
      <c r="E26" s="962"/>
      <c r="F26" s="825"/>
      <c r="G26" s="189"/>
      <c r="H26" s="717" t="s">
        <v>16</v>
      </c>
      <c r="I26" s="209">
        <v>250</v>
      </c>
      <c r="J26" s="731">
        <v>200</v>
      </c>
      <c r="K26" s="778">
        <v>200</v>
      </c>
      <c r="L26" s="487">
        <v>200</v>
      </c>
      <c r="M26" s="1145"/>
      <c r="N26" s="1201"/>
      <c r="O26" s="1146"/>
      <c r="P26" s="1106"/>
      <c r="Q26" s="1108"/>
      <c r="R26" s="79"/>
      <c r="S26" s="79"/>
      <c r="T26" s="263"/>
      <c r="U26" s="713"/>
    </row>
    <row r="27" spans="1:22" ht="16.899999999999999" customHeight="1" x14ac:dyDescent="0.25">
      <c r="A27" s="721"/>
      <c r="B27" s="736"/>
      <c r="C27" s="20"/>
      <c r="D27" s="197" t="s">
        <v>15</v>
      </c>
      <c r="E27" s="136" t="s">
        <v>190</v>
      </c>
      <c r="F27" s="825" t="s">
        <v>173</v>
      </c>
      <c r="G27" s="189"/>
      <c r="H27" s="748" t="s">
        <v>13</v>
      </c>
      <c r="I27" s="212">
        <f>700-76.5-205.6</f>
        <v>417.9</v>
      </c>
      <c r="J27" s="731"/>
      <c r="K27" s="778"/>
      <c r="L27" s="488"/>
      <c r="M27" s="1196" t="s">
        <v>75</v>
      </c>
      <c r="N27" s="427">
        <v>100</v>
      </c>
      <c r="O27" s="422"/>
      <c r="P27" s="423"/>
      <c r="Q27" s="297"/>
      <c r="T27" s="713"/>
    </row>
    <row r="28" spans="1:22" ht="13.15" customHeight="1" x14ac:dyDescent="0.25">
      <c r="A28" s="721"/>
      <c r="B28" s="736"/>
      <c r="C28" s="20"/>
      <c r="D28" s="88"/>
      <c r="E28" s="510"/>
      <c r="F28" s="825"/>
      <c r="G28" s="189"/>
      <c r="H28" s="722"/>
      <c r="I28" s="213"/>
      <c r="J28" s="478"/>
      <c r="K28" s="479"/>
      <c r="L28" s="489"/>
      <c r="M28" s="1197"/>
      <c r="N28" s="428"/>
      <c r="O28" s="429"/>
      <c r="P28" s="430"/>
      <c r="Q28" s="298"/>
      <c r="T28" s="713"/>
    </row>
    <row r="29" spans="1:22" ht="30" customHeight="1" x14ac:dyDescent="0.25">
      <c r="A29" s="721"/>
      <c r="B29" s="736"/>
      <c r="C29" s="20"/>
      <c r="D29" s="88"/>
      <c r="E29" s="510"/>
      <c r="F29" s="825"/>
      <c r="G29" s="189"/>
      <c r="H29" s="722"/>
      <c r="I29" s="213"/>
      <c r="J29" s="478"/>
      <c r="K29" s="479"/>
      <c r="L29" s="489"/>
      <c r="M29" s="147" t="s">
        <v>123</v>
      </c>
      <c r="N29" s="431">
        <v>40</v>
      </c>
      <c r="O29" s="418"/>
      <c r="P29" s="419"/>
      <c r="Q29" s="148"/>
      <c r="T29" s="713"/>
    </row>
    <row r="30" spans="1:22" ht="42.65" customHeight="1" x14ac:dyDescent="0.25">
      <c r="A30" s="721"/>
      <c r="B30" s="736"/>
      <c r="C30" s="20"/>
      <c r="D30" s="88"/>
      <c r="E30" s="510"/>
      <c r="F30" s="825"/>
      <c r="G30" s="189"/>
      <c r="H30" s="722"/>
      <c r="I30" s="213"/>
      <c r="J30" s="478"/>
      <c r="K30" s="479"/>
      <c r="L30" s="489"/>
      <c r="M30" s="147" t="s">
        <v>124</v>
      </c>
      <c r="N30" s="431">
        <v>49</v>
      </c>
      <c r="O30" s="418"/>
      <c r="P30" s="419"/>
      <c r="Q30" s="148"/>
      <c r="T30" s="713"/>
    </row>
    <row r="31" spans="1:22" ht="30" customHeight="1" x14ac:dyDescent="0.25">
      <c r="A31" s="721"/>
      <c r="B31" s="736"/>
      <c r="C31" s="20"/>
      <c r="D31" s="375"/>
      <c r="E31" s="511"/>
      <c r="F31" s="825"/>
      <c r="G31" s="189"/>
      <c r="H31" s="723"/>
      <c r="I31" s="461"/>
      <c r="J31" s="465"/>
      <c r="K31" s="779"/>
      <c r="L31" s="490"/>
      <c r="M31" s="149" t="s">
        <v>137</v>
      </c>
      <c r="N31" s="427">
        <v>50</v>
      </c>
      <c r="O31" s="417"/>
      <c r="P31" s="820"/>
      <c r="Q31" s="348"/>
      <c r="T31" s="713"/>
    </row>
    <row r="32" spans="1:22" ht="28.5" customHeight="1" x14ac:dyDescent="0.25">
      <c r="A32" s="721"/>
      <c r="B32" s="736"/>
      <c r="C32" s="20"/>
      <c r="D32" s="88" t="s">
        <v>17</v>
      </c>
      <c r="E32" s="739" t="s">
        <v>241</v>
      </c>
      <c r="F32" s="825" t="s">
        <v>173</v>
      </c>
      <c r="G32" s="189"/>
      <c r="H32" s="722" t="s">
        <v>13</v>
      </c>
      <c r="I32" s="208">
        <v>46.5</v>
      </c>
      <c r="J32" s="478">
        <v>47</v>
      </c>
      <c r="K32" s="479">
        <v>67</v>
      </c>
      <c r="L32" s="753">
        <v>1004.7</v>
      </c>
      <c r="M32" s="149" t="s">
        <v>161</v>
      </c>
      <c r="N32" s="427">
        <v>1</v>
      </c>
      <c r="O32" s="417">
        <v>1</v>
      </c>
      <c r="P32" s="820">
        <v>1</v>
      </c>
      <c r="Q32" s="348">
        <v>1</v>
      </c>
      <c r="T32" s="713"/>
    </row>
    <row r="33" spans="1:20" ht="30" customHeight="1" x14ac:dyDescent="0.25">
      <c r="A33" s="721"/>
      <c r="B33" s="736"/>
      <c r="C33" s="20"/>
      <c r="D33" s="88"/>
      <c r="E33" s="739"/>
      <c r="F33" s="825"/>
      <c r="G33" s="189"/>
      <c r="H33" s="722"/>
      <c r="I33" s="208"/>
      <c r="J33" s="478"/>
      <c r="K33" s="479"/>
      <c r="L33" s="753"/>
      <c r="M33" s="149" t="s">
        <v>75</v>
      </c>
      <c r="N33" s="427"/>
      <c r="O33" s="417">
        <v>5</v>
      </c>
      <c r="P33" s="820">
        <v>30</v>
      </c>
      <c r="Q33" s="348">
        <v>100</v>
      </c>
      <c r="T33" s="713"/>
    </row>
    <row r="34" spans="1:20" ht="30" customHeight="1" x14ac:dyDescent="0.25">
      <c r="A34" s="721"/>
      <c r="B34" s="736"/>
      <c r="C34" s="20"/>
      <c r="D34" s="88"/>
      <c r="E34" s="739"/>
      <c r="F34" s="825"/>
      <c r="G34" s="189"/>
      <c r="H34" s="722"/>
      <c r="I34" s="208"/>
      <c r="J34" s="478"/>
      <c r="K34" s="479"/>
      <c r="L34" s="753"/>
      <c r="M34" s="149" t="s">
        <v>123</v>
      </c>
      <c r="N34" s="427"/>
      <c r="O34" s="417"/>
      <c r="P34" s="820"/>
      <c r="Q34" s="348">
        <v>100</v>
      </c>
      <c r="T34" s="713"/>
    </row>
    <row r="35" spans="1:20" ht="42.65" customHeight="1" x14ac:dyDescent="0.25">
      <c r="A35" s="721"/>
      <c r="B35" s="736"/>
      <c r="C35" s="20"/>
      <c r="D35" s="88"/>
      <c r="E35" s="739"/>
      <c r="F35" s="825"/>
      <c r="G35" s="189"/>
      <c r="H35" s="722"/>
      <c r="I35" s="208"/>
      <c r="J35" s="478"/>
      <c r="K35" s="479"/>
      <c r="L35" s="753"/>
      <c r="M35" s="149" t="s">
        <v>124</v>
      </c>
      <c r="N35" s="427"/>
      <c r="O35" s="417"/>
      <c r="P35" s="820"/>
      <c r="Q35" s="348">
        <v>50</v>
      </c>
      <c r="T35" s="713"/>
    </row>
    <row r="36" spans="1:20" ht="30" customHeight="1" x14ac:dyDescent="0.25">
      <c r="A36" s="721"/>
      <c r="B36" s="736"/>
      <c r="C36" s="20"/>
      <c r="D36" s="88"/>
      <c r="E36" s="739"/>
      <c r="F36" s="825"/>
      <c r="G36" s="189"/>
      <c r="H36" s="722"/>
      <c r="I36" s="208"/>
      <c r="J36" s="478"/>
      <c r="K36" s="479"/>
      <c r="L36" s="753"/>
      <c r="M36" s="149" t="s">
        <v>137</v>
      </c>
      <c r="N36" s="427"/>
      <c r="O36" s="417"/>
      <c r="P36" s="820"/>
      <c r="Q36" s="348">
        <v>50</v>
      </c>
      <c r="T36" s="713"/>
    </row>
    <row r="37" spans="1:20" ht="27.75" customHeight="1" x14ac:dyDescent="0.25">
      <c r="A37" s="721"/>
      <c r="B37" s="736"/>
      <c r="C37" s="20"/>
      <c r="D37" s="374" t="s">
        <v>18</v>
      </c>
      <c r="E37" s="198" t="s">
        <v>223</v>
      </c>
      <c r="F37" s="825"/>
      <c r="G37" s="189"/>
      <c r="H37" s="803" t="s">
        <v>13</v>
      </c>
      <c r="I37" s="215">
        <v>73</v>
      </c>
      <c r="J37" s="492">
        <v>10</v>
      </c>
      <c r="K37" s="493">
        <v>85</v>
      </c>
      <c r="L37" s="494">
        <v>20</v>
      </c>
      <c r="M37" s="264" t="s">
        <v>122</v>
      </c>
      <c r="N37" s="432">
        <v>1</v>
      </c>
      <c r="O37" s="433"/>
      <c r="P37" s="434">
        <v>1</v>
      </c>
      <c r="Q37" s="349"/>
    </row>
    <row r="38" spans="1:20" ht="27.75" customHeight="1" x14ac:dyDescent="0.25">
      <c r="A38" s="721"/>
      <c r="B38" s="736"/>
      <c r="C38" s="20"/>
      <c r="D38" s="374" t="s">
        <v>19</v>
      </c>
      <c r="E38" s="198" t="s">
        <v>224</v>
      </c>
      <c r="F38" s="825"/>
      <c r="G38" s="189"/>
      <c r="H38" s="803" t="s">
        <v>13</v>
      </c>
      <c r="I38" s="215"/>
      <c r="J38" s="492"/>
      <c r="K38" s="493">
        <v>65</v>
      </c>
      <c r="L38" s="494"/>
      <c r="M38" s="264" t="s">
        <v>122</v>
      </c>
      <c r="N38" s="432"/>
      <c r="O38" s="433"/>
      <c r="P38" s="434">
        <v>1</v>
      </c>
      <c r="Q38" s="349"/>
    </row>
    <row r="39" spans="1:20" ht="39.75" customHeight="1" x14ac:dyDescent="0.25">
      <c r="A39" s="721"/>
      <c r="B39" s="736"/>
      <c r="C39" s="20"/>
      <c r="D39" s="374" t="s">
        <v>21</v>
      </c>
      <c r="E39" s="198" t="s">
        <v>225</v>
      </c>
      <c r="F39" s="825"/>
      <c r="G39" s="189"/>
      <c r="H39" s="803" t="s">
        <v>13</v>
      </c>
      <c r="I39" s="215"/>
      <c r="J39" s="492">
        <v>85</v>
      </c>
      <c r="K39" s="493"/>
      <c r="L39" s="494">
        <v>85</v>
      </c>
      <c r="M39" s="264" t="s">
        <v>122</v>
      </c>
      <c r="N39" s="432"/>
      <c r="O39" s="433">
        <v>1</v>
      </c>
      <c r="P39" s="434"/>
      <c r="Q39" s="349">
        <v>1</v>
      </c>
    </row>
    <row r="40" spans="1:20" ht="27.75" customHeight="1" x14ac:dyDescent="0.25">
      <c r="A40" s="721"/>
      <c r="B40" s="736"/>
      <c r="C40" s="20"/>
      <c r="D40" s="374" t="s">
        <v>90</v>
      </c>
      <c r="E40" s="198" t="s">
        <v>191</v>
      </c>
      <c r="F40" s="825"/>
      <c r="G40" s="189"/>
      <c r="H40" s="803" t="s">
        <v>13</v>
      </c>
      <c r="I40" s="215"/>
      <c r="J40" s="492">
        <v>160</v>
      </c>
      <c r="K40" s="493">
        <v>120</v>
      </c>
      <c r="L40" s="494">
        <v>120</v>
      </c>
      <c r="M40" s="264" t="s">
        <v>120</v>
      </c>
      <c r="N40" s="432"/>
      <c r="O40" s="433">
        <v>1</v>
      </c>
      <c r="P40" s="434">
        <v>1</v>
      </c>
      <c r="Q40" s="349">
        <v>1</v>
      </c>
    </row>
    <row r="41" spans="1:20" ht="20.25" customHeight="1" x14ac:dyDescent="0.25">
      <c r="A41" s="721"/>
      <c r="B41" s="736"/>
      <c r="C41" s="20"/>
      <c r="D41" s="374" t="s">
        <v>23</v>
      </c>
      <c r="E41" s="198" t="s">
        <v>192</v>
      </c>
      <c r="F41" s="825" t="s">
        <v>173</v>
      </c>
      <c r="G41" s="189"/>
      <c r="H41" s="803" t="s">
        <v>13</v>
      </c>
      <c r="I41" s="215"/>
      <c r="J41" s="492">
        <v>70</v>
      </c>
      <c r="K41" s="493">
        <v>70</v>
      </c>
      <c r="L41" s="494">
        <v>70</v>
      </c>
      <c r="M41" s="346" t="s">
        <v>160</v>
      </c>
      <c r="N41" s="435"/>
      <c r="O41" s="436">
        <v>1</v>
      </c>
      <c r="P41" s="437">
        <v>1</v>
      </c>
      <c r="Q41" s="373">
        <v>1</v>
      </c>
    </row>
    <row r="42" spans="1:20" ht="27.75" customHeight="1" x14ac:dyDescent="0.25">
      <c r="A42" s="721"/>
      <c r="B42" s="736"/>
      <c r="C42" s="20"/>
      <c r="D42" s="197" t="s">
        <v>158</v>
      </c>
      <c r="E42" s="136" t="s">
        <v>193</v>
      </c>
      <c r="F42" s="825"/>
      <c r="G42" s="189"/>
      <c r="H42" s="449" t="s">
        <v>13</v>
      </c>
      <c r="I42" s="448"/>
      <c r="J42" s="670">
        <v>521.79999999999995</v>
      </c>
      <c r="K42" s="506">
        <v>10</v>
      </c>
      <c r="L42" s="507"/>
      <c r="M42" s="264" t="s">
        <v>121</v>
      </c>
      <c r="N42" s="432"/>
      <c r="O42" s="433">
        <v>100</v>
      </c>
      <c r="P42" s="434"/>
      <c r="Q42" s="349"/>
    </row>
    <row r="43" spans="1:20" ht="27.75" customHeight="1" x14ac:dyDescent="0.25">
      <c r="A43" s="721"/>
      <c r="B43" s="736"/>
      <c r="C43" s="20"/>
      <c r="D43" s="375"/>
      <c r="E43" s="376"/>
      <c r="F43" s="825"/>
      <c r="G43" s="189"/>
      <c r="H43" s="442" t="s">
        <v>40</v>
      </c>
      <c r="I43" s="447"/>
      <c r="J43" s="671">
        <v>300</v>
      </c>
      <c r="K43" s="508"/>
      <c r="L43" s="509"/>
      <c r="M43" s="346" t="s">
        <v>138</v>
      </c>
      <c r="N43" s="435"/>
      <c r="O43" s="436">
        <v>1</v>
      </c>
      <c r="P43" s="437">
        <v>1</v>
      </c>
      <c r="Q43" s="373"/>
    </row>
    <row r="44" spans="1:20" ht="27.75" customHeight="1" x14ac:dyDescent="0.25">
      <c r="A44" s="721"/>
      <c r="B44" s="736"/>
      <c r="C44" s="20"/>
      <c r="D44" s="88" t="s">
        <v>170</v>
      </c>
      <c r="E44" s="942" t="s">
        <v>242</v>
      </c>
      <c r="F44" s="825"/>
      <c r="G44" s="189"/>
      <c r="H44" s="803" t="s">
        <v>13</v>
      </c>
      <c r="I44" s="215"/>
      <c r="J44" s="492"/>
      <c r="K44" s="493">
        <v>240</v>
      </c>
      <c r="L44" s="494"/>
      <c r="M44" s="827" t="s">
        <v>139</v>
      </c>
      <c r="N44" s="438"/>
      <c r="O44" s="439"/>
      <c r="P44" s="440">
        <v>100</v>
      </c>
      <c r="Q44" s="377"/>
    </row>
    <row r="45" spans="1:20" ht="15.65" customHeight="1" thickBot="1" x14ac:dyDescent="0.3">
      <c r="A45" s="274"/>
      <c r="B45" s="11"/>
      <c r="C45" s="21"/>
      <c r="D45" s="196"/>
      <c r="E45" s="944"/>
      <c r="F45" s="22"/>
      <c r="G45" s="190"/>
      <c r="H45" s="57" t="s">
        <v>14</v>
      </c>
      <c r="I45" s="126">
        <f>SUM(I25:I44)</f>
        <v>846.7</v>
      </c>
      <c r="J45" s="481">
        <f>SUM(J25:J44)</f>
        <v>1443.8</v>
      </c>
      <c r="K45" s="482">
        <f>SUM(K25:K44)</f>
        <v>857</v>
      </c>
      <c r="L45" s="483">
        <f>SUM(L25:L44)</f>
        <v>1499.7</v>
      </c>
      <c r="M45" s="828"/>
      <c r="N45" s="327"/>
      <c r="O45" s="346"/>
      <c r="P45" s="805"/>
      <c r="Q45" s="350"/>
    </row>
    <row r="46" spans="1:20" ht="15.65" customHeight="1" x14ac:dyDescent="0.25">
      <c r="A46" s="275" t="s">
        <v>9</v>
      </c>
      <c r="B46" s="12" t="s">
        <v>9</v>
      </c>
      <c r="C46" s="23" t="s">
        <v>17</v>
      </c>
      <c r="D46" s="87"/>
      <c r="E46" s="983" t="s">
        <v>66</v>
      </c>
      <c r="F46" s="1131" t="s">
        <v>172</v>
      </c>
      <c r="G46" s="1193" t="s">
        <v>95</v>
      </c>
      <c r="H46" s="15" t="s">
        <v>13</v>
      </c>
      <c r="I46" s="216">
        <f>75.4+10</f>
        <v>85.4</v>
      </c>
      <c r="J46" s="499">
        <v>75.400000000000006</v>
      </c>
      <c r="K46" s="495">
        <v>75.400000000000006</v>
      </c>
      <c r="L46" s="415">
        <v>75.400000000000006</v>
      </c>
      <c r="M46" s="1141" t="s">
        <v>22</v>
      </c>
      <c r="N46" s="139">
        <v>15</v>
      </c>
      <c r="O46" s="69">
        <v>15</v>
      </c>
      <c r="P46" s="157">
        <v>15</v>
      </c>
      <c r="Q46" s="140">
        <v>15</v>
      </c>
    </row>
    <row r="47" spans="1:20" ht="15.65" customHeight="1" thickBot="1" x14ac:dyDescent="0.3">
      <c r="A47" s="276"/>
      <c r="B47" s="11"/>
      <c r="C47" s="24"/>
      <c r="D47" s="81"/>
      <c r="E47" s="1109"/>
      <c r="F47" s="1132"/>
      <c r="G47" s="1163"/>
      <c r="H47" s="57" t="s">
        <v>14</v>
      </c>
      <c r="I47" s="126">
        <f t="shared" ref="I47:L47" si="0">SUM(I46:I46)</f>
        <v>85.4</v>
      </c>
      <c r="J47" s="481">
        <f t="shared" si="0"/>
        <v>75.400000000000006</v>
      </c>
      <c r="K47" s="482">
        <f t="shared" si="0"/>
        <v>75.400000000000006</v>
      </c>
      <c r="L47" s="483">
        <f t="shared" si="0"/>
        <v>75.400000000000006</v>
      </c>
      <c r="M47" s="1124"/>
      <c r="N47" s="341"/>
      <c r="O47" s="823"/>
      <c r="P47" s="768"/>
      <c r="Q47" s="150"/>
    </row>
    <row r="48" spans="1:20" ht="29.65" customHeight="1" x14ac:dyDescent="0.25">
      <c r="A48" s="277" t="s">
        <v>9</v>
      </c>
      <c r="B48" s="12" t="s">
        <v>9</v>
      </c>
      <c r="C48" s="23" t="s">
        <v>18</v>
      </c>
      <c r="D48" s="87"/>
      <c r="E48" s="195" t="s">
        <v>188</v>
      </c>
      <c r="F48" s="822" t="s">
        <v>172</v>
      </c>
      <c r="G48" s="1193" t="s">
        <v>95</v>
      </c>
      <c r="H48" s="63" t="s">
        <v>13</v>
      </c>
      <c r="I48" s="206">
        <f>140-0.5-3+12.1</f>
        <v>148.6</v>
      </c>
      <c r="J48" s="484">
        <v>219.1</v>
      </c>
      <c r="K48" s="496">
        <v>142.5</v>
      </c>
      <c r="L48" s="497">
        <v>142.5</v>
      </c>
      <c r="M48" s="151" t="s">
        <v>76</v>
      </c>
      <c r="N48" s="78">
        <v>4</v>
      </c>
      <c r="O48" s="69">
        <v>4</v>
      </c>
      <c r="P48" s="157">
        <v>4</v>
      </c>
      <c r="Q48" s="130">
        <v>4</v>
      </c>
    </row>
    <row r="49" spans="1:17" ht="40.15" customHeight="1" x14ac:dyDescent="0.25">
      <c r="A49" s="745"/>
      <c r="B49" s="736"/>
      <c r="C49" s="714"/>
      <c r="D49" s="82"/>
      <c r="E49" s="292"/>
      <c r="F49" s="826"/>
      <c r="G49" s="1163"/>
      <c r="H49" s="722" t="s">
        <v>38</v>
      </c>
      <c r="I49" s="208"/>
      <c r="J49" s="478">
        <v>17</v>
      </c>
      <c r="K49" s="498"/>
      <c r="L49" s="753"/>
      <c r="M49" s="152" t="s">
        <v>77</v>
      </c>
      <c r="N49" s="144">
        <v>13</v>
      </c>
      <c r="O49" s="717">
        <v>15</v>
      </c>
      <c r="P49" s="720">
        <v>15</v>
      </c>
      <c r="Q49" s="170">
        <v>15</v>
      </c>
    </row>
    <row r="50" spans="1:17" ht="15.75" customHeight="1" x14ac:dyDescent="0.25">
      <c r="A50" s="745"/>
      <c r="B50" s="736"/>
      <c r="C50" s="714"/>
      <c r="D50" s="82"/>
      <c r="E50" s="613"/>
      <c r="F50" s="826"/>
      <c r="G50" s="53"/>
      <c r="H50" s="95"/>
      <c r="I50" s="205"/>
      <c r="J50" s="499"/>
      <c r="K50" s="791"/>
      <c r="L50" s="730"/>
      <c r="M50" s="1142" t="s">
        <v>203</v>
      </c>
      <c r="N50" s="782">
        <v>9</v>
      </c>
      <c r="O50" s="797">
        <v>9</v>
      </c>
      <c r="P50" s="769">
        <v>9</v>
      </c>
      <c r="Q50" s="772">
        <v>9</v>
      </c>
    </row>
    <row r="51" spans="1:17" ht="11.25" customHeight="1" x14ac:dyDescent="0.25">
      <c r="A51" s="745"/>
      <c r="B51" s="736"/>
      <c r="C51" s="714"/>
      <c r="D51" s="82"/>
      <c r="E51" s="613"/>
      <c r="F51" s="826"/>
      <c r="G51" s="53"/>
      <c r="H51" s="95"/>
      <c r="I51" s="205"/>
      <c r="J51" s="499"/>
      <c r="K51" s="791"/>
      <c r="L51" s="730"/>
      <c r="M51" s="1143"/>
      <c r="N51" s="443"/>
      <c r="O51" s="688"/>
      <c r="P51" s="376"/>
      <c r="Q51" s="444"/>
    </row>
    <row r="52" spans="1:17" ht="42.75" customHeight="1" x14ac:dyDescent="0.25">
      <c r="A52" s="745"/>
      <c r="B52" s="736"/>
      <c r="C52" s="714"/>
      <c r="D52" s="82"/>
      <c r="E52" s="767"/>
      <c r="F52" s="49"/>
      <c r="G52" s="53"/>
      <c r="H52" s="95"/>
      <c r="I52" s="205"/>
      <c r="J52" s="499"/>
      <c r="K52" s="791"/>
      <c r="L52" s="730"/>
      <c r="M52" s="306" t="s">
        <v>228</v>
      </c>
      <c r="N52" s="761"/>
      <c r="O52" s="762">
        <v>1</v>
      </c>
      <c r="P52" s="198"/>
      <c r="Q52" s="445"/>
    </row>
    <row r="53" spans="1:17" ht="21" customHeight="1" x14ac:dyDescent="0.25">
      <c r="A53" s="745"/>
      <c r="B53" s="736"/>
      <c r="C53" s="714"/>
      <c r="D53" s="82"/>
      <c r="E53" s="767"/>
      <c r="F53" s="49"/>
      <c r="G53" s="53"/>
      <c r="H53" s="95"/>
      <c r="I53" s="205"/>
      <c r="J53" s="499"/>
      <c r="K53" s="791"/>
      <c r="L53" s="730"/>
      <c r="M53" s="759" t="s">
        <v>235</v>
      </c>
      <c r="N53" s="187"/>
      <c r="O53" s="798">
        <v>1</v>
      </c>
      <c r="P53" s="739"/>
      <c r="Q53" s="760"/>
    </row>
    <row r="54" spans="1:17" ht="13.5" thickBot="1" x14ac:dyDescent="0.3">
      <c r="A54" s="745"/>
      <c r="B54" s="736"/>
      <c r="C54" s="714"/>
      <c r="D54" s="82"/>
      <c r="E54" s="673"/>
      <c r="F54" s="826"/>
      <c r="G54" s="53"/>
      <c r="H54" s="62" t="s">
        <v>14</v>
      </c>
      <c r="I54" s="154">
        <f>SUM(I48:I50)</f>
        <v>148.6</v>
      </c>
      <c r="J54" s="501">
        <f>SUM(J48:J52)</f>
        <v>236.1</v>
      </c>
      <c r="K54" s="502">
        <f>SUM(K48:K50)</f>
        <v>142.5</v>
      </c>
      <c r="L54" s="503">
        <f>SUM(L48:L50)</f>
        <v>142.5</v>
      </c>
      <c r="M54" s="674"/>
      <c r="N54" s="615"/>
      <c r="O54" s="616"/>
      <c r="P54" s="617"/>
      <c r="Q54" s="614"/>
    </row>
    <row r="55" spans="1:17" ht="15.75" customHeight="1" x14ac:dyDescent="0.25">
      <c r="A55" s="275" t="s">
        <v>9</v>
      </c>
      <c r="B55" s="12" t="s">
        <v>9</v>
      </c>
      <c r="C55" s="23" t="s">
        <v>19</v>
      </c>
      <c r="D55" s="87"/>
      <c r="E55" s="983" t="s">
        <v>73</v>
      </c>
      <c r="F55" s="822" t="s">
        <v>172</v>
      </c>
      <c r="G55" s="1193" t="s">
        <v>95</v>
      </c>
      <c r="H55" s="58" t="s">
        <v>13</v>
      </c>
      <c r="I55" s="202">
        <v>50</v>
      </c>
      <c r="J55" s="475">
        <v>50</v>
      </c>
      <c r="K55" s="476">
        <v>50</v>
      </c>
      <c r="L55" s="477">
        <v>50</v>
      </c>
      <c r="M55" s="131" t="s">
        <v>24</v>
      </c>
      <c r="N55" s="667">
        <v>100</v>
      </c>
      <c r="O55" s="668"/>
      <c r="P55" s="656"/>
      <c r="Q55" s="669"/>
    </row>
    <row r="56" spans="1:17" ht="29.25" customHeight="1" x14ac:dyDescent="0.25">
      <c r="A56" s="745"/>
      <c r="B56" s="736"/>
      <c r="C56" s="714"/>
      <c r="D56" s="82"/>
      <c r="E56" s="984"/>
      <c r="F56" s="826"/>
      <c r="G56" s="1163"/>
      <c r="H56" s="93" t="s">
        <v>38</v>
      </c>
      <c r="I56" s="204">
        <v>32.5</v>
      </c>
      <c r="J56" s="504"/>
      <c r="K56" s="790"/>
      <c r="L56" s="505"/>
      <c r="M56" s="665" t="s">
        <v>140</v>
      </c>
      <c r="N56" s="796">
        <v>3</v>
      </c>
      <c r="O56" s="722">
        <v>3</v>
      </c>
      <c r="P56" s="770">
        <v>3</v>
      </c>
      <c r="Q56" s="666">
        <v>3</v>
      </c>
    </row>
    <row r="57" spans="1:17" ht="30" customHeight="1" x14ac:dyDescent="0.25">
      <c r="A57" s="745"/>
      <c r="B57" s="736"/>
      <c r="C57" s="714"/>
      <c r="D57" s="82"/>
      <c r="E57" s="943"/>
      <c r="F57" s="826"/>
      <c r="G57" s="53"/>
      <c r="H57" s="95"/>
      <c r="I57" s="205"/>
      <c r="J57" s="499"/>
      <c r="K57" s="791"/>
      <c r="L57" s="730"/>
      <c r="M57" s="134" t="s">
        <v>144</v>
      </c>
      <c r="N57" s="76">
        <v>3</v>
      </c>
      <c r="O57" s="748">
        <v>3</v>
      </c>
      <c r="P57" s="769">
        <v>3</v>
      </c>
      <c r="Q57" s="159">
        <v>3</v>
      </c>
    </row>
    <row r="58" spans="1:17" ht="27" customHeight="1" x14ac:dyDescent="0.25">
      <c r="A58" s="745"/>
      <c r="B58" s="736"/>
      <c r="C58" s="714"/>
      <c r="D58" s="82"/>
      <c r="E58" s="943"/>
      <c r="F58" s="826"/>
      <c r="G58" s="53"/>
      <c r="H58" s="95"/>
      <c r="I58" s="205"/>
      <c r="J58" s="499"/>
      <c r="K58" s="791"/>
      <c r="L58" s="730"/>
      <c r="M58" s="160" t="s">
        <v>25</v>
      </c>
      <c r="N58" s="773">
        <v>1</v>
      </c>
      <c r="O58" s="748">
        <v>1</v>
      </c>
      <c r="P58" s="769">
        <v>1</v>
      </c>
      <c r="Q58" s="162">
        <v>1</v>
      </c>
    </row>
    <row r="59" spans="1:17" ht="9" customHeight="1" x14ac:dyDescent="0.25">
      <c r="A59" s="745"/>
      <c r="B59" s="736"/>
      <c r="C59" s="714"/>
      <c r="D59" s="82"/>
      <c r="E59" s="767"/>
      <c r="F59" s="826"/>
      <c r="G59" s="53"/>
      <c r="H59" s="95"/>
      <c r="I59" s="205"/>
      <c r="J59" s="499"/>
      <c r="K59" s="791"/>
      <c r="L59" s="730"/>
      <c r="M59" s="1133" t="s">
        <v>60</v>
      </c>
      <c r="N59" s="1194">
        <v>10</v>
      </c>
      <c r="O59" s="1135">
        <v>10</v>
      </c>
      <c r="P59" s="1137">
        <v>10</v>
      </c>
      <c r="Q59" s="1139">
        <v>10</v>
      </c>
    </row>
    <row r="60" spans="1:17" ht="18" customHeight="1" thickBot="1" x14ac:dyDescent="0.3">
      <c r="A60" s="276"/>
      <c r="B60" s="11"/>
      <c r="C60" s="24"/>
      <c r="D60" s="81"/>
      <c r="E60" s="768"/>
      <c r="F60" s="829"/>
      <c r="G60" s="330"/>
      <c r="H60" s="62" t="s">
        <v>14</v>
      </c>
      <c r="I60" s="154">
        <f>SUM(I55:I58)</f>
        <v>82.5</v>
      </c>
      <c r="J60" s="154">
        <f>SUM(J55:J58)</f>
        <v>50</v>
      </c>
      <c r="K60" s="155">
        <f>SUM(K55:K58)</f>
        <v>50</v>
      </c>
      <c r="L60" s="230">
        <f>SUM(L55:L58)</f>
        <v>50</v>
      </c>
      <c r="M60" s="1134"/>
      <c r="N60" s="1195"/>
      <c r="O60" s="1136"/>
      <c r="P60" s="1138"/>
      <c r="Q60" s="1140"/>
    </row>
    <row r="61" spans="1:17" ht="15" customHeight="1" thickBot="1" x14ac:dyDescent="0.3">
      <c r="A61" s="274" t="s">
        <v>9</v>
      </c>
      <c r="B61" s="25" t="s">
        <v>9</v>
      </c>
      <c r="C61" s="991" t="s">
        <v>26</v>
      </c>
      <c r="D61" s="992"/>
      <c r="E61" s="992"/>
      <c r="F61" s="992"/>
      <c r="G61" s="992"/>
      <c r="H61" s="992"/>
      <c r="I61" s="231">
        <f>+I54+I47+I22+I60+I45</f>
        <v>2010.7</v>
      </c>
      <c r="J61" s="240">
        <f>+J54+J47+J22+J60+J45</f>
        <v>2914.2</v>
      </c>
      <c r="K61" s="233">
        <f>+K54+K47+K22+K60+K45</f>
        <v>2153.8000000000002</v>
      </c>
      <c r="L61" s="234">
        <f>+L54+L47+L22+L60+L45</f>
        <v>2796.5</v>
      </c>
      <c r="M61" s="1104"/>
      <c r="N61" s="1011"/>
      <c r="O61" s="1011"/>
      <c r="P61" s="1011"/>
      <c r="Q61" s="1012"/>
    </row>
    <row r="62" spans="1:17" ht="13.5" thickBot="1" x14ac:dyDescent="0.3">
      <c r="A62" s="278" t="s">
        <v>9</v>
      </c>
      <c r="B62" s="71" t="s">
        <v>15</v>
      </c>
      <c r="C62" s="985" t="s">
        <v>27</v>
      </c>
      <c r="D62" s="986"/>
      <c r="E62" s="986"/>
      <c r="F62" s="986"/>
      <c r="G62" s="986"/>
      <c r="H62" s="986"/>
      <c r="I62" s="986"/>
      <c r="J62" s="986"/>
      <c r="K62" s="986"/>
      <c r="L62" s="986"/>
      <c r="M62" s="986"/>
      <c r="N62" s="987"/>
      <c r="O62" s="987"/>
      <c r="P62" s="987"/>
      <c r="Q62" s="988"/>
    </row>
    <row r="63" spans="1:17" ht="15.75" customHeight="1" x14ac:dyDescent="0.25">
      <c r="A63" s="273" t="s">
        <v>9</v>
      </c>
      <c r="B63" s="12" t="s">
        <v>15</v>
      </c>
      <c r="C63" s="23" t="s">
        <v>9</v>
      </c>
      <c r="D63" s="87"/>
      <c r="E63" s="1099" t="s">
        <v>28</v>
      </c>
      <c r="F63" s="113" t="s">
        <v>12</v>
      </c>
      <c r="G63" s="1193" t="s">
        <v>141</v>
      </c>
      <c r="H63" s="287"/>
      <c r="I63" s="206"/>
      <c r="J63" s="512"/>
      <c r="K63" s="513"/>
      <c r="L63" s="486"/>
      <c r="M63" s="186" t="s">
        <v>29</v>
      </c>
      <c r="N63" s="576">
        <f>+N67+N74+N83+N87+N93+N104+N115+N88</f>
        <v>763.8</v>
      </c>
      <c r="O63" s="288">
        <f>+O67+O74+O83+O87+O93+O104+O115+O88</f>
        <v>644.79999999999995</v>
      </c>
      <c r="P63" s="203">
        <f>+P67+P74+P83+P87+P93+P104+P115+P88</f>
        <v>731.8</v>
      </c>
      <c r="Q63" s="266">
        <f>+Q67+Q74+Q83+Q87+Q93+Q104+Q115+Q88</f>
        <v>759.8</v>
      </c>
    </row>
    <row r="64" spans="1:17" ht="15.75" customHeight="1" x14ac:dyDescent="0.25">
      <c r="A64" s="721"/>
      <c r="B64" s="736"/>
      <c r="C64" s="714"/>
      <c r="D64" s="82"/>
      <c r="E64" s="1100"/>
      <c r="F64" s="114" t="s">
        <v>173</v>
      </c>
      <c r="G64" s="1163"/>
      <c r="H64" s="183" t="s">
        <v>30</v>
      </c>
      <c r="I64" s="775">
        <f>427.6+3.6</f>
        <v>431.20000000000005</v>
      </c>
      <c r="J64" s="514">
        <v>341</v>
      </c>
      <c r="K64" s="515">
        <v>448.3</v>
      </c>
      <c r="L64" s="487">
        <v>454</v>
      </c>
      <c r="M64" s="989" t="s">
        <v>197</v>
      </c>
      <c r="N64" s="577">
        <v>2543</v>
      </c>
      <c r="O64" s="267">
        <f>O68+O75+O82+O89+O94+O95+O107+O116+O81+O105+O106</f>
        <v>2814</v>
      </c>
      <c r="P64" s="658">
        <f>P68+P75+P82+P89+P94+P95+P107+P116+P81+P105+P106</f>
        <v>3074</v>
      </c>
      <c r="Q64" s="659">
        <f>Q68+Q75+Q82+Q89+Q94+Q95+Q107+Q116+Q81+Q105+Q106</f>
        <v>3200</v>
      </c>
    </row>
    <row r="65" spans="1:22" ht="15.75" customHeight="1" x14ac:dyDescent="0.25">
      <c r="A65" s="721"/>
      <c r="B65" s="736"/>
      <c r="C65" s="714"/>
      <c r="D65" s="82"/>
      <c r="E65" s="809"/>
      <c r="F65" s="114"/>
      <c r="G65" s="1163"/>
      <c r="H65" s="289" t="s">
        <v>58</v>
      </c>
      <c r="I65" s="217">
        <v>57.9</v>
      </c>
      <c r="J65" s="517">
        <v>115.2</v>
      </c>
      <c r="K65" s="518"/>
      <c r="L65" s="693"/>
      <c r="M65" s="990"/>
      <c r="N65" s="578"/>
      <c r="O65" s="568"/>
      <c r="P65" s="811"/>
      <c r="Q65" s="352"/>
      <c r="S65" s="713"/>
      <c r="T65" s="713"/>
    </row>
    <row r="66" spans="1:22" ht="65.25" customHeight="1" x14ac:dyDescent="0.25">
      <c r="A66" s="721"/>
      <c r="B66" s="736"/>
      <c r="C66" s="714"/>
      <c r="D66" s="82"/>
      <c r="E66" s="809"/>
      <c r="F66" s="114"/>
      <c r="G66" s="1163"/>
      <c r="H66" s="289" t="s">
        <v>126</v>
      </c>
      <c r="I66" s="217">
        <v>101.3</v>
      </c>
      <c r="J66" s="520">
        <v>58.5</v>
      </c>
      <c r="K66" s="518"/>
      <c r="L66" s="693"/>
      <c r="M66" s="701"/>
      <c r="N66" s="579"/>
      <c r="O66" s="569"/>
      <c r="P66" s="361"/>
      <c r="Q66" s="353"/>
    </row>
    <row r="67" spans="1:22" ht="18" customHeight="1" x14ac:dyDescent="0.25">
      <c r="A67" s="721"/>
      <c r="B67" s="736"/>
      <c r="C67" s="714"/>
      <c r="D67" s="1184" t="s">
        <v>9</v>
      </c>
      <c r="E67" s="942" t="s">
        <v>31</v>
      </c>
      <c r="F67" s="114" t="s">
        <v>172</v>
      </c>
      <c r="G67" s="189"/>
      <c r="H67" s="719" t="s">
        <v>13</v>
      </c>
      <c r="I67" s="218">
        <f>648+7.1</f>
        <v>655.1</v>
      </c>
      <c r="J67" s="730">
        <v>787.3</v>
      </c>
      <c r="K67" s="791">
        <v>776.8</v>
      </c>
      <c r="L67" s="694">
        <v>776.8</v>
      </c>
      <c r="M67" s="718" t="s">
        <v>29</v>
      </c>
      <c r="N67" s="749">
        <v>93</v>
      </c>
      <c r="O67" s="717">
        <v>80</v>
      </c>
      <c r="P67" s="720">
        <v>100</v>
      </c>
      <c r="Q67" s="751">
        <v>110</v>
      </c>
    </row>
    <row r="68" spans="1:22" ht="13.5" customHeight="1" x14ac:dyDescent="0.25">
      <c r="A68" s="721"/>
      <c r="B68" s="736"/>
      <c r="C68" s="714"/>
      <c r="D68" s="1185"/>
      <c r="E68" s="943"/>
      <c r="F68" s="716"/>
      <c r="G68" s="189"/>
      <c r="H68" s="743"/>
      <c r="I68" s="788"/>
      <c r="J68" s="754"/>
      <c r="K68" s="755"/>
      <c r="L68" s="730"/>
      <c r="M68" s="959" t="s">
        <v>197</v>
      </c>
      <c r="N68" s="821">
        <v>189</v>
      </c>
      <c r="O68" s="748">
        <v>250</v>
      </c>
      <c r="P68" s="769">
        <v>300</v>
      </c>
      <c r="Q68" s="355">
        <v>350</v>
      </c>
    </row>
    <row r="69" spans="1:22" ht="14.25" customHeight="1" x14ac:dyDescent="0.25">
      <c r="A69" s="721"/>
      <c r="B69" s="736"/>
      <c r="C69" s="714"/>
      <c r="D69" s="1185"/>
      <c r="E69" s="943"/>
      <c r="F69" s="716"/>
      <c r="G69" s="189"/>
      <c r="H69" s="719"/>
      <c r="I69" s="788"/>
      <c r="J69" s="730"/>
      <c r="K69" s="791"/>
      <c r="L69" s="730"/>
      <c r="M69" s="967"/>
      <c r="N69" s="726"/>
      <c r="O69" s="723"/>
      <c r="P69" s="801"/>
      <c r="Q69" s="724"/>
    </row>
    <row r="70" spans="1:22" ht="29.25" customHeight="1" x14ac:dyDescent="0.25">
      <c r="A70" s="721"/>
      <c r="B70" s="736"/>
      <c r="C70" s="714"/>
      <c r="D70" s="813"/>
      <c r="E70" s="767"/>
      <c r="F70" s="716"/>
      <c r="G70" s="189"/>
      <c r="H70" s="719"/>
      <c r="I70" s="788"/>
      <c r="J70" s="730"/>
      <c r="K70" s="791"/>
      <c r="L70" s="730"/>
      <c r="M70" s="718" t="s">
        <v>162</v>
      </c>
      <c r="N70" s="749">
        <v>1</v>
      </c>
      <c r="O70" s="717"/>
      <c r="P70" s="720"/>
      <c r="Q70" s="729"/>
    </row>
    <row r="71" spans="1:22" ht="29.25" customHeight="1" x14ac:dyDescent="0.25">
      <c r="A71" s="721"/>
      <c r="B71" s="736"/>
      <c r="C71" s="714"/>
      <c r="D71" s="813"/>
      <c r="E71" s="767"/>
      <c r="F71" s="716"/>
      <c r="G71" s="189"/>
      <c r="H71" s="719"/>
      <c r="I71" s="788"/>
      <c r="J71" s="730"/>
      <c r="K71" s="791"/>
      <c r="L71" s="730"/>
      <c r="M71" s="718" t="s">
        <v>171</v>
      </c>
      <c r="N71" s="749">
        <v>1</v>
      </c>
      <c r="O71" s="717"/>
      <c r="P71" s="720"/>
      <c r="Q71" s="729"/>
    </row>
    <row r="72" spans="1:22" ht="16.5" customHeight="1" x14ac:dyDescent="0.25">
      <c r="A72" s="721"/>
      <c r="B72" s="736"/>
      <c r="C72" s="714"/>
      <c r="D72" s="813"/>
      <c r="E72" s="767"/>
      <c r="F72" s="716"/>
      <c r="G72" s="189"/>
      <c r="H72" s="719"/>
      <c r="I72" s="788"/>
      <c r="J72" s="730"/>
      <c r="K72" s="791"/>
      <c r="L72" s="730"/>
      <c r="M72" s="781" t="s">
        <v>238</v>
      </c>
      <c r="N72" s="726"/>
      <c r="O72" s="722">
        <v>1</v>
      </c>
      <c r="P72" s="801"/>
      <c r="Q72" s="724"/>
    </row>
    <row r="73" spans="1:22" ht="28.5" customHeight="1" x14ac:dyDescent="0.25">
      <c r="A73" s="721"/>
      <c r="B73" s="736"/>
      <c r="C73" s="714"/>
      <c r="D73" s="813"/>
      <c r="E73" s="767"/>
      <c r="F73" s="716"/>
      <c r="G73" s="189"/>
      <c r="H73" s="719"/>
      <c r="I73" s="788"/>
      <c r="J73" s="730"/>
      <c r="K73" s="791"/>
      <c r="L73" s="730"/>
      <c r="M73" s="780" t="s">
        <v>230</v>
      </c>
      <c r="N73" s="727"/>
      <c r="O73" s="748">
        <v>2</v>
      </c>
      <c r="P73" s="770"/>
      <c r="Q73" s="728"/>
    </row>
    <row r="74" spans="1:22" ht="19.149999999999999" customHeight="1" x14ac:dyDescent="0.25">
      <c r="A74" s="721"/>
      <c r="B74" s="736"/>
      <c r="C74" s="714"/>
      <c r="D74" s="812" t="s">
        <v>15</v>
      </c>
      <c r="E74" s="942" t="s">
        <v>184</v>
      </c>
      <c r="F74" s="114" t="s">
        <v>172</v>
      </c>
      <c r="G74" s="189"/>
      <c r="H74" s="123" t="s">
        <v>13</v>
      </c>
      <c r="I74" s="220">
        <f>1339.2+25+60.5+9.4</f>
        <v>1434.1000000000001</v>
      </c>
      <c r="J74" s="789">
        <v>1542</v>
      </c>
      <c r="K74" s="790">
        <v>1523.6</v>
      </c>
      <c r="L74" s="711">
        <v>1558.6</v>
      </c>
      <c r="M74" s="780" t="s">
        <v>29</v>
      </c>
      <c r="N74" s="220">
        <v>79.8</v>
      </c>
      <c r="O74" s="731">
        <v>61.8</v>
      </c>
      <c r="P74" s="778">
        <v>84.8</v>
      </c>
      <c r="Q74" s="712">
        <v>82.8</v>
      </c>
      <c r="R74" s="938"/>
      <c r="S74" s="939"/>
      <c r="T74" s="939"/>
      <c r="U74" s="939"/>
      <c r="V74" s="734"/>
    </row>
    <row r="75" spans="1:22" ht="30" customHeight="1" x14ac:dyDescent="0.25">
      <c r="A75" s="721"/>
      <c r="B75" s="736"/>
      <c r="C75" s="714"/>
      <c r="D75" s="813"/>
      <c r="E75" s="943"/>
      <c r="F75" s="716"/>
      <c r="G75" s="189"/>
      <c r="H75" s="719"/>
      <c r="I75" s="788"/>
      <c r="J75" s="730"/>
      <c r="K75" s="169"/>
      <c r="M75" s="718" t="s">
        <v>197</v>
      </c>
      <c r="N75" s="821">
        <v>374</v>
      </c>
      <c r="O75" s="717">
        <v>356</v>
      </c>
      <c r="P75" s="720">
        <v>441</v>
      </c>
      <c r="Q75" s="355">
        <v>406</v>
      </c>
      <c r="R75" s="938"/>
      <c r="S75" s="939"/>
      <c r="T75" s="939"/>
      <c r="U75" s="939"/>
      <c r="V75" s="734"/>
    </row>
    <row r="76" spans="1:22" ht="29.25" customHeight="1" x14ac:dyDescent="0.25">
      <c r="A76" s="721"/>
      <c r="B76" s="736"/>
      <c r="C76" s="714"/>
      <c r="D76" s="813"/>
      <c r="E76" s="943"/>
      <c r="F76" s="716"/>
      <c r="G76" s="796"/>
      <c r="H76" s="719"/>
      <c r="I76" s="788"/>
      <c r="J76" s="730"/>
      <c r="K76" s="791"/>
      <c r="L76" s="730"/>
      <c r="M76" s="799" t="s">
        <v>114</v>
      </c>
      <c r="N76" s="821">
        <v>1</v>
      </c>
      <c r="O76" s="717"/>
      <c r="P76" s="720"/>
      <c r="Q76" s="355"/>
      <c r="R76" s="735"/>
      <c r="S76" s="734"/>
      <c r="T76" s="734"/>
      <c r="U76" s="734"/>
      <c r="V76" s="734"/>
    </row>
    <row r="77" spans="1:22" ht="29.25" customHeight="1" x14ac:dyDescent="0.25">
      <c r="A77" s="721"/>
      <c r="B77" s="736"/>
      <c r="C77" s="714"/>
      <c r="D77" s="813"/>
      <c r="E77" s="767"/>
      <c r="F77" s="716"/>
      <c r="G77" s="796"/>
      <c r="H77" s="719"/>
      <c r="I77" s="788"/>
      <c r="J77" s="730"/>
      <c r="K77" s="791"/>
      <c r="L77" s="730"/>
      <c r="M77" s="799" t="s">
        <v>162</v>
      </c>
      <c r="N77" s="821">
        <v>1</v>
      </c>
      <c r="O77" s="717"/>
      <c r="P77" s="720"/>
      <c r="Q77" s="355"/>
      <c r="R77" s="735"/>
      <c r="S77" s="734"/>
      <c r="T77" s="734"/>
      <c r="U77" s="734"/>
      <c r="V77" s="734"/>
    </row>
    <row r="78" spans="1:22" ht="27" customHeight="1" x14ac:dyDescent="0.25">
      <c r="A78" s="721"/>
      <c r="B78" s="736"/>
      <c r="C78" s="714"/>
      <c r="D78" s="813"/>
      <c r="E78" s="767"/>
      <c r="F78" s="716"/>
      <c r="G78" s="796"/>
      <c r="H78" s="719"/>
      <c r="I78" s="788"/>
      <c r="J78" s="730"/>
      <c r="K78" s="791"/>
      <c r="L78" s="730"/>
      <c r="M78" s="799" t="s">
        <v>143</v>
      </c>
      <c r="N78" s="821">
        <v>100</v>
      </c>
      <c r="O78" s="725"/>
      <c r="P78" s="720"/>
      <c r="Q78" s="355"/>
      <c r="R78" s="735"/>
      <c r="S78" s="734"/>
      <c r="T78" s="734"/>
      <c r="U78" s="734"/>
      <c r="V78" s="734"/>
    </row>
    <row r="79" spans="1:22" ht="20.25" customHeight="1" x14ac:dyDescent="0.25">
      <c r="A79" s="721"/>
      <c r="B79" s="736"/>
      <c r="C79" s="714"/>
      <c r="D79" s="813"/>
      <c r="E79" s="767"/>
      <c r="F79" s="716"/>
      <c r="G79" s="796"/>
      <c r="H79" s="719"/>
      <c r="I79" s="788"/>
      <c r="J79" s="730"/>
      <c r="K79" s="791"/>
      <c r="L79" s="730"/>
      <c r="M79" s="718" t="s">
        <v>226</v>
      </c>
      <c r="N79" s="749">
        <v>2</v>
      </c>
      <c r="O79" s="725"/>
      <c r="P79" s="720"/>
      <c r="Q79" s="751"/>
      <c r="R79" s="735"/>
      <c r="S79" s="734"/>
      <c r="T79" s="734"/>
      <c r="U79" s="734"/>
      <c r="V79" s="734"/>
    </row>
    <row r="80" spans="1:22" ht="27.75" customHeight="1" x14ac:dyDescent="0.25">
      <c r="A80" s="721"/>
      <c r="B80" s="736"/>
      <c r="C80" s="714"/>
      <c r="D80" s="813"/>
      <c r="E80" s="767"/>
      <c r="F80" s="716"/>
      <c r="G80" s="796"/>
      <c r="H80" s="719"/>
      <c r="I80" s="788"/>
      <c r="J80" s="730"/>
      <c r="K80" s="791"/>
      <c r="L80" s="730"/>
      <c r="M80" s="799" t="s">
        <v>231</v>
      </c>
      <c r="N80" s="821"/>
      <c r="O80" s="723">
        <v>1</v>
      </c>
      <c r="P80" s="801"/>
      <c r="Q80" s="355"/>
      <c r="R80" s="735"/>
      <c r="S80" s="734"/>
      <c r="T80" s="734"/>
      <c r="U80" s="734"/>
      <c r="V80" s="734"/>
    </row>
    <row r="81" spans="1:22" ht="28.5" customHeight="1" x14ac:dyDescent="0.25">
      <c r="A81" s="721"/>
      <c r="B81" s="736"/>
      <c r="C81" s="26"/>
      <c r="D81" s="1184" t="s">
        <v>17</v>
      </c>
      <c r="E81" s="942" t="s">
        <v>32</v>
      </c>
      <c r="F81" s="825" t="s">
        <v>172</v>
      </c>
      <c r="G81" s="737"/>
      <c r="H81" s="182" t="s">
        <v>13</v>
      </c>
      <c r="I81" s="775">
        <f>126.2+1</f>
        <v>127.2</v>
      </c>
      <c r="J81" s="505">
        <v>144.6</v>
      </c>
      <c r="K81" s="790">
        <v>143.6</v>
      </c>
      <c r="L81" s="505">
        <v>143.6</v>
      </c>
      <c r="M81" s="799" t="s">
        <v>97</v>
      </c>
      <c r="N81" s="749">
        <v>12</v>
      </c>
      <c r="O81" s="723">
        <v>12</v>
      </c>
      <c r="P81" s="801">
        <v>15</v>
      </c>
      <c r="Q81" s="751">
        <v>15</v>
      </c>
      <c r="R81" s="938"/>
      <c r="S81" s="939"/>
      <c r="T81" s="939"/>
      <c r="U81" s="939"/>
      <c r="V81" s="734"/>
    </row>
    <row r="82" spans="1:22" ht="28.5" customHeight="1" x14ac:dyDescent="0.25">
      <c r="A82" s="721"/>
      <c r="B82" s="736"/>
      <c r="C82" s="26"/>
      <c r="D82" s="1185"/>
      <c r="E82" s="943"/>
      <c r="F82" s="716"/>
      <c r="G82" s="737"/>
      <c r="H82" s="141"/>
      <c r="I82" s="222"/>
      <c r="J82" s="522"/>
      <c r="K82" s="523"/>
      <c r="L82" s="695"/>
      <c r="M82" s="718" t="s">
        <v>197</v>
      </c>
      <c r="N82" s="749">
        <v>152</v>
      </c>
      <c r="O82" s="717">
        <v>143</v>
      </c>
      <c r="P82" s="720">
        <v>155</v>
      </c>
      <c r="Q82" s="751">
        <v>155</v>
      </c>
      <c r="R82" s="938"/>
      <c r="S82" s="939"/>
      <c r="T82" s="939"/>
      <c r="U82" s="939"/>
      <c r="V82" s="734"/>
    </row>
    <row r="83" spans="1:22" ht="15.75" customHeight="1" x14ac:dyDescent="0.25">
      <c r="A83" s="721"/>
      <c r="B83" s="736"/>
      <c r="C83" s="135"/>
      <c r="D83" s="741"/>
      <c r="E83" s="767"/>
      <c r="F83" s="715"/>
      <c r="G83" s="737"/>
      <c r="H83" s="141"/>
      <c r="I83" s="222"/>
      <c r="J83" s="522"/>
      <c r="K83" s="523"/>
      <c r="L83" s="695"/>
      <c r="M83" s="780" t="s">
        <v>29</v>
      </c>
      <c r="N83" s="821">
        <v>15</v>
      </c>
      <c r="O83" s="748">
        <v>15</v>
      </c>
      <c r="P83" s="769">
        <v>16</v>
      </c>
      <c r="Q83" s="355">
        <v>16</v>
      </c>
    </row>
    <row r="84" spans="1:22" ht="16.899999999999999" customHeight="1" x14ac:dyDescent="0.25">
      <c r="A84" s="721"/>
      <c r="B84" s="736"/>
      <c r="C84" s="135"/>
      <c r="D84" s="623"/>
      <c r="E84" s="767"/>
      <c r="F84" s="715"/>
      <c r="G84" s="737"/>
      <c r="H84" s="141"/>
      <c r="I84" s="222"/>
      <c r="J84" s="522"/>
      <c r="K84" s="523"/>
      <c r="L84" s="695"/>
      <c r="M84" s="780" t="s">
        <v>163</v>
      </c>
      <c r="N84" s="821">
        <v>4</v>
      </c>
      <c r="O84" s="748"/>
      <c r="P84" s="769"/>
      <c r="Q84" s="355"/>
    </row>
    <row r="85" spans="1:22" ht="15.65" customHeight="1" x14ac:dyDescent="0.25">
      <c r="A85" s="721"/>
      <c r="B85" s="736"/>
      <c r="C85" s="135"/>
      <c r="D85" s="741" t="s">
        <v>18</v>
      </c>
      <c r="E85" s="942" t="s">
        <v>93</v>
      </c>
      <c r="F85" s="114" t="s">
        <v>172</v>
      </c>
      <c r="G85" s="737"/>
      <c r="H85" s="1159" t="s">
        <v>13</v>
      </c>
      <c r="I85" s="1187">
        <f>1166.4+26</f>
        <v>1192.4000000000001</v>
      </c>
      <c r="J85" s="1189">
        <v>1402.3</v>
      </c>
      <c r="K85" s="1191">
        <v>1398.8</v>
      </c>
      <c r="L85" s="1182">
        <v>1402.8</v>
      </c>
      <c r="M85" s="959" t="s">
        <v>33</v>
      </c>
      <c r="N85" s="320">
        <v>600</v>
      </c>
      <c r="O85" s="748">
        <v>500</v>
      </c>
      <c r="P85" s="769">
        <v>500</v>
      </c>
      <c r="Q85" s="163">
        <v>500</v>
      </c>
    </row>
    <row r="86" spans="1:22" ht="15.65" customHeight="1" x14ac:dyDescent="0.25">
      <c r="A86" s="279"/>
      <c r="B86" s="736"/>
      <c r="C86" s="738"/>
      <c r="D86" s="741"/>
      <c r="E86" s="943"/>
      <c r="F86" s="716"/>
      <c r="G86" s="75"/>
      <c r="H86" s="1160"/>
      <c r="I86" s="1188"/>
      <c r="J86" s="1190"/>
      <c r="K86" s="1192"/>
      <c r="L86" s="1183"/>
      <c r="M86" s="967"/>
      <c r="N86" s="321"/>
      <c r="O86" s="722"/>
      <c r="P86" s="770"/>
      <c r="Q86" s="166"/>
    </row>
    <row r="87" spans="1:22" ht="18" customHeight="1" x14ac:dyDescent="0.25">
      <c r="A87" s="745"/>
      <c r="B87" s="736"/>
      <c r="C87" s="738"/>
      <c r="D87" s="741"/>
      <c r="E87" s="943"/>
      <c r="F87" s="716"/>
      <c r="G87" s="737"/>
      <c r="H87" s="719" t="s">
        <v>38</v>
      </c>
      <c r="I87" s="788"/>
      <c r="J87" s="730">
        <v>2.2999999999999998</v>
      </c>
      <c r="K87" s="791"/>
      <c r="L87" s="730"/>
      <c r="M87" s="718" t="s">
        <v>29</v>
      </c>
      <c r="N87" s="319">
        <v>400</v>
      </c>
      <c r="O87" s="717">
        <v>300</v>
      </c>
      <c r="P87" s="720">
        <v>310</v>
      </c>
      <c r="Q87" s="356">
        <v>320</v>
      </c>
    </row>
    <row r="88" spans="1:22" ht="27.75" customHeight="1" x14ac:dyDescent="0.25">
      <c r="A88" s="745"/>
      <c r="B88" s="736"/>
      <c r="C88" s="738"/>
      <c r="D88" s="741"/>
      <c r="E88" s="943"/>
      <c r="F88" s="715"/>
      <c r="G88" s="737"/>
      <c r="H88" s="719"/>
      <c r="I88" s="788"/>
      <c r="J88" s="730"/>
      <c r="K88" s="791"/>
      <c r="L88" s="730"/>
      <c r="M88" s="799" t="s">
        <v>125</v>
      </c>
      <c r="N88" s="77">
        <v>106</v>
      </c>
      <c r="O88" s="723">
        <v>120</v>
      </c>
      <c r="P88" s="801">
        <v>125</v>
      </c>
      <c r="Q88" s="127">
        <v>130</v>
      </c>
    </row>
    <row r="89" spans="1:22" ht="28.5" customHeight="1" x14ac:dyDescent="0.25">
      <c r="A89" s="745"/>
      <c r="B89" s="736"/>
      <c r="C89" s="738"/>
      <c r="D89" s="741"/>
      <c r="E89" s="943"/>
      <c r="F89" s="715"/>
      <c r="G89" s="737"/>
      <c r="H89" s="719"/>
      <c r="I89" s="788"/>
      <c r="J89" s="730"/>
      <c r="K89" s="791"/>
      <c r="L89" s="730"/>
      <c r="M89" s="799" t="s">
        <v>198</v>
      </c>
      <c r="N89" s="77">
        <v>1000</v>
      </c>
      <c r="O89" s="723">
        <v>690</v>
      </c>
      <c r="P89" s="801">
        <v>700</v>
      </c>
      <c r="Q89" s="127">
        <v>700</v>
      </c>
      <c r="V89" s="713"/>
    </row>
    <row r="90" spans="1:22" ht="28.5" customHeight="1" x14ac:dyDescent="0.25">
      <c r="A90" s="745"/>
      <c r="B90" s="736"/>
      <c r="C90" s="738"/>
      <c r="D90" s="741"/>
      <c r="E90" s="767"/>
      <c r="F90" s="715"/>
      <c r="G90" s="737"/>
      <c r="H90" s="719"/>
      <c r="I90" s="788"/>
      <c r="J90" s="730"/>
      <c r="K90" s="791"/>
      <c r="L90" s="730"/>
      <c r="M90" s="718" t="s">
        <v>99</v>
      </c>
      <c r="N90" s="122">
        <v>800</v>
      </c>
      <c r="O90" s="717">
        <v>800</v>
      </c>
      <c r="P90" s="720">
        <v>800</v>
      </c>
      <c r="Q90" s="166">
        <v>800</v>
      </c>
      <c r="V90" s="713"/>
    </row>
    <row r="91" spans="1:22" ht="28.5" customHeight="1" x14ac:dyDescent="0.25">
      <c r="A91" s="745"/>
      <c r="B91" s="736"/>
      <c r="C91" s="738"/>
      <c r="D91" s="741"/>
      <c r="E91" s="767"/>
      <c r="F91" s="715"/>
      <c r="G91" s="737"/>
      <c r="H91" s="719"/>
      <c r="I91" s="788"/>
      <c r="J91" s="730"/>
      <c r="K91" s="791"/>
      <c r="L91" s="730"/>
      <c r="M91" s="799" t="s">
        <v>164</v>
      </c>
      <c r="N91" s="77">
        <v>26</v>
      </c>
      <c r="O91" s="723"/>
      <c r="P91" s="801"/>
      <c r="Q91" s="127"/>
      <c r="V91" s="713"/>
    </row>
    <row r="92" spans="1:22" ht="28.5" customHeight="1" x14ac:dyDescent="0.25">
      <c r="A92" s="745"/>
      <c r="B92" s="736"/>
      <c r="C92" s="738"/>
      <c r="D92" s="741"/>
      <c r="E92" s="767"/>
      <c r="F92" s="715"/>
      <c r="G92" s="737"/>
      <c r="H92" s="719"/>
      <c r="I92" s="788"/>
      <c r="J92" s="730"/>
      <c r="K92" s="791"/>
      <c r="L92" s="730"/>
      <c r="M92" s="799" t="s">
        <v>162</v>
      </c>
      <c r="N92" s="77">
        <v>1</v>
      </c>
      <c r="O92" s="723"/>
      <c r="P92" s="801"/>
      <c r="Q92" s="127"/>
      <c r="V92" s="713"/>
    </row>
    <row r="93" spans="1:22" ht="16.5" customHeight="1" x14ac:dyDescent="0.25">
      <c r="A93" s="745"/>
      <c r="B93" s="736"/>
      <c r="C93" s="714"/>
      <c r="D93" s="1184" t="s">
        <v>19</v>
      </c>
      <c r="E93" s="942" t="s">
        <v>185</v>
      </c>
      <c r="F93" s="114" t="s">
        <v>172</v>
      </c>
      <c r="G93" s="737"/>
      <c r="H93" s="123" t="s">
        <v>13</v>
      </c>
      <c r="I93" s="220">
        <f>387.3+11</f>
        <v>398.3</v>
      </c>
      <c r="J93" s="504">
        <v>480.6</v>
      </c>
      <c r="K93" s="790">
        <v>517.70000000000005</v>
      </c>
      <c r="L93" s="696">
        <v>519.70000000000005</v>
      </c>
      <c r="M93" s="718" t="s">
        <v>29</v>
      </c>
      <c r="N93" s="322">
        <v>12</v>
      </c>
      <c r="O93" s="717">
        <v>7</v>
      </c>
      <c r="P93" s="720">
        <v>9</v>
      </c>
      <c r="Q93" s="357">
        <v>11</v>
      </c>
      <c r="R93" s="665"/>
      <c r="S93" s="651"/>
      <c r="T93" s="651"/>
      <c r="U93" s="651"/>
    </row>
    <row r="94" spans="1:22" ht="30" customHeight="1" x14ac:dyDescent="0.25">
      <c r="A94" s="745"/>
      <c r="B94" s="736"/>
      <c r="C94" s="714"/>
      <c r="D94" s="1185"/>
      <c r="E94" s="943"/>
      <c r="F94" s="716"/>
      <c r="G94" s="737"/>
      <c r="H94" s="713"/>
      <c r="I94" s="744"/>
      <c r="J94" s="732"/>
      <c r="K94" s="733"/>
      <c r="L94" s="753"/>
      <c r="M94" s="718" t="s">
        <v>197</v>
      </c>
      <c r="N94" s="749">
        <v>136</v>
      </c>
      <c r="O94" s="717">
        <v>40</v>
      </c>
      <c r="P94" s="720">
        <v>40</v>
      </c>
      <c r="Q94" s="751">
        <v>40</v>
      </c>
    </row>
    <row r="95" spans="1:22" ht="27" customHeight="1" x14ac:dyDescent="0.25">
      <c r="A95" s="745"/>
      <c r="B95" s="736"/>
      <c r="C95" s="714"/>
      <c r="D95" s="1185"/>
      <c r="E95" s="943"/>
      <c r="F95" s="716"/>
      <c r="G95" s="737"/>
      <c r="H95" s="713"/>
      <c r="I95" s="744"/>
      <c r="J95" s="732"/>
      <c r="K95" s="733"/>
      <c r="L95" s="753"/>
      <c r="M95" s="718" t="s">
        <v>97</v>
      </c>
      <c r="N95" s="749">
        <v>100</v>
      </c>
      <c r="O95" s="717">
        <v>100</v>
      </c>
      <c r="P95" s="720">
        <v>100</v>
      </c>
      <c r="Q95" s="751">
        <v>100</v>
      </c>
    </row>
    <row r="96" spans="1:22" ht="27" customHeight="1" x14ac:dyDescent="0.25">
      <c r="A96" s="745"/>
      <c r="B96" s="736"/>
      <c r="C96" s="738"/>
      <c r="D96" s="741"/>
      <c r="E96" s="943"/>
      <c r="F96" s="715"/>
      <c r="G96" s="737"/>
      <c r="H96" s="713"/>
      <c r="I96" s="744"/>
      <c r="J96" s="732"/>
      <c r="K96" s="733"/>
      <c r="L96" s="753"/>
      <c r="M96" s="780" t="s">
        <v>165</v>
      </c>
      <c r="N96" s="749">
        <v>6</v>
      </c>
      <c r="O96" s="748"/>
      <c r="P96" s="769"/>
      <c r="Q96" s="751"/>
    </row>
    <row r="97" spans="1:21" ht="38.25" customHeight="1" x14ac:dyDescent="0.25">
      <c r="A97" s="745"/>
      <c r="B97" s="736"/>
      <c r="C97" s="738"/>
      <c r="D97" s="741"/>
      <c r="E97" s="943"/>
      <c r="F97" s="715"/>
      <c r="G97" s="737"/>
      <c r="H97" s="713"/>
      <c r="I97" s="744"/>
      <c r="J97" s="732"/>
      <c r="K97" s="733"/>
      <c r="L97" s="753"/>
      <c r="M97" s="780" t="s">
        <v>239</v>
      </c>
      <c r="N97" s="749"/>
      <c r="O97" s="748">
        <v>1</v>
      </c>
      <c r="P97" s="769"/>
      <c r="Q97" s="751"/>
    </row>
    <row r="98" spans="1:21" ht="18" customHeight="1" x14ac:dyDescent="0.25">
      <c r="A98" s="745"/>
      <c r="B98" s="736"/>
      <c r="C98" s="738"/>
      <c r="D98" s="741"/>
      <c r="E98" s="943"/>
      <c r="F98" s="715"/>
      <c r="G98" s="737"/>
      <c r="H98" s="713"/>
      <c r="I98" s="744"/>
      <c r="J98" s="732"/>
      <c r="K98" s="733"/>
      <c r="L98" s="753"/>
      <c r="M98" s="780" t="s">
        <v>232</v>
      </c>
      <c r="N98" s="749"/>
      <c r="O98" s="748">
        <v>2</v>
      </c>
      <c r="P98" s="769"/>
      <c r="Q98" s="751"/>
    </row>
    <row r="99" spans="1:21" ht="27" customHeight="1" x14ac:dyDescent="0.25">
      <c r="A99" s="745"/>
      <c r="B99" s="736"/>
      <c r="C99" s="738"/>
      <c r="D99" s="741"/>
      <c r="E99" s="962"/>
      <c r="F99" s="715"/>
      <c r="G99" s="737"/>
      <c r="H99" s="713"/>
      <c r="I99" s="744"/>
      <c r="J99" s="732"/>
      <c r="K99" s="733"/>
      <c r="L99" s="753"/>
      <c r="M99" s="780" t="s">
        <v>233</v>
      </c>
      <c r="N99" s="749"/>
      <c r="O99" s="748">
        <v>1</v>
      </c>
      <c r="P99" s="769"/>
      <c r="Q99" s="751"/>
    </row>
    <row r="100" spans="1:21" ht="27" customHeight="1" x14ac:dyDescent="0.25">
      <c r="A100" s="745"/>
      <c r="B100" s="736"/>
      <c r="C100" s="738"/>
      <c r="D100" s="741"/>
      <c r="E100" s="1120" t="s">
        <v>112</v>
      </c>
      <c r="F100" s="97" t="s">
        <v>195</v>
      </c>
      <c r="G100" s="737"/>
      <c r="H100" s="153" t="s">
        <v>13</v>
      </c>
      <c r="I100" s="775">
        <f>42.3-7</f>
        <v>35.299999999999997</v>
      </c>
      <c r="J100" s="505">
        <v>37.1</v>
      </c>
      <c r="K100" s="525">
        <v>38.9</v>
      </c>
      <c r="L100" s="487">
        <v>40.9</v>
      </c>
      <c r="M100" s="780" t="s">
        <v>67</v>
      </c>
      <c r="N100" s="323">
        <v>12</v>
      </c>
      <c r="O100" s="748">
        <v>14</v>
      </c>
      <c r="P100" s="769">
        <v>16</v>
      </c>
      <c r="Q100" s="265">
        <v>16</v>
      </c>
      <c r="R100" s="79"/>
      <c r="S100" s="713"/>
    </row>
    <row r="101" spans="1:21" ht="54.75" customHeight="1" x14ac:dyDescent="0.25">
      <c r="A101" s="745"/>
      <c r="B101" s="736"/>
      <c r="C101" s="738"/>
      <c r="D101" s="741"/>
      <c r="E101" s="1186"/>
      <c r="F101" s="715"/>
      <c r="G101" s="737"/>
      <c r="H101" s="50"/>
      <c r="I101" s="744"/>
      <c r="J101" s="526"/>
      <c r="K101" s="495"/>
      <c r="L101" s="753"/>
      <c r="M101" s="780" t="s">
        <v>113</v>
      </c>
      <c r="N101" s="323">
        <v>5</v>
      </c>
      <c r="O101" s="748">
        <v>5</v>
      </c>
      <c r="P101" s="769">
        <v>6</v>
      </c>
      <c r="Q101" s="265">
        <v>6</v>
      </c>
      <c r="S101" s="713"/>
    </row>
    <row r="102" spans="1:21" ht="28.5" customHeight="1" x14ac:dyDescent="0.25">
      <c r="A102" s="745"/>
      <c r="B102" s="736"/>
      <c r="C102" s="738"/>
      <c r="D102" s="741"/>
      <c r="E102" s="1121"/>
      <c r="F102" s="715"/>
      <c r="G102" s="737"/>
      <c r="H102" s="167"/>
      <c r="I102" s="776"/>
      <c r="J102" s="527"/>
      <c r="K102" s="528"/>
      <c r="L102" s="697"/>
      <c r="M102" s="718" t="s">
        <v>68</v>
      </c>
      <c r="N102" s="323">
        <v>5</v>
      </c>
      <c r="O102" s="570"/>
      <c r="P102" s="541"/>
      <c r="Q102" s="542"/>
    </row>
    <row r="103" spans="1:21" ht="39.75" customHeight="1" x14ac:dyDescent="0.25">
      <c r="A103" s="745"/>
      <c r="B103" s="736"/>
      <c r="C103" s="738"/>
      <c r="D103" s="741"/>
      <c r="E103" s="816" t="s">
        <v>111</v>
      </c>
      <c r="F103" s="633" t="s">
        <v>196</v>
      </c>
      <c r="G103" s="737"/>
      <c r="H103" s="50" t="s">
        <v>13</v>
      </c>
      <c r="I103" s="744"/>
      <c r="J103" s="730"/>
      <c r="K103" s="791">
        <v>21.9</v>
      </c>
      <c r="L103" s="753"/>
      <c r="M103" s="718" t="s">
        <v>106</v>
      </c>
      <c r="N103" s="323"/>
      <c r="O103" s="702"/>
      <c r="P103" s="720">
        <v>100</v>
      </c>
      <c r="Q103" s="265"/>
      <c r="R103" s="940"/>
      <c r="S103" s="941"/>
      <c r="T103" s="941"/>
      <c r="U103" s="941"/>
    </row>
    <row r="104" spans="1:21" ht="16.149999999999999" customHeight="1" x14ac:dyDescent="0.25">
      <c r="A104" s="279"/>
      <c r="B104" s="736"/>
      <c r="C104" s="738"/>
      <c r="D104" s="812" t="s">
        <v>21</v>
      </c>
      <c r="E104" s="942" t="s">
        <v>186</v>
      </c>
      <c r="F104" s="825" t="s">
        <v>172</v>
      </c>
      <c r="G104" s="737"/>
      <c r="H104" s="123" t="s">
        <v>13</v>
      </c>
      <c r="I104" s="220">
        <f>811.8+23</f>
        <v>834.8</v>
      </c>
      <c r="J104" s="505">
        <v>1054.3</v>
      </c>
      <c r="K104" s="790">
        <v>1210.2</v>
      </c>
      <c r="L104" s="696">
        <v>1110.2</v>
      </c>
      <c r="M104" s="718" t="s">
        <v>29</v>
      </c>
      <c r="N104" s="323">
        <v>20</v>
      </c>
      <c r="O104" s="717">
        <v>21</v>
      </c>
      <c r="P104" s="720">
        <v>47</v>
      </c>
      <c r="Q104" s="265">
        <v>50</v>
      </c>
    </row>
    <row r="105" spans="1:21" ht="27.65" customHeight="1" x14ac:dyDescent="0.25">
      <c r="A105" s="279"/>
      <c r="B105" s="736"/>
      <c r="C105" s="738"/>
      <c r="D105" s="741"/>
      <c r="E105" s="943"/>
      <c r="F105" s="825" t="s">
        <v>173</v>
      </c>
      <c r="G105" s="737"/>
      <c r="H105" s="743"/>
      <c r="I105" s="744"/>
      <c r="J105" s="754"/>
      <c r="K105" s="755"/>
      <c r="L105" s="753"/>
      <c r="M105" s="718" t="s">
        <v>197</v>
      </c>
      <c r="N105" s="323">
        <v>30</v>
      </c>
      <c r="O105" s="717">
        <v>45</v>
      </c>
      <c r="P105" s="720">
        <v>45</v>
      </c>
      <c r="Q105" s="265">
        <v>50</v>
      </c>
    </row>
    <row r="106" spans="1:21" ht="27.65" customHeight="1" x14ac:dyDescent="0.25">
      <c r="A106" s="279"/>
      <c r="B106" s="736"/>
      <c r="C106" s="738"/>
      <c r="D106" s="741"/>
      <c r="E106" s="943"/>
      <c r="F106" s="639"/>
      <c r="G106" s="737"/>
      <c r="H106" s="743"/>
      <c r="I106" s="744"/>
      <c r="J106" s="754"/>
      <c r="K106" s="755"/>
      <c r="L106" s="753"/>
      <c r="M106" s="780" t="s">
        <v>97</v>
      </c>
      <c r="N106" s="750">
        <v>350</v>
      </c>
      <c r="O106" s="748">
        <v>800</v>
      </c>
      <c r="P106" s="769">
        <v>900</v>
      </c>
      <c r="Q106" s="752">
        <v>1000</v>
      </c>
    </row>
    <row r="107" spans="1:21" ht="42.75" customHeight="1" x14ac:dyDescent="0.25">
      <c r="A107" s="745"/>
      <c r="B107" s="736"/>
      <c r="C107" s="738"/>
      <c r="D107" s="741"/>
      <c r="E107" s="739"/>
      <c r="F107" s="825"/>
      <c r="G107" s="737"/>
      <c r="H107" s="743"/>
      <c r="I107" s="744"/>
      <c r="J107" s="754"/>
      <c r="K107" s="755"/>
      <c r="L107" s="753"/>
      <c r="M107" s="780" t="s">
        <v>199</v>
      </c>
      <c r="N107" s="543"/>
      <c r="O107" s="748">
        <v>78</v>
      </c>
      <c r="P107" s="769">
        <v>78</v>
      </c>
      <c r="Q107" s="752">
        <v>84</v>
      </c>
    </row>
    <row r="108" spans="1:21" ht="27.65" customHeight="1" x14ac:dyDescent="0.25">
      <c r="A108" s="745"/>
      <c r="B108" s="736"/>
      <c r="C108" s="738"/>
      <c r="D108" s="741"/>
      <c r="E108" s="739"/>
      <c r="F108" s="746"/>
      <c r="G108" s="737"/>
      <c r="H108" s="743"/>
      <c r="I108" s="744"/>
      <c r="J108" s="754"/>
      <c r="K108" s="755"/>
      <c r="L108" s="753"/>
      <c r="M108" s="780" t="s">
        <v>166</v>
      </c>
      <c r="N108" s="750">
        <v>1</v>
      </c>
      <c r="O108" s="748"/>
      <c r="P108" s="769"/>
      <c r="Q108" s="752"/>
    </row>
    <row r="109" spans="1:21" ht="27.65" customHeight="1" x14ac:dyDescent="0.25">
      <c r="A109" s="745"/>
      <c r="B109" s="736"/>
      <c r="C109" s="738"/>
      <c r="D109" s="741"/>
      <c r="E109" s="739"/>
      <c r="F109" s="746"/>
      <c r="G109" s="737"/>
      <c r="H109" s="743"/>
      <c r="I109" s="744"/>
      <c r="J109" s="754"/>
      <c r="K109" s="755"/>
      <c r="L109" s="753"/>
      <c r="M109" s="780" t="s">
        <v>162</v>
      </c>
      <c r="N109" s="750">
        <v>1</v>
      </c>
      <c r="O109" s="748"/>
      <c r="P109" s="769"/>
      <c r="Q109" s="752"/>
    </row>
    <row r="110" spans="1:21" ht="27.65" customHeight="1" x14ac:dyDescent="0.25">
      <c r="A110" s="745"/>
      <c r="B110" s="736"/>
      <c r="C110" s="738"/>
      <c r="D110" s="741"/>
      <c r="E110" s="376"/>
      <c r="F110" s="291"/>
      <c r="G110" s="737"/>
      <c r="H110" s="630"/>
      <c r="I110" s="776"/>
      <c r="J110" s="624"/>
      <c r="K110" s="625"/>
      <c r="L110" s="697"/>
      <c r="M110" s="780" t="s">
        <v>234</v>
      </c>
      <c r="N110" s="750"/>
      <c r="O110" s="748">
        <v>6</v>
      </c>
      <c r="P110" s="769"/>
      <c r="Q110" s="752"/>
    </row>
    <row r="111" spans="1:21" ht="56.25" customHeight="1" x14ac:dyDescent="0.25">
      <c r="A111" s="745"/>
      <c r="B111" s="736"/>
      <c r="C111" s="738"/>
      <c r="D111" s="741"/>
      <c r="E111" s="707" t="s">
        <v>34</v>
      </c>
      <c r="F111" s="825" t="s">
        <v>214</v>
      </c>
      <c r="G111" s="737"/>
      <c r="H111" s="743" t="s">
        <v>13</v>
      </c>
      <c r="I111" s="744"/>
      <c r="J111" s="754"/>
      <c r="K111" s="755">
        <v>156</v>
      </c>
      <c r="L111" s="753"/>
      <c r="M111" s="780" t="s">
        <v>200</v>
      </c>
      <c r="N111" s="543"/>
      <c r="O111" s="571"/>
      <c r="P111" s="769">
        <v>2</v>
      </c>
      <c r="Q111" s="544"/>
      <c r="R111" s="79"/>
    </row>
    <row r="112" spans="1:21" ht="24.75" customHeight="1" x14ac:dyDescent="0.25">
      <c r="A112" s="721"/>
      <c r="B112" s="736"/>
      <c r="C112" s="29"/>
      <c r="D112" s="793"/>
      <c r="E112" s="942" t="s">
        <v>80</v>
      </c>
      <c r="F112" s="1178" t="s">
        <v>74</v>
      </c>
      <c r="G112" s="106"/>
      <c r="H112" s="123" t="s">
        <v>13</v>
      </c>
      <c r="I112" s="787">
        <v>329.7</v>
      </c>
      <c r="J112" s="504"/>
      <c r="K112" s="790"/>
      <c r="L112" s="505"/>
      <c r="M112" s="818" t="s">
        <v>78</v>
      </c>
      <c r="N112" s="324">
        <v>100</v>
      </c>
      <c r="O112" s="572"/>
      <c r="P112" s="199"/>
      <c r="Q112" s="358"/>
    </row>
    <row r="113" spans="1:20" ht="18.75" customHeight="1" x14ac:dyDescent="0.25">
      <c r="A113" s="721"/>
      <c r="B113" s="736"/>
      <c r="C113" s="29"/>
      <c r="D113" s="793"/>
      <c r="E113" s="962"/>
      <c r="F113" s="1179"/>
      <c r="G113" s="106"/>
      <c r="H113" s="333"/>
      <c r="I113" s="228"/>
      <c r="J113" s="529"/>
      <c r="K113" s="530"/>
      <c r="L113" s="597"/>
      <c r="M113" s="819"/>
      <c r="N113" s="325"/>
      <c r="O113" s="573"/>
      <c r="P113" s="545"/>
      <c r="Q113" s="128"/>
    </row>
    <row r="114" spans="1:20" ht="40.5" customHeight="1" x14ac:dyDescent="0.25">
      <c r="A114" s="721"/>
      <c r="B114" s="736"/>
      <c r="C114" s="29"/>
      <c r="D114" s="793"/>
      <c r="E114" s="816" t="s">
        <v>178</v>
      </c>
      <c r="F114" s="628" t="s">
        <v>177</v>
      </c>
      <c r="G114" s="783"/>
      <c r="H114" s="629" t="s">
        <v>13</v>
      </c>
      <c r="I114" s="546"/>
      <c r="J114" s="618"/>
      <c r="K114" s="583">
        <v>33.4</v>
      </c>
      <c r="L114" s="618"/>
      <c r="M114" s="307" t="s">
        <v>41</v>
      </c>
      <c r="N114" s="325"/>
      <c r="O114" s="627"/>
      <c r="P114" s="675">
        <v>1</v>
      </c>
      <c r="Q114" s="128"/>
      <c r="R114" s="79"/>
    </row>
    <row r="115" spans="1:20" ht="17.25" customHeight="1" x14ac:dyDescent="0.25">
      <c r="A115" s="279"/>
      <c r="B115" s="736"/>
      <c r="C115" s="714"/>
      <c r="D115" s="812" t="s">
        <v>90</v>
      </c>
      <c r="E115" s="942" t="s">
        <v>35</v>
      </c>
      <c r="F115" s="114" t="s">
        <v>172</v>
      </c>
      <c r="G115" s="1180"/>
      <c r="H115" s="141" t="s">
        <v>13</v>
      </c>
      <c r="I115" s="225">
        <f>415.9+30+5</f>
        <v>450.9</v>
      </c>
      <c r="J115" s="522">
        <v>488.8</v>
      </c>
      <c r="K115" s="523">
        <v>552.29999999999995</v>
      </c>
      <c r="L115" s="698">
        <v>537.70000000000005</v>
      </c>
      <c r="M115" s="718" t="s">
        <v>29</v>
      </c>
      <c r="N115" s="323">
        <v>38</v>
      </c>
      <c r="O115" s="717">
        <v>40</v>
      </c>
      <c r="P115" s="720">
        <v>40</v>
      </c>
      <c r="Q115" s="265">
        <v>40</v>
      </c>
    </row>
    <row r="116" spans="1:20" ht="28.5" customHeight="1" x14ac:dyDescent="0.25">
      <c r="A116" s="745"/>
      <c r="B116" s="736"/>
      <c r="C116" s="30"/>
      <c r="D116" s="813"/>
      <c r="E116" s="943"/>
      <c r="F116" s="825" t="s">
        <v>173</v>
      </c>
      <c r="G116" s="1180"/>
      <c r="H116" s="141"/>
      <c r="I116" s="744"/>
      <c r="J116" s="522"/>
      <c r="K116" s="523"/>
      <c r="L116" s="753"/>
      <c r="M116" s="780" t="s">
        <v>197</v>
      </c>
      <c r="N116" s="323">
        <v>300</v>
      </c>
      <c r="O116" s="748">
        <v>300</v>
      </c>
      <c r="P116" s="769">
        <v>300</v>
      </c>
      <c r="Q116" s="265">
        <v>300</v>
      </c>
    </row>
    <row r="117" spans="1:20" ht="28.5" customHeight="1" x14ac:dyDescent="0.25">
      <c r="A117" s="745"/>
      <c r="B117" s="736"/>
      <c r="C117" s="40"/>
      <c r="D117" s="813"/>
      <c r="E117" s="767"/>
      <c r="F117" s="580"/>
      <c r="G117" s="1180"/>
      <c r="H117" s="141"/>
      <c r="I117" s="744"/>
      <c r="J117" s="522"/>
      <c r="K117" s="523"/>
      <c r="L117" s="753"/>
      <c r="M117" s="780" t="s">
        <v>165</v>
      </c>
      <c r="N117" s="323">
        <v>4</v>
      </c>
      <c r="O117" s="748"/>
      <c r="P117" s="769"/>
      <c r="Q117" s="265"/>
    </row>
    <row r="118" spans="1:20" ht="27.75" customHeight="1" x14ac:dyDescent="0.25">
      <c r="A118" s="745"/>
      <c r="B118" s="736"/>
      <c r="C118" s="40"/>
      <c r="D118" s="813" t="s">
        <v>23</v>
      </c>
      <c r="E118" s="942" t="s">
        <v>82</v>
      </c>
      <c r="F118" s="825" t="s">
        <v>172</v>
      </c>
      <c r="G118" s="1180"/>
      <c r="H118" s="123" t="s">
        <v>13</v>
      </c>
      <c r="I118" s="229">
        <v>42.6</v>
      </c>
      <c r="J118" s="505">
        <v>14.5</v>
      </c>
      <c r="K118" s="790">
        <v>43.2</v>
      </c>
      <c r="L118" s="699">
        <v>45.3</v>
      </c>
      <c r="M118" s="103" t="s">
        <v>134</v>
      </c>
      <c r="N118" s="92">
        <v>10</v>
      </c>
      <c r="O118" s="717">
        <v>7</v>
      </c>
      <c r="P118" s="720">
        <v>9</v>
      </c>
      <c r="Q118" s="124">
        <v>9</v>
      </c>
      <c r="R118" s="79"/>
      <c r="T118" s="713"/>
    </row>
    <row r="119" spans="1:20" ht="13.5" customHeight="1" x14ac:dyDescent="0.25">
      <c r="A119" s="745"/>
      <c r="B119" s="736"/>
      <c r="C119" s="40"/>
      <c r="D119" s="813"/>
      <c r="E119" s="943"/>
      <c r="F119" s="716"/>
      <c r="G119" s="1180"/>
      <c r="H119" s="184"/>
      <c r="I119" s="226"/>
      <c r="J119" s="531"/>
      <c r="K119" s="532"/>
      <c r="L119" s="700"/>
      <c r="M119" s="1101" t="s">
        <v>221</v>
      </c>
      <c r="N119" s="229">
        <v>7.5679999999999996</v>
      </c>
      <c r="O119" s="574">
        <v>3.6</v>
      </c>
      <c r="P119" s="416">
        <v>10.5</v>
      </c>
      <c r="Q119" s="351">
        <v>11.1</v>
      </c>
    </row>
    <row r="120" spans="1:20" ht="16.5" customHeight="1" thickBot="1" x14ac:dyDescent="0.3">
      <c r="A120" s="274"/>
      <c r="B120" s="11"/>
      <c r="C120" s="31"/>
      <c r="D120" s="81"/>
      <c r="E120" s="944"/>
      <c r="F120" s="115"/>
      <c r="G120" s="1181"/>
      <c r="H120" s="185" t="s">
        <v>14</v>
      </c>
      <c r="I120" s="84">
        <f>SUM(I63:I119)</f>
        <v>6090.8</v>
      </c>
      <c r="J120" s="481">
        <f>SUM(J63:J119)</f>
        <v>6468.5000000000009</v>
      </c>
      <c r="K120" s="482">
        <f>SUM(K63:K119)</f>
        <v>6864.699999999998</v>
      </c>
      <c r="L120" s="483">
        <f>SUM(L63:L119)</f>
        <v>6589.5999999999985</v>
      </c>
      <c r="M120" s="1102"/>
      <c r="N120" s="326"/>
      <c r="O120" s="575"/>
      <c r="P120" s="362"/>
      <c r="Q120" s="129"/>
    </row>
    <row r="121" spans="1:20" ht="17.25" customHeight="1" x14ac:dyDescent="0.25">
      <c r="A121" s="273" t="s">
        <v>9</v>
      </c>
      <c r="B121" s="32" t="s">
        <v>15</v>
      </c>
      <c r="C121" s="33" t="s">
        <v>15</v>
      </c>
      <c r="D121" s="89"/>
      <c r="E121" s="810" t="s">
        <v>36</v>
      </c>
      <c r="F121" s="34"/>
      <c r="G121" s="99"/>
      <c r="H121" s="69"/>
      <c r="I121" s="227"/>
      <c r="J121" s="484"/>
      <c r="K121" s="485"/>
      <c r="L121" s="534"/>
      <c r="M121" s="108"/>
      <c r="N121" s="78"/>
      <c r="O121" s="108"/>
      <c r="P121" s="807"/>
      <c r="Q121" s="130"/>
    </row>
    <row r="122" spans="1:20" ht="105.75" customHeight="1" x14ac:dyDescent="0.25">
      <c r="A122" s="721"/>
      <c r="B122" s="736"/>
      <c r="C122" s="36"/>
      <c r="D122" s="94" t="s">
        <v>9</v>
      </c>
      <c r="E122" s="101" t="s">
        <v>72</v>
      </c>
      <c r="F122" s="628" t="s">
        <v>172</v>
      </c>
      <c r="G122" s="774" t="s">
        <v>142</v>
      </c>
      <c r="H122" s="717" t="s">
        <v>13</v>
      </c>
      <c r="I122" s="217">
        <v>19.7</v>
      </c>
      <c r="J122" s="535">
        <v>18.8</v>
      </c>
      <c r="K122" s="536">
        <v>19</v>
      </c>
      <c r="L122" s="519">
        <v>19</v>
      </c>
      <c r="M122" s="165" t="s">
        <v>70</v>
      </c>
      <c r="N122" s="77">
        <v>1</v>
      </c>
      <c r="O122" s="413">
        <v>1</v>
      </c>
      <c r="P122" s="414">
        <v>1</v>
      </c>
      <c r="Q122" s="127">
        <v>1</v>
      </c>
      <c r="R122" s="221"/>
    </row>
    <row r="123" spans="1:20" ht="44.25" customHeight="1" x14ac:dyDescent="0.25">
      <c r="A123" s="721"/>
      <c r="B123" s="736"/>
      <c r="C123" s="36"/>
      <c r="D123" s="792" t="s">
        <v>15</v>
      </c>
      <c r="E123" s="766" t="s">
        <v>116</v>
      </c>
      <c r="F123" s="632" t="s">
        <v>172</v>
      </c>
      <c r="G123" s="796" t="s">
        <v>95</v>
      </c>
      <c r="H123" s="717" t="s">
        <v>38</v>
      </c>
      <c r="I123" s="217">
        <v>10</v>
      </c>
      <c r="J123" s="535"/>
      <c r="K123" s="536"/>
      <c r="L123" s="519"/>
      <c r="M123" s="165" t="s">
        <v>110</v>
      </c>
      <c r="N123" s="77">
        <v>100</v>
      </c>
      <c r="O123" s="413"/>
      <c r="P123" s="414"/>
      <c r="Q123" s="127"/>
      <c r="R123" s="221"/>
    </row>
    <row r="124" spans="1:20" ht="41.25" customHeight="1" x14ac:dyDescent="0.25">
      <c r="A124" s="721"/>
      <c r="B124" s="736"/>
      <c r="C124" s="20"/>
      <c r="D124" s="1150" t="s">
        <v>17</v>
      </c>
      <c r="E124" s="942" t="s">
        <v>69</v>
      </c>
      <c r="F124" s="632" t="s">
        <v>172</v>
      </c>
      <c r="G124" s="1152" t="s">
        <v>142</v>
      </c>
      <c r="H124" s="76" t="s">
        <v>13</v>
      </c>
      <c r="I124" s="217">
        <f>25+34.6</f>
        <v>59.6</v>
      </c>
      <c r="J124" s="619"/>
      <c r="K124" s="620"/>
      <c r="L124" s="621"/>
      <c r="M124" s="379" t="s">
        <v>115</v>
      </c>
      <c r="N124" s="144">
        <v>100</v>
      </c>
      <c r="O124" s="717"/>
      <c r="P124" s="720"/>
      <c r="Q124" s="445"/>
      <c r="R124" s="79"/>
    </row>
    <row r="125" spans="1:20" ht="27" customHeight="1" x14ac:dyDescent="0.25">
      <c r="A125" s="721"/>
      <c r="B125" s="736"/>
      <c r="C125" s="36"/>
      <c r="D125" s="1162"/>
      <c r="E125" s="943"/>
      <c r="F125" s="715"/>
      <c r="G125" s="1163"/>
      <c r="H125" s="774" t="s">
        <v>13</v>
      </c>
      <c r="I125" s="776"/>
      <c r="J125" s="777">
        <v>74.400000000000006</v>
      </c>
      <c r="K125" s="548"/>
      <c r="L125" s="549"/>
      <c r="M125" s="378" t="s">
        <v>204</v>
      </c>
      <c r="N125" s="443"/>
      <c r="O125" s="723">
        <v>100</v>
      </c>
      <c r="P125" s="801"/>
      <c r="Q125" s="444"/>
    </row>
    <row r="126" spans="1:20" ht="27" customHeight="1" x14ac:dyDescent="0.25">
      <c r="A126" s="721"/>
      <c r="B126" s="736"/>
      <c r="C126" s="36"/>
      <c r="D126" s="1162"/>
      <c r="E126" s="943"/>
      <c r="F126" s="715"/>
      <c r="G126" s="1163"/>
      <c r="H126" s="723" t="s">
        <v>13</v>
      </c>
      <c r="I126" s="776"/>
      <c r="J126" s="465">
        <f>3.8+3.9</f>
        <v>7.6999999999999993</v>
      </c>
      <c r="K126" s="548"/>
      <c r="L126" s="550"/>
      <c r="M126" s="378" t="s">
        <v>205</v>
      </c>
      <c r="N126" s="443"/>
      <c r="O126" s="723">
        <v>100</v>
      </c>
      <c r="P126" s="801"/>
      <c r="Q126" s="462"/>
    </row>
    <row r="127" spans="1:20" ht="41.25" customHeight="1" x14ac:dyDescent="0.25">
      <c r="A127" s="721"/>
      <c r="B127" s="736"/>
      <c r="C127" s="36"/>
      <c r="D127" s="1162"/>
      <c r="E127" s="943"/>
      <c r="F127" s="715"/>
      <c r="G127" s="1163"/>
      <c r="H127" s="723" t="s">
        <v>13</v>
      </c>
      <c r="I127" s="776"/>
      <c r="J127" s="465"/>
      <c r="K127" s="779">
        <v>89.6</v>
      </c>
      <c r="L127" s="490">
        <v>60</v>
      </c>
      <c r="M127" s="378" t="s">
        <v>179</v>
      </c>
      <c r="N127" s="443"/>
      <c r="O127" s="723"/>
      <c r="P127" s="801">
        <v>60</v>
      </c>
      <c r="Q127" s="551">
        <v>100</v>
      </c>
    </row>
    <row r="128" spans="1:20" ht="29.25" customHeight="1" x14ac:dyDescent="0.25">
      <c r="A128" s="721"/>
      <c r="B128" s="736"/>
      <c r="C128" s="36"/>
      <c r="D128" s="1151"/>
      <c r="E128" s="962"/>
      <c r="F128" s="715"/>
      <c r="G128" s="1153"/>
      <c r="H128" s="723" t="s">
        <v>13</v>
      </c>
      <c r="I128" s="776"/>
      <c r="J128" s="465"/>
      <c r="K128" s="779">
        <v>40</v>
      </c>
      <c r="L128" s="490">
        <v>80</v>
      </c>
      <c r="M128" s="378" t="s">
        <v>206</v>
      </c>
      <c r="N128" s="443"/>
      <c r="O128" s="723"/>
      <c r="P128" s="801">
        <v>40</v>
      </c>
      <c r="Q128" s="551">
        <v>100</v>
      </c>
    </row>
    <row r="129" spans="1:21" ht="41.25" customHeight="1" x14ac:dyDescent="0.25">
      <c r="A129" s="721"/>
      <c r="B129" s="736"/>
      <c r="C129" s="36"/>
      <c r="D129" s="94" t="s">
        <v>18</v>
      </c>
      <c r="E129" s="101" t="s">
        <v>167</v>
      </c>
      <c r="F129" s="715"/>
      <c r="G129" s="796" t="s">
        <v>103</v>
      </c>
      <c r="H129" s="717" t="s">
        <v>13</v>
      </c>
      <c r="I129" s="217">
        <v>3</v>
      </c>
      <c r="J129" s="535"/>
      <c r="K129" s="536"/>
      <c r="L129" s="519"/>
      <c r="M129" s="378" t="s">
        <v>168</v>
      </c>
      <c r="N129" s="800">
        <v>100</v>
      </c>
      <c r="O129" s="723"/>
      <c r="P129" s="801"/>
      <c r="Q129" s="462"/>
    </row>
    <row r="130" spans="1:21" ht="29.25" customHeight="1" x14ac:dyDescent="0.25">
      <c r="A130" s="721"/>
      <c r="B130" s="736"/>
      <c r="C130" s="36"/>
      <c r="D130" s="793" t="s">
        <v>19</v>
      </c>
      <c r="E130" s="942" t="s">
        <v>227</v>
      </c>
      <c r="F130" s="633" t="s">
        <v>172</v>
      </c>
      <c r="G130" s="1152" t="s">
        <v>142</v>
      </c>
      <c r="H130" s="717" t="s">
        <v>13</v>
      </c>
      <c r="I130" s="217"/>
      <c r="J130" s="535">
        <v>9.6</v>
      </c>
      <c r="K130" s="536"/>
      <c r="L130" s="519"/>
      <c r="M130" s="379" t="s">
        <v>208</v>
      </c>
      <c r="N130" s="144"/>
      <c r="O130" s="717">
        <v>100</v>
      </c>
      <c r="P130" s="720"/>
      <c r="Q130" s="446"/>
    </row>
    <row r="131" spans="1:21" ht="30.75" customHeight="1" x14ac:dyDescent="0.25">
      <c r="A131" s="721"/>
      <c r="B131" s="736"/>
      <c r="C131" s="36"/>
      <c r="D131" s="794"/>
      <c r="E131" s="962"/>
      <c r="F131" s="580"/>
      <c r="G131" s="1163"/>
      <c r="H131" s="723" t="s">
        <v>13</v>
      </c>
      <c r="I131" s="776"/>
      <c r="J131" s="465"/>
      <c r="K131" s="779">
        <v>10</v>
      </c>
      <c r="L131" s="490">
        <v>10</v>
      </c>
      <c r="M131" s="379" t="s">
        <v>207</v>
      </c>
      <c r="N131" s="144"/>
      <c r="O131" s="717"/>
      <c r="P131" s="720">
        <v>1</v>
      </c>
      <c r="Q131" s="170">
        <v>1</v>
      </c>
    </row>
    <row r="132" spans="1:21" ht="40.5" customHeight="1" x14ac:dyDescent="0.25">
      <c r="A132" s="721"/>
      <c r="B132" s="736"/>
      <c r="C132" s="36"/>
      <c r="D132" s="793" t="s">
        <v>21</v>
      </c>
      <c r="E132" s="739" t="s">
        <v>180</v>
      </c>
      <c r="F132" s="633" t="s">
        <v>177</v>
      </c>
      <c r="G132" s="1163"/>
      <c r="H132" s="717" t="s">
        <v>13</v>
      </c>
      <c r="I132" s="217"/>
      <c r="J132" s="535"/>
      <c r="K132" s="536">
        <v>24</v>
      </c>
      <c r="L132" s="519"/>
      <c r="M132" s="379" t="s">
        <v>209</v>
      </c>
      <c r="N132" s="144"/>
      <c r="O132" s="717"/>
      <c r="P132" s="720">
        <v>100</v>
      </c>
      <c r="Q132" s="446"/>
      <c r="R132" s="79"/>
    </row>
    <row r="133" spans="1:21" ht="53.25" customHeight="1" x14ac:dyDescent="0.25">
      <c r="A133" s="721"/>
      <c r="B133" s="736"/>
      <c r="C133" s="36"/>
      <c r="D133" s="794"/>
      <c r="E133" s="376"/>
      <c r="F133" s="708"/>
      <c r="G133" s="1163"/>
      <c r="H133" s="723" t="s">
        <v>13</v>
      </c>
      <c r="I133" s="776"/>
      <c r="J133" s="465"/>
      <c r="K133" s="779">
        <v>20.100000000000001</v>
      </c>
      <c r="L133" s="490"/>
      <c r="M133" s="378" t="s">
        <v>211</v>
      </c>
      <c r="N133" s="800"/>
      <c r="O133" s="723"/>
      <c r="P133" s="801">
        <v>100</v>
      </c>
      <c r="Q133" s="462"/>
    </row>
    <row r="134" spans="1:21" ht="27.75" customHeight="1" x14ac:dyDescent="0.25">
      <c r="A134" s="721"/>
      <c r="B134" s="736"/>
      <c r="C134" s="36"/>
      <c r="D134" s="793" t="s">
        <v>90</v>
      </c>
      <c r="E134" s="942" t="s">
        <v>216</v>
      </c>
      <c r="F134" s="97" t="s">
        <v>177</v>
      </c>
      <c r="G134" s="796"/>
      <c r="H134" s="1152" t="s">
        <v>13</v>
      </c>
      <c r="I134" s="1170"/>
      <c r="J134" s="1172">
        <v>8.9</v>
      </c>
      <c r="K134" s="1174"/>
      <c r="L134" s="1176"/>
      <c r="M134" s="959" t="s">
        <v>210</v>
      </c>
      <c r="N134" s="1159"/>
      <c r="O134" s="1161">
        <v>100</v>
      </c>
      <c r="P134" s="945"/>
      <c r="Q134" s="948"/>
    </row>
    <row r="135" spans="1:21" ht="12" customHeight="1" x14ac:dyDescent="0.25">
      <c r="A135" s="721"/>
      <c r="B135" s="736"/>
      <c r="C135" s="36"/>
      <c r="D135" s="793"/>
      <c r="E135" s="943"/>
      <c r="F135" s="715"/>
      <c r="G135" s="796"/>
      <c r="H135" s="1153"/>
      <c r="I135" s="1171"/>
      <c r="J135" s="1173"/>
      <c r="K135" s="1175"/>
      <c r="L135" s="1177"/>
      <c r="M135" s="960"/>
      <c r="N135" s="1164"/>
      <c r="O135" s="1166"/>
      <c r="P135" s="946"/>
      <c r="Q135" s="949"/>
    </row>
    <row r="136" spans="1:21" ht="16.899999999999999" customHeight="1" thickBot="1" x14ac:dyDescent="0.3">
      <c r="A136" s="721"/>
      <c r="B136" s="736"/>
      <c r="C136" s="39"/>
      <c r="D136" s="584"/>
      <c r="E136" s="944"/>
      <c r="F136" s="115"/>
      <c r="G136" s="137"/>
      <c r="H136" s="57" t="s">
        <v>14</v>
      </c>
      <c r="I136" s="84">
        <f>SUM(I122:I131)</f>
        <v>92.3</v>
      </c>
      <c r="J136" s="481">
        <f>SUM(J122:J135)</f>
        <v>119.4</v>
      </c>
      <c r="K136" s="482">
        <f>SUM(K122:K135)</f>
        <v>202.7</v>
      </c>
      <c r="L136" s="533">
        <f>SUM(L122:L135)</f>
        <v>169</v>
      </c>
      <c r="M136" s="961"/>
      <c r="N136" s="1165"/>
      <c r="O136" s="1167"/>
      <c r="P136" s="947"/>
      <c r="Q136" s="950"/>
    </row>
    <row r="137" spans="1:21" ht="14.65" customHeight="1" x14ac:dyDescent="0.25">
      <c r="A137" s="273" t="s">
        <v>9</v>
      </c>
      <c r="B137" s="32" t="s">
        <v>15</v>
      </c>
      <c r="C137" s="33" t="s">
        <v>17</v>
      </c>
      <c r="D137" s="89"/>
      <c r="E137" s="646" t="s">
        <v>217</v>
      </c>
      <c r="F137" s="581" t="s">
        <v>172</v>
      </c>
      <c r="G137" s="1152" t="s">
        <v>103</v>
      </c>
      <c r="H137" s="647"/>
      <c r="I137" s="576"/>
      <c r="J137" s="648"/>
      <c r="K137" s="649"/>
      <c r="L137" s="650"/>
      <c r="M137" s="653"/>
      <c r="N137" s="654"/>
      <c r="O137" s="655"/>
      <c r="P137" s="656"/>
      <c r="Q137" s="657"/>
    </row>
    <row r="138" spans="1:21" ht="14.65" customHeight="1" x14ac:dyDescent="0.25">
      <c r="A138" s="721"/>
      <c r="B138" s="736"/>
      <c r="C138" s="304"/>
      <c r="D138" s="52"/>
      <c r="E138" s="739" t="s">
        <v>218</v>
      </c>
      <c r="F138" s="746"/>
      <c r="G138" s="1168"/>
      <c r="H138" s="95" t="s">
        <v>13</v>
      </c>
      <c r="I138" s="788">
        <v>118.3</v>
      </c>
      <c r="J138" s="499">
        <v>209</v>
      </c>
      <c r="K138" s="791">
        <v>210</v>
      </c>
      <c r="L138" s="521">
        <v>210</v>
      </c>
      <c r="M138" s="651" t="s">
        <v>212</v>
      </c>
      <c r="N138" s="783">
        <v>7</v>
      </c>
      <c r="O138" s="380">
        <v>7</v>
      </c>
      <c r="P138" s="770">
        <v>7</v>
      </c>
      <c r="Q138" s="786">
        <v>7</v>
      </c>
    </row>
    <row r="139" spans="1:21" ht="14.65" customHeight="1" x14ac:dyDescent="0.25">
      <c r="A139" s="721"/>
      <c r="B139" s="736"/>
      <c r="C139" s="304"/>
      <c r="D139" s="52"/>
      <c r="E139" s="376"/>
      <c r="F139" s="746"/>
      <c r="G139" s="1168"/>
      <c r="H139" s="194" t="s">
        <v>38</v>
      </c>
      <c r="I139" s="546">
        <v>19.899999999999999</v>
      </c>
      <c r="J139" s="504"/>
      <c r="K139" s="790"/>
      <c r="L139" s="524"/>
      <c r="M139" s="652"/>
      <c r="N139" s="800"/>
      <c r="O139" s="382"/>
      <c r="P139" s="801"/>
      <c r="Q139" s="551"/>
    </row>
    <row r="140" spans="1:21" ht="27.75" customHeight="1" x14ac:dyDescent="0.25">
      <c r="A140" s="721"/>
      <c r="B140" s="736"/>
      <c r="C140" s="304"/>
      <c r="D140" s="52"/>
      <c r="E140" s="739" t="s">
        <v>219</v>
      </c>
      <c r="F140" s="746"/>
      <c r="G140" s="1168"/>
      <c r="H140" s="93" t="s">
        <v>13</v>
      </c>
      <c r="I140" s="787"/>
      <c r="J140" s="504">
        <v>128</v>
      </c>
      <c r="K140" s="790">
        <v>128</v>
      </c>
      <c r="L140" s="524">
        <v>128</v>
      </c>
      <c r="M140" s="959" t="s">
        <v>220</v>
      </c>
      <c r="N140" s="783"/>
      <c r="O140" s="380">
        <v>7</v>
      </c>
      <c r="P140" s="770">
        <v>7</v>
      </c>
      <c r="Q140" s="786">
        <v>7</v>
      </c>
    </row>
    <row r="141" spans="1:21" ht="14.65" customHeight="1" thickBot="1" x14ac:dyDescent="0.3">
      <c r="A141" s="721"/>
      <c r="B141" s="736"/>
      <c r="C141" s="585"/>
      <c r="D141" s="584"/>
      <c r="E141" s="60"/>
      <c r="F141" s="586"/>
      <c r="G141" s="1169"/>
      <c r="H141" s="57" t="s">
        <v>14</v>
      </c>
      <c r="I141" s="84">
        <f>SUM(I137:I140)</f>
        <v>138.19999999999999</v>
      </c>
      <c r="J141" s="481">
        <f>SUM(J137:J140)</f>
        <v>337</v>
      </c>
      <c r="K141" s="482">
        <f>SUM(K137:K140)</f>
        <v>338</v>
      </c>
      <c r="L141" s="533">
        <f>SUM(L137:L140)</f>
        <v>338</v>
      </c>
      <c r="M141" s="961"/>
      <c r="N141" s="587"/>
      <c r="O141" s="588"/>
      <c r="P141" s="768"/>
      <c r="Q141" s="589"/>
    </row>
    <row r="142" spans="1:21" ht="22.9" customHeight="1" x14ac:dyDescent="0.25">
      <c r="A142" s="273" t="s">
        <v>9</v>
      </c>
      <c r="B142" s="12" t="s">
        <v>15</v>
      </c>
      <c r="C142" s="33" t="s">
        <v>18</v>
      </c>
      <c r="D142" s="89"/>
      <c r="E142" s="998" t="s">
        <v>39</v>
      </c>
      <c r="F142" s="96"/>
      <c r="G142" s="385"/>
      <c r="H142" s="383"/>
      <c r="I142" s="201"/>
      <c r="J142" s="475"/>
      <c r="K142" s="476"/>
      <c r="L142" s="537"/>
      <c r="M142" s="328"/>
      <c r="N142" s="78"/>
      <c r="O142" s="359"/>
      <c r="P142" s="363"/>
      <c r="Q142" s="130"/>
    </row>
    <row r="143" spans="1:21" ht="21" customHeight="1" x14ac:dyDescent="0.25">
      <c r="A143" s="721"/>
      <c r="B143" s="736"/>
      <c r="C143" s="28"/>
      <c r="D143" s="52"/>
      <c r="E143" s="999"/>
      <c r="F143" s="97"/>
      <c r="G143" s="106"/>
      <c r="H143" s="719"/>
      <c r="I143" s="228"/>
      <c r="J143" s="499"/>
      <c r="K143" s="791"/>
      <c r="L143" s="464"/>
      <c r="M143" s="329"/>
      <c r="N143" s="783"/>
      <c r="O143" s="360"/>
      <c r="P143" s="364"/>
      <c r="Q143" s="786"/>
      <c r="U143" s="713"/>
    </row>
    <row r="144" spans="1:21" ht="23.5" customHeight="1" x14ac:dyDescent="0.25">
      <c r="A144" s="280"/>
      <c r="B144" s="736"/>
      <c r="C144" s="80"/>
      <c r="D144" s="1150" t="s">
        <v>9</v>
      </c>
      <c r="E144" s="942" t="s">
        <v>43</v>
      </c>
      <c r="F144" s="814" t="s">
        <v>92</v>
      </c>
      <c r="G144" s="1152" t="s">
        <v>96</v>
      </c>
      <c r="H144" s="590" t="s">
        <v>38</v>
      </c>
      <c r="I144" s="775">
        <f>53.3+49-0.7</f>
        <v>101.6</v>
      </c>
      <c r="J144" s="504">
        <v>28.5</v>
      </c>
      <c r="K144" s="790"/>
      <c r="L144" s="516"/>
      <c r="M144" s="474" t="s">
        <v>44</v>
      </c>
      <c r="N144" s="782">
        <v>100</v>
      </c>
      <c r="O144" s="765">
        <v>100</v>
      </c>
      <c r="P144" s="766"/>
      <c r="Q144" s="785"/>
    </row>
    <row r="145" spans="1:21" ht="23.5" customHeight="1" x14ac:dyDescent="0.25">
      <c r="A145" s="280"/>
      <c r="B145" s="736"/>
      <c r="C145" s="80"/>
      <c r="D145" s="1162"/>
      <c r="E145" s="943"/>
      <c r="F145" s="825" t="s">
        <v>74</v>
      </c>
      <c r="G145" s="1163"/>
      <c r="H145" s="123" t="s">
        <v>61</v>
      </c>
      <c r="I145" s="217">
        <f>81.3-45.7+8.5</f>
        <v>44.099999999999994</v>
      </c>
      <c r="J145" s="582"/>
      <c r="K145" s="583"/>
      <c r="L145" s="519"/>
      <c r="M145" s="268"/>
      <c r="N145" s="187"/>
      <c r="O145" s="263"/>
      <c r="P145" s="188"/>
      <c r="Q145" s="268"/>
    </row>
    <row r="146" spans="1:21" ht="33.75" customHeight="1" x14ac:dyDescent="0.25">
      <c r="A146" s="280"/>
      <c r="B146" s="736"/>
      <c r="C146" s="80"/>
      <c r="D146" s="1162"/>
      <c r="E146" s="943"/>
      <c r="F146" s="98"/>
      <c r="G146" s="1163"/>
      <c r="H146" s="590" t="s">
        <v>84</v>
      </c>
      <c r="I146" s="228">
        <f>2.4+45.7</f>
        <v>48.1</v>
      </c>
      <c r="J146" s="591">
        <v>62.4</v>
      </c>
      <c r="K146" s="592"/>
      <c r="L146" s="464"/>
      <c r="M146" s="451"/>
      <c r="N146" s="783"/>
      <c r="O146" s="380"/>
      <c r="P146" s="770"/>
      <c r="Q146" s="786"/>
    </row>
    <row r="147" spans="1:21" ht="28.5" customHeight="1" x14ac:dyDescent="0.25">
      <c r="A147" s="721"/>
      <c r="B147" s="736"/>
      <c r="C147" s="28"/>
      <c r="D147" s="1150" t="s">
        <v>15</v>
      </c>
      <c r="E147" s="942" t="s">
        <v>128</v>
      </c>
      <c r="F147" s="814" t="s">
        <v>74</v>
      </c>
      <c r="G147" s="1152" t="s">
        <v>104</v>
      </c>
      <c r="H147" s="194" t="s">
        <v>38</v>
      </c>
      <c r="I147" s="546">
        <v>6</v>
      </c>
      <c r="J147" s="582"/>
      <c r="K147" s="583"/>
      <c r="L147" s="547"/>
      <c r="M147" s="379" t="s">
        <v>41</v>
      </c>
      <c r="N147" s="144"/>
      <c r="O147" s="411"/>
      <c r="P147" s="720">
        <v>1</v>
      </c>
      <c r="Q147" s="170"/>
    </row>
    <row r="148" spans="1:21" ht="19.5" customHeight="1" x14ac:dyDescent="0.25">
      <c r="A148" s="721"/>
      <c r="B148" s="736"/>
      <c r="C148" s="28"/>
      <c r="D148" s="1151"/>
      <c r="E148" s="962"/>
      <c r="F148" s="815" t="s">
        <v>173</v>
      </c>
      <c r="G148" s="1153"/>
      <c r="H148" s="593" t="s">
        <v>13</v>
      </c>
      <c r="I148" s="228"/>
      <c r="J148" s="591">
        <v>50</v>
      </c>
      <c r="K148" s="592">
        <v>155</v>
      </c>
      <c r="L148" s="464">
        <v>148</v>
      </c>
      <c r="M148" s="594" t="s">
        <v>42</v>
      </c>
      <c r="N148" s="783"/>
      <c r="O148" s="723"/>
      <c r="P148" s="801">
        <v>5</v>
      </c>
      <c r="Q148" s="786">
        <v>15</v>
      </c>
    </row>
    <row r="149" spans="1:21" ht="21" customHeight="1" x14ac:dyDescent="0.25">
      <c r="A149" s="721"/>
      <c r="B149" s="736"/>
      <c r="C149" s="28"/>
      <c r="D149" s="1150" t="s">
        <v>17</v>
      </c>
      <c r="E149" s="942" t="s">
        <v>107</v>
      </c>
      <c r="F149" s="1157" t="s">
        <v>196</v>
      </c>
      <c r="G149" s="796" t="s">
        <v>95</v>
      </c>
      <c r="H149" s="384" t="s">
        <v>13</v>
      </c>
      <c r="I149" s="228">
        <v>3</v>
      </c>
      <c r="J149" s="465">
        <v>8.5</v>
      </c>
      <c r="K149" s="779"/>
      <c r="L149" s="464"/>
      <c r="M149" s="959" t="s">
        <v>117</v>
      </c>
      <c r="N149" s="1159">
        <v>30</v>
      </c>
      <c r="O149" s="1161">
        <v>100</v>
      </c>
      <c r="P149" s="945"/>
      <c r="Q149" s="948"/>
      <c r="U149" s="713"/>
    </row>
    <row r="150" spans="1:21" ht="21" customHeight="1" x14ac:dyDescent="0.25">
      <c r="A150" s="721"/>
      <c r="B150" s="736"/>
      <c r="C150" s="28"/>
      <c r="D150" s="1151"/>
      <c r="E150" s="962"/>
      <c r="F150" s="1158"/>
      <c r="G150" s="796"/>
      <c r="H150" s="689" t="s">
        <v>38</v>
      </c>
      <c r="I150" s="788">
        <v>0.7</v>
      </c>
      <c r="J150" s="478"/>
      <c r="K150" s="479"/>
      <c r="L150" s="521"/>
      <c r="M150" s="967"/>
      <c r="N150" s="1160"/>
      <c r="O150" s="1004"/>
      <c r="P150" s="1111"/>
      <c r="Q150" s="1156"/>
      <c r="U150" s="713"/>
    </row>
    <row r="151" spans="1:21" ht="56.25" customHeight="1" x14ac:dyDescent="0.25">
      <c r="A151" s="721"/>
      <c r="B151" s="736"/>
      <c r="C151" s="28"/>
      <c r="D151" s="1150" t="s">
        <v>18</v>
      </c>
      <c r="E151" s="942" t="s">
        <v>45</v>
      </c>
      <c r="F151" s="595"/>
      <c r="G151" s="1152" t="s">
        <v>89</v>
      </c>
      <c r="H151" s="123" t="s">
        <v>38</v>
      </c>
      <c r="I151" s="787">
        <v>51.6</v>
      </c>
      <c r="J151" s="504">
        <v>5.3</v>
      </c>
      <c r="K151" s="790"/>
      <c r="L151" s="524"/>
      <c r="M151" s="168" t="s">
        <v>46</v>
      </c>
      <c r="N151" s="782">
        <v>100</v>
      </c>
      <c r="O151" s="748">
        <v>100</v>
      </c>
      <c r="P151" s="769"/>
      <c r="Q151" s="785"/>
    </row>
    <row r="152" spans="1:21" ht="14.25" customHeight="1" x14ac:dyDescent="0.25">
      <c r="A152" s="721"/>
      <c r="B152" s="736"/>
      <c r="C152" s="28"/>
      <c r="D152" s="1151"/>
      <c r="E152" s="962"/>
      <c r="F152" s="596"/>
      <c r="G152" s="1153"/>
      <c r="H152" s="593"/>
      <c r="I152" s="228"/>
      <c r="J152" s="591"/>
      <c r="K152" s="592"/>
      <c r="L152" s="464"/>
      <c r="M152" s="378"/>
      <c r="N152" s="800"/>
      <c r="O152" s="723"/>
      <c r="P152" s="801"/>
      <c r="Q152" s="551"/>
    </row>
    <row r="153" spans="1:21" ht="18.75" customHeight="1" x14ac:dyDescent="0.25">
      <c r="A153" s="721"/>
      <c r="B153" s="736"/>
      <c r="C153" s="28"/>
      <c r="D153" s="792" t="s">
        <v>19</v>
      </c>
      <c r="E153" s="942" t="s">
        <v>37</v>
      </c>
      <c r="F153" s="661" t="s">
        <v>159</v>
      </c>
      <c r="G153" s="1152" t="s">
        <v>169</v>
      </c>
      <c r="H153" s="194" t="s">
        <v>13</v>
      </c>
      <c r="I153" s="546">
        <f>100-19.2</f>
        <v>80.8</v>
      </c>
      <c r="J153" s="618"/>
      <c r="K153" s="583">
        <v>305.10000000000002</v>
      </c>
      <c r="L153" s="547"/>
      <c r="M153" s="168" t="s">
        <v>42</v>
      </c>
      <c r="N153" s="782">
        <v>10</v>
      </c>
      <c r="O153" s="748">
        <v>70</v>
      </c>
      <c r="P153" s="769">
        <v>100</v>
      </c>
      <c r="Q153" s="785"/>
    </row>
    <row r="154" spans="1:21" ht="26.25" customHeight="1" x14ac:dyDescent="0.25">
      <c r="A154" s="721"/>
      <c r="B154" s="736"/>
      <c r="C154" s="28"/>
      <c r="D154" s="794"/>
      <c r="E154" s="962"/>
      <c r="F154" s="645" t="s">
        <v>215</v>
      </c>
      <c r="G154" s="1153"/>
      <c r="H154" s="593" t="s">
        <v>38</v>
      </c>
      <c r="I154" s="228"/>
      <c r="J154" s="597">
        <v>669.7</v>
      </c>
      <c r="K154" s="592"/>
      <c r="L154" s="464"/>
      <c r="M154" s="378"/>
      <c r="N154" s="800"/>
      <c r="O154" s="723"/>
      <c r="P154" s="801"/>
      <c r="Q154" s="551"/>
    </row>
    <row r="155" spans="1:21" ht="27" customHeight="1" x14ac:dyDescent="0.25">
      <c r="A155" s="721"/>
      <c r="B155" s="736"/>
      <c r="C155" s="28"/>
      <c r="D155" s="792" t="s">
        <v>21</v>
      </c>
      <c r="E155" s="942" t="s">
        <v>108</v>
      </c>
      <c r="F155" s="660" t="s">
        <v>159</v>
      </c>
      <c r="G155" s="1152" t="s">
        <v>169</v>
      </c>
      <c r="H155" s="719" t="s">
        <v>13</v>
      </c>
      <c r="I155" s="788"/>
      <c r="J155" s="730"/>
      <c r="K155" s="791">
        <v>20</v>
      </c>
      <c r="L155" s="521">
        <v>100</v>
      </c>
      <c r="M155" s="379" t="s">
        <v>41</v>
      </c>
      <c r="N155" s="144"/>
      <c r="O155" s="717"/>
      <c r="P155" s="720">
        <v>1</v>
      </c>
      <c r="Q155" s="170"/>
    </row>
    <row r="156" spans="1:21" ht="18.75" customHeight="1" x14ac:dyDescent="0.25">
      <c r="A156" s="721"/>
      <c r="B156" s="736"/>
      <c r="C156" s="28"/>
      <c r="D156" s="794"/>
      <c r="E156" s="962"/>
      <c r="F156" s="645" t="s">
        <v>74</v>
      </c>
      <c r="G156" s="1153"/>
      <c r="H156" s="138"/>
      <c r="I156" s="228"/>
      <c r="J156" s="597"/>
      <c r="K156" s="592"/>
      <c r="L156" s="464"/>
      <c r="M156" s="378" t="s">
        <v>42</v>
      </c>
      <c r="N156" s="800"/>
      <c r="O156" s="723"/>
      <c r="P156" s="801"/>
      <c r="Q156" s="551">
        <v>100</v>
      </c>
    </row>
    <row r="157" spans="1:21" ht="18.75" customHeight="1" x14ac:dyDescent="0.25">
      <c r="A157" s="721"/>
      <c r="B157" s="736"/>
      <c r="C157" s="28"/>
      <c r="D157" s="793" t="s">
        <v>90</v>
      </c>
      <c r="E157" s="942" t="s">
        <v>174</v>
      </c>
      <c r="F157" s="114" t="s">
        <v>173</v>
      </c>
      <c r="G157" s="796" t="s">
        <v>96</v>
      </c>
      <c r="H157" s="194" t="s">
        <v>13</v>
      </c>
      <c r="I157" s="546"/>
      <c r="J157" s="618"/>
      <c r="K157" s="583">
        <v>240</v>
      </c>
      <c r="L157" s="547">
        <v>480</v>
      </c>
      <c r="M157" s="189" t="s">
        <v>42</v>
      </c>
      <c r="N157" s="783"/>
      <c r="O157" s="722"/>
      <c r="P157" s="770">
        <v>20</v>
      </c>
      <c r="Q157" s="786">
        <v>60</v>
      </c>
    </row>
    <row r="158" spans="1:21" ht="24" customHeight="1" x14ac:dyDescent="0.25">
      <c r="A158" s="721"/>
      <c r="B158" s="736"/>
      <c r="C158" s="28"/>
      <c r="D158" s="793"/>
      <c r="E158" s="943"/>
      <c r="F158" s="710" t="s">
        <v>175</v>
      </c>
      <c r="G158" s="774"/>
      <c r="H158" s="719" t="s">
        <v>176</v>
      </c>
      <c r="I158" s="788"/>
      <c r="J158" s="730"/>
      <c r="K158" s="791">
        <v>1360</v>
      </c>
      <c r="L158" s="521">
        <v>2720</v>
      </c>
      <c r="M158" s="189"/>
      <c r="N158" s="783"/>
      <c r="O158" s="722"/>
      <c r="P158" s="770"/>
      <c r="Q158" s="786"/>
    </row>
    <row r="159" spans="1:21" ht="15" customHeight="1" thickBot="1" x14ac:dyDescent="0.3">
      <c r="A159" s="721"/>
      <c r="B159" s="736"/>
      <c r="C159" s="28"/>
      <c r="D159" s="709"/>
      <c r="E159" s="944"/>
      <c r="F159" s="1000" t="s">
        <v>14</v>
      </c>
      <c r="G159" s="1154"/>
      <c r="H159" s="1155"/>
      <c r="I159" s="107">
        <f>SUM(I144:I153)</f>
        <v>335.9</v>
      </c>
      <c r="J159" s="501">
        <f>SUM(J144:J158)</f>
        <v>824.40000000000009</v>
      </c>
      <c r="K159" s="502">
        <f>SUM(K144:K158)</f>
        <v>2080.1</v>
      </c>
      <c r="L159" s="598">
        <f>SUM(L144:L158)</f>
        <v>3448</v>
      </c>
      <c r="M159" s="190"/>
      <c r="N159" s="784"/>
      <c r="O159" s="412"/>
      <c r="P159" s="771"/>
      <c r="Q159" s="191"/>
    </row>
    <row r="160" spans="1:21" ht="14.25" customHeight="1" thickBot="1" x14ac:dyDescent="0.3">
      <c r="A160" s="278" t="s">
        <v>9</v>
      </c>
      <c r="B160" s="66" t="s">
        <v>15</v>
      </c>
      <c r="C160" s="1019" t="s">
        <v>26</v>
      </c>
      <c r="D160" s="1020"/>
      <c r="E160" s="1020"/>
      <c r="F160" s="1020"/>
      <c r="G160" s="1020"/>
      <c r="H160" s="1020"/>
      <c r="I160" s="231">
        <f>I141+I136+I120+I159</f>
        <v>6657.2</v>
      </c>
      <c r="J160" s="538">
        <f>J141+J136+J120+J159</f>
        <v>7749.3000000000011</v>
      </c>
      <c r="K160" s="539">
        <f>K141+K136+K120+K159</f>
        <v>9485.4999999999982</v>
      </c>
      <c r="L160" s="540">
        <f>L141+L136+L120+L159</f>
        <v>10544.599999999999</v>
      </c>
      <c r="M160" s="1011"/>
      <c r="N160" s="1011"/>
      <c r="O160" s="1011"/>
      <c r="P160" s="1011"/>
      <c r="Q160" s="1012"/>
    </row>
    <row r="161" spans="1:22" ht="13.9" customHeight="1" thickBot="1" x14ac:dyDescent="0.3">
      <c r="A161" s="278" t="s">
        <v>9</v>
      </c>
      <c r="B161" s="71" t="s">
        <v>17</v>
      </c>
      <c r="C161" s="996" t="s">
        <v>47</v>
      </c>
      <c r="D161" s="986"/>
      <c r="E161" s="986"/>
      <c r="F161" s="986"/>
      <c r="G161" s="986"/>
      <c r="H161" s="986"/>
      <c r="I161" s="986"/>
      <c r="J161" s="986"/>
      <c r="K161" s="986"/>
      <c r="L161" s="986"/>
      <c r="M161" s="986"/>
      <c r="N161" s="986"/>
      <c r="O161" s="986"/>
      <c r="P161" s="986"/>
      <c r="Q161" s="997"/>
    </row>
    <row r="162" spans="1:22" ht="42" customHeight="1" x14ac:dyDescent="0.25">
      <c r="A162" s="273" t="s">
        <v>9</v>
      </c>
      <c r="B162" s="12" t="s">
        <v>17</v>
      </c>
      <c r="C162" s="23" t="s">
        <v>9</v>
      </c>
      <c r="D162" s="87"/>
      <c r="E162" s="824" t="s">
        <v>48</v>
      </c>
      <c r="F162" s="116"/>
      <c r="G162" s="795" t="s">
        <v>95</v>
      </c>
      <c r="H162" s="55"/>
      <c r="I162" s="235"/>
      <c r="J162" s="55"/>
      <c r="K162" s="368"/>
      <c r="L162" s="236"/>
      <c r="M162" s="64"/>
      <c r="N162" s="400"/>
      <c r="O162" s="403"/>
      <c r="P162" s="404"/>
      <c r="Q162" s="132"/>
    </row>
    <row r="163" spans="1:22" ht="39.75" customHeight="1" x14ac:dyDescent="0.25">
      <c r="A163" s="721"/>
      <c r="B163" s="736"/>
      <c r="C163" s="714"/>
      <c r="D163" s="812" t="s">
        <v>9</v>
      </c>
      <c r="E163" s="1023" t="s">
        <v>91</v>
      </c>
      <c r="F163" s="49" t="s">
        <v>172</v>
      </c>
      <c r="G163" s="72"/>
      <c r="H163" s="1148" t="s">
        <v>13</v>
      </c>
      <c r="I163" s="237">
        <v>101.9</v>
      </c>
      <c r="J163" s="492">
        <v>101.6</v>
      </c>
      <c r="K163" s="493">
        <v>107.6</v>
      </c>
      <c r="L163" s="552">
        <v>104.6</v>
      </c>
      <c r="M163" s="171" t="s">
        <v>222</v>
      </c>
      <c r="N163" s="401">
        <v>1</v>
      </c>
      <c r="O163" s="405">
        <v>1</v>
      </c>
      <c r="P163" s="406">
        <v>1</v>
      </c>
      <c r="Q163" s="172">
        <v>1</v>
      </c>
    </row>
    <row r="164" spans="1:22" ht="42.75" customHeight="1" x14ac:dyDescent="0.25">
      <c r="A164" s="721"/>
      <c r="B164" s="736"/>
      <c r="C164" s="714"/>
      <c r="D164" s="813"/>
      <c r="E164" s="1024"/>
      <c r="F164" s="68"/>
      <c r="G164" s="72"/>
      <c r="H164" s="1149"/>
      <c r="I164" s="238"/>
      <c r="J164" s="553"/>
      <c r="K164" s="554"/>
      <c r="L164" s="555"/>
      <c r="M164" s="173" t="s">
        <v>240</v>
      </c>
      <c r="N164" s="387">
        <v>33.799999999999997</v>
      </c>
      <c r="O164" s="407">
        <v>34</v>
      </c>
      <c r="P164" s="441">
        <v>34.200000000000003</v>
      </c>
      <c r="Q164" s="622">
        <v>35</v>
      </c>
    </row>
    <row r="165" spans="1:22" ht="30.65" customHeight="1" x14ac:dyDescent="0.25">
      <c r="A165" s="721"/>
      <c r="B165" s="736"/>
      <c r="C165" s="714"/>
      <c r="D165" s="813"/>
      <c r="E165" s="1024"/>
      <c r="F165" s="68"/>
      <c r="G165" s="72"/>
      <c r="H165" s="1149"/>
      <c r="I165" s="238"/>
      <c r="J165" s="553"/>
      <c r="K165" s="554"/>
      <c r="L165" s="555"/>
      <c r="M165" s="173" t="s">
        <v>213</v>
      </c>
      <c r="N165" s="402">
        <v>7300</v>
      </c>
      <c r="O165" s="407">
        <v>7500</v>
      </c>
      <c r="P165" s="408">
        <v>7700</v>
      </c>
      <c r="Q165" s="370">
        <v>8000</v>
      </c>
    </row>
    <row r="166" spans="1:22" ht="28.5" customHeight="1" x14ac:dyDescent="0.25">
      <c r="A166" s="721"/>
      <c r="B166" s="736"/>
      <c r="C166" s="714"/>
      <c r="D166" s="813"/>
      <c r="E166" s="1024"/>
      <c r="F166" s="68"/>
      <c r="G166" s="72"/>
      <c r="H166" s="1149"/>
      <c r="I166" s="238"/>
      <c r="J166" s="553"/>
      <c r="K166" s="554"/>
      <c r="L166" s="555"/>
      <c r="M166" s="176" t="s">
        <v>71</v>
      </c>
      <c r="N166" s="401">
        <v>1</v>
      </c>
      <c r="O166" s="409">
        <v>1</v>
      </c>
      <c r="P166" s="410">
        <v>1</v>
      </c>
      <c r="Q166" s="177">
        <v>1</v>
      </c>
    </row>
    <row r="167" spans="1:22" ht="30.65" customHeight="1" x14ac:dyDescent="0.25">
      <c r="A167" s="721"/>
      <c r="B167" s="736"/>
      <c r="C167" s="52"/>
      <c r="D167" s="1150" t="s">
        <v>15</v>
      </c>
      <c r="E167" s="1023" t="s">
        <v>100</v>
      </c>
      <c r="F167" s="49" t="s">
        <v>172</v>
      </c>
      <c r="G167" s="72"/>
      <c r="H167" s="803" t="s">
        <v>38</v>
      </c>
      <c r="I167" s="214">
        <v>25</v>
      </c>
      <c r="J167" s="492"/>
      <c r="K167" s="493"/>
      <c r="L167" s="556"/>
      <c r="M167" s="178" t="s">
        <v>102</v>
      </c>
      <c r="N167" s="179">
        <v>1</v>
      </c>
      <c r="O167" s="178"/>
      <c r="P167" s="372"/>
      <c r="Q167" s="133"/>
    </row>
    <row r="168" spans="1:22" ht="25.9" customHeight="1" x14ac:dyDescent="0.25">
      <c r="A168" s="721"/>
      <c r="B168" s="736"/>
      <c r="C168" s="52"/>
      <c r="D168" s="1151"/>
      <c r="E168" s="1025"/>
      <c r="F168" s="68"/>
      <c r="G168" s="72"/>
      <c r="H168" s="386"/>
      <c r="I168" s="387"/>
      <c r="J168" s="174"/>
      <c r="K168" s="508"/>
      <c r="L168" s="369"/>
      <c r="M168" s="388"/>
      <c r="N168" s="389"/>
      <c r="O168" s="388"/>
      <c r="P168" s="390"/>
      <c r="Q168" s="391"/>
    </row>
    <row r="169" spans="1:22" ht="54" customHeight="1" x14ac:dyDescent="0.25">
      <c r="A169" s="721"/>
      <c r="B169" s="736"/>
      <c r="C169" s="52"/>
      <c r="D169" s="794" t="s">
        <v>17</v>
      </c>
      <c r="E169" s="806" t="s">
        <v>109</v>
      </c>
      <c r="F169" s="802" t="s">
        <v>196</v>
      </c>
      <c r="G169" s="72"/>
      <c r="H169" s="295" t="s">
        <v>13</v>
      </c>
      <c r="I169" s="561"/>
      <c r="J169" s="562"/>
      <c r="K169" s="506">
        <v>20</v>
      </c>
      <c r="L169" s="175">
        <v>40</v>
      </c>
      <c r="M169" s="563" t="s">
        <v>187</v>
      </c>
      <c r="N169" s="564"/>
      <c r="O169" s="565"/>
      <c r="P169" s="566">
        <v>40</v>
      </c>
      <c r="Q169" s="567">
        <v>80</v>
      </c>
    </row>
    <row r="170" spans="1:22" ht="40.9" customHeight="1" x14ac:dyDescent="0.25">
      <c r="A170" s="721"/>
      <c r="B170" s="736"/>
      <c r="C170" s="52"/>
      <c r="D170" s="793" t="s">
        <v>18</v>
      </c>
      <c r="E170" s="1023" t="s">
        <v>181</v>
      </c>
      <c r="F170" s="49" t="s">
        <v>177</v>
      </c>
      <c r="G170" s="72"/>
      <c r="H170" s="804" t="s">
        <v>13</v>
      </c>
      <c r="I170" s="332"/>
      <c r="J170" s="553">
        <v>25</v>
      </c>
      <c r="K170" s="554"/>
      <c r="L170" s="557"/>
      <c r="M170" s="1046" t="s">
        <v>201</v>
      </c>
      <c r="N170" s="180"/>
      <c r="O170" s="394">
        <v>1</v>
      </c>
      <c r="P170" s="395"/>
      <c r="Q170" s="181"/>
    </row>
    <row r="171" spans="1:22" ht="15.75" customHeight="1" thickBot="1" x14ac:dyDescent="0.3">
      <c r="A171" s="274"/>
      <c r="B171" s="11"/>
      <c r="C171" s="41"/>
      <c r="D171" s="90"/>
      <c r="E171" s="1045"/>
      <c r="F171" s="808"/>
      <c r="G171" s="73"/>
      <c r="H171" s="56" t="s">
        <v>14</v>
      </c>
      <c r="I171" s="84">
        <f>SUM(I162:I168)</f>
        <v>126.9</v>
      </c>
      <c r="J171" s="481">
        <f>SUM(J162:J170)</f>
        <v>126.6</v>
      </c>
      <c r="K171" s="482">
        <f>SUM(K162:K170)</f>
        <v>127.6</v>
      </c>
      <c r="L171" s="533">
        <f>SUM(L162:L170)</f>
        <v>144.6</v>
      </c>
      <c r="M171" s="1047"/>
      <c r="N171" s="91"/>
      <c r="O171" s="396"/>
      <c r="P171" s="397"/>
      <c r="Q171" s="371"/>
      <c r="V171" s="713"/>
    </row>
    <row r="172" spans="1:22" ht="19.149999999999999" customHeight="1" x14ac:dyDescent="0.25">
      <c r="A172" s="721" t="s">
        <v>9</v>
      </c>
      <c r="B172" s="736" t="s">
        <v>17</v>
      </c>
      <c r="C172" s="714" t="s">
        <v>15</v>
      </c>
      <c r="D172" s="82"/>
      <c r="E172" s="1038" t="s">
        <v>83</v>
      </c>
      <c r="F172" s="634" t="s">
        <v>172</v>
      </c>
      <c r="G172" s="83" t="s">
        <v>95</v>
      </c>
      <c r="H172" s="55" t="s">
        <v>13</v>
      </c>
      <c r="I172" s="788">
        <v>10.4</v>
      </c>
      <c r="J172" s="553">
        <v>10.4</v>
      </c>
      <c r="K172" s="554">
        <v>10.4</v>
      </c>
      <c r="L172" s="521">
        <v>10.4</v>
      </c>
      <c r="M172" s="331" t="s">
        <v>201</v>
      </c>
      <c r="N172" s="192">
        <v>1</v>
      </c>
      <c r="O172" s="398">
        <v>1</v>
      </c>
      <c r="P172" s="399">
        <v>1</v>
      </c>
      <c r="Q172" s="193">
        <v>1</v>
      </c>
    </row>
    <row r="173" spans="1:22" ht="15.75" customHeight="1" thickBot="1" x14ac:dyDescent="0.3">
      <c r="A173" s="274"/>
      <c r="B173" s="11"/>
      <c r="C173" s="41"/>
      <c r="D173" s="90"/>
      <c r="E173" s="944"/>
      <c r="F173" s="117"/>
      <c r="G173" s="74"/>
      <c r="H173" s="56" t="s">
        <v>14</v>
      </c>
      <c r="I173" s="239">
        <f>SUM(I172:I172)</f>
        <v>10.4</v>
      </c>
      <c r="J173" s="558">
        <f>SUM(J172:J172)</f>
        <v>10.4</v>
      </c>
      <c r="K173" s="559">
        <f>SUM(K172:K172)</f>
        <v>10.4</v>
      </c>
      <c r="L173" s="560">
        <f>SUM(L172:L172)</f>
        <v>10.4</v>
      </c>
      <c r="M173" s="70"/>
      <c r="N173" s="392"/>
      <c r="O173" s="396"/>
      <c r="P173" s="397"/>
      <c r="Q173" s="393"/>
    </row>
    <row r="174" spans="1:22" ht="14.25" customHeight="1" thickBot="1" x14ac:dyDescent="0.3">
      <c r="A174" s="281" t="s">
        <v>9</v>
      </c>
      <c r="B174" s="65" t="s">
        <v>17</v>
      </c>
      <c r="C174" s="1019" t="s">
        <v>26</v>
      </c>
      <c r="D174" s="1020"/>
      <c r="E174" s="1020"/>
      <c r="F174" s="1020"/>
      <c r="G174" s="1020"/>
      <c r="H174" s="1021"/>
      <c r="I174" s="240">
        <f>I173+I171</f>
        <v>137.30000000000001</v>
      </c>
      <c r="J174" s="240">
        <f>J173+J171</f>
        <v>137</v>
      </c>
      <c r="K174" s="233">
        <f>K173+K171</f>
        <v>138</v>
      </c>
      <c r="L174" s="232">
        <f>L173+L171</f>
        <v>155</v>
      </c>
      <c r="M174" s="1039"/>
      <c r="N174" s="1040"/>
      <c r="O174" s="1040"/>
      <c r="P174" s="1040"/>
      <c r="Q174" s="1041"/>
    </row>
    <row r="175" spans="1:22" ht="14.25" customHeight="1" thickBot="1" x14ac:dyDescent="0.3">
      <c r="A175" s="281"/>
      <c r="B175" s="978" t="s">
        <v>49</v>
      </c>
      <c r="C175" s="979"/>
      <c r="D175" s="979"/>
      <c r="E175" s="979"/>
      <c r="F175" s="979"/>
      <c r="G175" s="979"/>
      <c r="H175" s="980"/>
      <c r="I175" s="282">
        <f>+I174+I160+I61</f>
        <v>8805.2000000000007</v>
      </c>
      <c r="J175" s="282">
        <f>+J174+J160+J61</f>
        <v>10800.5</v>
      </c>
      <c r="K175" s="283">
        <f>+K174+K160+K61</f>
        <v>11777.3</v>
      </c>
      <c r="L175" s="366">
        <f>+L174+L160+L61</f>
        <v>13496.099999999999</v>
      </c>
      <c r="M175" s="1032"/>
      <c r="N175" s="1033"/>
      <c r="O175" s="1033"/>
      <c r="P175" s="1033"/>
      <c r="Q175" s="1034"/>
    </row>
    <row r="176" spans="1:22" ht="14.25" customHeight="1" thickBot="1" x14ac:dyDescent="0.3">
      <c r="A176" s="284"/>
      <c r="B176" s="1016" t="s">
        <v>50</v>
      </c>
      <c r="C176" s="1017"/>
      <c r="D176" s="1017"/>
      <c r="E176" s="1017"/>
      <c r="F176" s="1017"/>
      <c r="G176" s="1017"/>
      <c r="H176" s="1018"/>
      <c r="I176" s="285">
        <f t="shared" ref="I176:L176" si="1">+I175</f>
        <v>8805.2000000000007</v>
      </c>
      <c r="J176" s="285">
        <f t="shared" si="1"/>
        <v>10800.5</v>
      </c>
      <c r="K176" s="286">
        <f t="shared" si="1"/>
        <v>11777.3</v>
      </c>
      <c r="L176" s="367">
        <f t="shared" si="1"/>
        <v>13496.099999999999</v>
      </c>
      <c r="M176" s="1008"/>
      <c r="N176" s="1009"/>
      <c r="O176" s="1009"/>
      <c r="P176" s="1009"/>
      <c r="Q176" s="1010"/>
      <c r="R176" s="703"/>
    </row>
    <row r="177" spans="1:17" s="79" customFormat="1" ht="14.25" customHeight="1" x14ac:dyDescent="0.25">
      <c r="A177" s="977" t="s">
        <v>229</v>
      </c>
      <c r="B177" s="977"/>
      <c r="C177" s="977"/>
      <c r="D177" s="977"/>
      <c r="E177" s="977"/>
      <c r="F177" s="977"/>
      <c r="G177" s="977"/>
      <c r="H177" s="977"/>
      <c r="I177" s="977"/>
      <c r="J177" s="977"/>
      <c r="K177" s="977"/>
      <c r="L177" s="977"/>
      <c r="M177" s="977"/>
      <c r="N177" s="977"/>
      <c r="O177" s="977"/>
      <c r="P177" s="977"/>
      <c r="Q177" s="977"/>
    </row>
    <row r="178" spans="1:17" s="79" customFormat="1" ht="51" customHeight="1" x14ac:dyDescent="0.25">
      <c r="A178" s="1147" t="s">
        <v>237</v>
      </c>
      <c r="B178" s="1147"/>
      <c r="C178" s="1147"/>
      <c r="D178" s="1147"/>
      <c r="E178" s="1147"/>
      <c r="F178" s="1147"/>
      <c r="G178" s="1147"/>
      <c r="H178" s="1147"/>
      <c r="I178" s="1147"/>
      <c r="J178" s="1147"/>
      <c r="K178" s="1147"/>
      <c r="L178" s="1147"/>
      <c r="M178" s="365"/>
      <c r="N178" s="365"/>
      <c r="O178" s="365"/>
      <c r="P178" s="365"/>
      <c r="Q178" s="365"/>
    </row>
    <row r="179" spans="1:17" s="79" customFormat="1" ht="3.75" customHeight="1" x14ac:dyDescent="0.25">
      <c r="A179" s="365"/>
      <c r="B179" s="365"/>
      <c r="C179" s="365"/>
      <c r="D179" s="365"/>
      <c r="E179" s="365"/>
      <c r="F179" s="365"/>
      <c r="G179" s="365"/>
      <c r="H179" s="365"/>
      <c r="I179" s="365"/>
      <c r="J179" s="365"/>
      <c r="K179" s="365"/>
      <c r="L179" s="365"/>
      <c r="M179" s="365"/>
      <c r="N179" s="365"/>
      <c r="O179" s="365"/>
      <c r="P179" s="365"/>
      <c r="Q179" s="365"/>
    </row>
    <row r="180" spans="1:17" ht="18" customHeight="1" thickBot="1" x14ac:dyDescent="0.35">
      <c r="A180" s="981" t="s">
        <v>51</v>
      </c>
      <c r="B180" s="981"/>
      <c r="C180" s="981"/>
      <c r="D180" s="981"/>
      <c r="E180" s="981"/>
      <c r="F180" s="981"/>
      <c r="G180" s="981"/>
      <c r="H180" s="981"/>
      <c r="I180" s="981"/>
      <c r="J180" s="981"/>
      <c r="K180" s="981"/>
      <c r="L180" s="981"/>
      <c r="M180" s="42"/>
      <c r="N180" s="42"/>
      <c r="O180" s="42"/>
      <c r="P180" s="42"/>
      <c r="Q180" s="43"/>
    </row>
    <row r="181" spans="1:17" ht="96.75" customHeight="1" thickBot="1" x14ac:dyDescent="0.3">
      <c r="A181" s="971" t="s">
        <v>52</v>
      </c>
      <c r="B181" s="972"/>
      <c r="C181" s="972"/>
      <c r="D181" s="972"/>
      <c r="E181" s="972"/>
      <c r="F181" s="972"/>
      <c r="G181" s="972"/>
      <c r="H181" s="973"/>
      <c r="I181" s="457" t="s">
        <v>156</v>
      </c>
      <c r="J181" s="458" t="s">
        <v>149</v>
      </c>
      <c r="K181" s="459" t="s">
        <v>236</v>
      </c>
      <c r="L181" s="460" t="s">
        <v>150</v>
      </c>
      <c r="M181" s="104"/>
      <c r="N181" s="104"/>
      <c r="O181" s="104"/>
      <c r="P181" s="104"/>
      <c r="Q181" s="104"/>
    </row>
    <row r="182" spans="1:17" ht="15.75" customHeight="1" x14ac:dyDescent="0.25">
      <c r="A182" s="974" t="s">
        <v>53</v>
      </c>
      <c r="B182" s="975"/>
      <c r="C182" s="975"/>
      <c r="D182" s="975"/>
      <c r="E182" s="975"/>
      <c r="F182" s="975"/>
      <c r="G182" s="975"/>
      <c r="H182" s="976"/>
      <c r="I182" s="453">
        <f t="shared" ref="I182:L182" si="2">+I183+I189+I191+I192+I190</f>
        <v>8805.2000000000007</v>
      </c>
      <c r="J182" s="454">
        <f t="shared" si="2"/>
        <v>10500.5</v>
      </c>
      <c r="K182" s="455">
        <f t="shared" si="2"/>
        <v>10417.300000000001</v>
      </c>
      <c r="L182" s="456">
        <f t="shared" si="2"/>
        <v>10776.099999999999</v>
      </c>
      <c r="M182" s="104"/>
      <c r="N182" s="104"/>
      <c r="O182" s="104"/>
      <c r="P182" s="104"/>
      <c r="Q182" s="104"/>
    </row>
    <row r="183" spans="1:17" ht="15.75" customHeight="1" x14ac:dyDescent="0.25">
      <c r="A183" s="1042" t="s">
        <v>86</v>
      </c>
      <c r="B183" s="1043"/>
      <c r="C183" s="1043"/>
      <c r="D183" s="1043"/>
      <c r="E183" s="1043"/>
      <c r="F183" s="1043"/>
      <c r="G183" s="1043"/>
      <c r="H183" s="1044"/>
      <c r="I183" s="241">
        <f t="shared" ref="I183:L183" si="3">SUM(I184:I188)</f>
        <v>8451.9000000000015</v>
      </c>
      <c r="J183" s="242">
        <f t="shared" si="3"/>
        <v>9600.1</v>
      </c>
      <c r="K183" s="243">
        <f t="shared" si="3"/>
        <v>10417.300000000001</v>
      </c>
      <c r="L183" s="244">
        <f t="shared" si="3"/>
        <v>10776.099999999999</v>
      </c>
      <c r="M183" s="104"/>
      <c r="N183" s="104"/>
      <c r="O183" s="104"/>
      <c r="P183" s="104"/>
      <c r="Q183" s="104"/>
    </row>
    <row r="184" spans="1:17" ht="13.5" customHeight="1" x14ac:dyDescent="0.25">
      <c r="A184" s="1013" t="s">
        <v>54</v>
      </c>
      <c r="B184" s="1014"/>
      <c r="C184" s="1014"/>
      <c r="D184" s="1014"/>
      <c r="E184" s="1014"/>
      <c r="F184" s="1014"/>
      <c r="G184" s="1014"/>
      <c r="H184" s="1015"/>
      <c r="I184" s="245">
        <f>SUMIF(H15:H173,"sb",I15:I173)</f>
        <v>7625.3</v>
      </c>
      <c r="J184" s="246">
        <f>SUMIF(H15:H173,"sb",J15:J173)</f>
        <v>9000.6</v>
      </c>
      <c r="K184" s="247">
        <f>SUMIF(H15:H173,"sb",K15:K173)</f>
        <v>9769.0000000000018</v>
      </c>
      <c r="L184" s="248">
        <f>SUMIF(H15:H173,"sb",L15:L173)</f>
        <v>10122.099999999999</v>
      </c>
      <c r="M184" s="105"/>
      <c r="N184" s="105"/>
      <c r="O184" s="105"/>
      <c r="P184" s="105"/>
      <c r="Q184" s="105"/>
    </row>
    <row r="185" spans="1:17" ht="13.5" customHeight="1" x14ac:dyDescent="0.25">
      <c r="A185" s="1013" t="s">
        <v>127</v>
      </c>
      <c r="B185" s="1014"/>
      <c r="C185" s="1014"/>
      <c r="D185" s="1014"/>
      <c r="E185" s="1014"/>
      <c r="F185" s="1014"/>
      <c r="G185" s="1014"/>
      <c r="H185" s="1015"/>
      <c r="I185" s="245">
        <f>SUMIF(H16:H173,"sb(vb)",I16:I173)</f>
        <v>101.3</v>
      </c>
      <c r="J185" s="246">
        <f>SUMIF(H16:H173,"sb(vb)",J16:J173)</f>
        <v>58.5</v>
      </c>
      <c r="K185" s="247">
        <f>SUMIF(H16:H173,"sb(vb)",K16:K173)</f>
        <v>0</v>
      </c>
      <c r="L185" s="248">
        <f>SUMIF(H16:H173,"sb(vb)",L16:L173)</f>
        <v>0</v>
      </c>
      <c r="M185" s="105"/>
      <c r="N185" s="105"/>
      <c r="O185" s="105"/>
      <c r="P185" s="105"/>
      <c r="Q185" s="105"/>
    </row>
    <row r="186" spans="1:17" ht="15.75" customHeight="1" x14ac:dyDescent="0.25">
      <c r="A186" s="968" t="s">
        <v>81</v>
      </c>
      <c r="B186" s="969"/>
      <c r="C186" s="969"/>
      <c r="D186" s="969"/>
      <c r="E186" s="969"/>
      <c r="F186" s="969"/>
      <c r="G186" s="969"/>
      <c r="H186" s="970"/>
      <c r="I186" s="245">
        <f>SUMIF(H16:H174,"sb(es)",I16:I174)</f>
        <v>44.099999999999994</v>
      </c>
      <c r="J186" s="246">
        <f>SUMIF(H16:H174,"sb(es)",J16:J174)</f>
        <v>0</v>
      </c>
      <c r="K186" s="247">
        <f>SUMIF(H16:H174,"sb(es)",K16:K174)</f>
        <v>0</v>
      </c>
      <c r="L186" s="248">
        <f>SUMIF(H16:H174,"sb(es)",L16:L174)</f>
        <v>0</v>
      </c>
      <c r="M186" s="105"/>
      <c r="N186" s="105"/>
      <c r="O186" s="105"/>
      <c r="P186" s="105"/>
      <c r="Q186" s="105"/>
    </row>
    <row r="187" spans="1:17" ht="14.25" customHeight="1" x14ac:dyDescent="0.25">
      <c r="A187" s="1013" t="s">
        <v>55</v>
      </c>
      <c r="B187" s="1014"/>
      <c r="C187" s="1014"/>
      <c r="D187" s="1014"/>
      <c r="E187" s="1014"/>
      <c r="F187" s="1014"/>
      <c r="G187" s="1014"/>
      <c r="H187" s="1015"/>
      <c r="I187" s="245">
        <f>SUMIF(H15:H173,"sb(vr)",I15:I173)</f>
        <v>250</v>
      </c>
      <c r="J187" s="246">
        <f>SUMIF(H15:H173,"sb(vr)",J15:J173)</f>
        <v>200</v>
      </c>
      <c r="K187" s="247">
        <f>SUMIF(H15:H173,"sb(vr)",K15:K173)</f>
        <v>200</v>
      </c>
      <c r="L187" s="248">
        <f>SUMIF(H15:H173,"sb(vr)",L15:L173)</f>
        <v>200</v>
      </c>
      <c r="M187" s="740"/>
      <c r="N187" s="740"/>
      <c r="O187" s="740"/>
      <c r="P187" s="740"/>
      <c r="Q187" s="105"/>
    </row>
    <row r="188" spans="1:17" ht="16.5" customHeight="1" x14ac:dyDescent="0.25">
      <c r="A188" s="968" t="s">
        <v>56</v>
      </c>
      <c r="B188" s="969"/>
      <c r="C188" s="969"/>
      <c r="D188" s="969"/>
      <c r="E188" s="969"/>
      <c r="F188" s="969"/>
      <c r="G188" s="969"/>
      <c r="H188" s="970"/>
      <c r="I188" s="249">
        <f>SUMIF(H22:H173,"sb(sp)",I22:I173)</f>
        <v>431.20000000000005</v>
      </c>
      <c r="J188" s="250">
        <f>SUMIF(H15:H173,"sb(sp)",J15:J173)</f>
        <v>341</v>
      </c>
      <c r="K188" s="251">
        <f>SUMIF(H22:H173,"sb(sp)",K22:K173)</f>
        <v>448.3</v>
      </c>
      <c r="L188" s="252">
        <f>SUMIF(H22:H173,"sb(sp)",L22:L173)</f>
        <v>454</v>
      </c>
      <c r="M188" s="44"/>
      <c r="N188" s="44"/>
      <c r="O188" s="44"/>
      <c r="P188" s="44"/>
      <c r="Q188" s="105"/>
    </row>
    <row r="189" spans="1:17" ht="13.5" customHeight="1" x14ac:dyDescent="0.25">
      <c r="A189" s="1029" t="s">
        <v>79</v>
      </c>
      <c r="B189" s="1030"/>
      <c r="C189" s="1030"/>
      <c r="D189" s="1030"/>
      <c r="E189" s="1030"/>
      <c r="F189" s="1030"/>
      <c r="G189" s="1030"/>
      <c r="H189" s="1031"/>
      <c r="I189" s="253">
        <f>SUMIF(H15:H173,"sb(l)",I15:I173)</f>
        <v>247.29999999999998</v>
      </c>
      <c r="J189" s="254">
        <f>SUMIF(H15:H173,"sb(l)",J15:J173)</f>
        <v>722.80000000000007</v>
      </c>
      <c r="K189" s="255">
        <f>SUMIF(H15:H173,"sb(l)",K15:K173)</f>
        <v>0</v>
      </c>
      <c r="L189" s="256">
        <f>SUMIF(H15:H173,"sb(l)",L15:L173)</f>
        <v>0</v>
      </c>
      <c r="M189" s="105"/>
      <c r="N189" s="105"/>
      <c r="O189" s="105"/>
      <c r="P189" s="105"/>
      <c r="Q189" s="105"/>
    </row>
    <row r="190" spans="1:17" ht="17.25" customHeight="1" x14ac:dyDescent="0.25">
      <c r="A190" s="1035" t="s">
        <v>85</v>
      </c>
      <c r="B190" s="1036"/>
      <c r="C190" s="1036"/>
      <c r="D190" s="1036"/>
      <c r="E190" s="1036"/>
      <c r="F190" s="1036"/>
      <c r="G190" s="1036"/>
      <c r="H190" s="1037"/>
      <c r="I190" s="253">
        <f>SUMIF(H15:H173,"sb(esl)",I15:I173)</f>
        <v>48.1</v>
      </c>
      <c r="J190" s="254">
        <f>SUMIF(H15:H173,"sb(esl)",J15:J173)</f>
        <v>62.4</v>
      </c>
      <c r="K190" s="255">
        <f>SUMIF(H15:H173,"sb(esl)",K15:K173)</f>
        <v>0</v>
      </c>
      <c r="L190" s="256">
        <f>SUMIF(H15:H173,"sb(esl)",L15:L173)</f>
        <v>0</v>
      </c>
      <c r="M190" s="105"/>
      <c r="N190" s="105"/>
      <c r="O190" s="105"/>
      <c r="P190" s="105"/>
      <c r="Q190" s="105"/>
    </row>
    <row r="191" spans="1:17" ht="15" customHeight="1" x14ac:dyDescent="0.25">
      <c r="A191" s="1035" t="s">
        <v>98</v>
      </c>
      <c r="B191" s="1036"/>
      <c r="C191" s="1036"/>
      <c r="D191" s="1036"/>
      <c r="E191" s="1036"/>
      <c r="F191" s="1036"/>
      <c r="G191" s="1036"/>
      <c r="H191" s="1037"/>
      <c r="I191" s="257">
        <f>SUMIF(H46:H173,"sb(spl)",I46:I173)</f>
        <v>57.9</v>
      </c>
      <c r="J191" s="258">
        <f>SUMIF(H15:H173,"sb(spl)",J15:J173)</f>
        <v>115.2</v>
      </c>
      <c r="K191" s="259">
        <f>SUMIF(H46:H173,"sb(spl)",K46:K173)</f>
        <v>0</v>
      </c>
      <c r="L191" s="260">
        <f>SUMIF(H46:H173,"sb(spl)",L46:L173)</f>
        <v>0</v>
      </c>
      <c r="M191" s="44"/>
      <c r="N191" s="44"/>
      <c r="O191" s="44"/>
      <c r="P191" s="44"/>
      <c r="Q191" s="105"/>
    </row>
    <row r="192" spans="1:17" ht="14.25" customHeight="1" x14ac:dyDescent="0.25">
      <c r="A192" s="1029" t="s">
        <v>59</v>
      </c>
      <c r="B192" s="1030"/>
      <c r="C192" s="1030"/>
      <c r="D192" s="1030"/>
      <c r="E192" s="1030"/>
      <c r="F192" s="1030"/>
      <c r="G192" s="1030"/>
      <c r="H192" s="1031"/>
      <c r="I192" s="257">
        <f>SUMIF(H15:H173,"sb(vrl)",I15:I173)</f>
        <v>0</v>
      </c>
      <c r="J192" s="258">
        <f>SUMIF(H15:H173,"sb(vrl)",J15:J173)</f>
        <v>0</v>
      </c>
      <c r="K192" s="259">
        <f>SUMIF(H15:H173,"sb(vrl)",K15:K173)</f>
        <v>0</v>
      </c>
      <c r="L192" s="260">
        <f>SUMIF(H15:H173,"sb(vrl)",L15:L173)</f>
        <v>0</v>
      </c>
      <c r="M192" s="740"/>
      <c r="N192" s="740"/>
      <c r="O192" s="740"/>
      <c r="P192" s="740"/>
      <c r="Q192" s="105"/>
    </row>
    <row r="193" spans="1:17" ht="14.25" customHeight="1" x14ac:dyDescent="0.25">
      <c r="A193" s="1051" t="s">
        <v>182</v>
      </c>
      <c r="B193" s="1052"/>
      <c r="C193" s="1052"/>
      <c r="D193" s="1052"/>
      <c r="E193" s="1052"/>
      <c r="F193" s="1052"/>
      <c r="G193" s="1052"/>
      <c r="H193" s="1053"/>
      <c r="I193" s="603">
        <f>SUM(I194:I195)</f>
        <v>0</v>
      </c>
      <c r="J193" s="605">
        <f>SUM(J194:J195)</f>
        <v>300</v>
      </c>
      <c r="K193" s="606">
        <f>SUM(K194:K195)</f>
        <v>1360</v>
      </c>
      <c r="L193" s="604">
        <f>SUM(L194:L195)</f>
        <v>2720</v>
      </c>
      <c r="M193" s="740"/>
      <c r="N193" s="740"/>
      <c r="O193" s="740"/>
      <c r="P193" s="740"/>
      <c r="Q193" s="105"/>
    </row>
    <row r="194" spans="1:17" ht="14.25" customHeight="1" x14ac:dyDescent="0.25">
      <c r="A194" s="1048" t="s">
        <v>183</v>
      </c>
      <c r="B194" s="1049"/>
      <c r="C194" s="1049"/>
      <c r="D194" s="1049"/>
      <c r="E194" s="1049"/>
      <c r="F194" s="607"/>
      <c r="G194" s="607"/>
      <c r="H194" s="608"/>
      <c r="I194" s="217">
        <f>SUMIF(H17:H175,"ES",I17:I175)</f>
        <v>0</v>
      </c>
      <c r="J194" s="262">
        <f>SUMIF(H17:H175,"ES",J17:J175)</f>
        <v>0</v>
      </c>
      <c r="K194" s="210">
        <f>SUMIF(H17:H175,"ES",K17:K175)</f>
        <v>1360</v>
      </c>
      <c r="L194" s="211">
        <f>SUMIF(H17:H175,"ES",L17:L175)</f>
        <v>2720</v>
      </c>
      <c r="M194" s="740"/>
      <c r="N194" s="740"/>
      <c r="O194" s="740"/>
      <c r="P194" s="740"/>
      <c r="Q194" s="105"/>
    </row>
    <row r="195" spans="1:17" ht="14.25" customHeight="1" x14ac:dyDescent="0.25">
      <c r="A195" s="1048" t="s">
        <v>57</v>
      </c>
      <c r="B195" s="1050"/>
      <c r="C195" s="1050"/>
      <c r="D195" s="1050"/>
      <c r="E195" s="1050"/>
      <c r="F195" s="601"/>
      <c r="G195" s="601"/>
      <c r="H195" s="602"/>
      <c r="I195" s="217">
        <f>SUMIF(H17:H175,"Kt",I17:I175)</f>
        <v>0</v>
      </c>
      <c r="J195" s="262">
        <f>SUMIF(H17:H175,"Kt",J17:J175)</f>
        <v>300</v>
      </c>
      <c r="K195" s="210">
        <f>SUMIF(H17:H175,"Kt",K17:K175)</f>
        <v>0</v>
      </c>
      <c r="L195" s="211">
        <f>SUMIF(H17:H175,"Kt",L17:L175)</f>
        <v>0</v>
      </c>
      <c r="M195" s="740"/>
      <c r="N195" s="740"/>
      <c r="O195" s="740"/>
      <c r="P195" s="740"/>
      <c r="Q195" s="105"/>
    </row>
    <row r="196" spans="1:17" ht="13.5" thickBot="1" x14ac:dyDescent="0.3">
      <c r="A196" s="1026" t="s">
        <v>14</v>
      </c>
      <c r="B196" s="1027"/>
      <c r="C196" s="1027"/>
      <c r="D196" s="1027"/>
      <c r="E196" s="1027"/>
      <c r="F196" s="1027"/>
      <c r="G196" s="1027"/>
      <c r="H196" s="1028"/>
      <c r="I196" s="107">
        <f>+I182</f>
        <v>8805.2000000000007</v>
      </c>
      <c r="J196" s="154">
        <f>+J182+J193</f>
        <v>10800.5</v>
      </c>
      <c r="K196" s="155">
        <f>+K182+K193</f>
        <v>11777.300000000001</v>
      </c>
      <c r="L196" s="156">
        <f>+L182+L193</f>
        <v>13496.099999999999</v>
      </c>
      <c r="M196" s="104"/>
      <c r="N196" s="104"/>
      <c r="O196" s="104"/>
      <c r="P196" s="104"/>
      <c r="Q196" s="104"/>
    </row>
    <row r="197" spans="1:17" x14ac:dyDescent="0.25">
      <c r="A197" s="45"/>
      <c r="B197" s="46"/>
      <c r="C197" s="45"/>
      <c r="D197" s="46"/>
      <c r="E197" s="110"/>
      <c r="L197" s="290">
        <f>+L196-L176</f>
        <v>0</v>
      </c>
      <c r="M197" s="47"/>
      <c r="N197" s="47"/>
      <c r="O197" s="47"/>
      <c r="P197" s="47"/>
      <c r="Q197" s="105"/>
    </row>
    <row r="198" spans="1:17" ht="16.5" customHeight="1" x14ac:dyDescent="0.25">
      <c r="F198" s="1007" t="s">
        <v>62</v>
      </c>
      <c r="G198" s="1007"/>
      <c r="H198" s="1007"/>
      <c r="I198" s="1007"/>
      <c r="J198" s="1007"/>
      <c r="K198" s="1007"/>
      <c r="L198" s="1007"/>
    </row>
    <row r="200" spans="1:17" x14ac:dyDescent="0.25">
      <c r="H200" s="100"/>
      <c r="I200" s="100"/>
      <c r="J200" s="100"/>
      <c r="K200" s="100"/>
      <c r="L200" s="223"/>
      <c r="M200" s="118"/>
      <c r="N200" s="118"/>
      <c r="O200" s="118"/>
      <c r="P200" s="118"/>
    </row>
    <row r="201" spans="1:17" x14ac:dyDescent="0.25">
      <c r="H201" s="100"/>
      <c r="I201" s="100"/>
      <c r="J201" s="100"/>
      <c r="K201" s="100"/>
      <c r="L201" s="223"/>
      <c r="M201" s="118"/>
      <c r="N201" s="118"/>
      <c r="O201" s="118"/>
      <c r="P201" s="118"/>
    </row>
    <row r="202" spans="1:17" x14ac:dyDescent="0.25">
      <c r="H202" s="119"/>
      <c r="I202" s="119"/>
      <c r="J202" s="119"/>
      <c r="K202" s="119"/>
      <c r="L202" s="261"/>
      <c r="M202" s="120"/>
      <c r="N202" s="120"/>
      <c r="O202" s="120"/>
      <c r="P202" s="120"/>
    </row>
    <row r="203" spans="1:17" x14ac:dyDescent="0.25">
      <c r="H203" s="719"/>
      <c r="I203" s="719"/>
      <c r="J203" s="719"/>
      <c r="K203" s="719"/>
      <c r="L203" s="219"/>
      <c r="M203" s="118"/>
      <c r="N203" s="118"/>
      <c r="O203" s="118"/>
      <c r="P203" s="118"/>
    </row>
  </sheetData>
  <mergeCells count="171">
    <mergeCell ref="G1:Q1"/>
    <mergeCell ref="A3:Q3"/>
    <mergeCell ref="A4:Q4"/>
    <mergeCell ref="A5:Q5"/>
    <mergeCell ref="P6:Q6"/>
    <mergeCell ref="A7:A10"/>
    <mergeCell ref="B7:B10"/>
    <mergeCell ref="C7:C10"/>
    <mergeCell ref="D7:D10"/>
    <mergeCell ref="E7:E10"/>
    <mergeCell ref="A11:Q11"/>
    <mergeCell ref="A12:Q12"/>
    <mergeCell ref="B13:Q13"/>
    <mergeCell ref="C14:Q14"/>
    <mergeCell ref="A15:A17"/>
    <mergeCell ref="E15:E17"/>
    <mergeCell ref="G15:G16"/>
    <mergeCell ref="M16:M17"/>
    <mergeCell ref="L7:L10"/>
    <mergeCell ref="M7:Q7"/>
    <mergeCell ref="M8:M10"/>
    <mergeCell ref="N8:N10"/>
    <mergeCell ref="O8:Q8"/>
    <mergeCell ref="O9:O10"/>
    <mergeCell ref="P9:P10"/>
    <mergeCell ref="Q9:Q10"/>
    <mergeCell ref="F7:F10"/>
    <mergeCell ref="G7:G10"/>
    <mergeCell ref="H7:H10"/>
    <mergeCell ref="I7:I10"/>
    <mergeCell ref="J7:J10"/>
    <mergeCell ref="K7:K10"/>
    <mergeCell ref="M21:M22"/>
    <mergeCell ref="N21:N22"/>
    <mergeCell ref="O21:O22"/>
    <mergeCell ref="P21:P22"/>
    <mergeCell ref="Q21:Q22"/>
    <mergeCell ref="D25:D26"/>
    <mergeCell ref="E25:E26"/>
    <mergeCell ref="M25:M26"/>
    <mergeCell ref="N25:N26"/>
    <mergeCell ref="O25:O26"/>
    <mergeCell ref="G48:G49"/>
    <mergeCell ref="M50:M51"/>
    <mergeCell ref="E55:E56"/>
    <mergeCell ref="G55:G56"/>
    <mergeCell ref="E57:E58"/>
    <mergeCell ref="M59:M60"/>
    <mergeCell ref="P25:P26"/>
    <mergeCell ref="Q25:Q26"/>
    <mergeCell ref="M27:M28"/>
    <mergeCell ref="E44:E45"/>
    <mergeCell ref="E46:E47"/>
    <mergeCell ref="F46:F47"/>
    <mergeCell ref="G46:G47"/>
    <mergeCell ref="M46:M47"/>
    <mergeCell ref="C62:Q62"/>
    <mergeCell ref="E63:E64"/>
    <mergeCell ref="G63:G66"/>
    <mergeCell ref="M64:M65"/>
    <mergeCell ref="D67:D69"/>
    <mergeCell ref="E67:E69"/>
    <mergeCell ref="M68:M69"/>
    <mergeCell ref="N59:N60"/>
    <mergeCell ref="O59:O60"/>
    <mergeCell ref="P59:P60"/>
    <mergeCell ref="Q59:Q60"/>
    <mergeCell ref="C61:H61"/>
    <mergeCell ref="M61:Q61"/>
    <mergeCell ref="L85:L86"/>
    <mergeCell ref="M85:M86"/>
    <mergeCell ref="E88:E89"/>
    <mergeCell ref="D93:D95"/>
    <mergeCell ref="E93:E99"/>
    <mergeCell ref="E100:E102"/>
    <mergeCell ref="E74:E76"/>
    <mergeCell ref="R74:U75"/>
    <mergeCell ref="D81:D82"/>
    <mergeCell ref="E81:E82"/>
    <mergeCell ref="R81:U82"/>
    <mergeCell ref="E85:E87"/>
    <mergeCell ref="H85:H86"/>
    <mergeCell ref="I85:I86"/>
    <mergeCell ref="J85:J86"/>
    <mergeCell ref="K85:K86"/>
    <mergeCell ref="D124:D128"/>
    <mergeCell ref="E124:E128"/>
    <mergeCell ref="G124:G128"/>
    <mergeCell ref="E130:E131"/>
    <mergeCell ref="G130:G133"/>
    <mergeCell ref="E134:E136"/>
    <mergeCell ref="R103:U103"/>
    <mergeCell ref="E104:E106"/>
    <mergeCell ref="E112:E113"/>
    <mergeCell ref="F112:F113"/>
    <mergeCell ref="E115:E116"/>
    <mergeCell ref="G115:G120"/>
    <mergeCell ref="E118:E120"/>
    <mergeCell ref="M119:M120"/>
    <mergeCell ref="P134:P136"/>
    <mergeCell ref="Q134:Q136"/>
    <mergeCell ref="D144:D146"/>
    <mergeCell ref="E144:E146"/>
    <mergeCell ref="G144:G146"/>
    <mergeCell ref="D147:D148"/>
    <mergeCell ref="E147:E148"/>
    <mergeCell ref="G147:G148"/>
    <mergeCell ref="N134:N136"/>
    <mergeCell ref="O134:O136"/>
    <mergeCell ref="P149:P150"/>
    <mergeCell ref="G137:G141"/>
    <mergeCell ref="M140:M141"/>
    <mergeCell ref="H134:H135"/>
    <mergeCell ref="I134:I135"/>
    <mergeCell ref="J134:J135"/>
    <mergeCell ref="K134:K135"/>
    <mergeCell ref="L134:L135"/>
    <mergeCell ref="M134:M136"/>
    <mergeCell ref="E142:E143"/>
    <mergeCell ref="Q149:Q150"/>
    <mergeCell ref="D151:D152"/>
    <mergeCell ref="E151:E152"/>
    <mergeCell ref="G151:G152"/>
    <mergeCell ref="E153:E154"/>
    <mergeCell ref="G153:G154"/>
    <mergeCell ref="D149:D150"/>
    <mergeCell ref="E149:E150"/>
    <mergeCell ref="F149:F150"/>
    <mergeCell ref="M149:M150"/>
    <mergeCell ref="N149:N150"/>
    <mergeCell ref="O149:O150"/>
    <mergeCell ref="C161:Q161"/>
    <mergeCell ref="E163:E166"/>
    <mergeCell ref="H163:H166"/>
    <mergeCell ref="D167:D168"/>
    <mergeCell ref="E167:E168"/>
    <mergeCell ref="E170:E171"/>
    <mergeCell ref="M170:M171"/>
    <mergeCell ref="E155:E156"/>
    <mergeCell ref="G155:G156"/>
    <mergeCell ref="E157:E159"/>
    <mergeCell ref="F159:H159"/>
    <mergeCell ref="C160:H160"/>
    <mergeCell ref="M160:Q160"/>
    <mergeCell ref="A177:Q177"/>
    <mergeCell ref="A178:L178"/>
    <mergeCell ref="A180:L180"/>
    <mergeCell ref="A181:H181"/>
    <mergeCell ref="A182:H182"/>
    <mergeCell ref="A183:H183"/>
    <mergeCell ref="E172:E173"/>
    <mergeCell ref="C174:H174"/>
    <mergeCell ref="M174:Q174"/>
    <mergeCell ref="B175:H175"/>
    <mergeCell ref="M175:Q175"/>
    <mergeCell ref="B176:H176"/>
    <mergeCell ref="M176:Q176"/>
    <mergeCell ref="A196:H196"/>
    <mergeCell ref="F198:L198"/>
    <mergeCell ref="A190:H190"/>
    <mergeCell ref="A191:H191"/>
    <mergeCell ref="A192:H192"/>
    <mergeCell ref="A193:H193"/>
    <mergeCell ref="A194:E194"/>
    <mergeCell ref="A195:E195"/>
    <mergeCell ref="A184:H184"/>
    <mergeCell ref="A185:H185"/>
    <mergeCell ref="A186:H186"/>
    <mergeCell ref="A187:H187"/>
    <mergeCell ref="A188:H188"/>
    <mergeCell ref="A189:H189"/>
  </mergeCells>
  <pageMargins left="0.70866141732283472" right="0.70866141732283472" top="0.74803149606299213" bottom="0.74803149606299213" header="0.31496062992125984" footer="0.31496062992125984"/>
  <pageSetup paperSize="9" scale="61" orientation="portrait" r:id="rId1"/>
  <rowBreaks count="4" manualBreakCount="4">
    <brk id="47" max="16" man="1"/>
    <brk id="92" max="16" man="1"/>
    <brk id="127" max="16" man="1"/>
    <brk id="168"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8 programa</vt:lpstr>
      <vt:lpstr>Aiškinamoji lentelė</vt:lpstr>
      <vt:lpstr>'8 programa'!Print_Area</vt:lpstr>
      <vt:lpstr>'Aiškinamoji lentelė'!Print_Area</vt:lpstr>
      <vt:lpstr>'8 programa'!Print_Titles</vt:lpstr>
      <vt:lpstr>'Aiškinamoji lentelė'!Print_Titles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Inga Mikalauskienė</cp:lastModifiedBy>
  <cp:lastPrinted>2022-01-23T09:55:37Z</cp:lastPrinted>
  <dcterms:created xsi:type="dcterms:W3CDTF">2018-01-02T18:30:38Z</dcterms:created>
  <dcterms:modified xsi:type="dcterms:W3CDTF">2022-01-25T08:25:01Z</dcterms:modified>
</cp:coreProperties>
</file>