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1 SVP ataskaita\SPRENDIMO PROJEKTAS 03-24\"/>
    </mc:Choice>
  </mc:AlternateContent>
  <bookViews>
    <workbookView xWindow="0" yWindow="0" windowWidth="23040" windowHeight="9230"/>
  </bookViews>
  <sheets>
    <sheet name="Ataskaita" sheetId="15" r:id="rId1"/>
    <sheet name="3 programa" sheetId="21" r:id="rId2"/>
  </sheets>
  <definedNames>
    <definedName name="_xlnm.Print_Area" localSheetId="1">'3 programa'!$A$1:$M$230</definedName>
    <definedName name="_xlnm.Print_Area" localSheetId="0">Ataskaita!$A$1:$I$38</definedName>
    <definedName name="_xlnm.Print_Titles" localSheetId="1">'3 programa'!$4:$6</definedName>
  </definedNames>
  <calcPr calcId="162913"/>
</workbook>
</file>

<file path=xl/calcChain.xml><?xml version="1.0" encoding="utf-8"?>
<calcChain xmlns="http://schemas.openxmlformats.org/spreadsheetml/2006/main">
  <c r="H183" i="21" l="1"/>
  <c r="H79" i="21" l="1"/>
  <c r="F218" i="21" l="1"/>
  <c r="F227" i="21" s="1"/>
  <c r="E218" i="21"/>
  <c r="D218" i="21"/>
  <c r="C218" i="21"/>
  <c r="C227" i="21" s="1"/>
  <c r="E183" i="21"/>
  <c r="F183" i="21"/>
  <c r="G183" i="21"/>
  <c r="E227" i="21"/>
  <c r="D227" i="21"/>
  <c r="H212" i="21"/>
  <c r="G212" i="21"/>
  <c r="F212" i="21"/>
  <c r="E212" i="21"/>
  <c r="H210" i="21"/>
  <c r="G210" i="21"/>
  <c r="F210" i="21"/>
  <c r="E210" i="21"/>
  <c r="H200" i="21"/>
  <c r="G200" i="21"/>
  <c r="F200" i="21"/>
  <c r="E200" i="21"/>
  <c r="H199" i="21"/>
  <c r="G199" i="21"/>
  <c r="G198" i="21" s="1"/>
  <c r="F199" i="21"/>
  <c r="F198" i="21" s="1"/>
  <c r="E199" i="21"/>
  <c r="E198" i="21" s="1"/>
  <c r="H198" i="21"/>
  <c r="H190" i="21"/>
  <c r="G190" i="21"/>
  <c r="F190" i="21"/>
  <c r="E190" i="21"/>
  <c r="H187" i="21"/>
  <c r="G187" i="21"/>
  <c r="F187" i="21"/>
  <c r="E187" i="21"/>
  <c r="E186" i="21" s="1"/>
  <c r="E185" i="21" s="1"/>
  <c r="H186" i="21"/>
  <c r="H185" i="21" s="1"/>
  <c r="G186" i="21"/>
  <c r="G185" i="21" s="1"/>
  <c r="F186" i="21"/>
  <c r="F185" i="21" s="1"/>
  <c r="H173" i="21"/>
  <c r="G173" i="21"/>
  <c r="F173" i="21"/>
  <c r="E173" i="21"/>
  <c r="H169" i="21"/>
  <c r="G169" i="21"/>
  <c r="F169" i="21"/>
  <c r="E169" i="21"/>
  <c r="H167" i="21"/>
  <c r="G167" i="21"/>
  <c r="F167" i="21"/>
  <c r="E167" i="21"/>
  <c r="H162" i="21"/>
  <c r="G162" i="21"/>
  <c r="F162" i="21"/>
  <c r="E162" i="21"/>
  <c r="H159" i="21"/>
  <c r="G159" i="21"/>
  <c r="F159" i="21"/>
  <c r="E159" i="21"/>
  <c r="H156" i="21"/>
  <c r="G156" i="21"/>
  <c r="F156" i="21"/>
  <c r="E156" i="21"/>
  <c r="H151" i="21"/>
  <c r="G151" i="21"/>
  <c r="F151" i="21"/>
  <c r="E151" i="21"/>
  <c r="H149" i="21"/>
  <c r="G149" i="21"/>
  <c r="F149" i="21"/>
  <c r="E149" i="21"/>
  <c r="H146" i="21"/>
  <c r="G146" i="21"/>
  <c r="F146" i="21"/>
  <c r="E146" i="21"/>
  <c r="H142" i="21"/>
  <c r="G142" i="21"/>
  <c r="F142" i="21"/>
  <c r="E142" i="21"/>
  <c r="H138" i="21"/>
  <c r="G138" i="21"/>
  <c r="F138" i="21"/>
  <c r="E138" i="21"/>
  <c r="H137" i="21"/>
  <c r="G137" i="21"/>
  <c r="F137" i="21"/>
  <c r="E137" i="21"/>
  <c r="H135" i="21"/>
  <c r="G135" i="21"/>
  <c r="F135" i="21"/>
  <c r="E135" i="21"/>
  <c r="H132" i="21"/>
  <c r="G132" i="21"/>
  <c r="F132" i="21"/>
  <c r="E132" i="21"/>
  <c r="H130" i="21"/>
  <c r="G130" i="21"/>
  <c r="F130" i="21"/>
  <c r="E130" i="21"/>
  <c r="H126" i="21"/>
  <c r="G126" i="21"/>
  <c r="F126" i="21"/>
  <c r="E126" i="21"/>
  <c r="H123" i="21"/>
  <c r="G123" i="21"/>
  <c r="G122" i="21" s="1"/>
  <c r="F123" i="21"/>
  <c r="E123" i="21"/>
  <c r="E122" i="21" s="1"/>
  <c r="H120" i="21"/>
  <c r="G120" i="21"/>
  <c r="F120" i="21"/>
  <c r="E120" i="21"/>
  <c r="H118" i="21"/>
  <c r="G118" i="21"/>
  <c r="F118" i="21"/>
  <c r="E118" i="21"/>
  <c r="H117" i="21"/>
  <c r="G117" i="21"/>
  <c r="F117" i="21"/>
  <c r="E117" i="21"/>
  <c r="H115" i="21"/>
  <c r="G115" i="21"/>
  <c r="F115" i="21"/>
  <c r="E115" i="21"/>
  <c r="H114" i="21"/>
  <c r="G114" i="21"/>
  <c r="F114" i="21"/>
  <c r="E114" i="21"/>
  <c r="H111" i="21"/>
  <c r="G111" i="21"/>
  <c r="F111" i="21"/>
  <c r="E111" i="21"/>
  <c r="H105" i="21"/>
  <c r="G105" i="21"/>
  <c r="F105" i="21"/>
  <c r="E105" i="21"/>
  <c r="H99" i="21"/>
  <c r="G99" i="21"/>
  <c r="F99" i="21"/>
  <c r="E99" i="21"/>
  <c r="H93" i="21"/>
  <c r="G93" i="21"/>
  <c r="F93" i="21"/>
  <c r="E93" i="21"/>
  <c r="H90" i="21"/>
  <c r="G90" i="21"/>
  <c r="F90" i="21"/>
  <c r="E90" i="21"/>
  <c r="H88" i="21"/>
  <c r="G88" i="21"/>
  <c r="F88" i="21"/>
  <c r="E88" i="21"/>
  <c r="H84" i="21"/>
  <c r="G84" i="21"/>
  <c r="F84" i="21"/>
  <c r="F15" i="21" s="1"/>
  <c r="E84" i="21"/>
  <c r="G79" i="21"/>
  <c r="F79" i="21"/>
  <c r="E79" i="21"/>
  <c r="H70" i="21"/>
  <c r="G70" i="21"/>
  <c r="F70" i="21"/>
  <c r="E70" i="21"/>
  <c r="H64" i="21"/>
  <c r="G64" i="21"/>
  <c r="F64" i="21"/>
  <c r="E64" i="21"/>
  <c r="H45" i="21"/>
  <c r="G45" i="21"/>
  <c r="F45" i="21"/>
  <c r="E45" i="21"/>
  <c r="H42" i="21"/>
  <c r="G42" i="21"/>
  <c r="F42" i="21"/>
  <c r="E42" i="21"/>
  <c r="H28" i="21"/>
  <c r="G28" i="21"/>
  <c r="F28" i="21"/>
  <c r="E28" i="21"/>
  <c r="H18" i="21"/>
  <c r="G18" i="21"/>
  <c r="G15" i="21" s="1"/>
  <c r="F18" i="21"/>
  <c r="E18" i="21"/>
  <c r="H15" i="21" l="1"/>
  <c r="H14" i="21" s="1"/>
  <c r="H122" i="21"/>
  <c r="G172" i="21"/>
  <c r="G171" i="21" s="1"/>
  <c r="E15" i="21"/>
  <c r="E14" i="21" s="1"/>
  <c r="G14" i="21"/>
  <c r="G8" i="21" s="1"/>
  <c r="G7" i="21" s="1"/>
  <c r="F122" i="21"/>
  <c r="F14" i="21" s="1"/>
  <c r="F172" i="21"/>
  <c r="F171" i="21" s="1"/>
  <c r="H172" i="21"/>
  <c r="H171" i="21" s="1"/>
  <c r="E172" i="21"/>
  <c r="E171" i="21" s="1"/>
  <c r="F8" i="21" l="1"/>
  <c r="F7" i="21" s="1"/>
  <c r="E8" i="21"/>
  <c r="E7" i="21" s="1"/>
  <c r="H8" i="21"/>
  <c r="H7" i="21" s="1"/>
</calcChain>
</file>

<file path=xl/sharedStrings.xml><?xml version="1.0" encoding="utf-8"?>
<sst xmlns="http://schemas.openxmlformats.org/spreadsheetml/2006/main" count="993" uniqueCount="588">
  <si>
    <t>Planas</t>
  </si>
  <si>
    <t>Kurti savivaldybės valdymo sistemą, patogią verslui ir gyventojams</t>
  </si>
  <si>
    <t>Savivaldybės administracijos veiklos užtikrinimas (darbo užmokestis)</t>
  </si>
  <si>
    <t>SB</t>
  </si>
  <si>
    <t>SB(VB)</t>
  </si>
  <si>
    <t>SB(SP)</t>
  </si>
  <si>
    <t>SB(SPL)</t>
  </si>
  <si>
    <t>03</t>
  </si>
  <si>
    <t>Dalyvavimas organizuojant rinkimus</t>
  </si>
  <si>
    <t>Daugiabučių gyvenamųjų namų žemės nuomos mokesčio paskirstymo ir administravimo paslaugos pirkimas</t>
  </si>
  <si>
    <t>SB(VR)</t>
  </si>
  <si>
    <t>SB(VRL)</t>
  </si>
  <si>
    <t>Kontrolės ir audito tarnybos finansinio, ūkinio bei materialinio aptarnavimo užtikrinimas</t>
  </si>
  <si>
    <t>Paskolų grąžinimas ir palūkanų mokėjimas</t>
  </si>
  <si>
    <t>Savivaldybės administracijos direktoriaus rezervas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</si>
  <si>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</si>
  <si>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</si>
  <si>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</si>
  <si>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Objektų rengimas privatizavimui, privatizavimo programų rengimas, objektų privatizavimo organizavimas</t>
  </si>
  <si>
    <t>Gyvenamųjų patalpų ir jų priklausinių, taip pat pagalbinės paskirties pastatų, jų dalių privatizavimo dokumentų rengimas</t>
  </si>
  <si>
    <t>Turto valdymo dokumentų rengimas (galimybių studijos, ekspertizės ir kt.)</t>
  </si>
  <si>
    <t>IŠ VISO:</t>
  </si>
  <si>
    <t>Kompiuterinės, programinės įrangos, organizacinės technikos bei licencijų įsigijimas, eksploatavimas</t>
  </si>
  <si>
    <t>tūkst. Eur</t>
  </si>
  <si>
    <t>SB(L)</t>
  </si>
  <si>
    <t>Viešųjų ryšių plėtojimas (gyventojų apklausos, nuomonių tyrimai,  informacijos sklaida žiniasklaidos priemonėse, savivaldybės skelbimų publikavimas, rinkodaros ir reprezentacinių  priemonių vykdymas ir kt.)</t>
  </si>
  <si>
    <t>Automobilių statymo aikštelės prie „Švyturio“ arenos apšvietimo išlaidų dengimas ir energinių išteklių išlaidų kompensavimas UAB „Klaipėdos arena“</t>
  </si>
  <si>
    <t>Kapinių priežiūros skyriaus pastato remontas (Toleikių k., Klaipėdos r. sav.)</t>
  </si>
  <si>
    <t>Savivaldybės administracijos veiklos užtikrinimas (pastatų eksploatacija, prekių ir paslaugų įsigijimas, korespondencijos siuntimas paštu, spaudinių prenumerata, naudojimasis Registrų centro duomenų bazėmis ir kt.)</t>
  </si>
  <si>
    <t>Mokymų (valstybės tarnautojų įvadiniai mokymai, specifiniai mokymai atestatams ir licencijoms įgyti, naujų darbuotojų adaptavimas) organizavimas</t>
  </si>
  <si>
    <t>Atstovavimo teismuose ir teismų sprendimų vykdymo organizavimas bei teismo išlaidų apmokėjimas</t>
  </si>
  <si>
    <t>Socialinės paramos skyriaus patalpų remontas (Vytauto g. 13)</t>
  </si>
  <si>
    <t>Pastato Liepų g. 11 fasado ir patalpų remontas</t>
  </si>
  <si>
    <t xml:space="preserve">STRATEGINIO VEIKLOS PLANO VYKDYMO ATASKAITA </t>
  </si>
  <si>
    <t xml:space="preserve"> VALDYMO  PROGRAMOS (NR. 03)</t>
  </si>
  <si>
    <t>ĮVYKDYMO ATASKAITA</t>
  </si>
  <si>
    <t>faktiškai įvykdyta</t>
  </si>
  <si>
    <t>iš dalies įvykdyta</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</si>
  <si>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ir papriemonių įgyvendinimo lygį:</t>
    </r>
  </si>
  <si>
    <t>1) papriemonė ir priemonė laikoma visiškai įvykdyta, jei pasiektos visos planuotų ataskaitiniais metais vertinimo  kriterijų reikšmės;</t>
  </si>
  <si>
    <t>2) papriemonė ir priemonė laikoma iš dalies įvykdyta, jei pasiekta mažiau vertinimo kriterijų reikšmių, nei planuota ataskaitiniais metais;</t>
  </si>
  <si>
    <t>3) papriemonė ir priemonė laikoma neįvykdyta, jei nepasiekta nė viena planuoto ataskaitinių metų produkto kriterijaus reikšmė.</t>
  </si>
  <si>
    <t>neįvykdyta</t>
  </si>
  <si>
    <t>SB(KPP)</t>
  </si>
  <si>
    <t>Savivaldybės kontroliuojamų įmonių įstatinio kapitalo didinimas, perduodant inžinerinius tinklus funkcijoms vykdyti, neveikiančių įmonių likvidavimas</t>
  </si>
  <si>
    <t>Pastatų pripažinimo tinkamais naudoti dokumentų rengimas</t>
  </si>
  <si>
    <t>Kodas</t>
  </si>
  <si>
    <t>METINIO VEIKLOS PLANO VYKDYMO ATASKAITA</t>
  </si>
  <si>
    <t>SP lėšos</t>
  </si>
  <si>
    <t>Patvirtintas asignavimų planas</t>
  </si>
  <si>
    <t>Patikslintas asignavimų planas</t>
  </si>
  <si>
    <t>Iš viso gauta asignavimų</t>
  </si>
  <si>
    <t>Likutis</t>
  </si>
  <si>
    <t>Rodiklis</t>
  </si>
  <si>
    <t>Mato vnt.</t>
  </si>
  <si>
    <t>Pastaba</t>
  </si>
  <si>
    <t>Faktas</t>
  </si>
  <si>
    <t>Savivaldybės valdymo programa</t>
  </si>
  <si>
    <t>03.01.</t>
  </si>
  <si>
    <t>03.01.01.</t>
  </si>
  <si>
    <t xml:space="preserve">Organizuoti savivaldybės veiklos bendrųjų funkcijų vykdymą                </t>
  </si>
  <si>
    <t>03.01.01.01.</t>
  </si>
  <si>
    <t>Savivaldybės administracijos veiklos užtikrinimas</t>
  </si>
  <si>
    <t>skaičius</t>
  </si>
  <si>
    <t>03.01.01.01.0100.</t>
  </si>
  <si>
    <t>Neproporcingai sumažinto darbo užmokesčio grąžinimas</t>
  </si>
  <si>
    <t>Sumažinto darbo užmokesčio grąžinimas darbuotojams</t>
  </si>
  <si>
    <t>03.01.01.01.0101.</t>
  </si>
  <si>
    <t>03.01.01.01.0102.</t>
  </si>
  <si>
    <t>03.01.01.01.0103.</t>
  </si>
  <si>
    <t>03.01.01.01.0104.</t>
  </si>
  <si>
    <t>Savivaldybės administracijos veiklos užtikrinimas (Savivaldybei priskirtų archyvinių dokumentų tvarkymas)</t>
  </si>
  <si>
    <t>m</t>
  </si>
  <si>
    <t>03.01.01.01.0105.</t>
  </si>
  <si>
    <t>Savivaldybės administracijos veiklos užtikrinimas (Civilinės būklės aktų registravimas)</t>
  </si>
  <si>
    <t>03.01.01.01.0106.</t>
  </si>
  <si>
    <t>Savivaldybės administracijos veiklos užtikrinimas (Žemėtvarkos skyrius)</t>
  </si>
  <si>
    <t>03.01.01.01.0107.</t>
  </si>
  <si>
    <t>03.01.01.01.0108.</t>
  </si>
  <si>
    <t>03.01.01.01.0109.</t>
  </si>
  <si>
    <t>03.01.01.01.0110.</t>
  </si>
  <si>
    <t>03.01.01.01.0111.</t>
  </si>
  <si>
    <t>03.01.01.01.0112.</t>
  </si>
  <si>
    <t>Savivaldybės administracijos veiklos užtikrinimas (Sveikatos apsaugos skyrius)</t>
  </si>
  <si>
    <t>03.01.01.01.0113.</t>
  </si>
  <si>
    <t>Savivaldybės administracijos veiklos užtikrinimas (Kultūros skyrius)</t>
  </si>
  <si>
    <t>03.01.01.01.0114.</t>
  </si>
  <si>
    <t>03.01.01.01.0115.</t>
  </si>
  <si>
    <t>Savivaldybės administracijos veiklos užtikrinimas (Švietimo skyrius)</t>
  </si>
  <si>
    <t>03.01.01.01.0116.</t>
  </si>
  <si>
    <t>Savivaldybės administracijos veiklos užtikrinimas (Socialinės paramos skyrius, Socialinio būsto skyrius)</t>
  </si>
  <si>
    <t>03.01.01.01.0117.</t>
  </si>
  <si>
    <t>Savivaldybės administracijos veiklos užtikrinimas (Administracijos direktorius, direktoriaus pavaduotojas)</t>
  </si>
  <si>
    <t>03.01.01.01.0118.</t>
  </si>
  <si>
    <t>Savivaldybės administracijos veiklos užtikrinimas (Gyvenamosios vietos deklaravimas)</t>
  </si>
  <si>
    <t>03.01.01.01.0119.</t>
  </si>
  <si>
    <t>Savivaldybės administracijos veiklos užtikrinimas (Pašalpų administravimas)</t>
  </si>
  <si>
    <t>03.01.01.01.0120.</t>
  </si>
  <si>
    <t>Savivaldybės administracijos veiklos užtikrinimas (Biudžetinių įstaigų centralizuotos apskaitos skyrius)</t>
  </si>
  <si>
    <t>03.01.01.01.0121.</t>
  </si>
  <si>
    <t>Savivaldybės administracijos veiklos užtikrinimas (Kompensacijų administravimas)</t>
  </si>
  <si>
    <t>03.01.01.01.0130.</t>
  </si>
  <si>
    <t>Deleguotų funkcijų vykdymas (Gyventojų registro tvarkymas ir duomenų valstybės registrui teikimas)</t>
  </si>
  <si>
    <t>03.01.01.01.0131.</t>
  </si>
  <si>
    <t>Deleguotų funkcijų vykdymas (Valstybinės kalbos vartojimo ir taisyklingumo kontrolė)</t>
  </si>
  <si>
    <t>03.01.01.01.0132.</t>
  </si>
  <si>
    <t>Deleguotų funkcijų vykdymas (Savivaldybei priskirtų archyvinių dokumentų tvarkymas)</t>
  </si>
  <si>
    <t>03.01.01.01.0133.</t>
  </si>
  <si>
    <t>Deleguotų funkcijų vykdymas  (Dalyvavimas rengiant ir vykdant mobilizaciją)</t>
  </si>
  <si>
    <t>03.01.01.01.0134.</t>
  </si>
  <si>
    <t>Deleguotų funkcijų vykdymas  (Duomenų į Suteiktos valstybės pagalbos ir nereikšmingos pagalbos registrą teikimas)</t>
  </si>
  <si>
    <t>03.01.01.01.0135.</t>
  </si>
  <si>
    <t>Deleguotų funkcijų vykdymas (Valstybės garantuojamos pirminės teisinės pagalbos teikimas)</t>
  </si>
  <si>
    <t>03.01.01.01.0137.</t>
  </si>
  <si>
    <t>Deleguotų funkcijų vykdymas (Gyvenamosios vietos deklaravimo duomenų ir gyvenamosios vietos neturinčių asmenų apskaitos duomenų tvarkymas)</t>
  </si>
  <si>
    <t>03.01.01.01.0139.</t>
  </si>
  <si>
    <t>Deleguotų funkcijų vykdymo administravimas (Asmenims su sunkia negalia teikiamų socialinės globos paslaugų administravimas)</t>
  </si>
  <si>
    <t>03.01.01.01.0140.</t>
  </si>
  <si>
    <t>Deleguotų funkcijų vykdymo administravimas (Socialinės paramos mokiniams administravimas)</t>
  </si>
  <si>
    <t>03.01.01.01.0141.</t>
  </si>
  <si>
    <t>Deleguotų funkcijų vykdymo administravimas (Savivaldybių patvirtintoms užimtumo programoms įgyvendinti)</t>
  </si>
  <si>
    <t>03.01.01.01.0142.</t>
  </si>
  <si>
    <t>Deleguotų funkcijų vykdymas (Būsto nuomos mokesčio daliai kompensuoti)</t>
  </si>
  <si>
    <t>03.01.01.01.0143.</t>
  </si>
  <si>
    <t>Deleguotų funkcijų vykdymo administravimas (Laidojimo pašalpų administravimas)</t>
  </si>
  <si>
    <t>03.01.01.01.0145.</t>
  </si>
  <si>
    <t>Deleguotų funkcijų vykdymas  (Jaunimo teisių apsaugos užtikrinimas)</t>
  </si>
  <si>
    <t>03.01.01.01.0146.</t>
  </si>
  <si>
    <t>Tikslinė dotacija perduotoms savivaldybei įstaigoms išlaikyti</t>
  </si>
  <si>
    <t>03.01.01.01.0147.</t>
  </si>
  <si>
    <t>Deleguotų funkcijų vykdymas (Stiprinti sveikos gyvensenos įgūdžius bendruomenėse bei vykdyti visuomenės sveikatos stebėseną savivaldybėse)</t>
  </si>
  <si>
    <t>03.01.01.01.0148.</t>
  </si>
  <si>
    <t>Deleguotų funkcijų vykdymas (Civilinės būklės aktų registravimas)</t>
  </si>
  <si>
    <t>03.01.01.01.0149.</t>
  </si>
  <si>
    <t>Deleguotų funkcijų vykdymas (Civilinės saugos organizavimas)</t>
  </si>
  <si>
    <t>03.01.01.01.0150.</t>
  </si>
  <si>
    <t>Dotacija Tarpinstitucinio bendradarbiavimo koordinatoriaus funkcijoms vykdyti</t>
  </si>
  <si>
    <t>03.01.01.01.0151.</t>
  </si>
  <si>
    <t>Deleguotų funkcijų vykdymas (Savivaldybės erdvinių duomenų rinkinio tvarkymas)</t>
  </si>
  <si>
    <t>03.01.01.01.0201.</t>
  </si>
  <si>
    <t>Savivaldybės administracijos veiklos užtikrinimas (Asignavimų valdytojo pajamų įmokos už patalpų nuomą)</t>
  </si>
  <si>
    <t>vnt.</t>
  </si>
  <si>
    <t>4,00</t>
  </si>
  <si>
    <t>0,00</t>
  </si>
  <si>
    <t>kartai</t>
  </si>
  <si>
    <t>03.01.01.01.03.</t>
  </si>
  <si>
    <t>Savivaldybės administracijos veiklos užtikrinimas (Viešosios tvarkos skyrius)</t>
  </si>
  <si>
    <t>Eksploatuojama administracinių teisės pažeidimų protokolų valdymo programos vartotojų</t>
  </si>
  <si>
    <t>03.01.01.01.04.</t>
  </si>
  <si>
    <t>03.01.01.01.05.</t>
  </si>
  <si>
    <t>Mokymo programų skaičius</t>
  </si>
  <si>
    <t>Apmokyta darbuotojų</t>
  </si>
  <si>
    <t>03.01.01.01.06.</t>
  </si>
  <si>
    <t>10,00</t>
  </si>
  <si>
    <t>9,00</t>
  </si>
  <si>
    <t>cm</t>
  </si>
  <si>
    <t>95,40</t>
  </si>
  <si>
    <t>1,00</t>
  </si>
  <si>
    <t>Suorganizuota renginių</t>
  </si>
  <si>
    <t>3,00</t>
  </si>
  <si>
    <t>6,00</t>
  </si>
  <si>
    <t>03.01.01.01.07.</t>
  </si>
  <si>
    <t>Per ataskaitinį laikotarpį užbaigtų bylų</t>
  </si>
  <si>
    <t>130,00</t>
  </si>
  <si>
    <t>03.01.01.01.08.</t>
  </si>
  <si>
    <t>Namų administratorių, teikiančių paslaugas</t>
  </si>
  <si>
    <t>20,00</t>
  </si>
  <si>
    <t>03.01.01.01.10.</t>
  </si>
  <si>
    <t>Seniūnaičių mokymai ir išmokų seniūnaičiams mokėjimas</t>
  </si>
  <si>
    <t>55,00</t>
  </si>
  <si>
    <t>03.01.01.02.</t>
  </si>
  <si>
    <t>03.01.01.02.01.</t>
  </si>
  <si>
    <t>Kontrolės ir audito tarnybos darbuotojų</t>
  </si>
  <si>
    <t>03.01.01.02.02.</t>
  </si>
  <si>
    <t>Kontrolės ir audito tarnyba - Neproporcingai sumažinto darbo užmokesčio grąžinimas</t>
  </si>
  <si>
    <t>03.01.01.03.</t>
  </si>
  <si>
    <t>03.01.01.03.01.</t>
  </si>
  <si>
    <t>Savivaldybės tarybos narių</t>
  </si>
  <si>
    <t>31,00</t>
  </si>
  <si>
    <t>03.01.01.04.</t>
  </si>
  <si>
    <t>Savivaldybės tarybos ir mero sekretoriato darbuotojų</t>
  </si>
  <si>
    <t>03.01.01.04.01.</t>
  </si>
  <si>
    <t>03.01.01.05.</t>
  </si>
  <si>
    <t>Mero reprezentacinių priemonių vykdymas (Mero  fondo naudojimas)</t>
  </si>
  <si>
    <t>03.01.01.05.01.</t>
  </si>
  <si>
    <t>03.01.01.06.</t>
  </si>
  <si>
    <t>Dalyvavimas vietinių ir tarptautinių organizacijų veikloje</t>
  </si>
  <si>
    <t>03.01.01.06.01.</t>
  </si>
  <si>
    <t>Dalyvio mokestis už narystę Lietuvoje veikiančiose asociacijose</t>
  </si>
  <si>
    <t>Lietuvoje veikiančių asociacijų, kurių narė yra savivaldybė</t>
  </si>
  <si>
    <t>03.01.01.06.02.</t>
  </si>
  <si>
    <t>315,00</t>
  </si>
  <si>
    <t>17,00</t>
  </si>
  <si>
    <t>KVJUD</t>
  </si>
  <si>
    <t>03.01.01.06.03.</t>
  </si>
  <si>
    <t>Organizuota užsienio delegacijų priėmimų ir  pristatymų apie Klaipėdos miestą</t>
  </si>
  <si>
    <t>Organizuotas tarptautinis renginys Klaipėdoje</t>
  </si>
  <si>
    <t>03.01.01.07.</t>
  </si>
  <si>
    <t>03.01.01.07.01.</t>
  </si>
  <si>
    <t>Pasirašytų paskolų sutarčių</t>
  </si>
  <si>
    <t>2,00</t>
  </si>
  <si>
    <t>03.01.01.07.02.</t>
  </si>
  <si>
    <t>Palūkanų mokėjimas</t>
  </si>
  <si>
    <t>03.01.01.08.</t>
  </si>
  <si>
    <t>03.01.01.08.01.</t>
  </si>
  <si>
    <t>03.01.01.09.</t>
  </si>
  <si>
    <t>Savivaldybei nuosavybės teise priklausančio ir patikėjimo teise valdomo turto valdymas, naudojimas ir disponavimas</t>
  </si>
  <si>
    <t>03.01.01.09.01.</t>
  </si>
  <si>
    <t>Inžinerinių tinklų, kurių atlikti matavimai, ilgis</t>
  </si>
  <si>
    <t>km</t>
  </si>
  <si>
    <t>03.01.01.09.02.</t>
  </si>
  <si>
    <t>Prižiūrėta objektų</t>
  </si>
  <si>
    <t>18,00</t>
  </si>
  <si>
    <t>03.01.01.09.03.</t>
  </si>
  <si>
    <t>Remontuota objektų</t>
  </si>
  <si>
    <t>03.01.01.09.04.</t>
  </si>
  <si>
    <t>Savivaldybės nenaudojamų (neeksploatuojamų) statinių  nugriovimas ir jų inžinerinių tinklų techninės būklės palaikymas</t>
  </si>
  <si>
    <t>Nugriauta statinių</t>
  </si>
  <si>
    <t>03.01.01.09.05.</t>
  </si>
  <si>
    <t>Perduota inžinerinių tinklų</t>
  </si>
  <si>
    <t>03.01.01.09.06.</t>
  </si>
  <si>
    <t>Eksploatuojama šviestuvų</t>
  </si>
  <si>
    <t>116,00</t>
  </si>
  <si>
    <t>03.01.01.09.07.</t>
  </si>
  <si>
    <t>Privatizuota objektų</t>
  </si>
  <si>
    <t>19,00</t>
  </si>
  <si>
    <t>03.01.01.09.08.</t>
  </si>
  <si>
    <t>Privatizuota gyvenamųjų patalpų ir jų priklausinių</t>
  </si>
  <si>
    <t>80,00</t>
  </si>
  <si>
    <t>03.01.01.09.09.</t>
  </si>
  <si>
    <t>03.01.01.09.1001.</t>
  </si>
  <si>
    <t>proc.</t>
  </si>
  <si>
    <t>100,00</t>
  </si>
  <si>
    <t>Atlikta pastato (Tiltų g. 8) fasado darbų. Užbaigtumas</t>
  </si>
  <si>
    <t>03.01.01.09.1002.</t>
  </si>
  <si>
    <t>03.01.01.10</t>
  </si>
  <si>
    <t>Savivaldybei priklausančių statinių esamos techninės būklės įvertinimo paslaugų įsigijimas</t>
  </si>
  <si>
    <t>03.01.01.10.01.</t>
  </si>
  <si>
    <t>Įvertinta pastatų</t>
  </si>
  <si>
    <t>5,00</t>
  </si>
  <si>
    <t>7,00</t>
  </si>
  <si>
    <t>03.01.01.11.</t>
  </si>
  <si>
    <t>Valstybės deleguotų funkcijų vykdymas</t>
  </si>
  <si>
    <t>03.01.01.11.01.</t>
  </si>
  <si>
    <t>Vykdoma sutarčių su Klaipėdos rajono savivaldybe</t>
  </si>
  <si>
    <t>03.01.02.</t>
  </si>
  <si>
    <t xml:space="preserve">Diegti Savivaldybės administracijoje modernias informacines sistemas ir plėsti elektroninių paslaugų spektrą                </t>
  </si>
  <si>
    <t>03.01.02.01.</t>
  </si>
  <si>
    <t xml:space="preserve">Informacinių technologijų palaikymas ir plėtojimas Savivaldybės administracijoje </t>
  </si>
  <si>
    <t>03.01.02.01.01.</t>
  </si>
  <si>
    <t>Eksploatuojama kompiuterių</t>
  </si>
  <si>
    <t>Įsigyta organizacinės technikos</t>
  </si>
  <si>
    <t>Įsigyta programinės įrangos</t>
  </si>
  <si>
    <t>Įsigyta kompiuterinės technikos</t>
  </si>
  <si>
    <t>Prižiūrėta programinės įrangos</t>
  </si>
  <si>
    <t>03.01.03.</t>
  </si>
  <si>
    <t>Gerinti gyventojų aptarnavimo kokybę, diegiant pažangius vadybos principus</t>
  </si>
  <si>
    <t>03.01.03.01.</t>
  </si>
  <si>
    <t>03.01.03.01.02.</t>
  </si>
  <si>
    <t>Projekto „Paslaugų teikimo gyventojams kokybės gerinimas Klaipėdos regiono savivaldybėse“ įgyvendinimas</t>
  </si>
  <si>
    <t>03.01.03.01.03.</t>
  </si>
  <si>
    <t>Parengtas planas</t>
  </si>
  <si>
    <t>03.01.04.</t>
  </si>
  <si>
    <t xml:space="preserve">Gerinti gyventojų aptarnavimo ir darbuotojų darbo sąlygas Savivaldybės administracijoje                </t>
  </si>
  <si>
    <t>03.01.04.01.</t>
  </si>
  <si>
    <t>Savivaldybės administracijos reikmėms naudojamų pastatų ir patalpų einamasis remontas</t>
  </si>
  <si>
    <t>03.01.04.01.01.</t>
  </si>
  <si>
    <t>Suremontuota kabinetų ploto</t>
  </si>
  <si>
    <t>03.01.04.01.02.</t>
  </si>
  <si>
    <t>Atlikta stogo remonto darbų. Užbaigtumas</t>
  </si>
  <si>
    <t>03.01.04.01.03.</t>
  </si>
  <si>
    <t>03.01.04.01.04.</t>
  </si>
  <si>
    <t>Pastato Liepų g. 13 fasado remontas</t>
  </si>
  <si>
    <t>Atlikta pastato fasado remonto darbų. Užbaigtumas</t>
  </si>
  <si>
    <t>03.01.04.01.06.</t>
  </si>
  <si>
    <t>Kelių priežiūros ir plėtros programos lėšos</t>
  </si>
  <si>
    <t>Įstaigų pajamos</t>
  </si>
  <si>
    <t>Pajamų imokų likutis</t>
  </si>
  <si>
    <t>Valstybės biudžeto specialiosios tikslinės dotacijos lėšos</t>
  </si>
  <si>
    <t>Vietinės rinkliavos lėšos</t>
  </si>
  <si>
    <t>Vietinių rinkliavų likučio lėšos</t>
  </si>
  <si>
    <t>Klaipėdos valstybinio jūsų uosto direkcijos lėšos</t>
  </si>
  <si>
    <t>148</t>
  </si>
  <si>
    <t>SAVIVALDYBĖS VALDYMO PROGRAMA (NR. 03)</t>
  </si>
  <si>
    <t>BVS lėšos</t>
  </si>
  <si>
    <t>Savivaldybės kontroliuojamų įmonių rentabilumas</t>
  </si>
  <si>
    <t>221,00</t>
  </si>
  <si>
    <t>Teisiškai neįregistruoto turto skaičius nuo viso turto skaičiaus</t>
  </si>
  <si>
    <t>Teisiškai įregistruotų gatvių skaičius nuo faktiškai esančio gatvių skaičiaus</t>
  </si>
  <si>
    <t>99,00</t>
  </si>
  <si>
    <t>Nenaudojamo veikloje nekilnojamojo turto dalis, palyginti su visu savivaldybės nekilnojamuoju turtu</t>
  </si>
  <si>
    <t>Savivaldybės administracijos darbuotojų kaita</t>
  </si>
  <si>
    <t>03.01.01.01.01.</t>
  </si>
  <si>
    <t>432,50</t>
  </si>
  <si>
    <t>151</t>
  </si>
  <si>
    <t>Savivaldybės administracijos veiklos užtikrinimas (Vyriausieji patarėjai, vyr. specialistai (ekonomistai),Teisės skyrius, Personalo skyrius, Klientų aptarnavimo skyrius, Transporto skyrius)</t>
  </si>
  <si>
    <t>311</t>
  </si>
  <si>
    <t>Savivaldybės administracijos veiklos užtikrinimas (Finansų skyrius, Apskaitos skyrius, Centralizuoto vidaus audito skyrius, Strateginio planavimo skyrius, Projektų skyrius, Planavimo ir analizės skyrius)</t>
  </si>
  <si>
    <t>Savivaldybės administracijos veiklos užtikrinimas (Turto valdymo skyrius, Informacinių technologijų skyrius, Viešųjų pirkimų skyrius, Bendrasis skyrius)</t>
  </si>
  <si>
    <t>Savivaldybės administracijos veiklos užtikrinimas (Licencijų ir leidimų skyrius)</t>
  </si>
  <si>
    <t>Savivaldybės administracijos veiklos užtikrinimas (Urbanistikos ir architektūros skyrius, Geodezijos ir GIS skyrius, Paveldosaugos skyrius, Statybos leidimų ir statinių priežiūros skyrius)</t>
  </si>
  <si>
    <t>1560602</t>
  </si>
  <si>
    <t>1560601</t>
  </si>
  <si>
    <t>Savivaldybės administracijos veiklos užtikrinimas (Ekonominės plėtros grupė)</t>
  </si>
  <si>
    <t>Savivaldybės administracijos veiklos užtikrinimas (Aplinkosaugos skyrius)</t>
  </si>
  <si>
    <t>Savivaldybės administracijos veiklos užtikrinimas (Miesto tvarkymo skyrius, Statybos ir infrastruktūros plėtros skyrius, Statinių administravimo skyrius)</t>
  </si>
  <si>
    <t>Savivaldybės administracijos veiklos užtikrinimas (Sporto skyrius)</t>
  </si>
  <si>
    <t>03.01.01.01.0122.</t>
  </si>
  <si>
    <t>Savivaldybės administracijos veiklos užtikrinimas (Jaunimo ir bendruomenių reikalų koordinavimo grupė)</t>
  </si>
  <si>
    <t>03.01.01.01.0123.</t>
  </si>
  <si>
    <t>Savivaldybės administracijos veiklos užtikrinimas (Tarpinstitucinio koordinavimo grupė)</t>
  </si>
  <si>
    <t>14209</t>
  </si>
  <si>
    <t>14203</t>
  </si>
  <si>
    <t>14204</t>
  </si>
  <si>
    <t>14202</t>
  </si>
  <si>
    <t>14201</t>
  </si>
  <si>
    <t>14205</t>
  </si>
  <si>
    <t>14207</t>
  </si>
  <si>
    <t>03.01.01.01.0138.</t>
  </si>
  <si>
    <t>Deleguotų funkcijų vykdymas (Savivaldybei priskirtos valstybinės žemės ir kito valstybės turto valdymo, naudojimo ir disponavimo juo patikėjimo teise užtikrinimas)</t>
  </si>
  <si>
    <t>14210</t>
  </si>
  <si>
    <t>14215</t>
  </si>
  <si>
    <t>14217</t>
  </si>
  <si>
    <t>14214</t>
  </si>
  <si>
    <t>14221</t>
  </si>
  <si>
    <t>14216</t>
  </si>
  <si>
    <t>14213</t>
  </si>
  <si>
    <t>14511</t>
  </si>
  <si>
    <t>14219</t>
  </si>
  <si>
    <t>14206</t>
  </si>
  <si>
    <t>14208</t>
  </si>
  <si>
    <t>14223</t>
  </si>
  <si>
    <t>03.01.01.01.02.</t>
  </si>
  <si>
    <t>312</t>
  </si>
  <si>
    <t>26,00</t>
  </si>
  <si>
    <t>Įsigyta sulankstomų lovų (300 vnt.) ir miegmaišių (300 vnt.)</t>
  </si>
  <si>
    <t>600,00</t>
  </si>
  <si>
    <t>Įgyvendintas civilinės saugos funkcijos užtikrinimo rinkodaros priemonių paketas</t>
  </si>
  <si>
    <t>Eksploatuojama akustinių sirenų</t>
  </si>
  <si>
    <t>15,00</t>
  </si>
  <si>
    <t>03.01.01.01.0301.</t>
  </si>
  <si>
    <t>Ekstremalios situacijos, susijusios su COVID-19 paplitimu, valdymo ir pasekmių likvidavimo priemonių vykdymas</t>
  </si>
  <si>
    <t>155</t>
  </si>
  <si>
    <t>14119</t>
  </si>
  <si>
    <t>Mokyklų budėtojų etatų skaičius</t>
  </si>
  <si>
    <t>Suorganizuota rinkimų</t>
  </si>
  <si>
    <t>27,00</t>
  </si>
  <si>
    <t>Seniūnaičių, atstovaujančių miestui, skaičius</t>
  </si>
  <si>
    <t>03.01.01.01.14</t>
  </si>
  <si>
    <t>Duomenų apsaugos pareigūno paslaugų centralizuotas teikimas savivaldybės biudžetinėms įstaigoms</t>
  </si>
  <si>
    <t>172</t>
  </si>
  <si>
    <t>Išversta į užsienio kalbas savivaldybės teikiamų elektroninių paslaugų formų (pranešimų) ir jų paskelbta savivaldybės interneto svetainėje</t>
  </si>
  <si>
    <t>350,00</t>
  </si>
  <si>
    <t>28,00</t>
  </si>
  <si>
    <t>1551</t>
  </si>
  <si>
    <t>03.01.01.09.10.</t>
  </si>
  <si>
    <t>Savivaldybės nekilnojamojo turto  (negyvenamoji paskirtis) remontas</t>
  </si>
  <si>
    <t>Savivaldybės nekilnojamojo turto  (negyvenamoji paskirtis) remontas (vykdo Turto valdymo skyrius)</t>
  </si>
  <si>
    <t>03.01.01.09.12.</t>
  </si>
  <si>
    <t>Privatiems asmenims priklausančių patalpų Nemuno g. 113 ir 133, Klaipėdoje, išpirkimas</t>
  </si>
  <si>
    <t>8,00</t>
  </si>
  <si>
    <t>03.01.01.09.13.</t>
  </si>
  <si>
    <t>Savivaldybės turto ir įmonių valdymo efektyvinimo koncepcijos ir priemonių plano parengimas ir įgyvendinimas</t>
  </si>
  <si>
    <t>Parengta koncepcija ir priemonių planas</t>
  </si>
  <si>
    <t>14211</t>
  </si>
  <si>
    <t>Naudojama programinės įrangos licencijų</t>
  </si>
  <si>
    <t>432,00</t>
  </si>
  <si>
    <t>Sukurta  Klaipėdiečio kortelės koncepcija ir įdiegta sistema</t>
  </si>
  <si>
    <t>03.01.03.01.04.</t>
  </si>
  <si>
    <t>Dalyvaujamojo biudžeto koncepcijos ir metodikos parengimas bei įgyvendinimas</t>
  </si>
  <si>
    <t>03.01.03.01.05.</t>
  </si>
  <si>
    <t>Nuotolinių gyventojų aptarnavimo centrų koncepcijos parengimas ir įgyvendinimas</t>
  </si>
  <si>
    <t>Parengta koncepcija</t>
  </si>
  <si>
    <t>03.01.03.01.06.</t>
  </si>
  <si>
    <t>Atlikta techninio projekto korektūra</t>
  </si>
  <si>
    <t>03.01.04.02.</t>
  </si>
  <si>
    <t>Klaipėdos miesto savivaldybės administracijos perkėlimas į naujas patalpas</t>
  </si>
  <si>
    <t>03.01.04.02.01.</t>
  </si>
  <si>
    <t>Išnuomota autotransporto (elektromobilių) priemonių</t>
  </si>
  <si>
    <t>–</t>
  </si>
  <si>
    <t>Efekto /Rezultato /Produkto</t>
  </si>
  <si>
    <t>2021</t>
  </si>
  <si>
    <t>14,90</t>
  </si>
  <si>
    <t>0,29</t>
  </si>
  <si>
    <t>Teikiamų elektroninių paslaugų kiekis</t>
  </si>
  <si>
    <t>218,00</t>
  </si>
  <si>
    <t>Savivaldybės administracijos darbuotojų etatų</t>
  </si>
  <si>
    <t>Išsinuomota ir užpildyta stelažų dokumentų saugojimui (Archyvo veiklai), tiesiniai metrai</t>
  </si>
  <si>
    <t>1 062,00</t>
  </si>
  <si>
    <t>151-S</t>
  </si>
  <si>
    <t>03.01.01.01.0136.</t>
  </si>
  <si>
    <t>Deleguotų funkcijų vykdymas (Nuosavybės teisių į gyvenamuosius namus, jų dalis, butus, ūkinės ir komercinės paskirties pastatus atkūrimas)</t>
  </si>
  <si>
    <t>03.01.01.01.0144.</t>
  </si>
  <si>
    <t>Deleguotų funkcijų vykdymas  (Vaikų teisių apsaugos užtikrinimas)</t>
  </si>
  <si>
    <t>14225</t>
  </si>
  <si>
    <t>03.01.01.01.0152.</t>
  </si>
  <si>
    <t>Deleguotų funkcijų vykdymas (Akredituotai vaikų dienos socialinei priežiūrai organizuoti, teikti ir administruoti)</t>
  </si>
  <si>
    <t>14124</t>
  </si>
  <si>
    <t>Išsiųsta laiškų</t>
  </si>
  <si>
    <t>tūkst. vnt.</t>
  </si>
  <si>
    <t>21,00</t>
  </si>
  <si>
    <t>11,80</t>
  </si>
  <si>
    <t>2021 m.: Išsiųsti 11796 laiškai.</t>
  </si>
  <si>
    <t>Įsigyta inventoriaus</t>
  </si>
  <si>
    <t>50,00</t>
  </si>
  <si>
    <t>54,00</t>
  </si>
  <si>
    <t>Išsiųsta registruotų laiškų su įteikimu ir paprastų laiškų Viešosios tvarkos skyriaus vykdomai veiklai</t>
  </si>
  <si>
    <t>29,00</t>
  </si>
  <si>
    <t>2021 m.: Įsigyta sulankstomų lovų (300 vnt.) ir miegmaišių (300 vnt.)</t>
  </si>
  <si>
    <t>Vykdomų priemonių skaičius</t>
  </si>
  <si>
    <t>Kaupinių testavimui ir paviršių tyrimams planuojamų įsigyti priemonių skaičius</t>
  </si>
  <si>
    <t>7 667,00</t>
  </si>
  <si>
    <t>7 744,00</t>
  </si>
  <si>
    <t>46,00</t>
  </si>
  <si>
    <t>140,00</t>
  </si>
  <si>
    <t>181,00</t>
  </si>
  <si>
    <t>Atliktas savivaldybės darbuotojų mikroklimato tyrimas</t>
  </si>
  <si>
    <t>Nupirkta spaudos ploto dienraščiuose, tūkst. kv.</t>
  </si>
  <si>
    <t>80,82</t>
  </si>
  <si>
    <t>Įsigyta socialinės reklamos mieste paslaugų</t>
  </si>
  <si>
    <t>2021 m.: Pasirašyta sutartis 2021-07-19 Nr. J9-1907</t>
  </si>
  <si>
    <t>Transliuota radijo reportažų</t>
  </si>
  <si>
    <t>64,00</t>
  </si>
  <si>
    <t>56,00</t>
  </si>
  <si>
    <t>52,00</t>
  </si>
  <si>
    <t>290,00</t>
  </si>
  <si>
    <t>03.01.01.01.09.</t>
  </si>
  <si>
    <t>VšĮ „Klaipėdos šventės“ vietinės rinkliavos administravimo apmokėjimas</t>
  </si>
  <si>
    <t>33,00</t>
  </si>
  <si>
    <t>03.01.01.01.11.</t>
  </si>
  <si>
    <t>Seniūnijų steigimo poreikio Klaipėdos mieste studijos parengimas</t>
  </si>
  <si>
    <t>03.01.01.01.12.</t>
  </si>
  <si>
    <t>Civilinės atsakomybės draudimo įsigijimas</t>
  </si>
  <si>
    <t>Įsigytas Viešųjų pirkimų komisijos civilinės atsakomybės draudimas</t>
  </si>
  <si>
    <t>03.01.01.01.13.</t>
  </si>
  <si>
    <t>Klaipėdos m. savivaldybės administracijos įvaizdžio gerinimas, sukuriant  gyventojus aptarnaujančių darbuotojų aprangos dizainą ir įsigyjant aprangą</t>
  </si>
  <si>
    <t>Biudžetinės įstaigos, turinčios duomenų apsaugos paslaugas</t>
  </si>
  <si>
    <t>111,00</t>
  </si>
  <si>
    <t>03.01.01.01.15.</t>
  </si>
  <si>
    <t>Klaipėdos regiono plėtros tarybos įsteigimas</t>
  </si>
  <si>
    <t>2021 m.: Įsteigta</t>
  </si>
  <si>
    <t>03.01.01.01.16.</t>
  </si>
  <si>
    <t>Projekto URBACT III „Darnaus vystymosi tikslų bandomasis tinklas“ įgyvendinimas</t>
  </si>
  <si>
    <t>Įgyvendintas projektas</t>
  </si>
  <si>
    <t>Savivaldybės tarybos finansinio, ūkinio bei materialinio aptarnavimo užtikrinimas (galioja iki 2021-12-31)</t>
  </si>
  <si>
    <t>Savivaldybės tarybos ir mero sekretoriato finansinio, ūkinio bei materialinio aptarnavimo užtikrinimas (galioja iki 2021-12-31)</t>
  </si>
  <si>
    <t>Asociacija „Klaipėdos regionas“</t>
  </si>
  <si>
    <t>Dalyvauta tarptautinių organizacijų veikloje, tarptautiniuose ir miestų partnerių organizuojamuose renginiuose</t>
  </si>
  <si>
    <t>22,00</t>
  </si>
  <si>
    <t>Tarptautinių organizacijų, kurių narė yra Klaipėdos miesto savivaldybė</t>
  </si>
  <si>
    <t>Išversta į užsienio kalbas tarptautinio bendradarbiavimo dokumentų, puslapių</t>
  </si>
  <si>
    <t>35,00</t>
  </si>
  <si>
    <t>2021 m.: Savivaldybė turi 4 galiojančias paskolos sutartis.</t>
  </si>
  <si>
    <t>45,00</t>
  </si>
  <si>
    <t>23,00</t>
  </si>
  <si>
    <t>2021 m.: Vykdytas apmokėjimas už 23 objektų komunalines išlaidas.</t>
  </si>
  <si>
    <t>184,00</t>
  </si>
  <si>
    <t>2021 m.: Apmokama už 116 šviestuvų sunaudotą elektros energiją.</t>
  </si>
  <si>
    <t>34,00</t>
  </si>
  <si>
    <t>2021 m.: Per 2021 metus įvykdytos 34 būstų, pastogių ir ūkinių pastatų dalių pardavimo procedūros.</t>
  </si>
  <si>
    <t>Atliktas patalpų Galinio Pylimo g. 3 grindų remontas. Užbaigtumas</t>
  </si>
  <si>
    <t>Atlikta pastato Debreceno g. 41 patalpų ploto sutvarkymo darbų</t>
  </si>
  <si>
    <t>kv.m</t>
  </si>
  <si>
    <t>03.01.01.09.11.</t>
  </si>
  <si>
    <t>Pašto patalpų Aukštoji g. 13, Klaipėdoje išpirkimas</t>
  </si>
  <si>
    <t>62,00</t>
  </si>
  <si>
    <t>2021 m.: 2021-03-12 Sutartis Nr. J9-796. 2021-08-31 Sutartis Nr. J9-2189. 2021-11-12 Sutartis Nr. J9-2875</t>
  </si>
  <si>
    <t>66,00</t>
  </si>
  <si>
    <t>2021 m.: Sutartis 2021-09-17 Nr. J9-2298.</t>
  </si>
  <si>
    <t>58,00</t>
  </si>
  <si>
    <t>2021 m.: Sutartis 2021-09-17 Nr. J9-2303</t>
  </si>
  <si>
    <t>Dalinio finansavimo paraiškų informacinės sistemos įsigijimas</t>
  </si>
  <si>
    <t>2021 m.: 2021-10-15 Sutartis Nr. J9-2637. 2021-10-15 Sutartis Nr. J9-2639. 2021-10-15 Sutartis Nr. J9-2640.</t>
  </si>
  <si>
    <t>514,00</t>
  </si>
  <si>
    <t>03.01.02.01.02.</t>
  </si>
  <si>
    <t>Klaipėdiečio kortelės koncepcijos sukūrimas ir sistemos įdiegimas</t>
  </si>
  <si>
    <t>Išplatinta Klaipėdiečio kortelė, tūkst.</t>
  </si>
  <si>
    <t>266,00</t>
  </si>
  <si>
    <t>331,00</t>
  </si>
  <si>
    <t>Įdiegta ir taikoma vadybos metodų</t>
  </si>
  <si>
    <t>Sertifikuota atskirų metodų vidinių lyderių</t>
  </si>
  <si>
    <t>36,00</t>
  </si>
  <si>
    <t>Strateginio plėtros plano viešinimo renginys</t>
  </si>
  <si>
    <t>Biudžetinių įstaigų planavimo, apskaitos, viešųjų pirkimų, ūkio priežiūros ir pavežėjimo organizavimo procesų  optimizavimo plano parengimas</t>
  </si>
  <si>
    <t>03.01.03.01.07.</t>
  </si>
  <si>
    <t>Klaipėdos miesto savivaldybės įstaigų, įmonių veiklos bei turto valdymo optimizavimo veiklos plano įgyvendinimas</t>
  </si>
  <si>
    <t>Įgyvendinama priemonių</t>
  </si>
  <si>
    <t>03.01.03.01.08.</t>
  </si>
  <si>
    <t>Dalinio finansavimo paraiškų priėmimo centralizavimas</t>
  </si>
  <si>
    <t>Parengtas tvarkos aprašas</t>
  </si>
  <si>
    <t>LED panelės</t>
  </si>
  <si>
    <t>300,00</t>
  </si>
  <si>
    <t>Pastato Šimkaus g. 11 stogo, fasado ir vidaus patalpų remontas</t>
  </si>
  <si>
    <t>03.01.04.01.07.</t>
  </si>
  <si>
    <t>Archyvo patalpų H. Manto g. 51 remontas</t>
  </si>
  <si>
    <t>Suremontuota patalpų ploto</t>
  </si>
  <si>
    <t>25,00</t>
  </si>
  <si>
    <t>03.01.04.01.08.</t>
  </si>
  <si>
    <t>Socialinių išmokų poskyrio Laukininkų g. 19A remontas</t>
  </si>
  <si>
    <t>Suremontuota stogo ploto</t>
  </si>
  <si>
    <t>250,00</t>
  </si>
  <si>
    <t>256,00</t>
  </si>
  <si>
    <t>2021 m.: Atlikta darbų už 10 499,98 Eur sumą.</t>
  </si>
  <si>
    <t>03.01.04.03.</t>
  </si>
  <si>
    <t>Gyventojų ir verslo paslaugų centro statyba „Memelio mieste“</t>
  </si>
  <si>
    <t>03.01.04.03.01.</t>
  </si>
  <si>
    <t>Koncepto parengimas</t>
  </si>
  <si>
    <t>Programų lėšų likučių laikinai laisvos lėšos  (apyvartos lėšų likutis)</t>
  </si>
  <si>
    <t>b vv'/\</t>
  </si>
  <si>
    <t>2021 m.: Kovo 1 d. viešojoje erdvėje buvo suorganizuotas konkursas Tarptautinės civilinės saugos dienai paminėti.</t>
  </si>
  <si>
    <t>2021 m.: Klaipėdos miesto savivaldybės administracijos darbuotojų civilinės atsakomybės draudimo sutartis (dėl atsakomybės kylančios už administracinius nusižengimus).</t>
  </si>
  <si>
    <t xml:space="preserve">2021 m.: Klaipėdos miesto savivaldybės administracijos civilinės atsakomybės, kylančios dėl viešųjų pirkimų, draudimo sutartis. </t>
  </si>
  <si>
    <t xml:space="preserve">2021 m.: Pagal 2021 m. rugsėjo 8 d. ir gruodžio 10 d. baldų pirkimo sutartis buvo įsigyti stalai su el. reguliuojamomis kojomis, spintutės ant ratukų, darbo kėdės su porankiais, rūbų spintos su ištraukiama metaline kartele, kanceliarinės spintos su užraktu, konferencinės kėdės, pasitarimų stalas, triviečiai minkštasuoliai ir kiti baldai.
</t>
  </si>
  <si>
    <t>2021 m.: Įsigytos planuotos priemonės ir papildomai 77 vnt. mobiliųjų telefonų ugdymo  įstaigose dirbantiems visuomenės sveikatos specialistams.</t>
  </si>
  <si>
    <t>2021 m.: Pagal 2021 m. kovo mėn. sudarytas sutartis per metus bendras nupirktas spaudos plotas 80 818 kv. cm.</t>
  </si>
  <si>
    <t xml:space="preserve">2021 m.: Transliuota 56 rep. Nurodytas kiekis (64 vnt.) nebuvo pasiektas, nes rinkoje pabrangus radijo paslaugoms, nupirktas mažesnis kiekis paslaugų. Siekiant lanksčiau rinktis viešinimo formas ir reportažų trukmę, paslaugos nupirktos ne vienetais, o sekundėmis, tačiau bendras kiekis vienetais dėl padidėjusių įkainių buvo mažesnis. Iš bendro kiekio 3 rep. buvo apmokėti iš Sveikatos apsaugos programos. </t>
  </si>
  <si>
    <t xml:space="preserve">2021 m.: Transliuota 52 rep., parengta 10 repotažų socialiniams tinklams, iš bendro kiekio 7 rep. buvo apmokėti iš Sveikatos apsaugos programos. </t>
  </si>
  <si>
    <t>2021 m.: Savivaldybių asociacija, Klaipėdos miesto integruotų investicijų teritorijos vietos veiklos grupė.</t>
  </si>
  <si>
    <t>2021 m.: Savivaldybė nuolatos dalyvauja tarptautinių organizacijų, kurių nare yra, veikloje.</t>
  </si>
  <si>
    <t>2021 m.: Dėl pandemijos tarptautinis renginys neįvyko.</t>
  </si>
  <si>
    <t xml:space="preserve">2021 m.: Pagal faktą per 2021 m. iš lietuvių į užsienio kalbas išversta 50,29 psl. ir iš užsienio kalbų į lietuvių k. išversta 223,63 psl. 
</t>
  </si>
  <si>
    <t>2021 m.: Apmokėta savivaldybei tenkanti dalis už daugiabučio gyvenamojo namo Taikos pr. 95 ir Liepų g. 49 modernizavimo darbus.</t>
  </si>
  <si>
    <t>2021 m.: Nenaudojamų pastatų griovimo procedūros nebuvo vykdomos, nes funkcijas perėmė Miesto tvarkymo skyrius.</t>
  </si>
  <si>
    <t>2021 m.: Pagal 2021-05-05  Tiekėjų apklausos pažymą sudaryta žodinė sutartis su UAB „Gargždų rangos darbai“  (sutarties vertė  3 540,31 Eur). Darbai atlikti.</t>
  </si>
  <si>
    <t>2021 m.: Nebuvo vykdytos procedūros dėl turto valdymo dokumentų rengimo.</t>
  </si>
  <si>
    <t>2021 m.: Programinės įrangos įsigijimas perkeltas į 2022 m.</t>
  </si>
  <si>
    <t xml:space="preserve">Klaipėdos miesto savivaldybės 2021–2023 m. 
strateginio veiklos plano įgyvendinimo                       2021 m. ataskaitos dalis
</t>
  </si>
  <si>
    <t xml:space="preserve">2021 M. KLAIPĖDOS MIESTO SAVIVALDYBĖS </t>
  </si>
  <si>
    <t>2021 m. SVP programos Nr. 03 įvykdymas</t>
  </si>
  <si>
    <t>2021 m.:  Koncepto parengimo buvo atsisakyta.</t>
  </si>
  <si>
    <t>2021 m.: 2 priemonės yra įgyvendintos iš 27, o kitos yra tęstinės ir vykdomos.</t>
  </si>
  <si>
    <t>2021 m.: Karantino laikotarpiu išsiųsta mažiau laiškų (pagal poreikį).</t>
  </si>
  <si>
    <r>
      <t xml:space="preserve">Asignavimų valdytoja </t>
    </r>
    <r>
      <rPr>
        <sz val="12"/>
        <rFont val="Times New Roman"/>
        <family val="1"/>
        <charset val="186"/>
      </rPr>
      <t>– Klaipėdos miesto savivaldybės administracija.</t>
    </r>
  </si>
  <si>
    <r>
      <rPr>
        <b/>
        <sz val="12"/>
        <rFont val="Times New Roman"/>
        <family val="1"/>
        <charset val="186"/>
      </rPr>
      <t>Programą vykdė:</t>
    </r>
    <r>
      <rPr>
        <sz val="12"/>
        <rFont val="Times New Roman"/>
        <family val="1"/>
        <charset val="186"/>
      </rPr>
      <t xml:space="preserve"> Finansų skyrius, Turto valdymo skyrius, Apskaitos skyrius, Strateginio planavimo skyrius, Teisės skyrius, Personalo skyrius, Informacinių technologijų skyrius, Bendrasis skyrius, Viešosios tvarkos skyrius, Ekonominės plėtros grupė, Jaunimo ir bendruomenių reikalų koordinavimo grupė, Savivaldybės tarybos ir mero sekretoriatas, Statinių administravimo skyrius, Žemėtvarkos skyrius, Statybos leidimų ir statinių priežiūros skyrius, Sveikatos apsaugos skyrius, duomenų apsaugos pareigūnė, vyriausioji patarėja S. Tamašauskienė, vyriausiasis patarėjas D. Petrolevičius, vyriausiasis patarėjas M. Martišius.</t>
    </r>
  </si>
  <si>
    <r>
      <rPr>
        <b/>
        <sz val="12"/>
        <rFont val="Times New Roman"/>
        <family val="1"/>
        <charset val="186"/>
      </rPr>
      <t xml:space="preserve">Iš 2021 m. </t>
    </r>
    <r>
      <rPr>
        <sz val="12"/>
        <rFont val="Times New Roman"/>
        <family val="1"/>
        <charset val="186"/>
      </rPr>
      <t xml:space="preserve">planuotų įvykdyti 43 priemonių ir papriemonių (kurioms patvirtinti / skirti asignavimai): </t>
    </r>
  </si>
  <si>
    <t>(pagal planą arba geriau);</t>
  </si>
  <si>
    <t>(blogiau, nei planuota);</t>
  </si>
  <si>
    <t>(nepasiekta planuota reikšmė).</t>
  </si>
  <si>
    <t>Transliuota videoreportažų</t>
  </si>
  <si>
    <t>Įsigytas civilinės atsakomybės draudimas (Administracinių nusižengimų kodekso ginčams nagrinėti)</t>
  </si>
  <si>
    <t>Klaipėdos miesto savivaldybės stojamojo įnašo Klaipėdos regiono plėtros tarybai mokėjimas</t>
  </si>
  <si>
    <t>Tarptautinio bendradarbiavimo vystymas, atstovaujant Klaipėdos miestui (dalyvio mokestis už narystę ir dalyvavimas tarptautinių organizacijų veikloje)</t>
  </si>
  <si>
    <t>Užsienio delegacijų priėmimų organizavimas (dalyvavimas miestų partnerių organizuojamuose tarptautiniuose renginiuose)</t>
  </si>
  <si>
    <t>Deleguotų funkcijų vykdymas (žemės ūkio funkcijoms atlikti)</t>
  </si>
  <si>
    <t>Įstaigų, kuriose įdiegta personalo valdymo informacinė sistema (Savivaldybės administracija ir 116 biudžetinių įstaigų)</t>
  </si>
  <si>
    <t>Įstaigų, kuriose įdiegta dokumentų valdymo informacinė sistema (116 biudžetinių įstaigų)</t>
  </si>
  <si>
    <t>Interneto platformos „Consul“ įdiegimas</t>
  </si>
  <si>
    <t>Tobulinti Savivaldybės administracijos veiklos valdymą</t>
  </si>
  <si>
    <t>Klaipėdos miesto savivaldybės strateginio plėtros plano 2021–2030 m. parengimas</t>
  </si>
  <si>
    <t>Klaipėdos miesto savivaldybės strateginio plėtros plano reprezentacinių priemonių vykdymas</t>
  </si>
  <si>
    <t>Savivaldybės biudžeto lėšos</t>
  </si>
  <si>
    <t>2021 m.: Šiuo metu nuomojami trys elektromobiliai. Buvo planuojama parduoti „Škoda“ ir „Honda“ automobilius, o vietoj jų nuomoti elektromobilius, tačiau pardavimo procesai nebuvo pradėti vykdyti.</t>
  </si>
  <si>
    <t>2021 m.: Išnuomota ir užpildyta 1062 tiesiniai metrai stelažų.</t>
  </si>
  <si>
    <t>2021 m.: Priemonė vykdyta pagal situaciją. Buvo teikiamos pavežimo į Mobilųjį punktą ir parvežimo iš gydymo įstaigos paslaugos, asmenims, kuriems privaloma izoliacija ir neturintiems, kur izoliuotis, suteikiamos patalpos, tiekiamas maitinimas, užtikrinama Mobiliojo punkto ir Vakcinacijos centro veikla.</t>
  </si>
  <si>
    <t>2021 m.: 1. Savivaldybių infrastruktūros plėtros įstatymo nauja redakcija nuo 2021-01-01. 2. Normatyviniai techniniai dokumentai. Modernių, saugių automobilių kelių projektavimas. 3. Kelių statybos techninis normavimas. 4. Darbuotojų saugos ir sveikatos specialisto ir atsakingo už gaisrinę saugą pažymėjimui įgyti. 5. Forumas „Viešieji pirkimai: statybų sėkmės kodas“. 6. Statybų teisė 2021 m.; naujausi pakeitimai, praktika, dokumentų sistema. 7. Darbo laiko režimų pasirinkimas. 8. Personalo dokumentų administravimas: dokumentų valdymo ir darbo teisės aktualijos 2021 m. 9. Medžių šaknyno apsauga statybos projektuose. 10. Teritorijų planavimo reforma 2021 ir praktika. 11. Nuotoliniai mokymai susisiekimo komunikacijų specialistams. 12. Įslaptintų dokumentų apskaita ir tvarkymas. 13. Statybų proceso teisinis reguliavimas. 14. Architektų kvalifikacijos tobulinimas. 15. Viešieji pirkimai. 16. Apskaitos reforma nuo 2022-05-01 viešojo sektoriaus subjektams. 17. Valstybės tarnautojų tarnybinės atsakomybės ypatumai ir teisminė praktika. 18. Projektų valdymas. 19. Nauja darbo tarybos kadencija. 20. Dokumentų valdymo procesų optimizavimas. 21. Mokinio krepšelis. 22. Efektyvus valstybės turto valdymas. 23. Asmens duomenų apsaugos rizikos valdymas. 24. Atvirkštinis PVM - už kokias prekes ir paslaugas tenka pardavimo PVM apskaičiuoti pirkėjui? 25. Žemės paėmimas visuomenės poreikiams. Visi 2021 m. pakeitimai. 26. Seminarai Kelių atestatui gauti. 27. Archyvinių dokumentų tvarkymas ir apskaita. 28. Psichologinis smurtas: kaip užkirsti kelią mobingui. 29. Viešojo sektoriaus finansinių ataskaitų analizė. Projektų ekonominių rodiklių vertinimas. 30. Vidaus auditorių profesinių gebėjimų tobulinimas. 31. Medžių priežiūros pagrindai. 32. Personalo (HR) vadyba. 33. Antikorupcinės aplinkos kūrimas įstaigoje. 34. Darbo apmokėjimo sistema švietimo įstaigose nuo 2021-09-01. 35. Želdynų teisinio reguliavimo pokyčiai. 36. Statybos teisės aktų naujausi pakeitimai. 37. Darbo užmokesčio apskaičiavimas ir apskaita nuo 2021-09-01 viešajame sektoriuje. 38. MS Excel. 39. Mokymai  /moderavimas / konsultavimas vidaus kontrolės klausimais. 40. Stresinių situacijų valdymas ir darbas su sudėtingais interesantais. 41. Investicijų į kontroliuojamus ir asocijuotus ne viešojo sektoriaus subjektus apskaita pagal VSAFAS. 42. Asmenų (klientų) aptarnavimo aktualijos: kanalų ir emocijų įvairovės valdymas. 43. Valstybės ir savivaldybių biudžetų sudarymo (planavimo) naujovės. 44. Kvalifikacijos tobulinimo mokymai susisiekimo komunikacijų specialistams. 45. Kompetencijos įgyjimas, kvalifikacijos tobulinimas: Sąmatų sudarymo kursai be egzamino Sistela programa. 46. Mediacijos pagrindai: teorija ir praktika.</t>
  </si>
  <si>
    <t>2021 m.: Gavus daugiau papildomų lėšų nuo 2021-10-01 buvo tobulinamos MS Excel, vidaus rizikų vertinimo metodikos ir kt. tarnautojų ir darbuotojų kompetencijos (temos nurodytos prie programų sąrašo). Iš viso mokėsi 306 darbuotojai, iš jų unikalių 181, t. y. 44 proc. visų darbuotojų.</t>
  </si>
  <si>
    <t>2021 m.: Suorganizuota savivaldos diena, Kalėdinis renginys darbuotojams ir kalėdinės dovanėlės vaikams.</t>
  </si>
  <si>
    <t>2021 m.: 11 sutarčių su DNSB galioja  iki 2022-09 mėn. Po 2021 užbaigto pirkimo (CVPIS) pasirašytos sutartys dėl žemės nuomos mokesčio administravimo su 8 namų valdomis (UAB), 24 mėn. laikotarpiui.</t>
  </si>
  <si>
    <t>2021 m.: Buvo pradėtos seniūnaičių rinkimų procedūros tose seniūnaitijose, kurios neturi seniūnaičių, tačiau dėl šalyje paskelbto karantino rinkimų procedūros buvo pristabdytos ir vėliau atnaujintos. Įvykdyti vieni seniūnaičių rinkimai, patvirtintas Draugystės seniūnaitis, iš viso išrinkti 33 seniūnaičiai. Seniūnaičiai dalyvavo 3 apklausose dėl mokymų, teikė savo siūlymus. Seniūnaičiai taip pat teikė savo siūlymus dėl seniūnaičių motyvavimo priemonių, dėl apmokėjimo su seniūnaičių veikla susijusių išlaidų didinimo. Seniūnaičių sueigoms organizuoti skirti  patalpas Liepų g. 11 bei kompensuoti išlaidas poreikio nebuvo. Dėl šalyje paskelbto karantino visi susitikimai ir sueigos vyko nuotoliniu būdu.</t>
  </si>
  <si>
    <t>2021 m.: Pirkimai įvykdyti, kaip suplanuota. Duomenų apsaugos pareigūno centralizuota paslauga nupirkta visoms biudžetinėms įstaigoms. Antroji sutartis su likusiomis 17 įstaigų pasirašyta 2021-08-06. Faktinė reikšmė pasikeitė (vietoj 116 įstaigų – 111), kadangi per sutarties vykdymo laikotarpį buvo sujungtos 3 ikimokyklinės įstaigos, Futbolo mokykla perorganizuota (nebėra biudžetinė įstaiga), likviduota BĮ vaikų globos namai „Smiltelė“.</t>
  </si>
  <si>
    <t xml:space="preserve">2021 m.: Nuolat vyko intensyvios darbinės sesijos su Projekto koordinavimo grupe ir miestais partneriais, kuriose buvo susipažįstama su Europos miestų Darnaus vystymosi tikslų įgyvendinimo vietos lygiu metodika ir įrankiais, į kurią įeina strateginio planavimo dokumentų atitikties vertinimas, darbas su specialiai miestams sukurtu stebėsenos įrankiu ir kt. Siekiant įgyvendinant minėtas veiklas, Savivaldybės administracijos direktoriaus 2021-07-26 įsakymu Nr. AD1-909 buvo sudaryta Vietos veiklos grupė, kurią sudaro vietos politikai, Savivaldybės administracijos darbuotojai, kiti susijusių institucijų atstovai, visuomenės atstovai. 2021 m. organizuoti viešieji pirkimai dėl Projekto išorės ekspertų galutiniam integruoto veiksmų plano parengimui ir nepriklausomo auditoriaus dėl projekto išlaidų auditavimo paslaugų pirkimų.
</t>
  </si>
  <si>
    <t>2021 m.: Pagal Asociacijos 2021 m. kovo 16 d. pateiktą mokėjimo prašymą metinis narystės mokestis – 49 432,78 Eur. Mokėjimai atlikti kovo 16 d. ir birželio 29 d.</t>
  </si>
  <si>
    <t>2021 m.: Dalyvauta Baltijos miestų sąjungos nuotoliniuose posėdžiuose, Klivlando miesto susitikime ekonomikos tema, Vokietijoje vykusiame nuotoliniame forume-dialoge. Dalyvauta 2 tarptautiniuose renginiuose (Vokietijoje ir Ukrainoje) nuotoliniu būdu. Iš viso: 6.</t>
  </si>
  <si>
    <t>2021 m.: Išversta į užsienio kalbas savivaldybės teikiamų elektroninių paslaugų formų (pranešimų) ir jų paskelbta savivaldybės interneto svetainėje nebuvo.</t>
  </si>
  <si>
    <t>2021 m.: 2 vnt., lankėsi delegacija iš Ispanijos (balandžio mėn.) ir Vokietijos (rugpjūčio mėn.). Dėl pandemijos nevyksta delegacijų priėmimas.</t>
  </si>
  <si>
    <t>2021 m.: Buvo vykdomas lietaus nuotekų tinklų ir privažiuojamųjų kelių kadastrinių matavimų atlikimas. Iš viso atlikta 7 km privažiuojamųjų kelių kadastriniai matavimai ir 38 km inžinerinių tinklų kadastriniai matavimai. Metų pabaigoje neįvyko vienas viešasis pirkimas dėl privažiuojamųjų kelių kadastrinių matavimų atlikimo, dėl to liko nepanaudota dalis KPP lėšų.</t>
  </si>
  <si>
    <t>2021 m.: Buvo vykdomos procedūros dėl paviršinių nuotekų tinklų perdavimo AB „Klaipėdos vanduo“ didinant įmonės įstatinį kapitalą. Perduodamų paviršinių nuotekų tinklų vertinimą užsakė ir už jį apmokėjimo pati įmonė. Savivaldybės biudžeto lėšos nebuvo naudojamos.</t>
  </si>
  <si>
    <t>2021 m.: Iš viso per 2021 metus parduoti 28 objektai.</t>
  </si>
  <si>
    <t>2021 m.: Atliktas pastato Tiltų g. 8 fasado ir stogo kapitalinis remontas pagal pasirašytą Rangos sutartį su UAB „Klaipėdos apdaila“.</t>
  </si>
  <si>
    <t>2021 m.: 2021-05-20 pasirašyta sutartis su UAB „Gargždų rangos darbai“. Darbai atlikti.</t>
  </si>
  <si>
    <t xml:space="preserve"> Atliktas patalpų Galinio Pylimo g. 3 grindų remontas. 2021-07-27 sutartis su  UAB „Anasta“. </t>
  </si>
  <si>
    <t>2021 m.: Klaipėdos miesto savivaldybės administracijos direktoriaus 2021-03-16 įsakymu Nr. AD2-392 yra pavirtinta Savivaldybės turto valdymo strategija, siekiant kurti turto ir įmonių valdymo efektyvinimo priemones, planą ir jų įgyvendinimą.</t>
  </si>
  <si>
    <t xml:space="preserve"> Techninės būklės įvertinimo sutartis pasirašyta 2021-12-13 dėl vieno pastato (lopšelio-darželio Galinio Pylimo g. 5A). Vertinimo paslaugos atlikimo terminas ir apmokėjimas perkeltas į 2022 metus, pirkimo kaina 2994,75 Eur.</t>
  </si>
  <si>
    <t>2021 m.: Pagal 2009-05-11 sutartį Klaipėdos rajono savivaldybei perduotas žemės ūkio funkcijų įgyvendinimas. Per metus už funkcijų vykdymą savivaldybei sumokėta  5300 Eur.</t>
  </si>
  <si>
    <t>2021 m.: „Consul“ įdiegtas.</t>
  </si>
  <si>
    <t>2021 m.: Šiais metais atsisakyta. Įtraukta į kitų metų strateginį planą.</t>
  </si>
  <si>
    <t>2021 m.: Klaipėdiečio kortelės informacinė sistema ir mobilioji programa bus sukurta ir įdiegta 2022 metais. Šiuo metu vyksta viešieji pirkimai.</t>
  </si>
  <si>
    <t>2021 m.: Klaipėdiečio kortelės bus pradėtos platinti tik po Klaipėdiečio kortelės sistemos ir mobiliosios programos sukūrimo. Planuojama pradėti platinti 2022 metų pabaigoje.</t>
  </si>
  <si>
    <t>2021 m.: 2021: Įgyvendinus Projekto veiklas 2020 m. lapkričio–2021 m. rugsėjo mėn., buvo pasiekti šie rezultatai: Savivaldybės administracijoje dalyvavo 331 dalyvis, arba 24 proc. daugiau, nei buvo planuota dalyvių pagal LEAN projekto techninę specifikaciją. Projektas įgyvendintas viršijus numatytus rodiklius.</t>
  </si>
  <si>
    <t>2021 m.: Įdiegti 7 metodai (5S, VSM, Kaizen, Toyoto Kata Vaca, Asaichi, PDCA, SD).</t>
  </si>
  <si>
    <t>2021 m.: Sertifikuoti ir sertifikatus jau gavo šie vidiniai ekspertai:  5 VSM; 4 5S; 4 VACA; 5 KAIZEN; 6 SD; 6 ASAICHI; 6 PDCA. Iš visų sertifikuotų 36 ekspertų 15 buvo sertifikuota vieno metodo ekspertu, 9 – dviejų metodų ir 1 – trijų metodų vidiniais ekspertais (TS buvo numatyta sertifikuoti 20 asmenų Savivaldybės administracijoje). Projektas įgyvendintas viršijus numatytą rodiklį.</t>
  </si>
  <si>
    <t>2021 m.: Dėl susiklosčiusios COVID-19 situacijos reprezentacinės priemonės nevykdytos.</t>
  </si>
  <si>
    <t>2021 m.: Birželio 29 d. Klaipėdos miesto savivaldybė nuotoliniu būdu pristatė parengtą strateginį plėtros planą 2021–2030 m. Tiesioginės transliacijos savivaldybės „Youtube“ kanale metu buvo pristatyta miesto vizija ir strateginiai akcentai, aptartas miesto planavimas ir vystymas žiedinės ekonomikos kontekste, pristatyta darnaus miesto ir uosto sąveika, pristatyta Klaipėdos universiteto reikšmė miestui, ekonominio-socialinio vystymo specializacija. Taip pat pristatytos miesto urbanistinio planavimo ir žaliosios architektūros tendencijos ir principai, klausytojai supažindinti su planuojamais vystyti Klaipėdos strateginiais urbanistiniais projektais.</t>
  </si>
  <si>
    <t>2021 m.: Klaipėdos miesto savivaldybės tarybos 2021 m. gegužės 27 d. sprendimu Nr. T2-135 patvirtintas Klaipėdos miesto savivaldybės 2021–2030 metų strateginį plėtros planas.</t>
  </si>
  <si>
    <t>2021 m.: Įvertinus prastą būklę patalpų, esančių Vytauto g. 13 (Socialinės paramos skyrius), planuojama Socialinės paramos skyriui ieškoti naujų patalpų, kuriose atsiras ir Klientų aptarnavimo skyrius. Šiuo metu ieškoma galimybė išsinuomoti patalpas centrinėje miesto dalyje, kur gyventojams bus teikiamos socialinės srities bei kitos savivaldybės teikiamos paslaugos (Klientų aptarnavimo skyrius). Planuojama patalpų nuomos konkursą įvykdyti iki 2022 II ketvirčio pradžios.</t>
  </si>
  <si>
    <t>2021 m.: 2021 m. parengtas tvarkos aprašo projektas, tačiau jis dar nebuvo tvirtinamas Savivaldybės tarybos atsižvelgiant į tai, kad STT pateikė savo rekomendacijas dėl dalinio finansavimo tvarkų, taip pat Vidaus auditas analizavo dalinio finansavimo tvarkas, atsižvelgiant į jų rekomendacijas. Planuojama atnaujinti Dalinio finansavimo paraiškų priėmimo tvarkos aprašo rengimą 2022 m., atsižvelgiant į STT bei vidaus audito rekomendacijas ir tikimasi patvirtinti.</t>
  </si>
  <si>
    <r>
      <t xml:space="preserve">2021 m.: 2021-06-21 pasirašyta rangos sutartis su UAB „Osilanda“. Remonto darbų atlikta  už </t>
    </r>
    <r>
      <rPr>
        <sz val="10"/>
        <rFont val="Times New Roman"/>
        <family val="1"/>
        <charset val="186"/>
      </rPr>
      <t xml:space="preserve">9328,51 </t>
    </r>
    <r>
      <rPr>
        <sz val="10"/>
        <color rgb="FF000000"/>
        <rFont val="Times New Roman"/>
        <family val="1"/>
        <charset val="186"/>
      </rPr>
      <t>Eur sumą, suremontuoti 6 kabinetai. Suremontuota 140 kv. m kabinetų ploto.</t>
    </r>
  </si>
  <si>
    <t xml:space="preserve">Sumontuotos 385 LED panelės Liepų g. 11/13 pastate. 2021-11-22 sutartis su UAB „EPTS“.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</si>
</sst>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font>
      <sz val="11"/>
      <color theme="1"/>
      <name val="Calibri"/>
      <family val="2"/>
      <charset val="186"/>
      <scheme val="minor"/>
    </font>
    <font>
      <sz val="11"/>
      <name val="Times New Roman"/>
      <family val="1"/>
      <charset val="186"/>
    </font>
    <font>
      <sz val="10"/>
      <name val="Times New Roman"/>
      <family val="1"/>
      <charset val="186"/>
    </font>
    <font>
      <sz val="10"/>
      <name val="Arial"/>
      <family val="2"/>
      <charset val="186"/>
    </font>
    <font>
      <sz val="10"/>
      <name val="TimesLT"/>
      <charset val="186"/>
    </font>
    <font>
      <sz val="11"/>
      <name val="Calibri"/>
      <family val="2"/>
      <charset val="186"/>
      <scheme val="minor"/>
    </font>
    <font>
      <sz val="10"/>
      <color rgb="FFFF0000"/>
      <name val="Times New Roman"/>
      <family val="1"/>
      <charset val="186"/>
    </font>
    <font>
      <sz val="10"/>
      <color theme="1"/>
      <name val="Times New Roman"/>
      <family val="1"/>
      <charset val="186"/>
    </font>
    <font>
      <b/>
      <sz val="12"/>
      <name val="Times New Roman"/>
      <family val="1"/>
      <charset val="186"/>
    </font>
    <font>
      <sz val="12"/>
      <name val="Times New Roman"/>
      <family val="1"/>
      <charset val="186"/>
    </font>
    <font>
      <sz val="11"/>
      <color theme="1"/>
      <name val="Calibri"/>
      <family val="2"/>
      <scheme val="minor"/>
    </font>
    <font>
      <b/>
      <sz val="10"/>
      <name val="Arial"/>
      <family val="2"/>
      <charset val="186"/>
    </font>
    <font>
      <b/>
      <sz val="10"/>
      <color rgb="FF000000"/>
      <name val="Times New Roman"/>
      <family val="1"/>
      <charset val="186"/>
    </font>
    <font>
      <sz val="10"/>
      <color rgb="FF000000"/>
      <name val="Times New Roman"/>
      <family val="1"/>
      <charset val="186"/>
    </font>
    <font>
      <sz val="11"/>
      <color theme="1"/>
      <name val="Times New Roman"/>
      <family val="1"/>
      <charset val="186"/>
    </font>
    <font>
      <b/>
      <sz val="11"/>
      <color theme="1"/>
      <name val="Times New Roman"/>
      <family val="1"/>
      <charset val="186"/>
    </font>
    <font>
      <sz val="10"/>
      <color theme="0"/>
      <name val="Times New Roman"/>
      <family val="1"/>
      <charset val="186"/>
    </font>
    <font>
      <b/>
      <sz val="10"/>
      <name val="Times New Roman"/>
      <family val="1"/>
      <charset val="186"/>
    </font>
    <font>
      <sz val="11"/>
      <color theme="0"/>
      <name val="Calibri"/>
      <family val="2"/>
      <charset val="186"/>
      <scheme val="minor"/>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rgb="FFCCECFF"/>
        <bgColor indexed="64"/>
      </patternFill>
    </fill>
  </fills>
  <borders count="3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s>
  <cellStyleXfs count="4">
    <xf numFmtId="0" fontId="0" fillId="0" borderId="0"/>
    <xf numFmtId="0" fontId="3" fillId="0" borderId="0"/>
    <xf numFmtId="0" fontId="4" fillId="0" borderId="0"/>
    <xf numFmtId="0" fontId="10" fillId="0" borderId="0"/>
  </cellStyleXfs>
  <cellXfs count="250">
    <xf numFmtId="0" fontId="0" fillId="0" borderId="0" xfId="0"/>
    <xf numFmtId="0" fontId="8" fillId="0" borderId="0" xfId="0" applyFont="1" applyAlignment="1">
      <alignment horizontal="center" wrapText="1"/>
    </xf>
    <xf numFmtId="0" fontId="8" fillId="0" borderId="0" xfId="0" applyFont="1"/>
    <xf numFmtId="0" fontId="9" fillId="0" borderId="0" xfId="0" applyFont="1"/>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Border="1" applyAlignment="1">
      <alignment horizontal="left" vertical="top"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7" fillId="0" borderId="0" xfId="0" applyNumberFormat="1" applyFont="1" applyFill="1" applyAlignment="1" applyProtection="1">
      <alignment wrapText="1"/>
    </xf>
    <xf numFmtId="0" fontId="7" fillId="0" borderId="0" xfId="0" applyNumberFormat="1" applyFont="1" applyFill="1" applyAlignment="1" applyProtection="1">
      <alignment horizontal="center" wrapText="1"/>
    </xf>
    <xf numFmtId="0" fontId="12" fillId="4" borderId="2" xfId="0" applyNumberFormat="1" applyFont="1" applyFill="1" applyBorder="1" applyAlignment="1" applyProtection="1">
      <alignment vertical="top" wrapText="1" readingOrder="1"/>
      <protection locked="0"/>
    </xf>
    <xf numFmtId="0" fontId="12" fillId="4" borderId="2" xfId="0" applyNumberFormat="1" applyFont="1" applyFill="1" applyBorder="1" applyAlignment="1" applyProtection="1">
      <alignment horizontal="left" vertical="top" wrapText="1" readingOrder="1"/>
      <protection locked="0"/>
    </xf>
    <xf numFmtId="0" fontId="12" fillId="4" borderId="2" xfId="0" applyNumberFormat="1" applyFont="1" applyFill="1" applyBorder="1" applyAlignment="1" applyProtection="1">
      <alignment horizontal="center" vertical="top" wrapText="1" readingOrder="1"/>
      <protection locked="0"/>
    </xf>
    <xf numFmtId="164" fontId="12" fillId="4" borderId="2" xfId="0" applyNumberFormat="1" applyFont="1" applyFill="1" applyBorder="1" applyAlignment="1" applyProtection="1">
      <alignment horizontal="right" vertical="top" wrapText="1" readingOrder="1"/>
    </xf>
    <xf numFmtId="0" fontId="12" fillId="4" borderId="2" xfId="0" applyNumberFormat="1" applyFont="1" applyFill="1" applyBorder="1" applyAlignment="1" applyProtection="1">
      <alignment horizontal="right" vertical="top" wrapText="1" readingOrder="1"/>
      <protection locked="0"/>
    </xf>
    <xf numFmtId="0" fontId="12" fillId="4" borderId="3" xfId="0" applyNumberFormat="1" applyFont="1" applyFill="1" applyBorder="1" applyAlignment="1" applyProtection="1">
      <alignment horizontal="left" vertical="top" wrapText="1" readingOrder="1"/>
      <protection locked="0"/>
    </xf>
    <xf numFmtId="0" fontId="12" fillId="5" borderId="2" xfId="0" applyNumberFormat="1" applyFont="1" applyFill="1" applyBorder="1" applyAlignment="1" applyProtection="1">
      <alignment horizontal="left" vertical="top" wrapText="1" readingOrder="1"/>
      <protection locked="0"/>
    </xf>
    <xf numFmtId="0" fontId="12" fillId="5" borderId="2" xfId="0" applyNumberFormat="1" applyFont="1" applyFill="1" applyBorder="1" applyAlignment="1" applyProtection="1">
      <alignment horizontal="center" vertical="top" wrapText="1" readingOrder="1"/>
      <protection locked="0"/>
    </xf>
    <xf numFmtId="0" fontId="12" fillId="5" borderId="2" xfId="0" applyNumberFormat="1" applyFont="1" applyFill="1" applyBorder="1" applyAlignment="1" applyProtection="1">
      <alignment horizontal="right" vertical="top" wrapText="1" readingOrder="1"/>
      <protection locked="0"/>
    </xf>
    <xf numFmtId="0" fontId="12" fillId="5" borderId="3" xfId="0" applyNumberFormat="1" applyFont="1" applyFill="1" applyBorder="1" applyAlignment="1" applyProtection="1">
      <alignment horizontal="left" vertical="top" wrapText="1" readingOrder="1"/>
      <protection locked="0"/>
    </xf>
    <xf numFmtId="0" fontId="13" fillId="0" borderId="5" xfId="0" applyNumberFormat="1" applyFont="1" applyFill="1" applyBorder="1" applyAlignment="1" applyProtection="1">
      <alignment vertical="top" wrapText="1" readingOrder="1"/>
      <protection locked="0"/>
    </xf>
    <xf numFmtId="0" fontId="13" fillId="0" borderId="5" xfId="0" applyNumberFormat="1" applyFont="1" applyFill="1" applyBorder="1" applyAlignment="1" applyProtection="1">
      <alignment horizontal="left" vertical="top" wrapText="1" readingOrder="1"/>
      <protection locked="0"/>
    </xf>
    <xf numFmtId="0" fontId="13" fillId="0" borderId="5" xfId="0" applyNumberFormat="1" applyFont="1" applyFill="1" applyBorder="1" applyAlignment="1" applyProtection="1">
      <alignment horizontal="center" vertical="top" wrapText="1" readingOrder="1"/>
      <protection locked="0"/>
    </xf>
    <xf numFmtId="164" fontId="13" fillId="0" borderId="5" xfId="0" applyNumberFormat="1" applyFont="1" applyFill="1" applyBorder="1" applyAlignment="1" applyProtection="1">
      <alignment horizontal="right" vertical="top" wrapText="1" readingOrder="1"/>
      <protection locked="0"/>
    </xf>
    <xf numFmtId="0" fontId="13" fillId="0" borderId="5" xfId="0" applyNumberFormat="1" applyFont="1" applyFill="1" applyBorder="1" applyAlignment="1" applyProtection="1">
      <alignment horizontal="right" vertical="top" wrapText="1" readingOrder="1"/>
      <protection locked="0"/>
    </xf>
    <xf numFmtId="0" fontId="13" fillId="0" borderId="6" xfId="0" applyNumberFormat="1" applyFont="1" applyFill="1" applyBorder="1" applyAlignment="1" applyProtection="1">
      <alignment horizontal="left" vertical="top" wrapText="1" readingOrder="1"/>
      <protection locked="0"/>
    </xf>
    <xf numFmtId="0" fontId="12" fillId="6" borderId="2" xfId="0" applyNumberFormat="1" applyFont="1" applyFill="1" applyBorder="1" applyAlignment="1" applyProtection="1">
      <alignment vertical="top" wrapText="1" readingOrder="1"/>
      <protection locked="0"/>
    </xf>
    <xf numFmtId="0" fontId="12" fillId="6" borderId="2" xfId="0" applyNumberFormat="1" applyFont="1" applyFill="1" applyBorder="1" applyAlignment="1" applyProtection="1">
      <alignment horizontal="left" vertical="top" wrapText="1" readingOrder="1"/>
      <protection locked="0"/>
    </xf>
    <xf numFmtId="0" fontId="12" fillId="6" borderId="2" xfId="0" applyNumberFormat="1" applyFont="1" applyFill="1" applyBorder="1" applyAlignment="1" applyProtection="1">
      <alignment horizontal="center" vertical="top" wrapText="1" readingOrder="1"/>
      <protection locked="0"/>
    </xf>
    <xf numFmtId="164" fontId="12" fillId="6" borderId="2" xfId="0" applyNumberFormat="1" applyFont="1" applyFill="1" applyBorder="1" applyAlignment="1" applyProtection="1">
      <alignment horizontal="right" vertical="top" wrapText="1" readingOrder="1"/>
    </xf>
    <xf numFmtId="0" fontId="12" fillId="6" borderId="2" xfId="0" applyNumberFormat="1" applyFont="1" applyFill="1" applyBorder="1" applyAlignment="1" applyProtection="1">
      <alignment horizontal="right" vertical="top" wrapText="1" readingOrder="1"/>
      <protection locked="0"/>
    </xf>
    <xf numFmtId="0" fontId="12" fillId="6" borderId="3" xfId="0" applyNumberFormat="1" applyFont="1" applyFill="1" applyBorder="1" applyAlignment="1" applyProtection="1">
      <alignment horizontal="left" vertical="top" wrapText="1" readingOrder="1"/>
      <protection locked="0"/>
    </xf>
    <xf numFmtId="0" fontId="13" fillId="0" borderId="2" xfId="0" applyNumberFormat="1" applyFont="1" applyFill="1" applyBorder="1" applyAlignment="1" applyProtection="1">
      <alignment vertical="top" wrapText="1" readingOrder="1"/>
      <protection locked="0"/>
    </xf>
    <xf numFmtId="0" fontId="13" fillId="0" borderId="2" xfId="0" applyNumberFormat="1" applyFont="1" applyFill="1" applyBorder="1" applyAlignment="1" applyProtection="1">
      <alignment horizontal="left" vertical="top" wrapText="1" readingOrder="1"/>
      <protection locked="0"/>
    </xf>
    <xf numFmtId="0" fontId="13" fillId="0" borderId="2" xfId="0" applyNumberFormat="1" applyFont="1" applyFill="1" applyBorder="1" applyAlignment="1" applyProtection="1">
      <alignment horizontal="center" vertical="top" wrapText="1" readingOrder="1"/>
      <protection locked="0"/>
    </xf>
    <xf numFmtId="164" fontId="13" fillId="0" borderId="2" xfId="0" applyNumberFormat="1" applyFont="1" applyFill="1" applyBorder="1" applyAlignment="1" applyProtection="1">
      <alignment horizontal="right" vertical="top" wrapText="1" readingOrder="1"/>
    </xf>
    <xf numFmtId="0" fontId="13" fillId="0" borderId="2" xfId="0" applyNumberFormat="1" applyFont="1" applyFill="1" applyBorder="1" applyAlignment="1" applyProtection="1">
      <alignment horizontal="right" vertical="top" wrapText="1" readingOrder="1"/>
      <protection locked="0"/>
    </xf>
    <xf numFmtId="0" fontId="13" fillId="0" borderId="3" xfId="0" applyNumberFormat="1" applyFont="1" applyFill="1" applyBorder="1" applyAlignment="1" applyProtection="1">
      <alignment horizontal="left" vertical="top" wrapText="1" readingOrder="1"/>
      <protection locked="0"/>
    </xf>
    <xf numFmtId="164" fontId="13" fillId="0" borderId="2" xfId="0" applyNumberFormat="1" applyFont="1" applyFill="1" applyBorder="1" applyAlignment="1" applyProtection="1">
      <alignment horizontal="right" vertical="top" wrapText="1" readingOrder="1"/>
      <protection locked="0"/>
    </xf>
    <xf numFmtId="0" fontId="13" fillId="0" borderId="0" xfId="0" applyNumberFormat="1" applyFont="1" applyFill="1" applyAlignment="1" applyProtection="1">
      <alignment vertical="top" wrapText="1" readingOrder="1"/>
      <protection locked="0"/>
    </xf>
    <xf numFmtId="0" fontId="13" fillId="0" borderId="0" xfId="0" applyNumberFormat="1" applyFont="1" applyFill="1" applyAlignment="1" applyProtection="1">
      <alignment horizontal="left" vertical="top" wrapText="1" readingOrder="1"/>
      <protection locked="0"/>
    </xf>
    <xf numFmtId="0" fontId="13" fillId="0" borderId="0" xfId="0" applyNumberFormat="1" applyFont="1" applyFill="1" applyAlignment="1" applyProtection="1">
      <alignment horizontal="center" vertical="top" wrapText="1" readingOrder="1"/>
      <protection locked="0"/>
    </xf>
    <xf numFmtId="164" fontId="13" fillId="0" borderId="0" xfId="0" applyNumberFormat="1" applyFont="1" applyFill="1" applyAlignment="1" applyProtection="1">
      <alignment horizontal="right" vertical="top" wrapText="1" readingOrder="1"/>
      <protection locked="0"/>
    </xf>
    <xf numFmtId="0" fontId="13" fillId="0" borderId="0" xfId="0" applyNumberFormat="1" applyFont="1" applyFill="1" applyAlignment="1" applyProtection="1">
      <alignment horizontal="right" vertical="top" wrapText="1" readingOrder="1"/>
      <protection locked="0"/>
    </xf>
    <xf numFmtId="0" fontId="12" fillId="7" borderId="5" xfId="0" applyNumberFormat="1" applyFont="1" applyFill="1" applyBorder="1" applyAlignment="1" applyProtection="1">
      <alignment horizontal="right" vertical="top" wrapText="1" readingOrder="1"/>
      <protection locked="0"/>
    </xf>
    <xf numFmtId="164" fontId="2" fillId="0" borderId="2" xfId="0" applyNumberFormat="1" applyFont="1" applyFill="1" applyBorder="1" applyAlignment="1" applyProtection="1">
      <alignment horizontal="right" vertical="top" wrapText="1" readingOrder="1"/>
    </xf>
    <xf numFmtId="0" fontId="2" fillId="0" borderId="5" xfId="0" applyNumberFormat="1" applyFont="1" applyFill="1" applyBorder="1" applyAlignment="1" applyProtection="1">
      <alignment horizontal="right" vertical="top" wrapText="1" readingOrder="1"/>
      <protection locked="0"/>
    </xf>
    <xf numFmtId="0" fontId="13" fillId="3" borderId="2" xfId="0" applyNumberFormat="1" applyFont="1" applyFill="1" applyBorder="1" applyAlignment="1" applyProtection="1">
      <alignment horizontal="left" vertical="top" wrapText="1" readingOrder="1"/>
      <protection locked="0"/>
    </xf>
    <xf numFmtId="0" fontId="13" fillId="3" borderId="2" xfId="0" applyNumberFormat="1" applyFont="1" applyFill="1" applyBorder="1" applyAlignment="1" applyProtection="1">
      <alignment horizontal="center" vertical="top" wrapText="1" readingOrder="1"/>
      <protection locked="0"/>
    </xf>
    <xf numFmtId="0" fontId="13" fillId="3" borderId="2" xfId="0" applyNumberFormat="1" applyFont="1" applyFill="1" applyBorder="1" applyAlignment="1" applyProtection="1">
      <alignment horizontal="right" vertical="top" wrapText="1" readingOrder="1"/>
      <protection locked="0"/>
    </xf>
    <xf numFmtId="164" fontId="16" fillId="0" borderId="5" xfId="0" applyNumberFormat="1" applyFont="1" applyFill="1" applyBorder="1" applyAlignment="1" applyProtection="1">
      <alignment horizontal="right" vertical="top" wrapText="1" readingOrder="1"/>
      <protection locked="0"/>
    </xf>
    <xf numFmtId="0" fontId="16" fillId="0" borderId="2" xfId="0" applyNumberFormat="1" applyFont="1" applyFill="1" applyBorder="1" applyAlignment="1" applyProtection="1">
      <alignment vertical="top" wrapText="1" readingOrder="1"/>
      <protection locked="0"/>
    </xf>
    <xf numFmtId="0" fontId="16" fillId="0" borderId="2" xfId="0" applyNumberFormat="1" applyFont="1" applyFill="1" applyBorder="1" applyAlignment="1" applyProtection="1">
      <alignment horizontal="center" vertical="top" wrapText="1" readingOrder="1"/>
      <protection locked="0"/>
    </xf>
    <xf numFmtId="164" fontId="16" fillId="0" borderId="2" xfId="0" applyNumberFormat="1" applyFont="1" applyFill="1" applyBorder="1" applyAlignment="1" applyProtection="1">
      <alignment horizontal="right" vertical="top" wrapText="1" readingOrder="1"/>
      <protection locked="0"/>
    </xf>
    <xf numFmtId="164" fontId="16" fillId="0" borderId="2" xfId="0" applyNumberFormat="1" applyFont="1" applyFill="1" applyBorder="1" applyAlignment="1" applyProtection="1">
      <alignment horizontal="right" vertical="top" wrapText="1" readingOrder="1"/>
    </xf>
    <xf numFmtId="0" fontId="16" fillId="0" borderId="5" xfId="0" applyNumberFormat="1" applyFont="1" applyFill="1" applyBorder="1" applyAlignment="1" applyProtection="1">
      <alignment vertical="top" wrapText="1" readingOrder="1"/>
      <protection locked="0"/>
    </xf>
    <xf numFmtId="0" fontId="16" fillId="0" borderId="5" xfId="0" applyNumberFormat="1" applyFont="1" applyFill="1" applyBorder="1" applyAlignment="1" applyProtection="1">
      <alignment horizontal="center" vertical="top" wrapText="1" readingOrder="1"/>
      <protection locked="0"/>
    </xf>
    <xf numFmtId="0" fontId="16" fillId="0" borderId="2" xfId="0" applyNumberFormat="1" applyFont="1" applyFill="1" applyBorder="1" applyAlignment="1" applyProtection="1">
      <alignment horizontal="left" vertical="top" wrapText="1" readingOrder="1"/>
      <protection locked="0"/>
    </xf>
    <xf numFmtId="0" fontId="16" fillId="0" borderId="2" xfId="0" applyNumberFormat="1" applyFont="1" applyFill="1" applyBorder="1" applyAlignment="1" applyProtection="1">
      <alignment horizontal="right" vertical="top" wrapText="1" readingOrder="1"/>
      <protection locked="0"/>
    </xf>
    <xf numFmtId="0" fontId="16" fillId="0" borderId="3" xfId="0" applyNumberFormat="1" applyFont="1" applyFill="1" applyBorder="1" applyAlignment="1" applyProtection="1">
      <alignment horizontal="left" vertical="top" wrapText="1" readingOrder="1"/>
      <protection locked="0"/>
    </xf>
    <xf numFmtId="0" fontId="16" fillId="3" borderId="2" xfId="0" applyNumberFormat="1" applyFont="1" applyFill="1" applyBorder="1" applyAlignment="1" applyProtection="1">
      <alignment vertical="top" wrapText="1" readingOrder="1"/>
      <protection locked="0"/>
    </xf>
    <xf numFmtId="0" fontId="16" fillId="3" borderId="2" xfId="0" applyNumberFormat="1" applyFont="1" applyFill="1" applyBorder="1" applyAlignment="1" applyProtection="1">
      <alignment horizontal="center" vertical="top" wrapText="1" readingOrder="1"/>
      <protection locked="0"/>
    </xf>
    <xf numFmtId="164" fontId="16" fillId="3" borderId="2" xfId="0" applyNumberFormat="1" applyFont="1" applyFill="1" applyBorder="1" applyAlignment="1" applyProtection="1">
      <alignment horizontal="right" vertical="top" wrapText="1" readingOrder="1"/>
      <protection locked="0"/>
    </xf>
    <xf numFmtId="0" fontId="16" fillId="3" borderId="2" xfId="0" applyNumberFormat="1" applyFont="1" applyFill="1" applyBorder="1" applyAlignment="1" applyProtection="1">
      <alignment horizontal="left" vertical="top" wrapText="1" readingOrder="1"/>
      <protection locked="0"/>
    </xf>
    <xf numFmtId="0" fontId="16" fillId="3" borderId="2" xfId="0" applyNumberFormat="1" applyFont="1" applyFill="1" applyBorder="1" applyAlignment="1" applyProtection="1">
      <alignment horizontal="right" vertical="top" wrapText="1" readingOrder="1"/>
      <protection locked="0"/>
    </xf>
    <xf numFmtId="0" fontId="9" fillId="0" borderId="0" xfId="0" applyFont="1" applyAlignment="1">
      <alignment vertical="center"/>
    </xf>
    <xf numFmtId="0" fontId="7" fillId="0" borderId="0" xfId="0" applyNumberFormat="1" applyFont="1" applyFill="1" applyAlignment="1" applyProtection="1">
      <alignment horizontal="left" wrapText="1"/>
    </xf>
    <xf numFmtId="0" fontId="13" fillId="2" borderId="2" xfId="0" applyNumberFormat="1" applyFont="1" applyFill="1" applyBorder="1" applyAlignment="1" applyProtection="1">
      <alignment horizontal="left" vertical="top" wrapText="1" readingOrder="1"/>
      <protection locked="0"/>
    </xf>
    <xf numFmtId="0" fontId="13" fillId="2" borderId="2" xfId="0" applyNumberFormat="1" applyFont="1" applyFill="1" applyBorder="1" applyAlignment="1" applyProtection="1">
      <alignment horizontal="center" vertical="top" wrapText="1" readingOrder="1"/>
      <protection locked="0"/>
    </xf>
    <xf numFmtId="0" fontId="13" fillId="2" borderId="2" xfId="0" applyNumberFormat="1" applyFont="1" applyFill="1" applyBorder="1" applyAlignment="1" applyProtection="1">
      <alignment horizontal="right" vertical="top" wrapText="1" readingOrder="1"/>
      <protection locked="0"/>
    </xf>
    <xf numFmtId="0" fontId="13" fillId="2" borderId="3" xfId="0" applyNumberFormat="1" applyFont="1" applyFill="1" applyBorder="1" applyAlignment="1" applyProtection="1">
      <alignment horizontal="left" vertical="top" wrapText="1" readingOrder="1"/>
      <protection locked="0"/>
    </xf>
    <xf numFmtId="0" fontId="13" fillId="2" borderId="2" xfId="0" applyNumberFormat="1" applyFont="1" applyFill="1" applyBorder="1" applyAlignment="1" applyProtection="1">
      <alignment vertical="top" wrapText="1" readingOrder="1"/>
      <protection locked="0"/>
    </xf>
    <xf numFmtId="0" fontId="9" fillId="0" borderId="0" xfId="0" applyFont="1" applyAlignment="1">
      <alignment horizontal="right"/>
    </xf>
    <xf numFmtId="0" fontId="7" fillId="0" borderId="0" xfId="0" applyNumberFormat="1" applyFont="1" applyFill="1" applyAlignment="1" applyProtection="1">
      <alignment horizontal="right" wrapText="1"/>
    </xf>
    <xf numFmtId="0" fontId="13" fillId="3" borderId="5" xfId="0" applyNumberFormat="1" applyFont="1" applyFill="1" applyBorder="1" applyAlignment="1" applyProtection="1">
      <alignment horizontal="right" vertical="top" wrapText="1" readingOrder="1"/>
      <protection locked="0"/>
    </xf>
    <xf numFmtId="0" fontId="12" fillId="0" borderId="5" xfId="0" applyNumberFormat="1" applyFont="1" applyFill="1" applyBorder="1" applyAlignment="1" applyProtection="1">
      <alignment horizontal="center" vertical="center" wrapText="1" readingOrder="1"/>
    </xf>
    <xf numFmtId="0" fontId="12" fillId="0" borderId="8" xfId="0" applyNumberFormat="1" applyFont="1" applyFill="1" applyBorder="1" applyAlignment="1" applyProtection="1">
      <alignment horizontal="center" vertical="center" wrapText="1" readingOrder="1"/>
    </xf>
    <xf numFmtId="0" fontId="7" fillId="0" borderId="0" xfId="0" applyNumberFormat="1" applyFont="1" applyFill="1" applyAlignment="1" applyProtection="1">
      <alignment wrapText="1" readingOrder="1"/>
    </xf>
    <xf numFmtId="0" fontId="12" fillId="4" borderId="1" xfId="0" applyNumberFormat="1" applyFont="1" applyFill="1" applyBorder="1" applyAlignment="1" applyProtection="1">
      <alignment vertical="top" wrapText="1" readingOrder="1"/>
      <protection locked="0"/>
    </xf>
    <xf numFmtId="0" fontId="12" fillId="6" borderId="1" xfId="0" applyNumberFormat="1" applyFont="1" applyFill="1" applyBorder="1" applyAlignment="1" applyProtection="1">
      <alignment vertical="top" wrapText="1" readingOrder="1"/>
      <protection locked="0"/>
    </xf>
    <xf numFmtId="0" fontId="13" fillId="0" borderId="1" xfId="0" applyNumberFormat="1" applyFont="1" applyFill="1" applyBorder="1" applyAlignment="1" applyProtection="1">
      <alignment vertical="top" wrapText="1" readingOrder="1"/>
      <protection locked="0"/>
    </xf>
    <xf numFmtId="0" fontId="12" fillId="7" borderId="5" xfId="0" applyNumberFormat="1" applyFont="1" applyFill="1" applyBorder="1" applyAlignment="1" applyProtection="1">
      <alignment vertical="top" wrapText="1" readingOrder="1"/>
      <protection locked="0"/>
    </xf>
    <xf numFmtId="164" fontId="12" fillId="7" borderId="5" xfId="0" applyNumberFormat="1" applyFont="1" applyFill="1" applyBorder="1" applyAlignment="1" applyProtection="1">
      <alignment horizontal="right" vertical="top" wrapText="1" readingOrder="1"/>
    </xf>
    <xf numFmtId="0" fontId="16" fillId="0" borderId="1" xfId="0" applyNumberFormat="1" applyFont="1" applyFill="1" applyBorder="1" applyAlignment="1" applyProtection="1">
      <alignment vertical="top" wrapText="1" readingOrder="1"/>
      <protection locked="0"/>
    </xf>
    <xf numFmtId="0" fontId="16" fillId="0" borderId="4" xfId="0" applyNumberFormat="1" applyFont="1" applyFill="1" applyBorder="1" applyAlignment="1" applyProtection="1">
      <alignment vertical="top" wrapText="1" readingOrder="1"/>
      <protection locked="0"/>
    </xf>
    <xf numFmtId="0" fontId="16" fillId="0" borderId="5" xfId="0" applyNumberFormat="1" applyFont="1" applyFill="1" applyBorder="1" applyAlignment="1" applyProtection="1">
      <alignment horizontal="left" vertical="top" wrapText="1" readingOrder="1"/>
      <protection locked="0"/>
    </xf>
    <xf numFmtId="0" fontId="16" fillId="0" borderId="5" xfId="0" applyNumberFormat="1" applyFont="1" applyFill="1" applyBorder="1" applyAlignment="1" applyProtection="1">
      <alignment horizontal="right" vertical="top" wrapText="1" readingOrder="1"/>
      <protection locked="0"/>
    </xf>
    <xf numFmtId="0" fontId="16" fillId="0" borderId="6" xfId="0" applyNumberFormat="1" applyFont="1" applyFill="1" applyBorder="1" applyAlignment="1" applyProtection="1">
      <alignment horizontal="left" vertical="top" wrapText="1" readingOrder="1"/>
      <protection locked="0"/>
    </xf>
    <xf numFmtId="164" fontId="13" fillId="0" borderId="5" xfId="0" applyNumberFormat="1" applyFont="1" applyFill="1" applyBorder="1" applyAlignment="1" applyProtection="1">
      <alignment horizontal="center" vertical="top" wrapText="1" readingOrder="1"/>
      <protection locked="0"/>
    </xf>
    <xf numFmtId="164" fontId="12" fillId="7" borderId="5" xfId="0" applyNumberFormat="1" applyFont="1" applyFill="1" applyBorder="1" applyAlignment="1" applyProtection="1">
      <alignment horizontal="center" vertical="top" wrapText="1" readingOrder="1"/>
    </xf>
    <xf numFmtId="0" fontId="7" fillId="0" borderId="0" xfId="0" applyNumberFormat="1" applyFont="1" applyFill="1" applyAlignment="1" applyProtection="1">
      <alignment horizontal="center" wrapText="1" readingOrder="1"/>
    </xf>
    <xf numFmtId="0" fontId="12" fillId="5" borderId="26" xfId="0" applyNumberFormat="1" applyFont="1" applyFill="1" applyBorder="1" applyAlignment="1" applyProtection="1">
      <alignment horizontal="left" vertical="top" wrapText="1" readingOrder="1"/>
      <protection locked="0"/>
    </xf>
    <xf numFmtId="0" fontId="12" fillId="5" borderId="25" xfId="0" applyNumberFormat="1" applyFont="1" applyFill="1" applyBorder="1" applyAlignment="1" applyProtection="1">
      <alignment horizontal="left" vertical="top" wrapText="1" readingOrder="1"/>
      <protection locked="0"/>
    </xf>
    <xf numFmtId="0" fontId="16" fillId="3" borderId="1" xfId="0" applyNumberFormat="1" applyFont="1" applyFill="1" applyBorder="1" applyAlignment="1" applyProtection="1">
      <alignment vertical="top" wrapText="1" readingOrder="1"/>
      <protection locked="0"/>
    </xf>
    <xf numFmtId="164" fontId="16" fillId="3" borderId="2" xfId="0" applyNumberFormat="1" applyFont="1" applyFill="1" applyBorder="1" applyAlignment="1" applyProtection="1">
      <alignment horizontal="right" vertical="top" wrapText="1" readingOrder="1"/>
    </xf>
    <xf numFmtId="0" fontId="13" fillId="8" borderId="1" xfId="0" applyNumberFormat="1" applyFont="1" applyFill="1" applyBorder="1" applyAlignment="1" applyProtection="1">
      <alignment vertical="top" wrapText="1" readingOrder="1"/>
      <protection locked="0"/>
    </xf>
    <xf numFmtId="0" fontId="13" fillId="8" borderId="2" xfId="0" applyNumberFormat="1" applyFont="1" applyFill="1" applyBorder="1" applyAlignment="1" applyProtection="1">
      <alignment vertical="top" wrapText="1" readingOrder="1"/>
      <protection locked="0"/>
    </xf>
    <xf numFmtId="0" fontId="13" fillId="8" borderId="2" xfId="0" applyNumberFormat="1" applyFont="1" applyFill="1" applyBorder="1" applyAlignment="1" applyProtection="1">
      <alignment horizontal="center" vertical="top" wrapText="1" readingOrder="1"/>
      <protection locked="0"/>
    </xf>
    <xf numFmtId="164" fontId="13" fillId="8" borderId="2" xfId="0" applyNumberFormat="1" applyFont="1" applyFill="1" applyBorder="1" applyAlignment="1" applyProtection="1">
      <alignment horizontal="right" vertical="top" wrapText="1" readingOrder="1"/>
      <protection locked="0"/>
    </xf>
    <xf numFmtId="0" fontId="13" fillId="8" borderId="2" xfId="0" applyNumberFormat="1" applyFont="1" applyFill="1" applyBorder="1" applyAlignment="1" applyProtection="1">
      <alignment horizontal="left" vertical="top" wrapText="1" readingOrder="1"/>
      <protection locked="0"/>
    </xf>
    <xf numFmtId="0" fontId="13" fillId="8" borderId="2" xfId="0" applyNumberFormat="1" applyFont="1" applyFill="1" applyBorder="1" applyAlignment="1" applyProtection="1">
      <alignment horizontal="right" vertical="top" wrapText="1" readingOrder="1"/>
      <protection locked="0"/>
    </xf>
    <xf numFmtId="0" fontId="13" fillId="8" borderId="3" xfId="0" applyNumberFormat="1" applyFont="1" applyFill="1" applyBorder="1" applyAlignment="1" applyProtection="1">
      <alignment horizontal="left" vertical="top" wrapText="1" readingOrder="1"/>
      <protection locked="0"/>
    </xf>
    <xf numFmtId="0" fontId="13" fillId="8" borderId="5" xfId="0" applyNumberFormat="1" applyFont="1" applyFill="1" applyBorder="1" applyAlignment="1" applyProtection="1">
      <alignment horizontal="left" vertical="top" wrapText="1" readingOrder="1"/>
      <protection locked="0"/>
    </xf>
    <xf numFmtId="0" fontId="13" fillId="8" borderId="5" xfId="0" applyNumberFormat="1" applyFont="1" applyFill="1" applyBorder="1" applyAlignment="1" applyProtection="1">
      <alignment horizontal="center" vertical="top" wrapText="1" readingOrder="1"/>
      <protection locked="0"/>
    </xf>
    <xf numFmtId="0" fontId="13" fillId="8" borderId="5" xfId="0" applyNumberFormat="1" applyFont="1" applyFill="1" applyBorder="1" applyAlignment="1" applyProtection="1">
      <alignment horizontal="right" vertical="top" wrapText="1" readingOrder="1"/>
      <protection locked="0"/>
    </xf>
    <xf numFmtId="0" fontId="13" fillId="8" borderId="6" xfId="0" applyNumberFormat="1" applyFont="1" applyFill="1" applyBorder="1" applyAlignment="1" applyProtection="1">
      <alignment horizontal="left" vertical="top" wrapText="1" readingOrder="1"/>
      <protection locked="0"/>
    </xf>
    <xf numFmtId="0" fontId="13" fillId="3" borderId="6" xfId="0" applyNumberFormat="1" applyFont="1" applyFill="1" applyBorder="1" applyAlignment="1" applyProtection="1">
      <alignment horizontal="left" vertical="top" wrapText="1" readingOrder="1"/>
      <protection locked="0"/>
    </xf>
    <xf numFmtId="0" fontId="13" fillId="3" borderId="3" xfId="0" applyNumberFormat="1" applyFont="1" applyFill="1" applyBorder="1" applyAlignment="1" applyProtection="1">
      <alignment horizontal="left" vertical="top" wrapText="1" readingOrder="1"/>
      <protection locked="0"/>
    </xf>
    <xf numFmtId="0" fontId="13" fillId="2" borderId="5" xfId="0" applyNumberFormat="1" applyFont="1" applyFill="1" applyBorder="1" applyAlignment="1" applyProtection="1">
      <alignment horizontal="left" vertical="top" wrapText="1" readingOrder="1"/>
      <protection locked="0"/>
    </xf>
    <xf numFmtId="0" fontId="13" fillId="2" borderId="5" xfId="0" applyNumberFormat="1" applyFont="1" applyFill="1" applyBorder="1" applyAlignment="1" applyProtection="1">
      <alignment horizontal="center" vertical="top" wrapText="1" readingOrder="1"/>
      <protection locked="0"/>
    </xf>
    <xf numFmtId="0" fontId="13" fillId="2" borderId="5" xfId="0" applyNumberFormat="1" applyFont="1" applyFill="1" applyBorder="1" applyAlignment="1" applyProtection="1">
      <alignment horizontal="right" vertical="top" wrapText="1" readingOrder="1"/>
      <protection locked="0"/>
    </xf>
    <xf numFmtId="0" fontId="13" fillId="2" borderId="6" xfId="0" applyNumberFormat="1" applyFont="1" applyFill="1" applyBorder="1" applyAlignment="1" applyProtection="1">
      <alignment horizontal="left" vertical="top" wrapText="1" readingOrder="1"/>
      <protection locked="0"/>
    </xf>
    <xf numFmtId="0" fontId="13" fillId="3" borderId="5" xfId="0" applyNumberFormat="1" applyFont="1" applyFill="1" applyBorder="1" applyAlignment="1" applyProtection="1">
      <alignment horizontal="left" vertical="top" wrapText="1" readingOrder="1"/>
      <protection locked="0"/>
    </xf>
    <xf numFmtId="0" fontId="13" fillId="3" borderId="5" xfId="0" applyNumberFormat="1" applyFont="1" applyFill="1" applyBorder="1" applyAlignment="1" applyProtection="1">
      <alignment horizontal="center" vertical="top" wrapText="1" readingOrder="1"/>
      <protection locked="0"/>
    </xf>
    <xf numFmtId="0" fontId="2" fillId="3" borderId="5" xfId="0" applyNumberFormat="1" applyFont="1" applyFill="1" applyBorder="1" applyAlignment="1" applyProtection="1">
      <alignment horizontal="right" vertical="top" wrapText="1" readingOrder="1"/>
      <protection locked="0"/>
    </xf>
    <xf numFmtId="0" fontId="2" fillId="3" borderId="6" xfId="0" applyNumberFormat="1" applyFont="1" applyFill="1" applyBorder="1" applyAlignment="1" applyProtection="1">
      <alignment horizontal="left" vertical="top" wrapText="1" readingOrder="1"/>
      <protection locked="0"/>
    </xf>
    <xf numFmtId="164" fontId="13" fillId="2" borderId="2" xfId="0" applyNumberFormat="1" applyFont="1" applyFill="1" applyBorder="1" applyAlignment="1" applyProtection="1">
      <alignment horizontal="right" vertical="top" wrapText="1" readingOrder="1"/>
    </xf>
    <xf numFmtId="164" fontId="13" fillId="2" borderId="5" xfId="0" applyNumberFormat="1" applyFont="1" applyFill="1" applyBorder="1" applyAlignment="1" applyProtection="1">
      <alignment horizontal="right" vertical="top" wrapText="1" readingOrder="1"/>
      <protection locked="0"/>
    </xf>
    <xf numFmtId="0" fontId="6" fillId="0" borderId="5" xfId="0" applyNumberFormat="1" applyFont="1" applyFill="1" applyBorder="1" applyAlignment="1" applyProtection="1">
      <alignment horizontal="right" vertical="top" wrapText="1" readingOrder="1"/>
      <protection locked="0"/>
    </xf>
    <xf numFmtId="0" fontId="6" fillId="0" borderId="6" xfId="0" applyNumberFormat="1" applyFont="1" applyFill="1" applyBorder="1" applyAlignment="1" applyProtection="1">
      <alignment horizontal="left" vertical="top" wrapText="1" readingOrder="1"/>
      <protection locked="0"/>
    </xf>
    <xf numFmtId="0" fontId="13" fillId="2" borderId="1" xfId="0" applyNumberFormat="1" applyFont="1" applyFill="1" applyBorder="1" applyAlignment="1" applyProtection="1">
      <alignment vertical="top" wrapText="1" readingOrder="1"/>
      <protection locked="0"/>
    </xf>
    <xf numFmtId="164" fontId="13" fillId="2" borderId="2" xfId="0" applyNumberFormat="1" applyFont="1" applyFill="1" applyBorder="1" applyAlignment="1" applyProtection="1">
      <alignment horizontal="right" vertical="top" wrapText="1" readingOrder="1"/>
      <protection locked="0"/>
    </xf>
    <xf numFmtId="2" fontId="12" fillId="5" borderId="2" xfId="0" applyNumberFormat="1" applyFont="1" applyFill="1" applyBorder="1" applyAlignment="1" applyProtection="1">
      <alignment horizontal="right" vertical="top" wrapText="1" readingOrder="1"/>
      <protection locked="0"/>
    </xf>
    <xf numFmtId="2" fontId="17" fillId="5" borderId="2" xfId="0" applyNumberFormat="1" applyFont="1" applyFill="1" applyBorder="1" applyAlignment="1" applyProtection="1">
      <alignment horizontal="right" vertical="top" wrapText="1" readingOrder="1"/>
      <protection locked="0"/>
    </xf>
    <xf numFmtId="0" fontId="6" fillId="0" borderId="16" xfId="0" applyNumberFormat="1" applyFont="1" applyFill="1" applyBorder="1" applyAlignment="1" applyProtection="1">
      <alignment horizontal="left" vertical="top" wrapText="1" readingOrder="1"/>
      <protection locked="0"/>
    </xf>
    <xf numFmtId="0" fontId="6" fillId="0" borderId="27" xfId="0" applyNumberFormat="1" applyFont="1" applyFill="1" applyBorder="1" applyAlignment="1" applyProtection="1">
      <alignment horizontal="center" vertical="top" wrapText="1" readingOrder="1"/>
      <protection locked="0"/>
    </xf>
    <xf numFmtId="0" fontId="6" fillId="0" borderId="16" xfId="0" applyNumberFormat="1" applyFont="1" applyFill="1" applyBorder="1" applyAlignment="1" applyProtection="1">
      <alignment horizontal="right" vertical="top" wrapText="1" readingOrder="1"/>
      <protection locked="0"/>
    </xf>
    <xf numFmtId="0" fontId="2" fillId="0" borderId="28" xfId="0" applyNumberFormat="1" applyFont="1" applyFill="1" applyBorder="1" applyAlignment="1" applyProtection="1">
      <alignment horizontal="left" vertical="top" wrapText="1" readingOrder="1"/>
      <protection locked="0"/>
    </xf>
    <xf numFmtId="0" fontId="2" fillId="0" borderId="22" xfId="0" applyNumberFormat="1" applyFont="1" applyFill="1" applyBorder="1" applyAlignment="1" applyProtection="1">
      <alignment horizontal="center" vertical="top" wrapText="1" readingOrder="1"/>
      <protection locked="0"/>
    </xf>
    <xf numFmtId="0" fontId="2" fillId="0" borderId="29" xfId="0" applyNumberFormat="1" applyFont="1" applyFill="1" applyBorder="1" applyAlignment="1" applyProtection="1">
      <alignment horizontal="right" vertical="top" wrapText="1" readingOrder="1"/>
      <protection locked="0"/>
    </xf>
    <xf numFmtId="0" fontId="2" fillId="0" borderId="6" xfId="0" applyNumberFormat="1" applyFont="1" applyFill="1" applyBorder="1" applyAlignment="1" applyProtection="1">
      <alignment horizontal="left" vertical="top" wrapText="1" readingOrder="1"/>
      <protection locked="0"/>
    </xf>
    <xf numFmtId="0" fontId="2" fillId="3" borderId="5" xfId="0" applyNumberFormat="1" applyFont="1" applyFill="1" applyBorder="1" applyAlignment="1" applyProtection="1">
      <alignment horizontal="left" vertical="top" wrapText="1" readingOrder="1"/>
      <protection locked="0"/>
    </xf>
    <xf numFmtId="0" fontId="2" fillId="3" borderId="5" xfId="0" applyNumberFormat="1" applyFont="1" applyFill="1" applyBorder="1" applyAlignment="1" applyProtection="1">
      <alignment horizontal="center" vertical="top" wrapText="1" readingOrder="1"/>
      <protection locked="0"/>
    </xf>
    <xf numFmtId="0" fontId="2" fillId="8" borderId="2" xfId="0" applyNumberFormat="1" applyFont="1" applyFill="1" applyBorder="1" applyAlignment="1" applyProtection="1">
      <alignment horizontal="left" vertical="top" wrapText="1" readingOrder="1"/>
      <protection locked="0"/>
    </xf>
    <xf numFmtId="0" fontId="2" fillId="8" borderId="2" xfId="0" applyNumberFormat="1" applyFont="1" applyFill="1" applyBorder="1" applyAlignment="1" applyProtection="1">
      <alignment horizontal="center" vertical="top" wrapText="1" readingOrder="1"/>
      <protection locked="0"/>
    </xf>
    <xf numFmtId="0" fontId="2" fillId="8" borderId="2" xfId="0" applyNumberFormat="1" applyFont="1" applyFill="1" applyBorder="1" applyAlignment="1" applyProtection="1">
      <alignment horizontal="right" vertical="top" wrapText="1" readingOrder="1"/>
      <protection locked="0"/>
    </xf>
    <xf numFmtId="2" fontId="2" fillId="8" borderId="2" xfId="0" applyNumberFormat="1" applyFont="1" applyFill="1" applyBorder="1" applyAlignment="1" applyProtection="1">
      <alignment horizontal="right" vertical="top" wrapText="1" readingOrder="1"/>
      <protection locked="0"/>
    </xf>
    <xf numFmtId="0" fontId="2" fillId="8" borderId="3" xfId="0" applyNumberFormat="1" applyFont="1" applyFill="1" applyBorder="1" applyAlignment="1" applyProtection="1">
      <alignment horizontal="left" vertical="top" wrapText="1" readingOrder="1"/>
      <protection locked="0"/>
    </xf>
    <xf numFmtId="0" fontId="13" fillId="2" borderId="10" xfId="0" applyNumberFormat="1" applyFont="1" applyFill="1" applyBorder="1" applyAlignment="1" applyProtection="1">
      <alignment vertical="top" wrapText="1" readingOrder="1"/>
      <protection locked="0"/>
    </xf>
    <xf numFmtId="0" fontId="13" fillId="2" borderId="11" xfId="0" applyNumberFormat="1" applyFont="1" applyFill="1" applyBorder="1" applyAlignment="1" applyProtection="1">
      <alignment vertical="top" wrapText="1" readingOrder="1"/>
      <protection locked="0"/>
    </xf>
    <xf numFmtId="0" fontId="13" fillId="2" borderId="11" xfId="0" applyNumberFormat="1" applyFont="1" applyFill="1" applyBorder="1" applyAlignment="1" applyProtection="1">
      <alignment horizontal="center" vertical="top" wrapText="1" readingOrder="1"/>
      <protection locked="0"/>
    </xf>
    <xf numFmtId="164" fontId="13" fillId="2" borderId="11" xfId="0" applyNumberFormat="1" applyFont="1" applyFill="1" applyBorder="1" applyAlignment="1" applyProtection="1">
      <alignment horizontal="right" vertical="top" wrapText="1" readingOrder="1"/>
      <protection locked="0"/>
    </xf>
    <xf numFmtId="0" fontId="13" fillId="2" borderId="11" xfId="0" applyNumberFormat="1" applyFont="1" applyFill="1" applyBorder="1" applyAlignment="1" applyProtection="1">
      <alignment horizontal="left" vertical="top" wrapText="1" readingOrder="1"/>
      <protection locked="0"/>
    </xf>
    <xf numFmtId="0" fontId="13" fillId="2" borderId="11" xfId="0" applyNumberFormat="1" applyFont="1" applyFill="1" applyBorder="1" applyAlignment="1" applyProtection="1">
      <alignment horizontal="right" vertical="top" wrapText="1" readingOrder="1"/>
      <protection locked="0"/>
    </xf>
    <xf numFmtId="0" fontId="2" fillId="2" borderId="11" xfId="0" applyNumberFormat="1" applyFont="1" applyFill="1" applyBorder="1" applyAlignment="1" applyProtection="1">
      <alignment horizontal="right" vertical="top" wrapText="1" readingOrder="1"/>
      <protection locked="0"/>
    </xf>
    <xf numFmtId="0" fontId="13" fillId="2" borderId="12" xfId="0" applyNumberFormat="1" applyFont="1" applyFill="1" applyBorder="1" applyAlignment="1" applyProtection="1">
      <alignment horizontal="left" vertical="top" wrapText="1" readingOrder="1"/>
      <protection locked="0"/>
    </xf>
    <xf numFmtId="164" fontId="17" fillId="6" borderId="2" xfId="0" applyNumberFormat="1" applyFont="1" applyFill="1" applyBorder="1" applyAlignment="1" applyProtection="1">
      <alignment horizontal="right" vertical="top" wrapText="1" readingOrder="1"/>
    </xf>
    <xf numFmtId="0" fontId="13" fillId="3" borderId="22" xfId="0" applyNumberFormat="1" applyFont="1" applyFill="1" applyBorder="1" applyAlignment="1" applyProtection="1">
      <alignment horizontal="left" vertical="top" wrapText="1" readingOrder="1"/>
      <protection locked="0"/>
    </xf>
    <xf numFmtId="0" fontId="2" fillId="2" borderId="6" xfId="0" applyNumberFormat="1" applyFont="1" applyFill="1" applyBorder="1" applyAlignment="1" applyProtection="1">
      <alignment horizontal="left" vertical="top" wrapText="1" readingOrder="1"/>
      <protection locked="0"/>
    </xf>
    <xf numFmtId="0" fontId="7" fillId="0" borderId="30" xfId="0" applyNumberFormat="1" applyFont="1" applyFill="1" applyBorder="1" applyAlignment="1" applyProtection="1">
      <alignment wrapText="1" readingOrder="1"/>
    </xf>
    <xf numFmtId="0" fontId="9" fillId="0" borderId="0" xfId="0" applyFont="1" applyAlignment="1">
      <alignment horizontal="left" vertical="top" wrapText="1"/>
    </xf>
    <xf numFmtId="0" fontId="9" fillId="0" borderId="0" xfId="0" applyFont="1" applyAlignment="1">
      <alignment horizontal="justify" vertical="justify" wrapText="1"/>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justify" vertical="justify" wrapText="1"/>
    </xf>
    <xf numFmtId="0" fontId="9" fillId="0" borderId="0" xfId="0" applyFont="1" applyAlignment="1">
      <alignment horizontal="left"/>
    </xf>
    <xf numFmtId="0" fontId="9" fillId="0" borderId="0" xfId="0" applyFont="1" applyAlignment="1">
      <alignment horizontal="left" vertical="top"/>
    </xf>
    <xf numFmtId="0" fontId="8" fillId="0" borderId="0" xfId="3" applyFont="1" applyAlignment="1">
      <alignment horizontal="center" wrapText="1"/>
    </xf>
    <xf numFmtId="0" fontId="11" fillId="0" borderId="0" xfId="0" applyFont="1" applyAlignment="1">
      <alignment horizontal="center" wrapText="1"/>
    </xf>
    <xf numFmtId="0" fontId="0" fillId="0" borderId="0" xfId="0" applyAlignment="1"/>
    <xf numFmtId="0" fontId="9" fillId="0" borderId="0" xfId="0" applyFont="1" applyBorder="1" applyAlignment="1">
      <alignment horizontal="justify" vertical="justify" wrapText="1"/>
    </xf>
    <xf numFmtId="0" fontId="1" fillId="0" borderId="0" xfId="0" applyFont="1" applyAlignment="1">
      <alignment horizontal="justify" vertical="justify" wrapText="1"/>
    </xf>
    <xf numFmtId="0" fontId="13" fillId="3" borderId="23" xfId="0" applyNumberFormat="1" applyFont="1" applyFill="1" applyBorder="1" applyAlignment="1" applyProtection="1">
      <alignment horizontal="center" vertical="top" wrapText="1" readingOrder="1"/>
      <protection locked="0"/>
    </xf>
    <xf numFmtId="0" fontId="0" fillId="3" borderId="17" xfId="0" applyFill="1" applyBorder="1" applyAlignment="1">
      <alignment horizontal="center" vertical="top" wrapText="1" readingOrder="1"/>
    </xf>
    <xf numFmtId="0" fontId="0" fillId="3" borderId="18" xfId="0" applyFill="1" applyBorder="1" applyAlignment="1">
      <alignment horizontal="center" vertical="top" wrapText="1" readingOrder="1"/>
    </xf>
    <xf numFmtId="0" fontId="13" fillId="3" borderId="23" xfId="0" applyNumberFormat="1" applyFont="1" applyFill="1" applyBorder="1" applyAlignment="1" applyProtection="1">
      <alignment horizontal="right" vertical="top" wrapText="1" readingOrder="1"/>
      <protection locked="0"/>
    </xf>
    <xf numFmtId="0" fontId="0" fillId="3" borderId="17" xfId="0" applyFill="1" applyBorder="1" applyAlignment="1">
      <alignment horizontal="right" vertical="top" wrapText="1" readingOrder="1"/>
    </xf>
    <xf numFmtId="0" fontId="0" fillId="3" borderId="18" xfId="0" applyFill="1" applyBorder="1" applyAlignment="1">
      <alignment horizontal="right" vertical="top" wrapText="1" readingOrder="1"/>
    </xf>
    <xf numFmtId="2" fontId="2" fillId="3" borderId="23" xfId="0" applyNumberFormat="1" applyFont="1" applyFill="1" applyBorder="1" applyAlignment="1" applyProtection="1">
      <alignment horizontal="right" vertical="top" wrapText="1" readingOrder="1"/>
      <protection locked="0"/>
    </xf>
    <xf numFmtId="2" fontId="5" fillId="3" borderId="17" xfId="0" applyNumberFormat="1" applyFont="1" applyFill="1" applyBorder="1" applyAlignment="1">
      <alignment horizontal="right" vertical="top" wrapText="1" readingOrder="1"/>
    </xf>
    <xf numFmtId="2" fontId="5" fillId="3" borderId="18" xfId="0" applyNumberFormat="1" applyFont="1" applyFill="1" applyBorder="1" applyAlignment="1">
      <alignment horizontal="right" vertical="top" wrapText="1" readingOrder="1"/>
    </xf>
    <xf numFmtId="0" fontId="13" fillId="3" borderId="24" xfId="0" applyNumberFormat="1" applyFont="1" applyFill="1" applyBorder="1" applyAlignment="1" applyProtection="1">
      <alignment horizontal="left" vertical="top" wrapText="1" readingOrder="1"/>
      <protection locked="0"/>
    </xf>
    <xf numFmtId="0" fontId="0" fillId="3" borderId="20" xfId="0" applyFill="1" applyBorder="1" applyAlignment="1">
      <alignment horizontal="left" vertical="top" wrapText="1" readingOrder="1"/>
    </xf>
    <xf numFmtId="0" fontId="0" fillId="3" borderId="21" xfId="0" applyFill="1" applyBorder="1" applyAlignment="1">
      <alignment horizontal="left" vertical="top" wrapText="1" readingOrder="1"/>
    </xf>
    <xf numFmtId="0" fontId="12" fillId="5" borderId="13" xfId="0" applyNumberFormat="1" applyFont="1" applyFill="1" applyBorder="1" applyAlignment="1" applyProtection="1">
      <alignment horizontal="left" vertical="top" wrapText="1" readingOrder="1"/>
      <protection locked="0"/>
    </xf>
    <xf numFmtId="0" fontId="12" fillId="5" borderId="14" xfId="0" applyNumberFormat="1" applyFont="1" applyFill="1" applyBorder="1" applyAlignment="1" applyProtection="1">
      <alignment horizontal="left" vertical="top" wrapText="1" readingOrder="1"/>
      <protection locked="0"/>
    </xf>
    <xf numFmtId="0" fontId="12" fillId="5" borderId="15" xfId="0" applyNumberFormat="1" applyFont="1" applyFill="1" applyBorder="1" applyAlignment="1" applyProtection="1">
      <alignment horizontal="left" vertical="top" wrapText="1" readingOrder="1"/>
      <protection locked="0"/>
    </xf>
    <xf numFmtId="0" fontId="12" fillId="5" borderId="16" xfId="0" applyNumberFormat="1" applyFont="1" applyFill="1" applyBorder="1" applyAlignment="1" applyProtection="1">
      <alignment horizontal="left" vertical="top" wrapText="1" readingOrder="1"/>
      <protection locked="0"/>
    </xf>
    <xf numFmtId="0" fontId="0" fillId="0" borderId="17" xfId="0" applyBorder="1" applyAlignment="1">
      <alignment horizontal="left" vertical="top" wrapText="1" readingOrder="1"/>
    </xf>
    <xf numFmtId="0" fontId="0" fillId="0" borderId="18" xfId="0" applyBorder="1" applyAlignment="1">
      <alignment horizontal="left" vertical="top" wrapText="1" readingOrder="1"/>
    </xf>
    <xf numFmtId="164" fontId="12" fillId="5" borderId="16" xfId="0" applyNumberFormat="1" applyFont="1" applyFill="1" applyBorder="1" applyAlignment="1" applyProtection="1">
      <alignment horizontal="right" vertical="top" wrapText="1" readingOrder="1"/>
    </xf>
    <xf numFmtId="0" fontId="0" fillId="0" borderId="17" xfId="0" applyBorder="1" applyAlignment="1">
      <alignment horizontal="right" vertical="top" wrapText="1" readingOrder="1"/>
    </xf>
    <xf numFmtId="0" fontId="0" fillId="0" borderId="18" xfId="0" applyBorder="1" applyAlignment="1">
      <alignment horizontal="right" vertical="top" wrapText="1" readingOrder="1"/>
    </xf>
    <xf numFmtId="0" fontId="13" fillId="0" borderId="13" xfId="0" applyNumberFormat="1" applyFont="1" applyFill="1" applyBorder="1" applyAlignment="1" applyProtection="1">
      <alignment horizontal="left" vertical="top" wrapText="1" readingOrder="1"/>
      <protection locked="0"/>
    </xf>
    <xf numFmtId="0" fontId="0" fillId="0" borderId="14" xfId="0" applyBorder="1" applyAlignment="1">
      <alignment horizontal="left" vertical="top" wrapText="1" readingOrder="1"/>
    </xf>
    <xf numFmtId="0" fontId="0" fillId="0" borderId="15" xfId="0" applyBorder="1" applyAlignment="1">
      <alignment horizontal="left" vertical="top" wrapText="1" readingOrder="1"/>
    </xf>
    <xf numFmtId="0" fontId="13" fillId="0" borderId="16" xfId="0" applyNumberFormat="1" applyFont="1" applyFill="1" applyBorder="1" applyAlignment="1" applyProtection="1">
      <alignment horizontal="left" vertical="top" wrapText="1" readingOrder="1"/>
      <protection locked="0"/>
    </xf>
    <xf numFmtId="0" fontId="13" fillId="0" borderId="14" xfId="0" applyNumberFormat="1" applyFont="1" applyFill="1" applyBorder="1" applyAlignment="1" applyProtection="1">
      <alignment horizontal="left" vertical="top" wrapText="1" readingOrder="1"/>
      <protection locked="0"/>
    </xf>
    <xf numFmtId="0" fontId="13" fillId="0" borderId="15" xfId="0" applyNumberFormat="1" applyFont="1" applyFill="1" applyBorder="1" applyAlignment="1" applyProtection="1">
      <alignment horizontal="left" vertical="top" wrapText="1" readingOrder="1"/>
      <protection locked="0"/>
    </xf>
    <xf numFmtId="0" fontId="13" fillId="3" borderId="23" xfId="0" applyNumberFormat="1" applyFont="1" applyFill="1" applyBorder="1" applyAlignment="1" applyProtection="1">
      <alignment horizontal="left" vertical="top" wrapText="1" readingOrder="1"/>
      <protection locked="0"/>
    </xf>
    <xf numFmtId="0" fontId="0" fillId="3" borderId="17" xfId="0" applyFill="1" applyBorder="1" applyAlignment="1">
      <alignment horizontal="left" vertical="top" wrapText="1" readingOrder="1"/>
    </xf>
    <xf numFmtId="0" fontId="0" fillId="3" borderId="18" xfId="0" applyFill="1" applyBorder="1" applyAlignment="1">
      <alignment horizontal="left" vertical="top" wrapText="1" readingOrder="1"/>
    </xf>
    <xf numFmtId="164" fontId="16" fillId="0" borderId="16" xfId="0" applyNumberFormat="1" applyFont="1" applyFill="1" applyBorder="1" applyAlignment="1" applyProtection="1">
      <alignment horizontal="right" vertical="top" wrapText="1" readingOrder="1"/>
    </xf>
    <xf numFmtId="0" fontId="18" fillId="0" borderId="18" xfId="0" applyFont="1" applyBorder="1" applyAlignment="1">
      <alignment horizontal="right" vertical="top" wrapText="1" readingOrder="1"/>
    </xf>
    <xf numFmtId="164" fontId="16" fillId="0" borderId="18" xfId="0" applyNumberFormat="1" applyFont="1" applyFill="1" applyBorder="1" applyAlignment="1" applyProtection="1">
      <alignment horizontal="right" vertical="top" wrapText="1" readingOrder="1"/>
    </xf>
    <xf numFmtId="0" fontId="13" fillId="3" borderId="19" xfId="0" applyNumberFormat="1" applyFont="1" applyFill="1" applyBorder="1" applyAlignment="1" applyProtection="1">
      <alignment horizontal="left" vertical="top" wrapText="1" readingOrder="1"/>
      <protection locked="0"/>
    </xf>
    <xf numFmtId="0" fontId="13" fillId="3" borderId="16" xfId="0" applyNumberFormat="1" applyFont="1" applyFill="1" applyBorder="1" applyAlignment="1" applyProtection="1">
      <alignment horizontal="center" vertical="top" wrapText="1" readingOrder="1"/>
      <protection locked="0"/>
    </xf>
    <xf numFmtId="2" fontId="13" fillId="3" borderId="16" xfId="0" applyNumberFormat="1" applyFont="1" applyFill="1" applyBorder="1" applyAlignment="1" applyProtection="1">
      <alignment horizontal="right" vertical="top" wrapText="1" readingOrder="1"/>
      <protection locked="0"/>
    </xf>
    <xf numFmtId="2" fontId="0" fillId="3" borderId="18" xfId="0" applyNumberFormat="1" applyFill="1" applyBorder="1" applyAlignment="1">
      <alignment horizontal="right" vertical="top" wrapText="1" readingOrder="1"/>
    </xf>
    <xf numFmtId="0" fontId="13" fillId="3" borderId="16" xfId="0" applyNumberFormat="1" applyFont="1" applyFill="1" applyBorder="1" applyAlignment="1" applyProtection="1">
      <alignment horizontal="right" vertical="top" wrapText="1" readingOrder="1"/>
      <protection locked="0"/>
    </xf>
    <xf numFmtId="0" fontId="13" fillId="0" borderId="23" xfId="0" applyNumberFormat="1" applyFont="1" applyFill="1" applyBorder="1" applyAlignment="1" applyProtection="1">
      <alignment horizontal="center" vertical="top" wrapText="1" readingOrder="1"/>
      <protection locked="0"/>
    </xf>
    <xf numFmtId="0" fontId="13" fillId="0" borderId="17" xfId="0" applyNumberFormat="1" applyFont="1" applyFill="1" applyBorder="1" applyAlignment="1" applyProtection="1">
      <alignment horizontal="center" vertical="top" wrapText="1" readingOrder="1"/>
      <protection locked="0"/>
    </xf>
    <xf numFmtId="0" fontId="13" fillId="0" borderId="18" xfId="0" applyNumberFormat="1" applyFont="1" applyFill="1" applyBorder="1" applyAlignment="1" applyProtection="1">
      <alignment horizontal="center" vertical="top" wrapText="1" readingOrder="1"/>
      <protection locked="0"/>
    </xf>
    <xf numFmtId="164" fontId="13" fillId="0" borderId="23" xfId="0" applyNumberFormat="1" applyFont="1" applyFill="1" applyBorder="1" applyAlignment="1" applyProtection="1">
      <alignment horizontal="right" vertical="top" wrapText="1" readingOrder="1"/>
      <protection locked="0"/>
    </xf>
    <xf numFmtId="164" fontId="13" fillId="0" borderId="17" xfId="0" applyNumberFormat="1" applyFont="1" applyFill="1" applyBorder="1" applyAlignment="1" applyProtection="1">
      <alignment horizontal="right" vertical="top" wrapText="1" readingOrder="1"/>
      <protection locked="0"/>
    </xf>
    <xf numFmtId="164" fontId="13" fillId="0" borderId="18" xfId="0" applyNumberFormat="1" applyFont="1" applyFill="1" applyBorder="1" applyAlignment="1" applyProtection="1">
      <alignment horizontal="right" vertical="top" wrapText="1" readingOrder="1"/>
      <protection locked="0"/>
    </xf>
    <xf numFmtId="0" fontId="13" fillId="3" borderId="16" xfId="0" applyNumberFormat="1" applyFont="1" applyFill="1" applyBorder="1" applyAlignment="1" applyProtection="1">
      <alignment horizontal="left" vertical="top" wrapText="1" readingOrder="1"/>
      <protection locked="0"/>
    </xf>
    <xf numFmtId="0" fontId="13" fillId="3" borderId="18" xfId="0" applyNumberFormat="1" applyFont="1" applyFill="1" applyBorder="1" applyAlignment="1" applyProtection="1">
      <alignment horizontal="left" vertical="top" wrapText="1" readingOrder="1"/>
      <protection locked="0"/>
    </xf>
    <xf numFmtId="0" fontId="13" fillId="2" borderId="13" xfId="0" applyNumberFormat="1" applyFont="1" applyFill="1" applyBorder="1" applyAlignment="1" applyProtection="1">
      <alignment horizontal="left" vertical="top" wrapText="1" readingOrder="1"/>
      <protection locked="0"/>
    </xf>
    <xf numFmtId="0" fontId="13" fillId="2" borderId="15" xfId="0" applyNumberFormat="1" applyFont="1" applyFill="1" applyBorder="1" applyAlignment="1" applyProtection="1">
      <alignment horizontal="left" vertical="top" wrapText="1" readingOrder="1"/>
      <protection locked="0"/>
    </xf>
    <xf numFmtId="0" fontId="13" fillId="2" borderId="16" xfId="0" applyNumberFormat="1" applyFont="1" applyFill="1" applyBorder="1" applyAlignment="1" applyProtection="1">
      <alignment horizontal="left" vertical="top" wrapText="1" readingOrder="1"/>
      <protection locked="0"/>
    </xf>
    <xf numFmtId="0" fontId="13" fillId="2" borderId="18" xfId="0" applyNumberFormat="1" applyFont="1" applyFill="1" applyBorder="1" applyAlignment="1" applyProtection="1">
      <alignment horizontal="left" vertical="top" wrapText="1" readingOrder="1"/>
      <protection locked="0"/>
    </xf>
    <xf numFmtId="0" fontId="2" fillId="2" borderId="19" xfId="0" applyNumberFormat="1" applyFont="1" applyFill="1" applyBorder="1" applyAlignment="1" applyProtection="1">
      <alignment horizontal="left" vertical="top" wrapText="1" readingOrder="1"/>
      <protection locked="0"/>
    </xf>
    <xf numFmtId="0" fontId="2" fillId="2" borderId="21" xfId="0" applyNumberFormat="1" applyFont="1" applyFill="1" applyBorder="1" applyAlignment="1" applyProtection="1">
      <alignment horizontal="left" vertical="top" wrapText="1" readingOrder="1"/>
      <protection locked="0"/>
    </xf>
    <xf numFmtId="0" fontId="2" fillId="2" borderId="16" xfId="0" applyNumberFormat="1" applyFont="1" applyFill="1" applyBorder="1" applyAlignment="1" applyProtection="1">
      <alignment horizontal="center" vertical="top" wrapText="1" readingOrder="1"/>
      <protection locked="0"/>
    </xf>
    <xf numFmtId="0" fontId="2" fillId="2" borderId="18" xfId="0" applyNumberFormat="1" applyFont="1" applyFill="1" applyBorder="1" applyAlignment="1" applyProtection="1">
      <alignment horizontal="center" vertical="top" wrapText="1" readingOrder="1"/>
      <protection locked="0"/>
    </xf>
    <xf numFmtId="0" fontId="2" fillId="2" borderId="16" xfId="0" applyNumberFormat="1" applyFont="1" applyFill="1" applyBorder="1" applyAlignment="1" applyProtection="1">
      <alignment horizontal="right" vertical="top" wrapText="1" readingOrder="1"/>
      <protection locked="0"/>
    </xf>
    <xf numFmtId="0" fontId="2" fillId="2" borderId="18" xfId="0" applyNumberFormat="1" applyFont="1" applyFill="1" applyBorder="1" applyAlignment="1" applyProtection="1">
      <alignment horizontal="right" vertical="top" wrapText="1" readingOrder="1"/>
      <protection locked="0"/>
    </xf>
    <xf numFmtId="0" fontId="13" fillId="0" borderId="19" xfId="0" applyNumberFormat="1" applyFont="1" applyFill="1" applyBorder="1" applyAlignment="1" applyProtection="1">
      <alignment horizontal="left" vertical="top" wrapText="1" readingOrder="1"/>
      <protection locked="0"/>
    </xf>
    <xf numFmtId="0" fontId="0" fillId="0" borderId="21" xfId="0" applyBorder="1" applyAlignment="1">
      <alignment horizontal="left" vertical="top" wrapText="1" readingOrder="1"/>
    </xf>
    <xf numFmtId="0" fontId="13" fillId="0" borderId="16" xfId="0" applyNumberFormat="1" applyFont="1" applyFill="1" applyBorder="1" applyAlignment="1" applyProtection="1">
      <alignment horizontal="center" vertical="top" wrapText="1" readingOrder="1"/>
      <protection locked="0"/>
    </xf>
    <xf numFmtId="0" fontId="0" fillId="0" borderId="18" xfId="0" applyBorder="1" applyAlignment="1">
      <alignment horizontal="center" vertical="top" wrapText="1" readingOrder="1"/>
    </xf>
    <xf numFmtId="0" fontId="13" fillId="0" borderId="16" xfId="0" applyNumberFormat="1" applyFont="1" applyFill="1" applyBorder="1" applyAlignment="1" applyProtection="1">
      <alignment horizontal="right" vertical="top" wrapText="1" readingOrder="1"/>
      <protection locked="0"/>
    </xf>
    <xf numFmtId="0" fontId="0" fillId="0" borderId="17" xfId="0" applyBorder="1" applyAlignment="1">
      <alignment horizontal="center" vertical="top" wrapText="1" readingOrder="1"/>
    </xf>
    <xf numFmtId="0" fontId="0" fillId="0" borderId="20" xfId="0" applyBorder="1" applyAlignment="1">
      <alignment horizontal="left" vertical="top" wrapText="1" readingOrder="1"/>
    </xf>
    <xf numFmtId="0" fontId="13" fillId="0" borderId="23" xfId="0" applyNumberFormat="1" applyFont="1" applyFill="1" applyBorder="1" applyAlignment="1" applyProtection="1">
      <alignment horizontal="left" vertical="top" wrapText="1" readingOrder="1"/>
      <protection locked="0"/>
    </xf>
    <xf numFmtId="0" fontId="13" fillId="0" borderId="23" xfId="0" applyNumberFormat="1" applyFont="1" applyFill="1" applyBorder="1" applyAlignment="1" applyProtection="1">
      <alignment horizontal="right" vertical="top" wrapText="1" readingOrder="1"/>
      <protection locked="0"/>
    </xf>
    <xf numFmtId="0" fontId="13" fillId="0" borderId="24" xfId="0" applyNumberFormat="1" applyFont="1" applyFill="1" applyBorder="1" applyAlignment="1" applyProtection="1">
      <alignment horizontal="left" vertical="top" wrapText="1" readingOrder="1"/>
      <protection locked="0"/>
    </xf>
    <xf numFmtId="164" fontId="13" fillId="0" borderId="16" xfId="0" applyNumberFormat="1" applyFont="1" applyFill="1" applyBorder="1" applyAlignment="1" applyProtection="1">
      <alignment horizontal="right" vertical="top" wrapText="1" readingOrder="1"/>
    </xf>
    <xf numFmtId="164" fontId="13" fillId="0" borderId="18" xfId="0" applyNumberFormat="1" applyFont="1" applyFill="1" applyBorder="1" applyAlignment="1" applyProtection="1">
      <alignment horizontal="right" vertical="top" wrapText="1" readingOrder="1"/>
    </xf>
    <xf numFmtId="164" fontId="13" fillId="0" borderId="17" xfId="0" applyNumberFormat="1" applyFont="1" applyFill="1" applyBorder="1" applyAlignment="1" applyProtection="1">
      <alignment horizontal="right" vertical="top" wrapText="1" readingOrder="1"/>
    </xf>
    <xf numFmtId="0" fontId="14" fillId="0" borderId="0" xfId="0" applyNumberFormat="1" applyFont="1" applyFill="1" applyAlignment="1" applyProtection="1">
      <alignment horizontal="center" wrapText="1"/>
    </xf>
    <xf numFmtId="0" fontId="15" fillId="0" borderId="0" xfId="0" applyNumberFormat="1" applyFont="1" applyFill="1" applyAlignment="1" applyProtection="1">
      <alignment horizontal="center" wrapText="1"/>
    </xf>
    <xf numFmtId="164" fontId="13" fillId="0" borderId="16" xfId="0" applyNumberFormat="1" applyFont="1" applyFill="1" applyBorder="1" applyAlignment="1" applyProtection="1">
      <alignment horizontal="left" vertical="top" wrapText="1" readingOrder="1"/>
    </xf>
    <xf numFmtId="0" fontId="12" fillId="0" borderId="2" xfId="0" applyNumberFormat="1" applyFont="1" applyFill="1" applyBorder="1" applyAlignment="1" applyProtection="1">
      <alignment horizontal="center" vertical="center" wrapText="1" readingOrder="1"/>
    </xf>
    <xf numFmtId="0" fontId="12" fillId="0" borderId="3" xfId="0" applyNumberFormat="1" applyFont="1" applyFill="1" applyBorder="1" applyAlignment="1" applyProtection="1">
      <alignment horizontal="center" vertical="center" wrapText="1" readingOrder="1"/>
    </xf>
    <xf numFmtId="0" fontId="12" fillId="0" borderId="5" xfId="0" applyNumberFormat="1" applyFont="1" applyFill="1" applyBorder="1" applyAlignment="1" applyProtection="1">
      <alignment horizontal="center" vertical="center" wrapText="1" readingOrder="1"/>
    </xf>
    <xf numFmtId="0" fontId="12" fillId="0" borderId="8" xfId="0" applyNumberFormat="1" applyFont="1" applyFill="1" applyBorder="1" applyAlignment="1" applyProtection="1">
      <alignment horizontal="center" vertical="center" wrapText="1" readingOrder="1"/>
    </xf>
    <xf numFmtId="0" fontId="12" fillId="0" borderId="6" xfId="0" applyNumberFormat="1" applyFont="1" applyFill="1" applyBorder="1" applyAlignment="1" applyProtection="1">
      <alignment horizontal="center" vertical="center" wrapText="1" readingOrder="1"/>
    </xf>
    <xf numFmtId="0" fontId="12" fillId="0" borderId="9" xfId="0" applyNumberFormat="1" applyFont="1" applyFill="1" applyBorder="1" applyAlignment="1" applyProtection="1">
      <alignment horizontal="center" vertical="center" wrapText="1" readingOrder="1"/>
    </xf>
    <xf numFmtId="0" fontId="12" fillId="0" borderId="1" xfId="0" applyNumberFormat="1" applyFont="1" applyFill="1" applyBorder="1" applyAlignment="1" applyProtection="1">
      <alignment horizontal="center" vertical="center" wrapText="1" readingOrder="1"/>
    </xf>
    <xf numFmtId="0" fontId="12" fillId="0" borderId="4" xfId="0" applyNumberFormat="1" applyFont="1" applyFill="1" applyBorder="1" applyAlignment="1" applyProtection="1">
      <alignment horizontal="center" vertical="center" wrapText="1" readingOrder="1"/>
    </xf>
    <xf numFmtId="0" fontId="12" fillId="0" borderId="7" xfId="0" applyNumberFormat="1" applyFont="1" applyFill="1" applyBorder="1" applyAlignment="1" applyProtection="1">
      <alignment horizontal="center" vertical="center" wrapText="1" readingOrder="1"/>
    </xf>
  </cellXfs>
  <cellStyles count="4">
    <cellStyle name="Įprastas" xfId="0" builtinId="0"/>
    <cellStyle name="Įprastas 2" xfId="3"/>
    <cellStyle name="Įprastas 5" xfId="1"/>
    <cellStyle name="Normal_biudz uz 2001 atskaitomybe3" xfId="2"/>
  </cellStyles>
  <dxfs count="0"/>
  <tableStyles count="0" defaultTableStyle="TableStyleMedium2" defaultPivotStyle="PivotStyleLight16"/>
  <colors>
    <mruColors>
      <color rgb="FFCCECFF"/>
      <color rgb="FFFFCCFF"/>
      <color rgb="FFCCFFFF"/>
      <color rgb="FFCCFFCC"/>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w="25400">
                <a:solidFill>
                  <a:schemeClr val="lt1"/>
                </a:solidFill>
              </a:ln>
              <a:effectLst/>
              <a:sp3d contourW="25400">
                <a:contourClr>
                  <a:schemeClr val="lt1"/>
                </a:contourClr>
              </a:sp3d>
            </c:spPr>
            <c:extLst>
              <c:ext xmlns:c16="http://schemas.microsoft.com/office/drawing/2014/chart" uri="{C3380CC4-5D6E-409C-BE32-E72D297353CC}">
                <c16:uniqueId val="{00000002-64F4-43E0-B87B-F63E48CBA1E1}"/>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4F4-43E0-B87B-F63E48CBA1E1}"/>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1-64F4-43E0-B87B-F63E48CBA1E1}"/>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6-A47B-4FAA-ACA1-1DE6A908F6A4}"/>
              </c:ext>
            </c:extLst>
          </c:dPt>
          <c:dLbls>
            <c:dLbl>
              <c:idx val="0"/>
              <c:layout>
                <c:manualLayout>
                  <c:x val="0.21386247763494404"/>
                  <c:y val="-0.13860415175375795"/>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4F4-43E0-B87B-F63E48CBA1E1}"/>
                </c:ext>
              </c:extLst>
            </c:dLbl>
            <c:dLbl>
              <c:idx val="1"/>
              <c:layout>
                <c:manualLayout>
                  <c:x val="-0.17088629851272336"/>
                  <c:y val="0.14930555555555555"/>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4F4-43E0-B87B-F63E48CBA1E1}"/>
                </c:ext>
              </c:extLst>
            </c:dLbl>
            <c:dLbl>
              <c:idx val="3"/>
              <c:layout>
                <c:manualLayout>
                  <c:x val="0.27900984251968503"/>
                  <c:y val="6.59722222222222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47B-4FAA-ACA1-1DE6A908F6A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multiLvlStrRef>
              <c:f>Ataskaita!$B$13:$D$15</c:f>
              <c:multiLvlStrCache>
                <c:ptCount val="3"/>
                <c:lvl>
                  <c:pt idx="0">
                    <c:v>–</c:v>
                  </c:pt>
                  <c:pt idx="1">
                    <c:v>–</c:v>
                  </c:pt>
                  <c:pt idx="2">
                    <c:v>–</c:v>
                  </c:pt>
                </c:lvl>
                <c:lvl>
                  <c:pt idx="0">
                    <c:v>faktiškai įvykdyta</c:v>
                  </c:pt>
                  <c:pt idx="1">
                    <c:v>iš dalies įvykdyta</c:v>
                  </c:pt>
                  <c:pt idx="2">
                    <c:v>neįvykdyta</c:v>
                  </c:pt>
                </c:lvl>
              </c:multiLvlStrCache>
            </c:multiLvlStrRef>
          </c:cat>
          <c:val>
            <c:numRef>
              <c:f>Ataskaita!$E$13:$E$15</c:f>
              <c:numCache>
                <c:formatCode>General</c:formatCode>
                <c:ptCount val="3"/>
                <c:pt idx="0">
                  <c:v>34</c:v>
                </c:pt>
                <c:pt idx="1">
                  <c:v>6</c:v>
                </c:pt>
                <c:pt idx="2">
                  <c:v>3</c:v>
                </c:pt>
              </c:numCache>
            </c:numRef>
          </c:val>
          <c:extLst>
            <c:ext xmlns:c16="http://schemas.microsoft.com/office/drawing/2014/chart" uri="{C3380CC4-5D6E-409C-BE32-E72D297353CC}">
              <c16:uniqueId val="{00000000-64F4-43E0-B87B-F63E48CBA1E1}"/>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446086</xdr:colOff>
      <xdr:row>17</xdr:row>
      <xdr:rowOff>60325</xdr:rowOff>
    </xdr:from>
    <xdr:to>
      <xdr:col>8</xdr:col>
      <xdr:colOff>136524</xdr:colOff>
      <xdr:row>31</xdr:row>
      <xdr:rowOff>136525</xdr:rowOff>
    </xdr:to>
    <xdr:graphicFrame macro="">
      <xdr:nvGraphicFramePr>
        <xdr:cNvPr id="5" name="Diagrama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zoomScaleSheetLayoutView="100" workbookViewId="0">
      <selection activeCell="F15" sqref="F15"/>
    </sheetView>
  </sheetViews>
  <sheetFormatPr defaultRowHeight="14.5"/>
  <cols>
    <col min="3" max="3" width="8.453125" customWidth="1"/>
    <col min="4" max="4" width="11" customWidth="1"/>
    <col min="5" max="5" width="6" customWidth="1"/>
    <col min="7" max="7" width="12" customWidth="1"/>
    <col min="8" max="8" width="13.54296875" customWidth="1"/>
    <col min="9" max="9" width="15" customWidth="1"/>
  </cols>
  <sheetData>
    <row r="1" spans="1:11" ht="45.65" customHeight="1">
      <c r="D1" s="14"/>
      <c r="E1" s="14"/>
      <c r="F1" s="157" t="s">
        <v>526</v>
      </c>
      <c r="G1" s="157"/>
      <c r="H1" s="157"/>
      <c r="I1" s="157"/>
    </row>
    <row r="2" spans="1:11" ht="18" customHeight="1">
      <c r="D2" s="14"/>
      <c r="E2" s="14"/>
      <c r="F2" s="13"/>
      <c r="G2" s="13"/>
      <c r="H2" s="13"/>
      <c r="I2" s="13"/>
    </row>
    <row r="3" spans="1:11" ht="15.5">
      <c r="A3" s="159" t="s">
        <v>527</v>
      </c>
      <c r="B3" s="160"/>
      <c r="C3" s="160"/>
      <c r="D3" s="160"/>
      <c r="E3" s="160"/>
      <c r="F3" s="160"/>
      <c r="G3" s="160"/>
      <c r="H3" s="160"/>
      <c r="I3" s="160"/>
      <c r="J3" s="1"/>
      <c r="K3" s="1"/>
    </row>
    <row r="4" spans="1:11" ht="15.5">
      <c r="A4" s="159" t="s">
        <v>34</v>
      </c>
      <c r="B4" s="160"/>
      <c r="C4" s="160"/>
      <c r="D4" s="160"/>
      <c r="E4" s="160"/>
      <c r="F4" s="160"/>
      <c r="G4" s="160"/>
      <c r="H4" s="160"/>
      <c r="I4" s="160"/>
      <c r="J4" s="1"/>
      <c r="K4" s="1"/>
    </row>
    <row r="5" spans="1:11" ht="15.5">
      <c r="A5" s="159" t="s">
        <v>35</v>
      </c>
      <c r="B5" s="160"/>
      <c r="C5" s="160"/>
      <c r="D5" s="160"/>
      <c r="E5" s="160"/>
      <c r="F5" s="160"/>
      <c r="G5" s="160"/>
      <c r="H5" s="160"/>
      <c r="I5" s="160"/>
      <c r="J5" s="1"/>
      <c r="K5" s="1"/>
    </row>
    <row r="7" spans="1:11" ht="17.25" customHeight="1">
      <c r="A7" s="2" t="s">
        <v>532</v>
      </c>
      <c r="B7" s="3"/>
      <c r="C7" s="3"/>
      <c r="D7" s="3"/>
      <c r="E7" s="3"/>
      <c r="F7" s="3"/>
      <c r="G7" s="3"/>
      <c r="H7" s="3"/>
      <c r="I7" s="3"/>
      <c r="J7" s="3"/>
      <c r="K7" s="3"/>
    </row>
    <row r="8" spans="1:11" ht="15.5">
      <c r="A8" s="3"/>
      <c r="B8" s="3"/>
      <c r="C8" s="3"/>
      <c r="D8" s="3"/>
      <c r="E8" s="3"/>
      <c r="F8" s="3"/>
      <c r="G8" s="3"/>
      <c r="H8" s="3"/>
      <c r="I8" s="3"/>
      <c r="J8" s="3"/>
      <c r="K8" s="3"/>
    </row>
    <row r="9" spans="1:11" ht="110.5" customHeight="1">
      <c r="A9" s="158" t="s">
        <v>533</v>
      </c>
      <c r="B9" s="161"/>
      <c r="C9" s="161"/>
      <c r="D9" s="161"/>
      <c r="E9" s="161"/>
      <c r="F9" s="161"/>
      <c r="G9" s="161"/>
      <c r="H9" s="161"/>
      <c r="I9" s="161"/>
      <c r="J9" s="4"/>
      <c r="K9" s="4"/>
    </row>
    <row r="10" spans="1:11" ht="15.5">
      <c r="A10" s="3"/>
      <c r="B10" s="3"/>
      <c r="C10" s="3"/>
      <c r="D10" s="3"/>
      <c r="E10" s="3"/>
      <c r="F10" s="3"/>
      <c r="G10" s="3"/>
      <c r="H10" s="3"/>
      <c r="I10" s="3"/>
      <c r="J10" s="3"/>
      <c r="K10" s="3"/>
    </row>
    <row r="11" spans="1:11" ht="17.149999999999999" customHeight="1">
      <c r="A11" s="72" t="s">
        <v>534</v>
      </c>
      <c r="B11" s="3"/>
      <c r="C11" s="3"/>
      <c r="D11" s="3"/>
      <c r="E11" s="3"/>
      <c r="F11" s="3"/>
      <c r="G11" s="3"/>
      <c r="H11" s="3"/>
      <c r="I11" s="3"/>
      <c r="J11" s="3"/>
      <c r="K11" s="3"/>
    </row>
    <row r="12" spans="1:11" ht="15.5">
      <c r="A12" s="3"/>
      <c r="B12" s="3"/>
      <c r="C12" s="3"/>
      <c r="D12" s="3"/>
      <c r="E12" s="3"/>
      <c r="F12" s="3"/>
      <c r="G12" s="3"/>
      <c r="H12" s="3"/>
      <c r="I12" s="3"/>
      <c r="J12" s="3"/>
      <c r="K12" s="3"/>
    </row>
    <row r="13" spans="1:11" ht="15.5">
      <c r="A13" s="3"/>
      <c r="B13" s="5" t="s">
        <v>36</v>
      </c>
      <c r="C13" s="3"/>
      <c r="D13" s="6" t="s">
        <v>379</v>
      </c>
      <c r="E13" s="79">
        <v>34</v>
      </c>
      <c r="F13" s="3" t="s">
        <v>535</v>
      </c>
      <c r="G13" s="3"/>
      <c r="H13" s="3"/>
      <c r="I13" s="3"/>
      <c r="J13" s="3"/>
      <c r="K13" s="3"/>
    </row>
    <row r="14" spans="1:11" ht="15.5">
      <c r="A14" s="3"/>
      <c r="B14" s="162" t="s">
        <v>37</v>
      </c>
      <c r="C14" s="162"/>
      <c r="D14" s="6" t="s">
        <v>379</v>
      </c>
      <c r="E14" s="7">
        <v>6</v>
      </c>
      <c r="F14" s="163" t="s">
        <v>536</v>
      </c>
      <c r="G14" s="163"/>
      <c r="H14" s="163"/>
      <c r="I14" s="163"/>
      <c r="J14" s="163"/>
    </row>
    <row r="15" spans="1:11" ht="15.5">
      <c r="A15" s="3"/>
      <c r="B15" s="163" t="s">
        <v>42</v>
      </c>
      <c r="C15" s="163"/>
      <c r="D15" s="6" t="s">
        <v>379</v>
      </c>
      <c r="E15" s="7">
        <v>3</v>
      </c>
      <c r="F15" s="8" t="s">
        <v>537</v>
      </c>
      <c r="G15" s="8"/>
      <c r="H15" s="8"/>
      <c r="I15" s="8"/>
      <c r="J15" s="8"/>
    </row>
    <row r="16" spans="1:11" ht="15.5">
      <c r="A16" s="3"/>
      <c r="B16" s="12"/>
      <c r="C16" s="12"/>
      <c r="D16" s="6"/>
      <c r="E16" s="7"/>
      <c r="F16" s="12"/>
      <c r="G16" s="12"/>
      <c r="H16" s="12"/>
      <c r="I16" s="12"/>
      <c r="J16" s="12"/>
    </row>
    <row r="17" spans="2:8" ht="15.5">
      <c r="B17" s="164" t="s">
        <v>528</v>
      </c>
      <c r="C17" s="164"/>
      <c r="D17" s="165"/>
      <c r="E17" s="165"/>
      <c r="F17" s="165"/>
      <c r="G17" s="165"/>
      <c r="H17" s="166"/>
    </row>
    <row r="35" spans="1:11" ht="36" customHeight="1">
      <c r="A35" s="167" t="s">
        <v>38</v>
      </c>
      <c r="B35" s="167"/>
      <c r="C35" s="167"/>
      <c r="D35" s="167"/>
      <c r="E35" s="167"/>
      <c r="F35" s="167"/>
      <c r="G35" s="167"/>
      <c r="H35" s="167"/>
      <c r="I35" s="167"/>
      <c r="J35" s="9"/>
      <c r="K35" s="9"/>
    </row>
    <row r="36" spans="1:11" ht="30" customHeight="1">
      <c r="A36" s="158" t="s">
        <v>39</v>
      </c>
      <c r="B36" s="168"/>
      <c r="C36" s="168"/>
      <c r="D36" s="168"/>
      <c r="E36" s="168"/>
      <c r="F36" s="168"/>
      <c r="G36" s="168"/>
      <c r="H36" s="168"/>
      <c r="I36" s="168"/>
      <c r="J36" s="10"/>
    </row>
    <row r="37" spans="1:11" ht="30" customHeight="1">
      <c r="A37" s="158" t="s">
        <v>40</v>
      </c>
      <c r="B37" s="158"/>
      <c r="C37" s="158"/>
      <c r="D37" s="158"/>
      <c r="E37" s="158"/>
      <c r="F37" s="158"/>
      <c r="G37" s="158"/>
      <c r="H37" s="158"/>
      <c r="I37" s="158"/>
      <c r="J37" s="11"/>
    </row>
    <row r="38" spans="1:11" ht="31.5" customHeight="1">
      <c r="A38" s="158" t="s">
        <v>41</v>
      </c>
      <c r="B38" s="158"/>
      <c r="C38" s="158"/>
      <c r="D38" s="158"/>
      <c r="E38" s="158"/>
      <c r="F38" s="158"/>
      <c r="G38" s="158"/>
      <c r="H38" s="158"/>
      <c r="I38" s="158"/>
      <c r="J38" s="11"/>
    </row>
  </sheetData>
  <mergeCells count="13">
    <mergeCell ref="F1:I1"/>
    <mergeCell ref="A38:I38"/>
    <mergeCell ref="A3:I3"/>
    <mergeCell ref="A4:I4"/>
    <mergeCell ref="A5:I5"/>
    <mergeCell ref="A9:I9"/>
    <mergeCell ref="B14:C14"/>
    <mergeCell ref="F14:J14"/>
    <mergeCell ref="B15:C15"/>
    <mergeCell ref="B17:H17"/>
    <mergeCell ref="A35:I35"/>
    <mergeCell ref="A36:I36"/>
    <mergeCell ref="A37:I37"/>
  </mergeCells>
  <pageMargins left="1.1811023622047245" right="0.19685039370078741" top="0.78740157480314965" bottom="0.78740157480314965" header="0" footer="0"/>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zoomScaleNormal="100" workbookViewId="0">
      <selection activeCell="A216" sqref="A216:XFD217"/>
    </sheetView>
  </sheetViews>
  <sheetFormatPr defaultColWidth="8.7265625" defaultRowHeight="13"/>
  <cols>
    <col min="1" max="1" width="14.1796875" style="84" customWidth="1"/>
    <col min="2" max="2" width="27.81640625" style="84" customWidth="1"/>
    <col min="3" max="3" width="10.1796875" style="97" customWidth="1"/>
    <col min="4" max="4" width="10.54296875" style="97" customWidth="1"/>
    <col min="5" max="5" width="10.453125" style="84" customWidth="1"/>
    <col min="6" max="7" width="10.1796875" style="84" customWidth="1"/>
    <col min="8" max="8" width="7.26953125" style="84" customWidth="1"/>
    <col min="9" max="9" width="24.453125" style="84" customWidth="1"/>
    <col min="10" max="10" width="7.26953125" style="84" customWidth="1"/>
    <col min="11" max="12" width="7" style="84" customWidth="1"/>
    <col min="13" max="13" width="68.54296875" style="84" customWidth="1"/>
    <col min="14" max="16384" width="8.7265625" style="84"/>
  </cols>
  <sheetData>
    <row r="1" spans="1:13" s="15" customFormat="1" ht="14">
      <c r="A1" s="238" t="s">
        <v>33</v>
      </c>
      <c r="B1" s="238"/>
      <c r="C1" s="238"/>
      <c r="D1" s="238"/>
      <c r="E1" s="238"/>
      <c r="F1" s="238"/>
      <c r="G1" s="238"/>
      <c r="H1" s="238"/>
      <c r="I1" s="238"/>
      <c r="J1" s="238"/>
      <c r="K1" s="238"/>
      <c r="L1" s="238"/>
      <c r="M1" s="238"/>
    </row>
    <row r="2" spans="1:13" s="15" customFormat="1" ht="14">
      <c r="A2" s="239" t="s">
        <v>283</v>
      </c>
      <c r="B2" s="239"/>
      <c r="C2" s="239"/>
      <c r="D2" s="239"/>
      <c r="E2" s="239"/>
      <c r="F2" s="239"/>
      <c r="G2" s="239"/>
      <c r="H2" s="239"/>
      <c r="I2" s="239"/>
      <c r="J2" s="239"/>
      <c r="K2" s="239"/>
      <c r="L2" s="239"/>
      <c r="M2" s="239"/>
    </row>
    <row r="3" spans="1:13" s="15" customFormat="1" ht="13.5" thickBot="1">
      <c r="A3" s="73"/>
      <c r="C3" s="16"/>
      <c r="D3" s="16"/>
      <c r="M3" s="80" t="s">
        <v>23</v>
      </c>
    </row>
    <row r="4" spans="1:13">
      <c r="A4" s="247" t="s">
        <v>46</v>
      </c>
      <c r="B4" s="241" t="s">
        <v>47</v>
      </c>
      <c r="C4" s="241" t="s">
        <v>48</v>
      </c>
      <c r="D4" s="241" t="s">
        <v>284</v>
      </c>
      <c r="E4" s="241" t="s">
        <v>49</v>
      </c>
      <c r="F4" s="241" t="s">
        <v>50</v>
      </c>
      <c r="G4" s="241" t="s">
        <v>51</v>
      </c>
      <c r="H4" s="241" t="s">
        <v>52</v>
      </c>
      <c r="I4" s="241" t="s">
        <v>380</v>
      </c>
      <c r="J4" s="241"/>
      <c r="K4" s="241"/>
      <c r="L4" s="241"/>
      <c r="M4" s="242"/>
    </row>
    <row r="5" spans="1:13">
      <c r="A5" s="248"/>
      <c r="B5" s="243"/>
      <c r="C5" s="243"/>
      <c r="D5" s="243"/>
      <c r="E5" s="243"/>
      <c r="F5" s="243"/>
      <c r="G5" s="243"/>
      <c r="H5" s="243"/>
      <c r="I5" s="243" t="s">
        <v>53</v>
      </c>
      <c r="J5" s="243" t="s">
        <v>54</v>
      </c>
      <c r="K5" s="243" t="s">
        <v>381</v>
      </c>
      <c r="L5" s="243"/>
      <c r="M5" s="245" t="s">
        <v>55</v>
      </c>
    </row>
    <row r="6" spans="1:13" ht="13.5" thickBot="1">
      <c r="A6" s="249"/>
      <c r="B6" s="244"/>
      <c r="C6" s="244"/>
      <c r="D6" s="244"/>
      <c r="E6" s="244"/>
      <c r="F6" s="244"/>
      <c r="G6" s="244"/>
      <c r="H6" s="244"/>
      <c r="I6" s="244"/>
      <c r="J6" s="244"/>
      <c r="K6" s="83" t="s">
        <v>0</v>
      </c>
      <c r="L6" s="83" t="s">
        <v>56</v>
      </c>
      <c r="M6" s="246"/>
    </row>
    <row r="7" spans="1:13" ht="13.5" thickBot="1">
      <c r="A7" s="85" t="s">
        <v>7</v>
      </c>
      <c r="B7" s="17" t="s">
        <v>57</v>
      </c>
      <c r="C7" s="19"/>
      <c r="D7" s="19"/>
      <c r="E7" s="20">
        <f>SUM(E8:E8)</f>
        <v>14875.000000000005</v>
      </c>
      <c r="F7" s="20">
        <f>SUM(F8:F8)</f>
        <v>15479.900000000003</v>
      </c>
      <c r="G7" s="20">
        <f>SUM(G8:G8)</f>
        <v>14429.300000000001</v>
      </c>
      <c r="H7" s="20">
        <f>SUM(H8:H8)</f>
        <v>1050.6000000000001</v>
      </c>
      <c r="I7" s="18"/>
      <c r="J7" s="19"/>
      <c r="K7" s="21"/>
      <c r="L7" s="21"/>
      <c r="M7" s="22"/>
    </row>
    <row r="8" spans="1:13" ht="39.5" thickBot="1">
      <c r="A8" s="181" t="s">
        <v>58</v>
      </c>
      <c r="B8" s="184" t="s">
        <v>1</v>
      </c>
      <c r="C8" s="184"/>
      <c r="D8" s="184"/>
      <c r="E8" s="187">
        <f>E9+E10+E11+E12+E13+E14+E171+E185+E198</f>
        <v>14875.000000000005</v>
      </c>
      <c r="F8" s="187">
        <f>F9+F10+F11+F12+F13+F14+F171+F185+F198</f>
        <v>15479.900000000003</v>
      </c>
      <c r="G8" s="187">
        <f>G9+G10+G11+G12+G13+G14+G171+G185+G198+0.1</f>
        <v>14429.300000000001</v>
      </c>
      <c r="H8" s="187">
        <f>H9+H10+H11+H12+H13+H14+H171+H185+H198-0.1</f>
        <v>1050.6000000000001</v>
      </c>
      <c r="I8" s="23" t="s">
        <v>287</v>
      </c>
      <c r="J8" s="24" t="s">
        <v>231</v>
      </c>
      <c r="K8" s="25" t="s">
        <v>382</v>
      </c>
      <c r="L8" s="25" t="s">
        <v>382</v>
      </c>
      <c r="M8" s="26"/>
    </row>
    <row r="9" spans="1:13" ht="40" customHeight="1" thickBot="1">
      <c r="A9" s="182"/>
      <c r="B9" s="185"/>
      <c r="C9" s="185"/>
      <c r="D9" s="185"/>
      <c r="E9" s="188"/>
      <c r="F9" s="188"/>
      <c r="G9" s="188"/>
      <c r="H9" s="188"/>
      <c r="I9" s="23" t="s">
        <v>288</v>
      </c>
      <c r="J9" s="24" t="s">
        <v>231</v>
      </c>
      <c r="K9" s="25" t="s">
        <v>289</v>
      </c>
      <c r="L9" s="129">
        <v>99</v>
      </c>
      <c r="M9" s="98"/>
    </row>
    <row r="10" spans="1:13" ht="54" customHeight="1" thickBot="1">
      <c r="A10" s="182"/>
      <c r="B10" s="185"/>
      <c r="C10" s="185"/>
      <c r="D10" s="185"/>
      <c r="E10" s="188"/>
      <c r="F10" s="188"/>
      <c r="G10" s="188"/>
      <c r="H10" s="188"/>
      <c r="I10" s="23" t="s">
        <v>290</v>
      </c>
      <c r="J10" s="24" t="s">
        <v>231</v>
      </c>
      <c r="K10" s="25" t="s">
        <v>383</v>
      </c>
      <c r="L10" s="25" t="s">
        <v>383</v>
      </c>
      <c r="M10" s="98"/>
    </row>
    <row r="11" spans="1:13" ht="28.5" customHeight="1" thickBot="1">
      <c r="A11" s="182"/>
      <c r="B11" s="185"/>
      <c r="C11" s="185"/>
      <c r="D11" s="185"/>
      <c r="E11" s="188"/>
      <c r="F11" s="188"/>
      <c r="G11" s="188"/>
      <c r="H11" s="188"/>
      <c r="I11" s="23" t="s">
        <v>285</v>
      </c>
      <c r="J11" s="24" t="s">
        <v>231</v>
      </c>
      <c r="K11" s="25" t="s">
        <v>232</v>
      </c>
      <c r="L11" s="130">
        <v>100</v>
      </c>
      <c r="M11" s="98"/>
    </row>
    <row r="12" spans="1:13" ht="26.5" thickBot="1">
      <c r="A12" s="182"/>
      <c r="B12" s="185"/>
      <c r="C12" s="185"/>
      <c r="D12" s="185"/>
      <c r="E12" s="188"/>
      <c r="F12" s="188"/>
      <c r="G12" s="188"/>
      <c r="H12" s="188"/>
      <c r="I12" s="23" t="s">
        <v>291</v>
      </c>
      <c r="J12" s="24" t="s">
        <v>231</v>
      </c>
      <c r="K12" s="25" t="s">
        <v>153</v>
      </c>
      <c r="L12" s="25" t="s">
        <v>360</v>
      </c>
      <c r="M12" s="98"/>
    </row>
    <row r="13" spans="1:13" ht="27" customHeight="1" thickBot="1">
      <c r="A13" s="183"/>
      <c r="B13" s="186"/>
      <c r="C13" s="186"/>
      <c r="D13" s="186"/>
      <c r="E13" s="189"/>
      <c r="F13" s="189"/>
      <c r="G13" s="189"/>
      <c r="H13" s="189"/>
      <c r="I13" s="23" t="s">
        <v>384</v>
      </c>
      <c r="J13" s="24" t="s">
        <v>141</v>
      </c>
      <c r="K13" s="25" t="s">
        <v>286</v>
      </c>
      <c r="L13" s="25" t="s">
        <v>385</v>
      </c>
      <c r="M13" s="99"/>
    </row>
    <row r="14" spans="1:13" ht="29.5" customHeight="1" thickBot="1">
      <c r="A14" s="86" t="s">
        <v>59</v>
      </c>
      <c r="B14" s="33" t="s">
        <v>60</v>
      </c>
      <c r="C14" s="35"/>
      <c r="D14" s="35"/>
      <c r="E14" s="36">
        <f>E15+E114+E117+E120+E122+E132+E135+E137+E167+E169</f>
        <v>14046.800000000005</v>
      </c>
      <c r="F14" s="36">
        <f>F15+F114+F117+F120+F122+F132+F135+F137+F167+F169</f>
        <v>14613.700000000003</v>
      </c>
      <c r="G14" s="36">
        <f>G15+G114+G117+G120+G122+G132+G135+G137+G167+G169-0.1</f>
        <v>13644.300000000001</v>
      </c>
      <c r="H14" s="36">
        <f>H15+H114+H117+H120+H122+H132+H135+H137+H167+H169+0.1</f>
        <v>969.40000000000009</v>
      </c>
      <c r="I14" s="34"/>
      <c r="J14" s="35"/>
      <c r="K14" s="37"/>
      <c r="L14" s="37"/>
      <c r="M14" s="38"/>
    </row>
    <row r="15" spans="1:13" ht="30" customHeight="1" thickBot="1">
      <c r="A15" s="87" t="s">
        <v>61</v>
      </c>
      <c r="B15" s="39" t="s">
        <v>62</v>
      </c>
      <c r="C15" s="41"/>
      <c r="D15" s="41"/>
      <c r="E15" s="42">
        <f>E16+E17+E18+E22+E23+E24+E25+E26+E27+E28+E32+E33+E34+E35+E36+E37+E38+E39+E40+E41+E42+E44+E45+E47+E48+E49+E50+E51+E52+E53+E54+E55+E56+E57+E58+E59+E60+E61+E62+E63+E64+E66+E67+E68+E69+E70+E72+E73+E74+E78+E79+E84+E88+E90+E93+E98+E99+E102+E103+E104+E105+E107+E108+E109+E110</f>
        <v>10891.300000000005</v>
      </c>
      <c r="F15" s="42">
        <f>F16+F17+F18+F22+F23+F24+F25+F26+F27+F28+F32+F33+F34+F35+F36+F37+F38+F39+F40+F41+F42+F44+F45+F47+F48+F49+F50+F51+F52+F53+F54+F55+F56+F57+F58+F59+F60+F61+F62+F63+F64+F66+F67+F68+F69+F70+F72+F73+F74+F78+F79+F84+F88+F90+F93+F98+F99+F102+F103+F104+F105+F107+F108+F109+F110</f>
        <v>11396.000000000002</v>
      </c>
      <c r="G15" s="42">
        <f>G16+G17+G18+G22+G23+G24+G25+G26+G27+G28+G32+G33+G34+G35+G36+G37+G38+G39+G40+G41+G42+G44+G45+G47+G48+G49+G50+G51+G52+G53+G54+G55+G56+G57+G58+G59+G60+G61+G62+G63+G64+G66+G67+G68+G69+G70+G72+G73+G74+G78+G79+G84+G88+G90+G93+G98+G99+G102+G103+G104+G105+G107+G108+G109+G110-0.1</f>
        <v>10681.300000000001</v>
      </c>
      <c r="H15" s="42">
        <f>H16+H17+H18+H22+H23+H24+H25+H26+H27+H28+H32+H33+H34+H35+H36+H37+H38+H39+H40+H41+H42+H44+H45+H47+H48+H49+H50+H51+H52+H53+H54+H55+H56+H57+H58+H59+H60+H61+H62+H63+H64+H66+H67+H68+H69+H70+H72+H73+H74+H78+H79+H84+H88+H90+H93+H98+H99+H102+H103+H104+H105+H107+H108+H109+H110+0.2</f>
        <v>714.7</v>
      </c>
      <c r="I15" s="40"/>
      <c r="J15" s="41"/>
      <c r="K15" s="43"/>
      <c r="L15" s="43"/>
      <c r="M15" s="44"/>
    </row>
    <row r="16" spans="1:13" ht="44.5" customHeight="1" thickBot="1">
      <c r="A16" s="87" t="s">
        <v>292</v>
      </c>
      <c r="B16" s="39" t="s">
        <v>2</v>
      </c>
      <c r="C16" s="41"/>
      <c r="D16" s="41"/>
      <c r="E16" s="45"/>
      <c r="F16" s="45"/>
      <c r="G16" s="45"/>
      <c r="H16" s="45"/>
      <c r="I16" s="40" t="s">
        <v>386</v>
      </c>
      <c r="J16" s="41" t="s">
        <v>63</v>
      </c>
      <c r="K16" s="43" t="s">
        <v>293</v>
      </c>
      <c r="L16" s="43" t="s">
        <v>293</v>
      </c>
      <c r="M16" s="44"/>
    </row>
    <row r="17" spans="1:13" ht="27" hidden="1" customHeight="1" thickBot="1">
      <c r="A17" s="90" t="s">
        <v>64</v>
      </c>
      <c r="B17" s="58" t="s">
        <v>65</v>
      </c>
      <c r="C17" s="59" t="s">
        <v>3</v>
      </c>
      <c r="D17" s="59" t="s">
        <v>294</v>
      </c>
      <c r="E17" s="60">
        <v>0</v>
      </c>
      <c r="F17" s="60">
        <v>0</v>
      </c>
      <c r="G17" s="60">
        <v>0</v>
      </c>
      <c r="H17" s="60">
        <v>0</v>
      </c>
      <c r="I17" s="64" t="s">
        <v>66</v>
      </c>
      <c r="J17" s="59" t="s">
        <v>63</v>
      </c>
      <c r="K17" s="65" t="s">
        <v>143</v>
      </c>
      <c r="L17" s="65" t="s">
        <v>143</v>
      </c>
      <c r="M17" s="44"/>
    </row>
    <row r="18" spans="1:13" ht="91" hidden="1">
      <c r="A18" s="90" t="s">
        <v>67</v>
      </c>
      <c r="B18" s="58" t="s">
        <v>295</v>
      </c>
      <c r="C18" s="59"/>
      <c r="D18" s="59"/>
      <c r="E18" s="61">
        <f>SUM(E19:E21)</f>
        <v>1381.7</v>
      </c>
      <c r="F18" s="61">
        <f>SUM(F19:F21)</f>
        <v>1426.3000000000002</v>
      </c>
      <c r="G18" s="61">
        <f>SUM(G19:G21)</f>
        <v>1341.2</v>
      </c>
      <c r="H18" s="61">
        <f>SUM(H19:H21)</f>
        <v>85.1</v>
      </c>
      <c r="I18" s="64"/>
      <c r="J18" s="59"/>
      <c r="K18" s="65"/>
      <c r="L18" s="65"/>
      <c r="M18" s="44"/>
    </row>
    <row r="19" spans="1:13" hidden="1">
      <c r="A19" s="91"/>
      <c r="B19" s="62"/>
      <c r="C19" s="63" t="s">
        <v>5</v>
      </c>
      <c r="D19" s="63" t="s">
        <v>333</v>
      </c>
      <c r="E19" s="57">
        <v>97.2</v>
      </c>
      <c r="F19" s="57">
        <v>97.2</v>
      </c>
      <c r="G19" s="57">
        <v>68.3</v>
      </c>
      <c r="H19" s="57">
        <v>28.9</v>
      </c>
      <c r="I19" s="92"/>
      <c r="J19" s="63"/>
      <c r="K19" s="93"/>
      <c r="L19" s="93"/>
      <c r="M19" s="32"/>
    </row>
    <row r="20" spans="1:13" hidden="1">
      <c r="A20" s="91"/>
      <c r="B20" s="62"/>
      <c r="C20" s="63" t="s">
        <v>3</v>
      </c>
      <c r="D20" s="63" t="s">
        <v>294</v>
      </c>
      <c r="E20" s="57">
        <v>1243.5999999999999</v>
      </c>
      <c r="F20" s="57">
        <v>1288.2</v>
      </c>
      <c r="G20" s="57">
        <v>1232</v>
      </c>
      <c r="H20" s="57">
        <v>56.2</v>
      </c>
      <c r="I20" s="92"/>
      <c r="J20" s="63"/>
      <c r="K20" s="93"/>
      <c r="L20" s="93"/>
      <c r="M20" s="32"/>
    </row>
    <row r="21" spans="1:13" ht="13.5" hidden="1" thickBot="1">
      <c r="A21" s="91"/>
      <c r="B21" s="62"/>
      <c r="C21" s="63" t="s">
        <v>6</v>
      </c>
      <c r="D21" s="63" t="s">
        <v>296</v>
      </c>
      <c r="E21" s="57">
        <v>40.9</v>
      </c>
      <c r="F21" s="57">
        <v>40.9</v>
      </c>
      <c r="G21" s="57">
        <v>40.9</v>
      </c>
      <c r="H21" s="57">
        <v>0</v>
      </c>
      <c r="I21" s="92"/>
      <c r="J21" s="63"/>
      <c r="K21" s="93"/>
      <c r="L21" s="93"/>
      <c r="M21" s="32"/>
    </row>
    <row r="22" spans="1:13" ht="91.5" hidden="1" thickBot="1">
      <c r="A22" s="90" t="s">
        <v>68</v>
      </c>
      <c r="B22" s="58" t="s">
        <v>297</v>
      </c>
      <c r="C22" s="59" t="s">
        <v>3</v>
      </c>
      <c r="D22" s="59" t="s">
        <v>294</v>
      </c>
      <c r="E22" s="60">
        <v>1459.4</v>
      </c>
      <c r="F22" s="60">
        <v>1408.8</v>
      </c>
      <c r="G22" s="60">
        <v>1399.1</v>
      </c>
      <c r="H22" s="60">
        <v>9.6999999999999993</v>
      </c>
      <c r="I22" s="64"/>
      <c r="J22" s="59"/>
      <c r="K22" s="65"/>
      <c r="L22" s="65"/>
      <c r="M22" s="44"/>
    </row>
    <row r="23" spans="1:13" ht="65.5" hidden="1" thickBot="1">
      <c r="A23" s="90" t="s">
        <v>69</v>
      </c>
      <c r="B23" s="58" t="s">
        <v>298</v>
      </c>
      <c r="C23" s="59" t="s">
        <v>3</v>
      </c>
      <c r="D23" s="59" t="s">
        <v>294</v>
      </c>
      <c r="E23" s="60">
        <v>750.5</v>
      </c>
      <c r="F23" s="60">
        <v>845.8</v>
      </c>
      <c r="G23" s="60">
        <v>842.1</v>
      </c>
      <c r="H23" s="60">
        <v>3.7</v>
      </c>
      <c r="I23" s="64"/>
      <c r="J23" s="59"/>
      <c r="K23" s="65"/>
      <c r="L23" s="65"/>
      <c r="M23" s="44"/>
    </row>
    <row r="24" spans="1:13" ht="52.5" hidden="1" thickBot="1">
      <c r="A24" s="90" t="s">
        <v>70</v>
      </c>
      <c r="B24" s="58" t="s">
        <v>71</v>
      </c>
      <c r="C24" s="59" t="s">
        <v>3</v>
      </c>
      <c r="D24" s="59" t="s">
        <v>508</v>
      </c>
      <c r="E24" s="60">
        <v>0</v>
      </c>
      <c r="F24" s="60">
        <v>0</v>
      </c>
      <c r="G24" s="60">
        <v>0</v>
      </c>
      <c r="H24" s="60">
        <v>0</v>
      </c>
      <c r="I24" s="64"/>
      <c r="J24" s="59"/>
      <c r="K24" s="65"/>
      <c r="L24" s="65"/>
      <c r="M24" s="44"/>
    </row>
    <row r="25" spans="1:13" ht="39.5" hidden="1" thickBot="1">
      <c r="A25" s="90" t="s">
        <v>73</v>
      </c>
      <c r="B25" s="58" t="s">
        <v>74</v>
      </c>
      <c r="C25" s="59" t="s">
        <v>3</v>
      </c>
      <c r="D25" s="59" t="s">
        <v>294</v>
      </c>
      <c r="E25" s="60">
        <v>93.7</v>
      </c>
      <c r="F25" s="60">
        <v>121.6</v>
      </c>
      <c r="G25" s="60">
        <v>114.9</v>
      </c>
      <c r="H25" s="60">
        <v>6.7</v>
      </c>
      <c r="I25" s="64"/>
      <c r="J25" s="59"/>
      <c r="K25" s="65"/>
      <c r="L25" s="65"/>
      <c r="M25" s="44"/>
    </row>
    <row r="26" spans="1:13" ht="39.5" hidden="1" thickBot="1">
      <c r="A26" s="90" t="s">
        <v>75</v>
      </c>
      <c r="B26" s="58" t="s">
        <v>76</v>
      </c>
      <c r="C26" s="59" t="s">
        <v>3</v>
      </c>
      <c r="D26" s="59" t="s">
        <v>294</v>
      </c>
      <c r="E26" s="60">
        <v>127</v>
      </c>
      <c r="F26" s="60">
        <v>130.1</v>
      </c>
      <c r="G26" s="60">
        <v>128.6</v>
      </c>
      <c r="H26" s="60">
        <v>1.5</v>
      </c>
      <c r="I26" s="64"/>
      <c r="J26" s="59"/>
      <c r="K26" s="65"/>
      <c r="L26" s="65"/>
      <c r="M26" s="44"/>
    </row>
    <row r="27" spans="1:13" ht="39.5" hidden="1" thickBot="1">
      <c r="A27" s="90" t="s">
        <v>77</v>
      </c>
      <c r="B27" s="58" t="s">
        <v>299</v>
      </c>
      <c r="C27" s="59" t="s">
        <v>3</v>
      </c>
      <c r="D27" s="59" t="s">
        <v>294</v>
      </c>
      <c r="E27" s="60">
        <v>97.9</v>
      </c>
      <c r="F27" s="60">
        <v>99.6</v>
      </c>
      <c r="G27" s="60">
        <v>98.3</v>
      </c>
      <c r="H27" s="60">
        <v>1.3</v>
      </c>
      <c r="I27" s="64"/>
      <c r="J27" s="59"/>
      <c r="K27" s="65"/>
      <c r="L27" s="65"/>
      <c r="M27" s="44"/>
    </row>
    <row r="28" spans="1:13" ht="78" hidden="1">
      <c r="A28" s="90" t="s">
        <v>78</v>
      </c>
      <c r="B28" s="58" t="s">
        <v>300</v>
      </c>
      <c r="C28" s="59"/>
      <c r="D28" s="59"/>
      <c r="E28" s="61">
        <f>SUM(E29:E31)</f>
        <v>769.4</v>
      </c>
      <c r="F28" s="61">
        <f>SUM(F29:F31)</f>
        <v>822.2</v>
      </c>
      <c r="G28" s="61">
        <f>SUM(G29:G31)</f>
        <v>815.9</v>
      </c>
      <c r="H28" s="61">
        <f>SUM(H29:H31)</f>
        <v>6.3</v>
      </c>
      <c r="I28" s="64"/>
      <c r="J28" s="59"/>
      <c r="K28" s="65"/>
      <c r="L28" s="65"/>
      <c r="M28" s="44"/>
    </row>
    <row r="29" spans="1:13" hidden="1">
      <c r="A29" s="91"/>
      <c r="B29" s="62"/>
      <c r="C29" s="63" t="s">
        <v>11</v>
      </c>
      <c r="D29" s="63" t="s">
        <v>301</v>
      </c>
      <c r="E29" s="57">
        <v>19</v>
      </c>
      <c r="F29" s="57">
        <v>19</v>
      </c>
      <c r="G29" s="57">
        <v>17.2</v>
      </c>
      <c r="H29" s="57">
        <v>1.8</v>
      </c>
      <c r="I29" s="92"/>
      <c r="J29" s="63"/>
      <c r="K29" s="93"/>
      <c r="L29" s="93"/>
      <c r="M29" s="32"/>
    </row>
    <row r="30" spans="1:13" hidden="1">
      <c r="A30" s="91"/>
      <c r="B30" s="62"/>
      <c r="C30" s="63" t="s">
        <v>3</v>
      </c>
      <c r="D30" s="63" t="s">
        <v>294</v>
      </c>
      <c r="E30" s="57">
        <v>735.4</v>
      </c>
      <c r="F30" s="57">
        <v>788.2</v>
      </c>
      <c r="G30" s="57">
        <v>783.9</v>
      </c>
      <c r="H30" s="57">
        <v>4.3</v>
      </c>
      <c r="I30" s="92"/>
      <c r="J30" s="63"/>
      <c r="K30" s="93"/>
      <c r="L30" s="93"/>
      <c r="M30" s="32"/>
    </row>
    <row r="31" spans="1:13" ht="13.5" hidden="1" thickBot="1">
      <c r="A31" s="91"/>
      <c r="B31" s="62"/>
      <c r="C31" s="63" t="s">
        <v>10</v>
      </c>
      <c r="D31" s="63" t="s">
        <v>302</v>
      </c>
      <c r="E31" s="57">
        <v>15</v>
      </c>
      <c r="F31" s="57">
        <v>15</v>
      </c>
      <c r="G31" s="57">
        <v>14.8</v>
      </c>
      <c r="H31" s="57">
        <v>0.2</v>
      </c>
      <c r="I31" s="92"/>
      <c r="J31" s="63"/>
      <c r="K31" s="93"/>
      <c r="L31" s="93"/>
      <c r="M31" s="32"/>
    </row>
    <row r="32" spans="1:13" ht="39.5" hidden="1" thickBot="1">
      <c r="A32" s="90" t="s">
        <v>79</v>
      </c>
      <c r="B32" s="58" t="s">
        <v>303</v>
      </c>
      <c r="C32" s="59" t="s">
        <v>3</v>
      </c>
      <c r="D32" s="59" t="s">
        <v>294</v>
      </c>
      <c r="E32" s="60">
        <v>71</v>
      </c>
      <c r="F32" s="60">
        <v>44</v>
      </c>
      <c r="G32" s="60">
        <v>41.3</v>
      </c>
      <c r="H32" s="60">
        <v>2.7</v>
      </c>
      <c r="I32" s="64"/>
      <c r="J32" s="59"/>
      <c r="K32" s="65"/>
      <c r="L32" s="65"/>
      <c r="M32" s="44"/>
    </row>
    <row r="33" spans="1:13" ht="39.5" hidden="1" thickBot="1">
      <c r="A33" s="90" t="s">
        <v>80</v>
      </c>
      <c r="B33" s="58" t="s">
        <v>304</v>
      </c>
      <c r="C33" s="59" t="s">
        <v>3</v>
      </c>
      <c r="D33" s="59" t="s">
        <v>294</v>
      </c>
      <c r="E33" s="60">
        <v>110.9</v>
      </c>
      <c r="F33" s="60">
        <v>116.2</v>
      </c>
      <c r="G33" s="60">
        <v>115</v>
      </c>
      <c r="H33" s="60">
        <v>1.2</v>
      </c>
      <c r="I33" s="64"/>
      <c r="J33" s="59"/>
      <c r="K33" s="65"/>
      <c r="L33" s="65"/>
      <c r="M33" s="44"/>
    </row>
    <row r="34" spans="1:13" ht="65.5" hidden="1" thickBot="1">
      <c r="A34" s="90" t="s">
        <v>81</v>
      </c>
      <c r="B34" s="58" t="s">
        <v>305</v>
      </c>
      <c r="C34" s="59" t="s">
        <v>3</v>
      </c>
      <c r="D34" s="59" t="s">
        <v>294</v>
      </c>
      <c r="E34" s="60">
        <v>905.3</v>
      </c>
      <c r="F34" s="60">
        <v>885.2</v>
      </c>
      <c r="G34" s="60">
        <v>877</v>
      </c>
      <c r="H34" s="60">
        <v>8.1999999999999993</v>
      </c>
      <c r="I34" s="64"/>
      <c r="J34" s="59"/>
      <c r="K34" s="65"/>
      <c r="L34" s="65"/>
      <c r="M34" s="44"/>
    </row>
    <row r="35" spans="1:13" ht="39.5" hidden="1" thickBot="1">
      <c r="A35" s="90" t="s">
        <v>82</v>
      </c>
      <c r="B35" s="58" t="s">
        <v>83</v>
      </c>
      <c r="C35" s="59" t="s">
        <v>3</v>
      </c>
      <c r="D35" s="59" t="s">
        <v>294</v>
      </c>
      <c r="E35" s="60">
        <v>96.6</v>
      </c>
      <c r="F35" s="60">
        <v>101.4</v>
      </c>
      <c r="G35" s="60">
        <v>100.6</v>
      </c>
      <c r="H35" s="60">
        <v>0.8</v>
      </c>
      <c r="I35" s="64"/>
      <c r="J35" s="59"/>
      <c r="K35" s="65"/>
      <c r="L35" s="65"/>
      <c r="M35" s="44"/>
    </row>
    <row r="36" spans="1:13" ht="39.5" hidden="1" thickBot="1">
      <c r="A36" s="90" t="s">
        <v>84</v>
      </c>
      <c r="B36" s="58" t="s">
        <v>85</v>
      </c>
      <c r="C36" s="59" t="s">
        <v>3</v>
      </c>
      <c r="D36" s="59" t="s">
        <v>294</v>
      </c>
      <c r="E36" s="60">
        <v>104.6</v>
      </c>
      <c r="F36" s="60">
        <v>104.6</v>
      </c>
      <c r="G36" s="60">
        <v>100.1</v>
      </c>
      <c r="H36" s="60">
        <v>4.5</v>
      </c>
      <c r="I36" s="64"/>
      <c r="J36" s="59"/>
      <c r="K36" s="65"/>
      <c r="L36" s="65"/>
      <c r="M36" s="44"/>
    </row>
    <row r="37" spans="1:13" ht="26.5" hidden="1" thickBot="1">
      <c r="A37" s="90" t="s">
        <v>86</v>
      </c>
      <c r="B37" s="58" t="s">
        <v>306</v>
      </c>
      <c r="C37" s="59" t="s">
        <v>3</v>
      </c>
      <c r="D37" s="59" t="s">
        <v>294</v>
      </c>
      <c r="E37" s="60">
        <v>105.3</v>
      </c>
      <c r="F37" s="60">
        <v>105.3</v>
      </c>
      <c r="G37" s="60">
        <v>101.9</v>
      </c>
      <c r="H37" s="60">
        <v>3.4</v>
      </c>
      <c r="I37" s="64"/>
      <c r="J37" s="59"/>
      <c r="K37" s="65"/>
      <c r="L37" s="65"/>
      <c r="M37" s="44"/>
    </row>
    <row r="38" spans="1:13" ht="39.5" hidden="1" thickBot="1">
      <c r="A38" s="90" t="s">
        <v>87</v>
      </c>
      <c r="B38" s="58" t="s">
        <v>88</v>
      </c>
      <c r="C38" s="59" t="s">
        <v>3</v>
      </c>
      <c r="D38" s="59" t="s">
        <v>294</v>
      </c>
      <c r="E38" s="60">
        <v>335.7</v>
      </c>
      <c r="F38" s="60">
        <v>322.2</v>
      </c>
      <c r="G38" s="60">
        <v>319.3</v>
      </c>
      <c r="H38" s="60">
        <v>2.9</v>
      </c>
      <c r="I38" s="64"/>
      <c r="J38" s="59"/>
      <c r="K38" s="65"/>
      <c r="L38" s="65"/>
      <c r="M38" s="44"/>
    </row>
    <row r="39" spans="1:13" ht="52.5" hidden="1" thickBot="1">
      <c r="A39" s="90" t="s">
        <v>89</v>
      </c>
      <c r="B39" s="58" t="s">
        <v>90</v>
      </c>
      <c r="C39" s="59" t="s">
        <v>3</v>
      </c>
      <c r="D39" s="59" t="s">
        <v>294</v>
      </c>
      <c r="E39" s="60">
        <v>222.7</v>
      </c>
      <c r="F39" s="60">
        <v>184.4</v>
      </c>
      <c r="G39" s="60">
        <v>177.2</v>
      </c>
      <c r="H39" s="60">
        <v>7.2</v>
      </c>
      <c r="I39" s="64"/>
      <c r="J39" s="59"/>
      <c r="K39" s="65"/>
      <c r="L39" s="65"/>
      <c r="M39" s="44"/>
    </row>
    <row r="40" spans="1:13" ht="52.5" hidden="1" thickBot="1">
      <c r="A40" s="90" t="s">
        <v>91</v>
      </c>
      <c r="B40" s="58" t="s">
        <v>92</v>
      </c>
      <c r="C40" s="59" t="s">
        <v>3</v>
      </c>
      <c r="D40" s="59" t="s">
        <v>294</v>
      </c>
      <c r="E40" s="60">
        <v>173.4</v>
      </c>
      <c r="F40" s="60">
        <v>179.1</v>
      </c>
      <c r="G40" s="60">
        <v>178.1</v>
      </c>
      <c r="H40" s="60">
        <v>1</v>
      </c>
      <c r="I40" s="64"/>
      <c r="J40" s="59"/>
      <c r="K40" s="65"/>
      <c r="L40" s="65"/>
      <c r="M40" s="44"/>
    </row>
    <row r="41" spans="1:13" ht="39.5" hidden="1" thickBot="1">
      <c r="A41" s="90" t="s">
        <v>93</v>
      </c>
      <c r="B41" s="58" t="s">
        <v>94</v>
      </c>
      <c r="C41" s="59" t="s">
        <v>3</v>
      </c>
      <c r="D41" s="59" t="s">
        <v>294</v>
      </c>
      <c r="E41" s="60">
        <v>19.899999999999999</v>
      </c>
      <c r="F41" s="60">
        <v>27.5</v>
      </c>
      <c r="G41" s="60">
        <v>25.8</v>
      </c>
      <c r="H41" s="60">
        <v>1.7</v>
      </c>
      <c r="I41" s="64"/>
      <c r="J41" s="59"/>
      <c r="K41" s="65"/>
      <c r="L41" s="65"/>
      <c r="M41" s="44"/>
    </row>
    <row r="42" spans="1:13" ht="39" hidden="1">
      <c r="A42" s="90" t="s">
        <v>95</v>
      </c>
      <c r="B42" s="58" t="s">
        <v>96</v>
      </c>
      <c r="C42" s="59"/>
      <c r="D42" s="59"/>
      <c r="E42" s="61">
        <f>SUM(E43:E43)</f>
        <v>461.2</v>
      </c>
      <c r="F42" s="61">
        <f>SUM(F43:F43)</f>
        <v>461.2</v>
      </c>
      <c r="G42" s="61">
        <f>SUM(G43:G43)</f>
        <v>388.6</v>
      </c>
      <c r="H42" s="61">
        <f>SUM(H43:H43)</f>
        <v>72.599999999999994</v>
      </c>
      <c r="I42" s="64"/>
      <c r="J42" s="59"/>
      <c r="K42" s="65"/>
      <c r="L42" s="65"/>
      <c r="M42" s="44"/>
    </row>
    <row r="43" spans="1:13" ht="13.5" hidden="1" thickBot="1">
      <c r="A43" s="91"/>
      <c r="B43" s="62"/>
      <c r="C43" s="63" t="s">
        <v>3</v>
      </c>
      <c r="D43" s="63" t="s">
        <v>389</v>
      </c>
      <c r="E43" s="57">
        <v>461.2</v>
      </c>
      <c r="F43" s="57">
        <v>461.2</v>
      </c>
      <c r="G43" s="57">
        <v>388.6</v>
      </c>
      <c r="H43" s="57">
        <v>72.599999999999994</v>
      </c>
      <c r="I43" s="92"/>
      <c r="J43" s="63"/>
      <c r="K43" s="93"/>
      <c r="L43" s="93"/>
      <c r="M43" s="32"/>
    </row>
    <row r="44" spans="1:13" ht="52.5" hidden="1" thickBot="1">
      <c r="A44" s="90" t="s">
        <v>97</v>
      </c>
      <c r="B44" s="58" t="s">
        <v>98</v>
      </c>
      <c r="C44" s="59" t="s">
        <v>3</v>
      </c>
      <c r="D44" s="59" t="s">
        <v>294</v>
      </c>
      <c r="E44" s="60">
        <v>857.3</v>
      </c>
      <c r="F44" s="60">
        <v>839</v>
      </c>
      <c r="G44" s="60">
        <v>835.3</v>
      </c>
      <c r="H44" s="60">
        <v>3.7</v>
      </c>
      <c r="I44" s="64"/>
      <c r="J44" s="59"/>
      <c r="K44" s="65"/>
      <c r="L44" s="65"/>
      <c r="M44" s="44"/>
    </row>
    <row r="45" spans="1:13" ht="39" hidden="1">
      <c r="A45" s="90" t="s">
        <v>99</v>
      </c>
      <c r="B45" s="58" t="s">
        <v>100</v>
      </c>
      <c r="C45" s="59"/>
      <c r="D45" s="59"/>
      <c r="E45" s="61">
        <f>SUM(E46:E46)</f>
        <v>96.1</v>
      </c>
      <c r="F45" s="61">
        <f>SUM(F46:F46)</f>
        <v>96.1</v>
      </c>
      <c r="G45" s="61">
        <f>SUM(G46:G46)</f>
        <v>74.2</v>
      </c>
      <c r="H45" s="61">
        <f>SUM(H46:H46)</f>
        <v>21.9</v>
      </c>
      <c r="I45" s="64"/>
      <c r="J45" s="59"/>
      <c r="K45" s="65"/>
      <c r="L45" s="65"/>
      <c r="M45" s="44"/>
    </row>
    <row r="46" spans="1:13" ht="13.5" hidden="1" thickBot="1">
      <c r="A46" s="91"/>
      <c r="B46" s="62"/>
      <c r="C46" s="63" t="s">
        <v>3</v>
      </c>
      <c r="D46" s="63" t="s">
        <v>389</v>
      </c>
      <c r="E46" s="57">
        <v>96.1</v>
      </c>
      <c r="F46" s="57">
        <v>96.1</v>
      </c>
      <c r="G46" s="57">
        <v>74.2</v>
      </c>
      <c r="H46" s="57">
        <v>21.9</v>
      </c>
      <c r="I46" s="92"/>
      <c r="J46" s="63"/>
      <c r="K46" s="93"/>
      <c r="L46" s="93"/>
      <c r="M46" s="32"/>
    </row>
    <row r="47" spans="1:13" ht="52.5" hidden="1" thickBot="1">
      <c r="A47" s="90" t="s">
        <v>307</v>
      </c>
      <c r="B47" s="58" t="s">
        <v>308</v>
      </c>
      <c r="C47" s="59" t="s">
        <v>3</v>
      </c>
      <c r="D47" s="59" t="s">
        <v>294</v>
      </c>
      <c r="E47" s="60">
        <v>52.2</v>
      </c>
      <c r="F47" s="60">
        <v>52.2</v>
      </c>
      <c r="G47" s="60">
        <v>45.7</v>
      </c>
      <c r="H47" s="60">
        <v>6.5</v>
      </c>
      <c r="I47" s="64"/>
      <c r="J47" s="59"/>
      <c r="K47" s="65"/>
      <c r="L47" s="65"/>
      <c r="M47" s="44"/>
    </row>
    <row r="48" spans="1:13" ht="52.5" hidden="1" thickBot="1">
      <c r="A48" s="90" t="s">
        <v>309</v>
      </c>
      <c r="B48" s="58" t="s">
        <v>310</v>
      </c>
      <c r="C48" s="59" t="s">
        <v>3</v>
      </c>
      <c r="D48" s="59" t="s">
        <v>294</v>
      </c>
      <c r="E48" s="60">
        <v>46.6</v>
      </c>
      <c r="F48" s="60">
        <v>50.3</v>
      </c>
      <c r="G48" s="60">
        <v>49.8</v>
      </c>
      <c r="H48" s="60">
        <v>0.5</v>
      </c>
      <c r="I48" s="64"/>
      <c r="J48" s="59"/>
      <c r="K48" s="65"/>
      <c r="L48" s="65"/>
      <c r="M48" s="44"/>
    </row>
    <row r="49" spans="1:13" ht="52.5" hidden="1" thickBot="1">
      <c r="A49" s="90" t="s">
        <v>101</v>
      </c>
      <c r="B49" s="58" t="s">
        <v>102</v>
      </c>
      <c r="C49" s="59" t="s">
        <v>4</v>
      </c>
      <c r="D49" s="59" t="s">
        <v>311</v>
      </c>
      <c r="E49" s="60">
        <v>2.6</v>
      </c>
      <c r="F49" s="60">
        <v>2.6</v>
      </c>
      <c r="G49" s="60">
        <v>1.5</v>
      </c>
      <c r="H49" s="60">
        <v>1.1000000000000001</v>
      </c>
      <c r="I49" s="64"/>
      <c r="J49" s="59"/>
      <c r="K49" s="65"/>
      <c r="L49" s="65"/>
      <c r="M49" s="44"/>
    </row>
    <row r="50" spans="1:13" ht="39.5" hidden="1" thickBot="1">
      <c r="A50" s="90" t="s">
        <v>103</v>
      </c>
      <c r="B50" s="58" t="s">
        <v>104</v>
      </c>
      <c r="C50" s="59" t="s">
        <v>4</v>
      </c>
      <c r="D50" s="59" t="s">
        <v>312</v>
      </c>
      <c r="E50" s="60">
        <v>15.3</v>
      </c>
      <c r="F50" s="60">
        <v>15.3</v>
      </c>
      <c r="G50" s="60">
        <v>15.2</v>
      </c>
      <c r="H50" s="60">
        <v>0.1</v>
      </c>
      <c r="I50" s="64"/>
      <c r="J50" s="59"/>
      <c r="K50" s="65"/>
      <c r="L50" s="65"/>
      <c r="M50" s="44"/>
    </row>
    <row r="51" spans="1:13" ht="39.5" hidden="1" thickBot="1">
      <c r="A51" s="90" t="s">
        <v>105</v>
      </c>
      <c r="B51" s="58" t="s">
        <v>106</v>
      </c>
      <c r="C51" s="59" t="s">
        <v>4</v>
      </c>
      <c r="D51" s="59" t="s">
        <v>313</v>
      </c>
      <c r="E51" s="60">
        <v>75.599999999999994</v>
      </c>
      <c r="F51" s="60">
        <v>75.599999999999994</v>
      </c>
      <c r="G51" s="60">
        <v>74.099999999999994</v>
      </c>
      <c r="H51" s="60">
        <v>1.5</v>
      </c>
      <c r="I51" s="64"/>
      <c r="J51" s="59"/>
      <c r="K51" s="65"/>
      <c r="L51" s="65"/>
      <c r="M51" s="44"/>
    </row>
    <row r="52" spans="1:13" ht="39.5" hidden="1" thickBot="1">
      <c r="A52" s="90" t="s">
        <v>107</v>
      </c>
      <c r="B52" s="58" t="s">
        <v>108</v>
      </c>
      <c r="C52" s="59" t="s">
        <v>4</v>
      </c>
      <c r="D52" s="59" t="s">
        <v>314</v>
      </c>
      <c r="E52" s="60">
        <v>23.6</v>
      </c>
      <c r="F52" s="60">
        <v>23.6</v>
      </c>
      <c r="G52" s="60">
        <v>23.6</v>
      </c>
      <c r="H52" s="60">
        <v>0</v>
      </c>
      <c r="I52" s="64"/>
      <c r="J52" s="59"/>
      <c r="K52" s="65"/>
      <c r="L52" s="65"/>
      <c r="M52" s="44"/>
    </row>
    <row r="53" spans="1:13" ht="52.5" hidden="1" thickBot="1">
      <c r="A53" s="90" t="s">
        <v>109</v>
      </c>
      <c r="B53" s="58" t="s">
        <v>110</v>
      </c>
      <c r="C53" s="59" t="s">
        <v>4</v>
      </c>
      <c r="D53" s="59" t="s">
        <v>315</v>
      </c>
      <c r="E53" s="60">
        <v>0.6</v>
      </c>
      <c r="F53" s="60">
        <v>0.6</v>
      </c>
      <c r="G53" s="60">
        <v>0.6</v>
      </c>
      <c r="H53" s="60">
        <v>0</v>
      </c>
      <c r="I53" s="64"/>
      <c r="J53" s="59"/>
      <c r="K53" s="65"/>
      <c r="L53" s="65"/>
      <c r="M53" s="44"/>
    </row>
    <row r="54" spans="1:13" ht="39.5" hidden="1" thickBot="1">
      <c r="A54" s="90" t="s">
        <v>111</v>
      </c>
      <c r="B54" s="58" t="s">
        <v>112</v>
      </c>
      <c r="C54" s="59" t="s">
        <v>4</v>
      </c>
      <c r="D54" s="59" t="s">
        <v>316</v>
      </c>
      <c r="E54" s="60">
        <v>44.7</v>
      </c>
      <c r="F54" s="60">
        <v>44.7</v>
      </c>
      <c r="G54" s="60">
        <v>44.4</v>
      </c>
      <c r="H54" s="60">
        <v>0.3</v>
      </c>
      <c r="I54" s="64"/>
      <c r="J54" s="59"/>
      <c r="K54" s="65"/>
      <c r="L54" s="65"/>
      <c r="M54" s="44"/>
    </row>
    <row r="55" spans="1:13" ht="65.5" hidden="1" thickBot="1">
      <c r="A55" s="90" t="s">
        <v>390</v>
      </c>
      <c r="B55" s="58" t="s">
        <v>391</v>
      </c>
      <c r="C55" s="59"/>
      <c r="D55" s="59"/>
      <c r="E55" s="60">
        <v>0</v>
      </c>
      <c r="F55" s="60">
        <v>0</v>
      </c>
      <c r="G55" s="60">
        <v>0</v>
      </c>
      <c r="H55" s="60">
        <v>0</v>
      </c>
      <c r="I55" s="64"/>
      <c r="J55" s="59"/>
      <c r="K55" s="65"/>
      <c r="L55" s="65"/>
      <c r="M55" s="44"/>
    </row>
    <row r="56" spans="1:13" ht="65.5" hidden="1" thickBot="1">
      <c r="A56" s="90" t="s">
        <v>113</v>
      </c>
      <c r="B56" s="58" t="s">
        <v>114</v>
      </c>
      <c r="C56" s="59" t="s">
        <v>4</v>
      </c>
      <c r="D56" s="59" t="s">
        <v>317</v>
      </c>
      <c r="E56" s="60">
        <v>29.3</v>
      </c>
      <c r="F56" s="60">
        <v>29.3</v>
      </c>
      <c r="G56" s="60">
        <v>29</v>
      </c>
      <c r="H56" s="60">
        <v>0.3</v>
      </c>
      <c r="I56" s="64"/>
      <c r="J56" s="59"/>
      <c r="K56" s="65"/>
      <c r="L56" s="65"/>
      <c r="M56" s="44"/>
    </row>
    <row r="57" spans="1:13" ht="65.5" hidden="1" thickBot="1">
      <c r="A57" s="90" t="s">
        <v>318</v>
      </c>
      <c r="B57" s="58" t="s">
        <v>319</v>
      </c>
      <c r="C57" s="59" t="s">
        <v>4</v>
      </c>
      <c r="D57" s="59" t="s">
        <v>320</v>
      </c>
      <c r="E57" s="60">
        <v>1.2</v>
      </c>
      <c r="F57" s="60">
        <v>1.2</v>
      </c>
      <c r="G57" s="60">
        <v>1.1000000000000001</v>
      </c>
      <c r="H57" s="60">
        <v>0</v>
      </c>
      <c r="I57" s="64"/>
      <c r="J57" s="59"/>
      <c r="K57" s="65"/>
      <c r="L57" s="65"/>
      <c r="M57" s="44"/>
    </row>
    <row r="58" spans="1:13" ht="52.5" hidden="1" thickBot="1">
      <c r="A58" s="90" t="s">
        <v>115</v>
      </c>
      <c r="B58" s="58" t="s">
        <v>116</v>
      </c>
      <c r="C58" s="59" t="s">
        <v>4</v>
      </c>
      <c r="D58" s="59" t="s">
        <v>321</v>
      </c>
      <c r="E58" s="60">
        <v>102.6</v>
      </c>
      <c r="F58" s="60">
        <v>163.80000000000001</v>
      </c>
      <c r="G58" s="60">
        <v>152.1</v>
      </c>
      <c r="H58" s="60">
        <v>11.7</v>
      </c>
      <c r="I58" s="64"/>
      <c r="J58" s="59"/>
      <c r="K58" s="65"/>
      <c r="L58" s="65"/>
      <c r="M58" s="44"/>
    </row>
    <row r="59" spans="1:13" ht="52.5" hidden="1" thickBot="1">
      <c r="A59" s="90" t="s">
        <v>117</v>
      </c>
      <c r="B59" s="58" t="s">
        <v>118</v>
      </c>
      <c r="C59" s="59" t="s">
        <v>4</v>
      </c>
      <c r="D59" s="59" t="s">
        <v>322</v>
      </c>
      <c r="E59" s="60">
        <v>72</v>
      </c>
      <c r="F59" s="60">
        <v>71.2</v>
      </c>
      <c r="G59" s="60">
        <v>63.1</v>
      </c>
      <c r="H59" s="60">
        <v>8.1</v>
      </c>
      <c r="I59" s="64"/>
      <c r="J59" s="59"/>
      <c r="K59" s="65"/>
      <c r="L59" s="65"/>
      <c r="M59" s="44"/>
    </row>
    <row r="60" spans="1:13" ht="52.5" hidden="1" thickBot="1">
      <c r="A60" s="90" t="s">
        <v>119</v>
      </c>
      <c r="B60" s="58" t="s">
        <v>120</v>
      </c>
      <c r="C60" s="59" t="s">
        <v>4</v>
      </c>
      <c r="D60" s="59" t="s">
        <v>323</v>
      </c>
      <c r="E60" s="60">
        <v>10.5</v>
      </c>
      <c r="F60" s="60">
        <v>10.5</v>
      </c>
      <c r="G60" s="60">
        <v>9.1999999999999993</v>
      </c>
      <c r="H60" s="60">
        <v>1.3</v>
      </c>
      <c r="I60" s="64"/>
      <c r="J60" s="59"/>
      <c r="K60" s="65"/>
      <c r="L60" s="65"/>
      <c r="M60" s="44"/>
    </row>
    <row r="61" spans="1:13" ht="39.5" hidden="1" thickBot="1">
      <c r="A61" s="90" t="s">
        <v>121</v>
      </c>
      <c r="B61" s="58" t="s">
        <v>122</v>
      </c>
      <c r="C61" s="59" t="s">
        <v>4</v>
      </c>
      <c r="D61" s="59" t="s">
        <v>324</v>
      </c>
      <c r="E61" s="60">
        <v>6.7</v>
      </c>
      <c r="F61" s="60">
        <v>8.6999999999999993</v>
      </c>
      <c r="G61" s="60">
        <v>7.9</v>
      </c>
      <c r="H61" s="60">
        <v>0.8</v>
      </c>
      <c r="I61" s="64"/>
      <c r="J61" s="59"/>
      <c r="K61" s="65"/>
      <c r="L61" s="65"/>
      <c r="M61" s="44"/>
    </row>
    <row r="62" spans="1:13" ht="39.5" hidden="1" thickBot="1">
      <c r="A62" s="90" t="s">
        <v>123</v>
      </c>
      <c r="B62" s="58" t="s">
        <v>124</v>
      </c>
      <c r="C62" s="59" t="s">
        <v>4</v>
      </c>
      <c r="D62" s="59" t="s">
        <v>325</v>
      </c>
      <c r="E62" s="60">
        <v>23.4</v>
      </c>
      <c r="F62" s="60">
        <v>26.2</v>
      </c>
      <c r="G62" s="60">
        <v>22.5</v>
      </c>
      <c r="H62" s="60">
        <v>3.7</v>
      </c>
      <c r="I62" s="64"/>
      <c r="J62" s="59"/>
      <c r="K62" s="65"/>
      <c r="L62" s="65"/>
      <c r="M62" s="44"/>
    </row>
    <row r="63" spans="1:13" ht="26.5" hidden="1" thickBot="1">
      <c r="A63" s="90" t="s">
        <v>392</v>
      </c>
      <c r="B63" s="58" t="s">
        <v>393</v>
      </c>
      <c r="C63" s="59"/>
      <c r="D63" s="59"/>
      <c r="E63" s="60">
        <v>0</v>
      </c>
      <c r="F63" s="60">
        <v>0</v>
      </c>
      <c r="G63" s="60">
        <v>0</v>
      </c>
      <c r="H63" s="60">
        <v>0</v>
      </c>
      <c r="I63" s="64"/>
      <c r="J63" s="59"/>
      <c r="K63" s="65"/>
      <c r="L63" s="65"/>
      <c r="M63" s="44"/>
    </row>
    <row r="64" spans="1:13" ht="39" hidden="1">
      <c r="A64" s="90" t="s">
        <v>125</v>
      </c>
      <c r="B64" s="58" t="s">
        <v>126</v>
      </c>
      <c r="C64" s="59"/>
      <c r="D64" s="59"/>
      <c r="E64" s="61">
        <f>SUM(E65:E65)</f>
        <v>18.899999999999999</v>
      </c>
      <c r="F64" s="61">
        <f>SUM(F65:F65)</f>
        <v>18.899999999999999</v>
      </c>
      <c r="G64" s="61">
        <f>SUM(G65:G65)</f>
        <v>16.899999999999999</v>
      </c>
      <c r="H64" s="61">
        <f>SUM(H65:H65)</f>
        <v>2</v>
      </c>
      <c r="I64" s="64"/>
      <c r="J64" s="59"/>
      <c r="K64" s="65"/>
      <c r="L64" s="65"/>
      <c r="M64" s="44"/>
    </row>
    <row r="65" spans="1:13" ht="13.5" hidden="1" thickBot="1">
      <c r="A65" s="91"/>
      <c r="B65" s="62"/>
      <c r="C65" s="63" t="s">
        <v>4</v>
      </c>
      <c r="D65" s="63" t="s">
        <v>326</v>
      </c>
      <c r="E65" s="57">
        <v>18.899999999999999</v>
      </c>
      <c r="F65" s="57">
        <v>18.899999999999999</v>
      </c>
      <c r="G65" s="57">
        <v>16.899999999999999</v>
      </c>
      <c r="H65" s="57">
        <v>2</v>
      </c>
      <c r="I65" s="92"/>
      <c r="J65" s="63"/>
      <c r="K65" s="93"/>
      <c r="L65" s="93"/>
      <c r="M65" s="32"/>
    </row>
    <row r="66" spans="1:13" ht="26.5" hidden="1" thickBot="1">
      <c r="A66" s="90" t="s">
        <v>127</v>
      </c>
      <c r="B66" s="58" t="s">
        <v>128</v>
      </c>
      <c r="C66" s="59" t="s">
        <v>4</v>
      </c>
      <c r="D66" s="59" t="s">
        <v>327</v>
      </c>
      <c r="E66" s="60">
        <v>0</v>
      </c>
      <c r="F66" s="60">
        <v>0</v>
      </c>
      <c r="G66" s="60">
        <v>0</v>
      </c>
      <c r="H66" s="60">
        <v>0</v>
      </c>
      <c r="I66" s="64"/>
      <c r="J66" s="59"/>
      <c r="K66" s="65"/>
      <c r="L66" s="65"/>
      <c r="M66" s="44"/>
    </row>
    <row r="67" spans="1:13" ht="65.5" hidden="1" thickBot="1">
      <c r="A67" s="90" t="s">
        <v>129</v>
      </c>
      <c r="B67" s="58" t="s">
        <v>130</v>
      </c>
      <c r="C67" s="59" t="s">
        <v>4</v>
      </c>
      <c r="D67" s="59" t="s">
        <v>328</v>
      </c>
      <c r="E67" s="60">
        <v>0</v>
      </c>
      <c r="F67" s="60">
        <v>0</v>
      </c>
      <c r="G67" s="60">
        <v>0</v>
      </c>
      <c r="H67" s="60">
        <v>0</v>
      </c>
      <c r="I67" s="64"/>
      <c r="J67" s="59"/>
      <c r="K67" s="65"/>
      <c r="L67" s="65"/>
      <c r="M67" s="44"/>
    </row>
    <row r="68" spans="1:13" ht="26.5" hidden="1" thickBot="1">
      <c r="A68" s="90" t="s">
        <v>131</v>
      </c>
      <c r="B68" s="58" t="s">
        <v>132</v>
      </c>
      <c r="C68" s="59" t="s">
        <v>4</v>
      </c>
      <c r="D68" s="59" t="s">
        <v>329</v>
      </c>
      <c r="E68" s="60">
        <v>84.6</v>
      </c>
      <c r="F68" s="60">
        <v>84.6</v>
      </c>
      <c r="G68" s="60">
        <v>82.3</v>
      </c>
      <c r="H68" s="60">
        <v>2.2999999999999998</v>
      </c>
      <c r="I68" s="64"/>
      <c r="J68" s="59"/>
      <c r="K68" s="65"/>
      <c r="L68" s="65"/>
      <c r="M68" s="44"/>
    </row>
    <row r="69" spans="1:13" ht="26.5" hidden="1" thickBot="1">
      <c r="A69" s="90" t="s">
        <v>133</v>
      </c>
      <c r="B69" s="58" t="s">
        <v>134</v>
      </c>
      <c r="C69" s="59" t="s">
        <v>4</v>
      </c>
      <c r="D69" s="59" t="s">
        <v>330</v>
      </c>
      <c r="E69" s="60">
        <v>86.1</v>
      </c>
      <c r="F69" s="60">
        <v>86.1</v>
      </c>
      <c r="G69" s="60">
        <v>84.9</v>
      </c>
      <c r="H69" s="60">
        <v>1.2</v>
      </c>
      <c r="I69" s="64"/>
      <c r="J69" s="59"/>
      <c r="K69" s="65"/>
      <c r="L69" s="65"/>
      <c r="M69" s="44"/>
    </row>
    <row r="70" spans="1:13" ht="39" hidden="1">
      <c r="A70" s="90" t="s">
        <v>135</v>
      </c>
      <c r="B70" s="58" t="s">
        <v>136</v>
      </c>
      <c r="C70" s="59"/>
      <c r="D70" s="59"/>
      <c r="E70" s="61">
        <f>SUM(E71:E71)</f>
        <v>29</v>
      </c>
      <c r="F70" s="61">
        <f>SUM(F71:F71)</f>
        <v>29</v>
      </c>
      <c r="G70" s="61">
        <f>SUM(G71:G71)</f>
        <v>28.7</v>
      </c>
      <c r="H70" s="61">
        <f>SUM(H71:H71)</f>
        <v>0.3</v>
      </c>
      <c r="I70" s="64"/>
      <c r="J70" s="59"/>
      <c r="K70" s="65"/>
      <c r="L70" s="65"/>
      <c r="M70" s="44"/>
    </row>
    <row r="71" spans="1:13" ht="13.5" hidden="1" thickBot="1">
      <c r="A71" s="91"/>
      <c r="B71" s="62"/>
      <c r="C71" s="63" t="s">
        <v>4</v>
      </c>
      <c r="D71" s="63" t="s">
        <v>394</v>
      </c>
      <c r="E71" s="57">
        <v>29</v>
      </c>
      <c r="F71" s="57">
        <v>29</v>
      </c>
      <c r="G71" s="57">
        <v>28.7</v>
      </c>
      <c r="H71" s="57">
        <v>0.3</v>
      </c>
      <c r="I71" s="92"/>
      <c r="J71" s="63"/>
      <c r="K71" s="93"/>
      <c r="L71" s="93"/>
      <c r="M71" s="32"/>
    </row>
    <row r="72" spans="1:13" ht="39.5" hidden="1" thickBot="1">
      <c r="A72" s="90" t="s">
        <v>137</v>
      </c>
      <c r="B72" s="58" t="s">
        <v>138</v>
      </c>
      <c r="C72" s="59" t="s">
        <v>4</v>
      </c>
      <c r="D72" s="59" t="s">
        <v>331</v>
      </c>
      <c r="E72" s="60">
        <v>42</v>
      </c>
      <c r="F72" s="60">
        <v>42</v>
      </c>
      <c r="G72" s="60">
        <v>40.4</v>
      </c>
      <c r="H72" s="60">
        <v>1.6</v>
      </c>
      <c r="I72" s="64"/>
      <c r="J72" s="59"/>
      <c r="K72" s="65"/>
      <c r="L72" s="65"/>
      <c r="M72" s="44"/>
    </row>
    <row r="73" spans="1:13" ht="52.5" hidden="1" thickBot="1">
      <c r="A73" s="90" t="s">
        <v>395</v>
      </c>
      <c r="B73" s="58" t="s">
        <v>396</v>
      </c>
      <c r="C73" s="59" t="s">
        <v>4</v>
      </c>
      <c r="D73" s="59" t="s">
        <v>397</v>
      </c>
      <c r="E73" s="60">
        <v>2</v>
      </c>
      <c r="F73" s="60">
        <v>2</v>
      </c>
      <c r="G73" s="60">
        <v>2</v>
      </c>
      <c r="H73" s="60">
        <v>0</v>
      </c>
      <c r="I73" s="64"/>
      <c r="J73" s="59"/>
      <c r="K73" s="65"/>
      <c r="L73" s="65"/>
      <c r="M73" s="44"/>
    </row>
    <row r="74" spans="1:13" ht="26">
      <c r="A74" s="190" t="s">
        <v>332</v>
      </c>
      <c r="B74" s="193" t="s">
        <v>28</v>
      </c>
      <c r="C74" s="227"/>
      <c r="D74" s="227"/>
      <c r="E74" s="240"/>
      <c r="F74" s="240"/>
      <c r="G74" s="240"/>
      <c r="H74" s="240"/>
      <c r="I74" s="40" t="s">
        <v>398</v>
      </c>
      <c r="J74" s="41" t="s">
        <v>399</v>
      </c>
      <c r="K74" s="43" t="s">
        <v>400</v>
      </c>
      <c r="L74" s="43" t="s">
        <v>401</v>
      </c>
      <c r="M74" s="44" t="s">
        <v>402</v>
      </c>
    </row>
    <row r="75" spans="1:13" ht="43.5" customHeight="1">
      <c r="A75" s="194"/>
      <c r="B75" s="185"/>
      <c r="C75" s="230"/>
      <c r="D75" s="230"/>
      <c r="E75" s="185"/>
      <c r="F75" s="185"/>
      <c r="G75" s="185"/>
      <c r="H75" s="185"/>
      <c r="I75" s="109" t="s">
        <v>378</v>
      </c>
      <c r="J75" s="110" t="s">
        <v>141</v>
      </c>
      <c r="K75" s="111" t="s">
        <v>239</v>
      </c>
      <c r="L75" s="111" t="s">
        <v>159</v>
      </c>
      <c r="M75" s="112" t="s">
        <v>551</v>
      </c>
    </row>
    <row r="76" spans="1:13" ht="53.25" customHeight="1">
      <c r="A76" s="194"/>
      <c r="B76" s="185"/>
      <c r="C76" s="230"/>
      <c r="D76" s="230"/>
      <c r="E76" s="185"/>
      <c r="F76" s="185"/>
      <c r="G76" s="185"/>
      <c r="H76" s="185"/>
      <c r="I76" s="28" t="s">
        <v>387</v>
      </c>
      <c r="J76" s="29" t="s">
        <v>72</v>
      </c>
      <c r="K76" s="31" t="s">
        <v>388</v>
      </c>
      <c r="L76" s="31" t="s">
        <v>388</v>
      </c>
      <c r="M76" s="32" t="s">
        <v>552</v>
      </c>
    </row>
    <row r="77" spans="1:13" ht="56.15" customHeight="1" thickBot="1">
      <c r="A77" s="195"/>
      <c r="B77" s="186"/>
      <c r="C77" s="228"/>
      <c r="D77" s="228"/>
      <c r="E77" s="186"/>
      <c r="F77" s="186"/>
      <c r="G77" s="186"/>
      <c r="H77" s="186"/>
      <c r="I77" s="28" t="s">
        <v>403</v>
      </c>
      <c r="J77" s="29" t="s">
        <v>141</v>
      </c>
      <c r="K77" s="31" t="s">
        <v>404</v>
      </c>
      <c r="L77" s="81" t="s">
        <v>405</v>
      </c>
      <c r="M77" s="113" t="s">
        <v>512</v>
      </c>
    </row>
    <row r="78" spans="1:13" ht="52.5" hidden="1" thickBot="1">
      <c r="A78" s="90" t="s">
        <v>139</v>
      </c>
      <c r="B78" s="58" t="s">
        <v>140</v>
      </c>
      <c r="C78" s="59" t="s">
        <v>5</v>
      </c>
      <c r="D78" s="59" t="s">
        <v>333</v>
      </c>
      <c r="E78" s="60">
        <v>3.3</v>
      </c>
      <c r="F78" s="60">
        <v>3.3</v>
      </c>
      <c r="G78" s="60">
        <v>3.3</v>
      </c>
      <c r="H78" s="60">
        <v>0</v>
      </c>
      <c r="I78" s="40"/>
      <c r="J78" s="41"/>
      <c r="K78" s="43"/>
      <c r="L78" s="43"/>
      <c r="M78" s="44"/>
    </row>
    <row r="79" spans="1:13" ht="58.5" customHeight="1">
      <c r="A79" s="190" t="s">
        <v>145</v>
      </c>
      <c r="B79" s="193" t="s">
        <v>146</v>
      </c>
      <c r="C79" s="41"/>
      <c r="D79" s="41"/>
      <c r="E79" s="42">
        <f>SUM(E80:E83)</f>
        <v>859.6</v>
      </c>
      <c r="F79" s="42">
        <f>SUM(F80:F83)</f>
        <v>825.3</v>
      </c>
      <c r="G79" s="42">
        <f>SUM(G80:G83)</f>
        <v>755.40000000000009</v>
      </c>
      <c r="H79" s="42">
        <f>SUM(H80:H83)</f>
        <v>69.899999999999991</v>
      </c>
      <c r="I79" s="40" t="s">
        <v>406</v>
      </c>
      <c r="J79" s="41" t="s">
        <v>399</v>
      </c>
      <c r="K79" s="43" t="s">
        <v>407</v>
      </c>
      <c r="L79" s="43" t="s">
        <v>160</v>
      </c>
      <c r="M79" s="44" t="s">
        <v>531</v>
      </c>
    </row>
    <row r="80" spans="1:13" ht="43" customHeight="1">
      <c r="A80" s="191"/>
      <c r="B80" s="185"/>
      <c r="C80" s="29" t="s">
        <v>3</v>
      </c>
      <c r="D80" s="29" t="s">
        <v>294</v>
      </c>
      <c r="E80" s="30">
        <v>822.6</v>
      </c>
      <c r="F80" s="30">
        <v>788.3</v>
      </c>
      <c r="G80" s="30">
        <v>731.7</v>
      </c>
      <c r="H80" s="30">
        <v>56.6</v>
      </c>
      <c r="I80" s="28" t="s">
        <v>147</v>
      </c>
      <c r="J80" s="29" t="s">
        <v>63</v>
      </c>
      <c r="K80" s="31" t="s">
        <v>178</v>
      </c>
      <c r="L80" s="31" t="s">
        <v>178</v>
      </c>
      <c r="M80" s="32"/>
    </row>
    <row r="81" spans="1:13" ht="30.65" customHeight="1">
      <c r="A81" s="191"/>
      <c r="B81" s="185"/>
      <c r="C81" s="29" t="s">
        <v>6</v>
      </c>
      <c r="D81" s="29" t="s">
        <v>296</v>
      </c>
      <c r="E81" s="30">
        <v>25</v>
      </c>
      <c r="F81" s="30">
        <v>25</v>
      </c>
      <c r="G81" s="30">
        <v>12</v>
      </c>
      <c r="H81" s="30">
        <v>13</v>
      </c>
      <c r="I81" s="28" t="s">
        <v>335</v>
      </c>
      <c r="J81" s="29" t="s">
        <v>141</v>
      </c>
      <c r="K81" s="31" t="s">
        <v>336</v>
      </c>
      <c r="L81" s="31" t="s">
        <v>336</v>
      </c>
      <c r="M81" s="32" t="s">
        <v>408</v>
      </c>
    </row>
    <row r="82" spans="1:13" ht="42.65" customHeight="1">
      <c r="A82" s="191"/>
      <c r="B82" s="185"/>
      <c r="C82" s="207" t="s">
        <v>24</v>
      </c>
      <c r="D82" s="207" t="s">
        <v>342</v>
      </c>
      <c r="E82" s="210">
        <v>12</v>
      </c>
      <c r="F82" s="210">
        <v>12</v>
      </c>
      <c r="G82" s="210">
        <v>11.7</v>
      </c>
      <c r="H82" s="210">
        <v>0.3</v>
      </c>
      <c r="I82" s="28" t="s">
        <v>337</v>
      </c>
      <c r="J82" s="29" t="s">
        <v>141</v>
      </c>
      <c r="K82" s="31" t="s">
        <v>157</v>
      </c>
      <c r="L82" s="31" t="s">
        <v>157</v>
      </c>
      <c r="M82" s="32" t="s">
        <v>509</v>
      </c>
    </row>
    <row r="83" spans="1:13" ht="18.649999999999999" customHeight="1" thickBot="1">
      <c r="A83" s="192"/>
      <c r="B83" s="186"/>
      <c r="C83" s="209"/>
      <c r="D83" s="209"/>
      <c r="E83" s="212"/>
      <c r="F83" s="212"/>
      <c r="G83" s="212"/>
      <c r="H83" s="212"/>
      <c r="I83" s="28" t="s">
        <v>338</v>
      </c>
      <c r="J83" s="29" t="s">
        <v>141</v>
      </c>
      <c r="K83" s="31" t="s">
        <v>339</v>
      </c>
      <c r="L83" s="31" t="s">
        <v>339</v>
      </c>
      <c r="M83" s="32"/>
    </row>
    <row r="84" spans="1:13" ht="55.5" customHeight="1">
      <c r="A84" s="190" t="s">
        <v>340</v>
      </c>
      <c r="B84" s="193" t="s">
        <v>341</v>
      </c>
      <c r="C84" s="41"/>
      <c r="D84" s="41"/>
      <c r="E84" s="42">
        <f>SUM(E85:E87)</f>
        <v>617.1</v>
      </c>
      <c r="F84" s="42">
        <f>SUM(F85:F87)</f>
        <v>932.40000000000009</v>
      </c>
      <c r="G84" s="42">
        <f>SUM(G85:G87)</f>
        <v>670.09999999999991</v>
      </c>
      <c r="H84" s="42">
        <f>SUM(H85:H87)</f>
        <v>262.3</v>
      </c>
      <c r="I84" s="40" t="s">
        <v>409</v>
      </c>
      <c r="J84" s="41" t="s">
        <v>141</v>
      </c>
      <c r="K84" s="43" t="s">
        <v>240</v>
      </c>
      <c r="L84" s="43" t="s">
        <v>240</v>
      </c>
      <c r="M84" s="44" t="s">
        <v>553</v>
      </c>
    </row>
    <row r="85" spans="1:13">
      <c r="A85" s="194"/>
      <c r="B85" s="185"/>
      <c r="C85" s="29" t="s">
        <v>4</v>
      </c>
      <c r="D85" s="29" t="s">
        <v>343</v>
      </c>
      <c r="E85" s="30">
        <v>17.100000000000001</v>
      </c>
      <c r="F85" s="30">
        <v>368.2</v>
      </c>
      <c r="G85" s="30">
        <v>368.2</v>
      </c>
      <c r="H85" s="30">
        <v>0</v>
      </c>
      <c r="I85" s="232" t="s">
        <v>410</v>
      </c>
      <c r="J85" s="207" t="s">
        <v>63</v>
      </c>
      <c r="K85" s="233" t="s">
        <v>411</v>
      </c>
      <c r="L85" s="233" t="s">
        <v>412</v>
      </c>
      <c r="M85" s="234" t="s">
        <v>513</v>
      </c>
    </row>
    <row r="86" spans="1:13" ht="13.5" customHeight="1">
      <c r="A86" s="194"/>
      <c r="B86" s="185"/>
      <c r="C86" s="29" t="s">
        <v>24</v>
      </c>
      <c r="D86" s="29" t="s">
        <v>342</v>
      </c>
      <c r="E86" s="30">
        <v>550</v>
      </c>
      <c r="F86" s="30">
        <v>550</v>
      </c>
      <c r="G86" s="30">
        <v>302.89999999999998</v>
      </c>
      <c r="H86" s="30">
        <v>247.1</v>
      </c>
      <c r="I86" s="185"/>
      <c r="J86" s="230"/>
      <c r="K86" s="188"/>
      <c r="L86" s="188"/>
      <c r="M86" s="231"/>
    </row>
    <row r="87" spans="1:13" ht="18.649999999999999" customHeight="1" thickBot="1">
      <c r="A87" s="195"/>
      <c r="B87" s="186"/>
      <c r="C87" s="29" t="s">
        <v>3</v>
      </c>
      <c r="D87" s="29" t="s">
        <v>294</v>
      </c>
      <c r="E87" s="30">
        <v>50</v>
      </c>
      <c r="F87" s="30">
        <v>14.2</v>
      </c>
      <c r="G87" s="30">
        <v>-1</v>
      </c>
      <c r="H87" s="30">
        <v>15.2</v>
      </c>
      <c r="I87" s="186"/>
      <c r="J87" s="228"/>
      <c r="K87" s="189"/>
      <c r="L87" s="189"/>
      <c r="M87" s="226"/>
    </row>
    <row r="88" spans="1:13" hidden="1">
      <c r="A88" s="90" t="s">
        <v>148</v>
      </c>
      <c r="B88" s="58" t="s">
        <v>8</v>
      </c>
      <c r="C88" s="59" t="s">
        <v>3</v>
      </c>
      <c r="D88" s="59" t="s">
        <v>294</v>
      </c>
      <c r="E88" s="61">
        <f>SUM(E89:E89)</f>
        <v>0</v>
      </c>
      <c r="F88" s="61">
        <f>SUM(F89:F89)</f>
        <v>0</v>
      </c>
      <c r="G88" s="61">
        <f>SUM(G89:G89)</f>
        <v>0</v>
      </c>
      <c r="H88" s="61">
        <f>SUM(H89:H89)</f>
        <v>0</v>
      </c>
      <c r="I88" s="64" t="s">
        <v>345</v>
      </c>
      <c r="J88" s="59" t="s">
        <v>141</v>
      </c>
      <c r="K88" s="65" t="s">
        <v>143</v>
      </c>
      <c r="L88" s="65" t="s">
        <v>143</v>
      </c>
      <c r="M88" s="66"/>
    </row>
    <row r="89" spans="1:13" ht="13.5" hidden="1" thickBot="1">
      <c r="A89" s="91"/>
      <c r="B89" s="62"/>
      <c r="C89" s="63"/>
      <c r="D89" s="63"/>
      <c r="E89" s="57">
        <v>0</v>
      </c>
      <c r="F89" s="57">
        <v>0</v>
      </c>
      <c r="G89" s="57">
        <v>0</v>
      </c>
      <c r="H89" s="57">
        <v>0</v>
      </c>
      <c r="I89" s="92" t="s">
        <v>344</v>
      </c>
      <c r="J89" s="63" t="s">
        <v>141</v>
      </c>
      <c r="K89" s="93" t="s">
        <v>143</v>
      </c>
      <c r="L89" s="93" t="s">
        <v>143</v>
      </c>
      <c r="M89" s="94"/>
    </row>
    <row r="90" spans="1:13" ht="403">
      <c r="A90" s="190" t="s">
        <v>149</v>
      </c>
      <c r="B90" s="193" t="s">
        <v>29</v>
      </c>
      <c r="C90" s="227" t="s">
        <v>3</v>
      </c>
      <c r="D90" s="227" t="s">
        <v>294</v>
      </c>
      <c r="E90" s="235">
        <f>SUM(E91:E92)+12</f>
        <v>12</v>
      </c>
      <c r="F90" s="235">
        <f>SUM(F91:F92)+44</f>
        <v>44</v>
      </c>
      <c r="G90" s="235">
        <f>SUM(G91:G92)+37.2</f>
        <v>37.200000000000003</v>
      </c>
      <c r="H90" s="235">
        <f>SUM(H91:H92)+6.8</f>
        <v>6.8</v>
      </c>
      <c r="I90" s="40" t="s">
        <v>150</v>
      </c>
      <c r="J90" s="41" t="s">
        <v>141</v>
      </c>
      <c r="K90" s="43" t="s">
        <v>334</v>
      </c>
      <c r="L90" s="43" t="s">
        <v>413</v>
      </c>
      <c r="M90" s="44" t="s">
        <v>554</v>
      </c>
    </row>
    <row r="91" spans="1:13" ht="54" customHeight="1">
      <c r="A91" s="194"/>
      <c r="B91" s="185"/>
      <c r="C91" s="230"/>
      <c r="D91" s="230"/>
      <c r="E91" s="188"/>
      <c r="F91" s="188"/>
      <c r="G91" s="188"/>
      <c r="H91" s="188"/>
      <c r="I91" s="28" t="s">
        <v>151</v>
      </c>
      <c r="J91" s="29" t="s">
        <v>63</v>
      </c>
      <c r="K91" s="31" t="s">
        <v>414</v>
      </c>
      <c r="L91" s="31" t="s">
        <v>415</v>
      </c>
      <c r="M91" s="32" t="s">
        <v>555</v>
      </c>
    </row>
    <row r="92" spans="1:13" ht="39.75" customHeight="1" thickBot="1">
      <c r="A92" s="195"/>
      <c r="B92" s="186"/>
      <c r="C92" s="228"/>
      <c r="D92" s="228"/>
      <c r="E92" s="189"/>
      <c r="F92" s="189"/>
      <c r="G92" s="189"/>
      <c r="H92" s="189"/>
      <c r="I92" s="28" t="s">
        <v>416</v>
      </c>
      <c r="J92" s="29" t="s">
        <v>141</v>
      </c>
      <c r="K92" s="31" t="s">
        <v>157</v>
      </c>
      <c r="L92" s="31" t="s">
        <v>157</v>
      </c>
      <c r="M92" s="32"/>
    </row>
    <row r="93" spans="1:13" ht="26">
      <c r="A93" s="190" t="s">
        <v>152</v>
      </c>
      <c r="B93" s="193" t="s">
        <v>25</v>
      </c>
      <c r="C93" s="227" t="s">
        <v>3</v>
      </c>
      <c r="D93" s="227" t="s">
        <v>294</v>
      </c>
      <c r="E93" s="235">
        <f>SUM(E94:E97)+166.4</f>
        <v>166.4</v>
      </c>
      <c r="F93" s="235">
        <f>SUM(F94:F97)+166.4</f>
        <v>166.4</v>
      </c>
      <c r="G93" s="235">
        <f>SUM(G94:G97)+143.8</f>
        <v>143.80000000000001</v>
      </c>
      <c r="H93" s="235">
        <f>SUM(H94:H97)+22.6</f>
        <v>22.6</v>
      </c>
      <c r="I93" s="40" t="s">
        <v>158</v>
      </c>
      <c r="J93" s="41" t="s">
        <v>141</v>
      </c>
      <c r="K93" s="43" t="s">
        <v>159</v>
      </c>
      <c r="L93" s="43" t="s">
        <v>159</v>
      </c>
      <c r="M93" s="44" t="s">
        <v>556</v>
      </c>
    </row>
    <row r="94" spans="1:13" ht="29.5" customHeight="1">
      <c r="A94" s="194"/>
      <c r="B94" s="185"/>
      <c r="C94" s="230"/>
      <c r="D94" s="230"/>
      <c r="E94" s="237"/>
      <c r="F94" s="188"/>
      <c r="G94" s="188"/>
      <c r="H94" s="188"/>
      <c r="I94" s="109" t="s">
        <v>417</v>
      </c>
      <c r="J94" s="110" t="s">
        <v>155</v>
      </c>
      <c r="K94" s="111" t="s">
        <v>156</v>
      </c>
      <c r="L94" s="111" t="s">
        <v>418</v>
      </c>
      <c r="M94" s="112" t="s">
        <v>514</v>
      </c>
    </row>
    <row r="95" spans="1:13" ht="28.5" customHeight="1">
      <c r="A95" s="194"/>
      <c r="B95" s="185"/>
      <c r="C95" s="230"/>
      <c r="D95" s="230"/>
      <c r="E95" s="237"/>
      <c r="F95" s="188"/>
      <c r="G95" s="188"/>
      <c r="H95" s="188"/>
      <c r="I95" s="28" t="s">
        <v>419</v>
      </c>
      <c r="J95" s="29" t="s">
        <v>141</v>
      </c>
      <c r="K95" s="31" t="s">
        <v>157</v>
      </c>
      <c r="L95" s="31" t="s">
        <v>157</v>
      </c>
      <c r="M95" s="32" t="s">
        <v>420</v>
      </c>
    </row>
    <row r="96" spans="1:13" ht="72" customHeight="1">
      <c r="A96" s="194"/>
      <c r="B96" s="185"/>
      <c r="C96" s="230"/>
      <c r="D96" s="230"/>
      <c r="E96" s="237"/>
      <c r="F96" s="188"/>
      <c r="G96" s="188"/>
      <c r="H96" s="188"/>
      <c r="I96" s="109" t="s">
        <v>421</v>
      </c>
      <c r="J96" s="110" t="s">
        <v>141</v>
      </c>
      <c r="K96" s="111" t="s">
        <v>422</v>
      </c>
      <c r="L96" s="111" t="s">
        <v>423</v>
      </c>
      <c r="M96" s="112" t="s">
        <v>515</v>
      </c>
    </row>
    <row r="97" spans="1:13" ht="33" customHeight="1" thickBot="1">
      <c r="A97" s="195"/>
      <c r="B97" s="186"/>
      <c r="C97" s="228"/>
      <c r="D97" s="228"/>
      <c r="E97" s="236"/>
      <c r="F97" s="189"/>
      <c r="G97" s="189"/>
      <c r="H97" s="189"/>
      <c r="I97" s="28" t="s">
        <v>538</v>
      </c>
      <c r="J97" s="29" t="s">
        <v>141</v>
      </c>
      <c r="K97" s="31" t="s">
        <v>424</v>
      </c>
      <c r="L97" s="31" t="s">
        <v>424</v>
      </c>
      <c r="M97" s="32" t="s">
        <v>516</v>
      </c>
    </row>
    <row r="98" spans="1:13" ht="46.5" customHeight="1" thickBot="1">
      <c r="A98" s="87" t="s">
        <v>161</v>
      </c>
      <c r="B98" s="39" t="s">
        <v>30</v>
      </c>
      <c r="C98" s="41" t="s">
        <v>3</v>
      </c>
      <c r="D98" s="41" t="s">
        <v>294</v>
      </c>
      <c r="E98" s="45">
        <v>59</v>
      </c>
      <c r="F98" s="45">
        <v>93</v>
      </c>
      <c r="G98" s="45">
        <v>91.1</v>
      </c>
      <c r="H98" s="45">
        <v>1.9</v>
      </c>
      <c r="I98" s="54" t="s">
        <v>162</v>
      </c>
      <c r="J98" s="55" t="s">
        <v>63</v>
      </c>
      <c r="K98" s="56" t="s">
        <v>163</v>
      </c>
      <c r="L98" s="56" t="s">
        <v>425</v>
      </c>
      <c r="M98" s="114"/>
    </row>
    <row r="99" spans="1:13">
      <c r="A99" s="190" t="s">
        <v>164</v>
      </c>
      <c r="B99" s="193" t="s">
        <v>9</v>
      </c>
      <c r="C99" s="41"/>
      <c r="D99" s="41"/>
      <c r="E99" s="42">
        <f>SUM(E100:E101)</f>
        <v>32.1</v>
      </c>
      <c r="F99" s="42">
        <f>SUM(F100:F101)</f>
        <v>35.1</v>
      </c>
      <c r="G99" s="42">
        <f>SUM(G100:G101)</f>
        <v>34.9</v>
      </c>
      <c r="H99" s="42">
        <f>SUM(H100:H101)</f>
        <v>0.2</v>
      </c>
      <c r="I99" s="193" t="s">
        <v>165</v>
      </c>
      <c r="J99" s="227" t="s">
        <v>63</v>
      </c>
      <c r="K99" s="229" t="s">
        <v>212</v>
      </c>
      <c r="L99" s="229" t="s">
        <v>225</v>
      </c>
      <c r="M99" s="225" t="s">
        <v>557</v>
      </c>
    </row>
    <row r="100" spans="1:13">
      <c r="A100" s="194"/>
      <c r="B100" s="185"/>
      <c r="C100" s="29" t="s">
        <v>24</v>
      </c>
      <c r="D100" s="29" t="s">
        <v>354</v>
      </c>
      <c r="E100" s="30">
        <v>9.6</v>
      </c>
      <c r="F100" s="30">
        <v>9.6</v>
      </c>
      <c r="G100" s="30">
        <v>9.6</v>
      </c>
      <c r="H100" s="30">
        <v>0</v>
      </c>
      <c r="I100" s="185"/>
      <c r="J100" s="230"/>
      <c r="K100" s="188"/>
      <c r="L100" s="188"/>
      <c r="M100" s="231"/>
    </row>
    <row r="101" spans="1:13" ht="32.15" customHeight="1" thickBot="1">
      <c r="A101" s="195"/>
      <c r="B101" s="186"/>
      <c r="C101" s="29" t="s">
        <v>3</v>
      </c>
      <c r="D101" s="29" t="s">
        <v>294</v>
      </c>
      <c r="E101" s="30">
        <v>22.5</v>
      </c>
      <c r="F101" s="30">
        <v>25.5</v>
      </c>
      <c r="G101" s="30">
        <v>25.3</v>
      </c>
      <c r="H101" s="30">
        <v>0.2</v>
      </c>
      <c r="I101" s="186"/>
      <c r="J101" s="228"/>
      <c r="K101" s="189"/>
      <c r="L101" s="189"/>
      <c r="M101" s="226"/>
    </row>
    <row r="102" spans="1:13" ht="43" hidden="1" customHeight="1" thickBot="1">
      <c r="A102" s="90" t="s">
        <v>426</v>
      </c>
      <c r="B102" s="58" t="s">
        <v>427</v>
      </c>
      <c r="C102" s="59"/>
      <c r="D102" s="59"/>
      <c r="E102" s="60">
        <v>0</v>
      </c>
      <c r="F102" s="60">
        <v>0</v>
      </c>
      <c r="G102" s="60">
        <v>0</v>
      </c>
      <c r="H102" s="60">
        <v>0</v>
      </c>
      <c r="I102" s="40"/>
      <c r="J102" s="41"/>
      <c r="K102" s="43"/>
      <c r="L102" s="43"/>
      <c r="M102" s="44"/>
    </row>
    <row r="103" spans="1:13" ht="114" customHeight="1" thickBot="1">
      <c r="A103" s="102" t="s">
        <v>167</v>
      </c>
      <c r="B103" s="103" t="s">
        <v>168</v>
      </c>
      <c r="C103" s="104" t="s">
        <v>3</v>
      </c>
      <c r="D103" s="104" t="s">
        <v>294</v>
      </c>
      <c r="E103" s="105">
        <v>43.7</v>
      </c>
      <c r="F103" s="105">
        <v>28.7</v>
      </c>
      <c r="G103" s="105">
        <v>17.7</v>
      </c>
      <c r="H103" s="105">
        <v>11</v>
      </c>
      <c r="I103" s="106" t="s">
        <v>347</v>
      </c>
      <c r="J103" s="104" t="s">
        <v>63</v>
      </c>
      <c r="K103" s="107" t="s">
        <v>169</v>
      </c>
      <c r="L103" s="107" t="s">
        <v>428</v>
      </c>
      <c r="M103" s="108" t="s">
        <v>558</v>
      </c>
    </row>
    <row r="104" spans="1:13" ht="39.5" hidden="1" thickBot="1">
      <c r="A104" s="90" t="s">
        <v>429</v>
      </c>
      <c r="B104" s="58" t="s">
        <v>430</v>
      </c>
      <c r="C104" s="59"/>
      <c r="D104" s="59"/>
      <c r="E104" s="60">
        <v>0</v>
      </c>
      <c r="F104" s="60">
        <v>0</v>
      </c>
      <c r="G104" s="60">
        <v>0</v>
      </c>
      <c r="H104" s="60">
        <v>0</v>
      </c>
      <c r="I104" s="40"/>
      <c r="J104" s="41"/>
      <c r="K104" s="43"/>
      <c r="L104" s="43"/>
      <c r="M104" s="44"/>
    </row>
    <row r="105" spans="1:13" ht="59.15" customHeight="1">
      <c r="A105" s="190" t="s">
        <v>431</v>
      </c>
      <c r="B105" s="193" t="s">
        <v>432</v>
      </c>
      <c r="C105" s="227" t="s">
        <v>3</v>
      </c>
      <c r="D105" s="227" t="s">
        <v>294</v>
      </c>
      <c r="E105" s="235">
        <f>SUM(E106:E106)+17</f>
        <v>17</v>
      </c>
      <c r="F105" s="235">
        <f>SUM(F106:F106)+18</f>
        <v>18</v>
      </c>
      <c r="G105" s="235">
        <f>SUM(G106:G106)+18</f>
        <v>18</v>
      </c>
      <c r="H105" s="235">
        <f>SUM(H106:H106)</f>
        <v>0</v>
      </c>
      <c r="I105" s="40" t="s">
        <v>539</v>
      </c>
      <c r="J105" s="41" t="s">
        <v>141</v>
      </c>
      <c r="K105" s="43" t="s">
        <v>157</v>
      </c>
      <c r="L105" s="43" t="s">
        <v>157</v>
      </c>
      <c r="M105" s="44" t="s">
        <v>510</v>
      </c>
    </row>
    <row r="106" spans="1:13" ht="41.5" customHeight="1" thickBot="1">
      <c r="A106" s="195"/>
      <c r="B106" s="186"/>
      <c r="C106" s="209"/>
      <c r="D106" s="209"/>
      <c r="E106" s="236"/>
      <c r="F106" s="236"/>
      <c r="G106" s="236"/>
      <c r="H106" s="236"/>
      <c r="I106" s="28" t="s">
        <v>433</v>
      </c>
      <c r="J106" s="29" t="s">
        <v>141</v>
      </c>
      <c r="K106" s="31" t="s">
        <v>157</v>
      </c>
      <c r="L106" s="31" t="s">
        <v>157</v>
      </c>
      <c r="M106" s="32" t="s">
        <v>511</v>
      </c>
    </row>
    <row r="107" spans="1:13" ht="65.5" hidden="1" thickBot="1">
      <c r="A107" s="90" t="s">
        <v>434</v>
      </c>
      <c r="B107" s="58" t="s">
        <v>435</v>
      </c>
      <c r="C107" s="59"/>
      <c r="D107" s="59"/>
      <c r="E107" s="60">
        <v>0</v>
      </c>
      <c r="F107" s="60">
        <v>0</v>
      </c>
      <c r="G107" s="60">
        <v>0</v>
      </c>
      <c r="H107" s="60">
        <v>0</v>
      </c>
      <c r="I107" s="64"/>
      <c r="J107" s="41"/>
      <c r="K107" s="43"/>
      <c r="L107" s="43"/>
      <c r="M107" s="44"/>
    </row>
    <row r="108" spans="1:13" ht="82" customHeight="1" thickBot="1">
      <c r="A108" s="87" t="s">
        <v>348</v>
      </c>
      <c r="B108" s="39" t="s">
        <v>349</v>
      </c>
      <c r="C108" s="41" t="s">
        <v>3</v>
      </c>
      <c r="D108" s="41" t="s">
        <v>294</v>
      </c>
      <c r="E108" s="45">
        <v>70</v>
      </c>
      <c r="F108" s="45">
        <v>53</v>
      </c>
      <c r="G108" s="45">
        <v>29</v>
      </c>
      <c r="H108" s="45">
        <v>24</v>
      </c>
      <c r="I108" s="40" t="s">
        <v>436</v>
      </c>
      <c r="J108" s="41" t="s">
        <v>141</v>
      </c>
      <c r="K108" s="43" t="s">
        <v>222</v>
      </c>
      <c r="L108" s="43" t="s">
        <v>437</v>
      </c>
      <c r="M108" s="44" t="s">
        <v>559</v>
      </c>
    </row>
    <row r="109" spans="1:13" ht="43.5" customHeight="1" thickBot="1">
      <c r="A109" s="87" t="s">
        <v>438</v>
      </c>
      <c r="B109" s="39" t="s">
        <v>540</v>
      </c>
      <c r="C109" s="41" t="s">
        <v>3</v>
      </c>
      <c r="D109" s="41" t="s">
        <v>294</v>
      </c>
      <c r="E109" s="45">
        <v>2</v>
      </c>
      <c r="F109" s="45">
        <v>2</v>
      </c>
      <c r="G109" s="45">
        <v>2</v>
      </c>
      <c r="H109" s="45">
        <v>0</v>
      </c>
      <c r="I109" s="40" t="s">
        <v>439</v>
      </c>
      <c r="J109" s="41" t="s">
        <v>141</v>
      </c>
      <c r="K109" s="43" t="s">
        <v>157</v>
      </c>
      <c r="L109" s="43" t="s">
        <v>157</v>
      </c>
      <c r="M109" s="44" t="s">
        <v>440</v>
      </c>
    </row>
    <row r="110" spans="1:13" ht="128.25" customHeight="1" thickBot="1">
      <c r="A110" s="87" t="s">
        <v>441</v>
      </c>
      <c r="B110" s="39" t="s">
        <v>442</v>
      </c>
      <c r="C110" s="41" t="s">
        <v>3</v>
      </c>
      <c r="D110" s="41" t="s">
        <v>294</v>
      </c>
      <c r="E110" s="45">
        <v>0</v>
      </c>
      <c r="F110" s="45">
        <v>35.799999999999997</v>
      </c>
      <c r="G110" s="45">
        <v>9.4</v>
      </c>
      <c r="H110" s="45">
        <v>26.4</v>
      </c>
      <c r="I110" s="54" t="s">
        <v>443</v>
      </c>
      <c r="J110" s="55" t="s">
        <v>141</v>
      </c>
      <c r="K110" s="56" t="s">
        <v>143</v>
      </c>
      <c r="L110" s="56" t="s">
        <v>143</v>
      </c>
      <c r="M110" s="114" t="s">
        <v>560</v>
      </c>
    </row>
    <row r="111" spans="1:13" ht="39.5" hidden="1" thickBot="1">
      <c r="A111" s="100" t="s">
        <v>170</v>
      </c>
      <c r="B111" s="67" t="s">
        <v>12</v>
      </c>
      <c r="C111" s="68"/>
      <c r="D111" s="68"/>
      <c r="E111" s="101">
        <f>SUM(E112:E113)</f>
        <v>247.8</v>
      </c>
      <c r="F111" s="101">
        <f>SUM(F112:F113)</f>
        <v>247.8</v>
      </c>
      <c r="G111" s="101">
        <f>SUM(G112:G113)</f>
        <v>245.6</v>
      </c>
      <c r="H111" s="101">
        <f>SUM(H112:H113)</f>
        <v>2.2000000000000002</v>
      </c>
      <c r="I111" s="70"/>
      <c r="J111" s="68"/>
      <c r="K111" s="71"/>
      <c r="L111" s="71"/>
      <c r="M111" s="44"/>
    </row>
    <row r="112" spans="1:13" ht="39.5" hidden="1" thickBot="1">
      <c r="A112" s="100" t="s">
        <v>171</v>
      </c>
      <c r="B112" s="67" t="s">
        <v>12</v>
      </c>
      <c r="C112" s="68" t="s">
        <v>3</v>
      </c>
      <c r="D112" s="68" t="s">
        <v>294</v>
      </c>
      <c r="E112" s="69">
        <v>247.8</v>
      </c>
      <c r="F112" s="69">
        <v>247.8</v>
      </c>
      <c r="G112" s="69">
        <v>245.6</v>
      </c>
      <c r="H112" s="69">
        <v>2.2000000000000002</v>
      </c>
      <c r="I112" s="70" t="s">
        <v>172</v>
      </c>
      <c r="J112" s="68" t="s">
        <v>63</v>
      </c>
      <c r="K112" s="71" t="s">
        <v>154</v>
      </c>
      <c r="L112" s="71" t="s">
        <v>154</v>
      </c>
      <c r="M112" s="44"/>
    </row>
    <row r="113" spans="1:13" ht="39.5" hidden="1" thickBot="1">
      <c r="A113" s="90" t="s">
        <v>173</v>
      </c>
      <c r="B113" s="58" t="s">
        <v>174</v>
      </c>
      <c r="C113" s="59" t="s">
        <v>3</v>
      </c>
      <c r="D113" s="59" t="s">
        <v>294</v>
      </c>
      <c r="E113" s="60">
        <v>0</v>
      </c>
      <c r="F113" s="60">
        <v>0</v>
      </c>
      <c r="G113" s="60">
        <v>0</v>
      </c>
      <c r="H113" s="60">
        <v>0</v>
      </c>
      <c r="I113" s="40"/>
      <c r="J113" s="41"/>
      <c r="K113" s="43"/>
      <c r="L113" s="43"/>
      <c r="M113" s="44"/>
    </row>
    <row r="114" spans="1:13" ht="52.5" hidden="1" thickBot="1">
      <c r="A114" s="90" t="s">
        <v>175</v>
      </c>
      <c r="B114" s="58" t="s">
        <v>444</v>
      </c>
      <c r="C114" s="59"/>
      <c r="D114" s="59"/>
      <c r="E114" s="61">
        <f t="shared" ref="E114:H115" si="0">SUM(E115:E115)</f>
        <v>392.5</v>
      </c>
      <c r="F114" s="61">
        <f t="shared" si="0"/>
        <v>392.5</v>
      </c>
      <c r="G114" s="61">
        <f t="shared" si="0"/>
        <v>334.4</v>
      </c>
      <c r="H114" s="61">
        <f t="shared" si="0"/>
        <v>58.1</v>
      </c>
      <c r="I114" s="40"/>
      <c r="J114" s="41"/>
      <c r="K114" s="43"/>
      <c r="L114" s="43"/>
      <c r="M114" s="44"/>
    </row>
    <row r="115" spans="1:13">
      <c r="A115" s="190" t="s">
        <v>176</v>
      </c>
      <c r="B115" s="193" t="s">
        <v>444</v>
      </c>
      <c r="C115" s="41"/>
      <c r="D115" s="41"/>
      <c r="E115" s="42">
        <f t="shared" si="0"/>
        <v>392.5</v>
      </c>
      <c r="F115" s="42">
        <f t="shared" si="0"/>
        <v>392.5</v>
      </c>
      <c r="G115" s="42">
        <f t="shared" si="0"/>
        <v>334.4</v>
      </c>
      <c r="H115" s="42">
        <f t="shared" si="0"/>
        <v>58.1</v>
      </c>
      <c r="I115" s="193" t="s">
        <v>177</v>
      </c>
      <c r="J115" s="227" t="s">
        <v>63</v>
      </c>
      <c r="K115" s="229" t="s">
        <v>178</v>
      </c>
      <c r="L115" s="229" t="s">
        <v>178</v>
      </c>
      <c r="M115" s="225"/>
    </row>
    <row r="116" spans="1:13" ht="36" customHeight="1" thickBot="1">
      <c r="A116" s="195"/>
      <c r="B116" s="186"/>
      <c r="C116" s="29" t="s">
        <v>3</v>
      </c>
      <c r="D116" s="29" t="s">
        <v>294</v>
      </c>
      <c r="E116" s="30">
        <v>392.5</v>
      </c>
      <c r="F116" s="30">
        <v>392.5</v>
      </c>
      <c r="G116" s="30">
        <v>334.4</v>
      </c>
      <c r="H116" s="30">
        <v>58.1</v>
      </c>
      <c r="I116" s="186"/>
      <c r="J116" s="228"/>
      <c r="K116" s="189"/>
      <c r="L116" s="189"/>
      <c r="M116" s="226"/>
    </row>
    <row r="117" spans="1:13" ht="65.5" hidden="1" thickBot="1">
      <c r="A117" s="90" t="s">
        <v>179</v>
      </c>
      <c r="B117" s="58" t="s">
        <v>445</v>
      </c>
      <c r="C117" s="59"/>
      <c r="D117" s="59"/>
      <c r="E117" s="61">
        <f t="shared" ref="E117:H118" si="1">SUM(E118:E118)</f>
        <v>371.4</v>
      </c>
      <c r="F117" s="61">
        <f t="shared" si="1"/>
        <v>395.9</v>
      </c>
      <c r="G117" s="61">
        <f t="shared" si="1"/>
        <v>382</v>
      </c>
      <c r="H117" s="61">
        <f t="shared" si="1"/>
        <v>13.9</v>
      </c>
      <c r="I117" s="40"/>
      <c r="J117" s="41"/>
      <c r="K117" s="43"/>
      <c r="L117" s="43"/>
      <c r="M117" s="44"/>
    </row>
    <row r="118" spans="1:13">
      <c r="A118" s="190" t="s">
        <v>181</v>
      </c>
      <c r="B118" s="193" t="s">
        <v>445</v>
      </c>
      <c r="C118" s="41"/>
      <c r="D118" s="41"/>
      <c r="E118" s="42">
        <f t="shared" si="1"/>
        <v>371.4</v>
      </c>
      <c r="F118" s="42">
        <f t="shared" si="1"/>
        <v>395.9</v>
      </c>
      <c r="G118" s="42">
        <f t="shared" si="1"/>
        <v>382</v>
      </c>
      <c r="H118" s="42">
        <f t="shared" si="1"/>
        <v>13.9</v>
      </c>
      <c r="I118" s="193" t="s">
        <v>180</v>
      </c>
      <c r="J118" s="227" t="s">
        <v>63</v>
      </c>
      <c r="K118" s="229" t="s">
        <v>192</v>
      </c>
      <c r="L118" s="229" t="s">
        <v>192</v>
      </c>
      <c r="M118" s="225"/>
    </row>
    <row r="119" spans="1:13" ht="45" customHeight="1" thickBot="1">
      <c r="A119" s="195"/>
      <c r="B119" s="186"/>
      <c r="C119" s="29" t="s">
        <v>3</v>
      </c>
      <c r="D119" s="29" t="s">
        <v>294</v>
      </c>
      <c r="E119" s="30">
        <v>371.4</v>
      </c>
      <c r="F119" s="30">
        <v>395.9</v>
      </c>
      <c r="G119" s="30">
        <v>382</v>
      </c>
      <c r="H119" s="30">
        <v>13.9</v>
      </c>
      <c r="I119" s="186"/>
      <c r="J119" s="228"/>
      <c r="K119" s="189"/>
      <c r="L119" s="189"/>
      <c r="M119" s="226"/>
    </row>
    <row r="120" spans="1:13" ht="31" hidden="1" customHeight="1" thickBot="1">
      <c r="A120" s="90" t="s">
        <v>182</v>
      </c>
      <c r="B120" s="58" t="s">
        <v>183</v>
      </c>
      <c r="C120" s="59"/>
      <c r="D120" s="59"/>
      <c r="E120" s="61">
        <f>SUM(E121:E121)</f>
        <v>23</v>
      </c>
      <c r="F120" s="61">
        <f>SUM(F121:F121)</f>
        <v>23</v>
      </c>
      <c r="G120" s="61">
        <f>SUM(G121:G121)</f>
        <v>6.7</v>
      </c>
      <c r="H120" s="61">
        <f>SUM(H121:H121)</f>
        <v>16.3</v>
      </c>
      <c r="I120" s="40"/>
      <c r="J120" s="41"/>
      <c r="K120" s="43"/>
      <c r="L120" s="43"/>
      <c r="M120" s="44"/>
    </row>
    <row r="121" spans="1:13" ht="47.5" customHeight="1" thickBot="1">
      <c r="A121" s="87" t="s">
        <v>184</v>
      </c>
      <c r="B121" s="39" t="s">
        <v>183</v>
      </c>
      <c r="C121" s="41" t="s">
        <v>3</v>
      </c>
      <c r="D121" s="41" t="s">
        <v>294</v>
      </c>
      <c r="E121" s="45">
        <v>23</v>
      </c>
      <c r="F121" s="45">
        <v>23</v>
      </c>
      <c r="G121" s="45">
        <v>6.7</v>
      </c>
      <c r="H121" s="45">
        <v>16.3</v>
      </c>
      <c r="I121" s="40"/>
      <c r="J121" s="41"/>
      <c r="K121" s="43"/>
      <c r="L121" s="43"/>
      <c r="M121" s="44"/>
    </row>
    <row r="122" spans="1:13" ht="35.5" customHeight="1" thickBot="1">
      <c r="A122" s="87" t="s">
        <v>185</v>
      </c>
      <c r="B122" s="39" t="s">
        <v>186</v>
      </c>
      <c r="C122" s="41"/>
      <c r="D122" s="41"/>
      <c r="E122" s="42">
        <f>E123+E126+E130</f>
        <v>156.5</v>
      </c>
      <c r="F122" s="42">
        <f>F123+F126+F130</f>
        <v>197.20000000000002</v>
      </c>
      <c r="G122" s="42">
        <f>G123+G126+G130</f>
        <v>158.69999999999999</v>
      </c>
      <c r="H122" s="42">
        <f>H123+H126+H130-0.1</f>
        <v>38.5</v>
      </c>
      <c r="I122" s="40"/>
      <c r="J122" s="41"/>
      <c r="K122" s="43"/>
      <c r="L122" s="43"/>
      <c r="M122" s="44"/>
    </row>
    <row r="123" spans="1:13" ht="30" customHeight="1">
      <c r="A123" s="190" t="s">
        <v>187</v>
      </c>
      <c r="B123" s="193" t="s">
        <v>188</v>
      </c>
      <c r="C123" s="41"/>
      <c r="D123" s="41"/>
      <c r="E123" s="42">
        <f>SUM(E124:E125)</f>
        <v>84.2</v>
      </c>
      <c r="F123" s="42">
        <f>SUM(F124:F125)</f>
        <v>116.80000000000001</v>
      </c>
      <c r="G123" s="42">
        <f>SUM(G124:G125)-0.1</f>
        <v>114</v>
      </c>
      <c r="H123" s="42">
        <f>SUM(H124:H125)+0.1</f>
        <v>2.8000000000000003</v>
      </c>
      <c r="I123" s="40" t="s">
        <v>189</v>
      </c>
      <c r="J123" s="41" t="s">
        <v>63</v>
      </c>
      <c r="K123" s="43" t="s">
        <v>200</v>
      </c>
      <c r="L123" s="43" t="s">
        <v>200</v>
      </c>
      <c r="M123" s="44" t="s">
        <v>517</v>
      </c>
    </row>
    <row r="124" spans="1:13">
      <c r="A124" s="194"/>
      <c r="B124" s="185"/>
      <c r="C124" s="29" t="s">
        <v>24</v>
      </c>
      <c r="D124" s="29" t="s">
        <v>342</v>
      </c>
      <c r="E124" s="30">
        <v>0</v>
      </c>
      <c r="F124" s="30">
        <v>32.6</v>
      </c>
      <c r="G124" s="30">
        <v>30.9</v>
      </c>
      <c r="H124" s="30">
        <v>1.7</v>
      </c>
      <c r="I124" s="232" t="s">
        <v>446</v>
      </c>
      <c r="J124" s="207" t="s">
        <v>141</v>
      </c>
      <c r="K124" s="233" t="s">
        <v>157</v>
      </c>
      <c r="L124" s="233" t="s">
        <v>157</v>
      </c>
      <c r="M124" s="234" t="s">
        <v>561</v>
      </c>
    </row>
    <row r="125" spans="1:13" ht="19" customHeight="1" thickBot="1">
      <c r="A125" s="195"/>
      <c r="B125" s="186"/>
      <c r="C125" s="29" t="s">
        <v>3</v>
      </c>
      <c r="D125" s="29" t="s">
        <v>294</v>
      </c>
      <c r="E125" s="30">
        <v>84.2</v>
      </c>
      <c r="F125" s="30">
        <v>84.2</v>
      </c>
      <c r="G125" s="30">
        <v>83.2</v>
      </c>
      <c r="H125" s="30">
        <v>1</v>
      </c>
      <c r="I125" s="186"/>
      <c r="J125" s="228"/>
      <c r="K125" s="189"/>
      <c r="L125" s="189"/>
      <c r="M125" s="226"/>
    </row>
    <row r="126" spans="1:13" ht="72" customHeight="1">
      <c r="A126" s="190" t="s">
        <v>190</v>
      </c>
      <c r="B126" s="193" t="s">
        <v>541</v>
      </c>
      <c r="C126" s="41"/>
      <c r="D126" s="41"/>
      <c r="E126" s="42">
        <f>SUM(E127:E129)</f>
        <v>49.9</v>
      </c>
      <c r="F126" s="42">
        <f>SUM(F127:F129)</f>
        <v>58</v>
      </c>
      <c r="G126" s="42">
        <f>SUM(G127:G129)+0.1</f>
        <v>41</v>
      </c>
      <c r="H126" s="42">
        <f>SUM(H127:H129)</f>
        <v>17.100000000000001</v>
      </c>
      <c r="I126" s="106" t="s">
        <v>447</v>
      </c>
      <c r="J126" s="104" t="s">
        <v>144</v>
      </c>
      <c r="K126" s="107" t="s">
        <v>448</v>
      </c>
      <c r="L126" s="107" t="s">
        <v>160</v>
      </c>
      <c r="M126" s="108" t="s">
        <v>562</v>
      </c>
    </row>
    <row r="127" spans="1:13" ht="41.15" customHeight="1">
      <c r="A127" s="194"/>
      <c r="B127" s="185"/>
      <c r="C127" s="29" t="s">
        <v>193</v>
      </c>
      <c r="D127" s="29" t="s">
        <v>350</v>
      </c>
      <c r="E127" s="30">
        <v>0</v>
      </c>
      <c r="F127" s="30">
        <v>8.1</v>
      </c>
      <c r="G127" s="30">
        <v>8.1</v>
      </c>
      <c r="H127" s="30">
        <v>0</v>
      </c>
      <c r="I127" s="28" t="s">
        <v>449</v>
      </c>
      <c r="J127" s="29" t="s">
        <v>63</v>
      </c>
      <c r="K127" s="31" t="s">
        <v>154</v>
      </c>
      <c r="L127" s="31" t="s">
        <v>154</v>
      </c>
      <c r="M127" s="32" t="s">
        <v>518</v>
      </c>
    </row>
    <row r="128" spans="1:13" ht="54" customHeight="1">
      <c r="A128" s="194"/>
      <c r="B128" s="185"/>
      <c r="C128" s="207" t="s">
        <v>3</v>
      </c>
      <c r="D128" s="207" t="s">
        <v>294</v>
      </c>
      <c r="E128" s="210">
        <v>49.9</v>
      </c>
      <c r="F128" s="210">
        <v>49.9</v>
      </c>
      <c r="G128" s="210">
        <v>32.799999999999997</v>
      </c>
      <c r="H128" s="210">
        <v>17.100000000000001</v>
      </c>
      <c r="I128" s="119" t="s">
        <v>450</v>
      </c>
      <c r="J128" s="120" t="s">
        <v>63</v>
      </c>
      <c r="K128" s="81" t="s">
        <v>191</v>
      </c>
      <c r="L128" s="121">
        <v>273.92</v>
      </c>
      <c r="M128" s="122" t="s">
        <v>520</v>
      </c>
    </row>
    <row r="129" spans="1:13" ht="85" customHeight="1" thickBot="1">
      <c r="A129" s="195"/>
      <c r="B129" s="186"/>
      <c r="C129" s="228"/>
      <c r="D129" s="228"/>
      <c r="E129" s="189"/>
      <c r="F129" s="189"/>
      <c r="G129" s="189"/>
      <c r="H129" s="189"/>
      <c r="I129" s="115" t="s">
        <v>351</v>
      </c>
      <c r="J129" s="116" t="s">
        <v>141</v>
      </c>
      <c r="K129" s="117" t="s">
        <v>352</v>
      </c>
      <c r="L129" s="117" t="s">
        <v>143</v>
      </c>
      <c r="M129" s="118" t="s">
        <v>563</v>
      </c>
    </row>
    <row r="130" spans="1:13" ht="47.5" customHeight="1">
      <c r="A130" s="190" t="s">
        <v>194</v>
      </c>
      <c r="B130" s="193" t="s">
        <v>542</v>
      </c>
      <c r="C130" s="41"/>
      <c r="D130" s="41"/>
      <c r="E130" s="42">
        <f>SUM(E131:E131)</f>
        <v>22.4</v>
      </c>
      <c r="F130" s="42">
        <f>SUM(F131:F131)</f>
        <v>22.4</v>
      </c>
      <c r="G130" s="42">
        <f>SUM(G131:G131)</f>
        <v>3.7</v>
      </c>
      <c r="H130" s="42">
        <f>SUM(H131:H131)</f>
        <v>18.7</v>
      </c>
      <c r="I130" s="106" t="s">
        <v>195</v>
      </c>
      <c r="J130" s="104" t="s">
        <v>141</v>
      </c>
      <c r="K130" s="107" t="s">
        <v>451</v>
      </c>
      <c r="L130" s="107" t="s">
        <v>200</v>
      </c>
      <c r="M130" s="108" t="s">
        <v>564</v>
      </c>
    </row>
    <row r="131" spans="1:13" ht="31.5" customHeight="1" thickBot="1">
      <c r="A131" s="195"/>
      <c r="B131" s="186"/>
      <c r="C131" s="29" t="s">
        <v>3</v>
      </c>
      <c r="D131" s="29" t="s">
        <v>294</v>
      </c>
      <c r="E131" s="30">
        <v>22.4</v>
      </c>
      <c r="F131" s="30">
        <v>22.4</v>
      </c>
      <c r="G131" s="30">
        <v>3.7</v>
      </c>
      <c r="H131" s="30">
        <v>18.7</v>
      </c>
      <c r="I131" s="115" t="s">
        <v>196</v>
      </c>
      <c r="J131" s="116" t="s">
        <v>141</v>
      </c>
      <c r="K131" s="117" t="s">
        <v>157</v>
      </c>
      <c r="L131" s="117" t="s">
        <v>143</v>
      </c>
      <c r="M131" s="118" t="s">
        <v>519</v>
      </c>
    </row>
    <row r="132" spans="1:13" ht="26.5" hidden="1" thickBot="1">
      <c r="A132" s="90" t="s">
        <v>197</v>
      </c>
      <c r="B132" s="58" t="s">
        <v>13</v>
      </c>
      <c r="C132" s="59"/>
      <c r="D132" s="59"/>
      <c r="E132" s="61">
        <f>SUM(E133:E134)</f>
        <v>1876.7</v>
      </c>
      <c r="F132" s="61">
        <f>SUM(F133:F134)</f>
        <v>1876.7</v>
      </c>
      <c r="G132" s="61">
        <f>SUM(G133:G134)</f>
        <v>1863</v>
      </c>
      <c r="H132" s="61">
        <f>SUM(H133:H134)</f>
        <v>13.7</v>
      </c>
      <c r="I132" s="40"/>
      <c r="J132" s="41"/>
      <c r="K132" s="43"/>
      <c r="L132" s="43"/>
      <c r="M132" s="44"/>
    </row>
    <row r="133" spans="1:13" ht="27.65" customHeight="1" thickBot="1">
      <c r="A133" s="87" t="s">
        <v>198</v>
      </c>
      <c r="B133" s="39" t="s">
        <v>13</v>
      </c>
      <c r="C133" s="41" t="s">
        <v>3</v>
      </c>
      <c r="D133" s="41" t="s">
        <v>294</v>
      </c>
      <c r="E133" s="45">
        <v>1778.7</v>
      </c>
      <c r="F133" s="45">
        <v>1778.7</v>
      </c>
      <c r="G133" s="45">
        <v>1778.6</v>
      </c>
      <c r="H133" s="45">
        <v>0.1</v>
      </c>
      <c r="I133" s="40" t="s">
        <v>199</v>
      </c>
      <c r="J133" s="41" t="s">
        <v>141</v>
      </c>
      <c r="K133" s="43" t="s">
        <v>142</v>
      </c>
      <c r="L133" s="43" t="s">
        <v>142</v>
      </c>
      <c r="M133" s="44" t="s">
        <v>452</v>
      </c>
    </row>
    <row r="134" spans="1:13" ht="19" customHeight="1" thickBot="1">
      <c r="A134" s="87" t="s">
        <v>201</v>
      </c>
      <c r="B134" s="39" t="s">
        <v>202</v>
      </c>
      <c r="C134" s="41" t="s">
        <v>3</v>
      </c>
      <c r="D134" s="41" t="s">
        <v>294</v>
      </c>
      <c r="E134" s="45">
        <v>98</v>
      </c>
      <c r="F134" s="45">
        <v>98</v>
      </c>
      <c r="G134" s="45">
        <v>84.4</v>
      </c>
      <c r="H134" s="45">
        <v>13.6</v>
      </c>
      <c r="I134" s="40"/>
      <c r="J134" s="41"/>
      <c r="K134" s="43"/>
      <c r="L134" s="43"/>
      <c r="M134" s="44"/>
    </row>
    <row r="135" spans="1:13" ht="26.5" hidden="1" thickBot="1">
      <c r="A135" s="90" t="s">
        <v>203</v>
      </c>
      <c r="B135" s="58" t="s">
        <v>14</v>
      </c>
      <c r="C135" s="59"/>
      <c r="D135" s="59"/>
      <c r="E135" s="61">
        <f>SUM(E136:E136)</f>
        <v>99</v>
      </c>
      <c r="F135" s="61">
        <f>SUM(F136:F136)</f>
        <v>49</v>
      </c>
      <c r="G135" s="61">
        <f>SUM(G136:G136)</f>
        <v>0</v>
      </c>
      <c r="H135" s="61">
        <f>SUM(H136:H136)</f>
        <v>49</v>
      </c>
      <c r="I135" s="40"/>
      <c r="J135" s="41"/>
      <c r="K135" s="43"/>
      <c r="L135" s="43"/>
      <c r="M135" s="44"/>
    </row>
    <row r="136" spans="1:13" ht="26.5" thickBot="1">
      <c r="A136" s="87" t="s">
        <v>204</v>
      </c>
      <c r="B136" s="39" t="s">
        <v>14</v>
      </c>
      <c r="C136" s="41" t="s">
        <v>3</v>
      </c>
      <c r="D136" s="41" t="s">
        <v>294</v>
      </c>
      <c r="E136" s="45">
        <v>99</v>
      </c>
      <c r="F136" s="45">
        <v>49</v>
      </c>
      <c r="G136" s="45">
        <v>0</v>
      </c>
      <c r="H136" s="45">
        <v>49</v>
      </c>
      <c r="I136" s="40"/>
      <c r="J136" s="41"/>
      <c r="K136" s="43"/>
      <c r="L136" s="43"/>
      <c r="M136" s="44"/>
    </row>
    <row r="137" spans="1:13" ht="56.15" customHeight="1" thickBot="1">
      <c r="A137" s="87" t="s">
        <v>205</v>
      </c>
      <c r="B137" s="39" t="s">
        <v>206</v>
      </c>
      <c r="C137" s="41"/>
      <c r="D137" s="41"/>
      <c r="E137" s="42">
        <f>E138+E142+E146+E149+E151+E153+E154+E155+E156+E158+E159+E162+E164+E165+E166</f>
        <v>226.1</v>
      </c>
      <c r="F137" s="42">
        <f>F138+F142+F146+F149+F151+F153+F154+F155+F156+F158+F159+F162+F164+F165+F166</f>
        <v>273.10000000000002</v>
      </c>
      <c r="G137" s="42">
        <f>G138+G142+G146+G149+G151+G153+G154+G155+G156+G158+G159+G162+G164+G165+G166</f>
        <v>213</v>
      </c>
      <c r="H137" s="42">
        <f>H138+H142+H146+H149+H151+H153+H154+H155+H156+H158+H159+H162+H164+H165+H166</f>
        <v>60.1</v>
      </c>
      <c r="I137" s="40"/>
      <c r="J137" s="41"/>
      <c r="K137" s="43"/>
      <c r="L137" s="43"/>
      <c r="M137" s="44"/>
    </row>
    <row r="138" spans="1:13">
      <c r="A138" s="190" t="s">
        <v>207</v>
      </c>
      <c r="B138" s="193" t="s">
        <v>15</v>
      </c>
      <c r="C138" s="41"/>
      <c r="D138" s="41"/>
      <c r="E138" s="42">
        <f>SUM(E139:E141)</f>
        <v>25</v>
      </c>
      <c r="F138" s="42">
        <f>SUM(F139:F141)</f>
        <v>35.6</v>
      </c>
      <c r="G138" s="42">
        <f>SUM(G139:G141)</f>
        <v>23.299999999999997</v>
      </c>
      <c r="H138" s="42">
        <f>SUM(H139:H141)</f>
        <v>12.3</v>
      </c>
      <c r="I138" s="193" t="s">
        <v>208</v>
      </c>
      <c r="J138" s="227" t="s">
        <v>209</v>
      </c>
      <c r="K138" s="229" t="s">
        <v>404</v>
      </c>
      <c r="L138" s="229" t="s">
        <v>453</v>
      </c>
      <c r="M138" s="225" t="s">
        <v>565</v>
      </c>
    </row>
    <row r="139" spans="1:13">
      <c r="A139" s="194"/>
      <c r="B139" s="185"/>
      <c r="C139" s="29" t="s">
        <v>24</v>
      </c>
      <c r="D139" s="29" t="s">
        <v>342</v>
      </c>
      <c r="E139" s="30">
        <v>10</v>
      </c>
      <c r="F139" s="30">
        <v>1.8</v>
      </c>
      <c r="G139" s="30">
        <v>1.7</v>
      </c>
      <c r="H139" s="30">
        <v>0.1</v>
      </c>
      <c r="I139" s="185"/>
      <c r="J139" s="230"/>
      <c r="K139" s="188"/>
      <c r="L139" s="188"/>
      <c r="M139" s="231"/>
    </row>
    <row r="140" spans="1:13">
      <c r="A140" s="194"/>
      <c r="B140" s="185"/>
      <c r="C140" s="29" t="s">
        <v>43</v>
      </c>
      <c r="D140" s="29" t="s">
        <v>282</v>
      </c>
      <c r="E140" s="30">
        <v>0</v>
      </c>
      <c r="F140" s="30">
        <v>20</v>
      </c>
      <c r="G140" s="30">
        <v>10.199999999999999</v>
      </c>
      <c r="H140" s="30">
        <v>9.8000000000000007</v>
      </c>
      <c r="I140" s="185"/>
      <c r="J140" s="230"/>
      <c r="K140" s="188"/>
      <c r="L140" s="188"/>
      <c r="M140" s="231"/>
    </row>
    <row r="141" spans="1:13" ht="36" customHeight="1" thickBot="1">
      <c r="A141" s="195"/>
      <c r="B141" s="186"/>
      <c r="C141" s="29" t="s">
        <v>3</v>
      </c>
      <c r="D141" s="29" t="s">
        <v>294</v>
      </c>
      <c r="E141" s="30">
        <v>15</v>
      </c>
      <c r="F141" s="30">
        <v>13.8</v>
      </c>
      <c r="G141" s="30">
        <v>11.4</v>
      </c>
      <c r="H141" s="30">
        <v>2.4</v>
      </c>
      <c r="I141" s="186"/>
      <c r="J141" s="228"/>
      <c r="K141" s="189"/>
      <c r="L141" s="189"/>
      <c r="M141" s="226"/>
    </row>
    <row r="142" spans="1:13">
      <c r="A142" s="190" t="s">
        <v>210</v>
      </c>
      <c r="B142" s="193" t="s">
        <v>16</v>
      </c>
      <c r="C142" s="41"/>
      <c r="D142" s="41"/>
      <c r="E142" s="42">
        <f>SUM(E143:E145)</f>
        <v>35</v>
      </c>
      <c r="F142" s="42">
        <f>SUM(F143:F145)</f>
        <v>72.7</v>
      </c>
      <c r="G142" s="42">
        <f>SUM(G143:G145)-0.1</f>
        <v>63.9</v>
      </c>
      <c r="H142" s="42">
        <f>SUM(H143:H145)+0.1</f>
        <v>8.7999999999999989</v>
      </c>
      <c r="I142" s="193" t="s">
        <v>211</v>
      </c>
      <c r="J142" s="227" t="s">
        <v>141</v>
      </c>
      <c r="K142" s="229" t="s">
        <v>454</v>
      </c>
      <c r="L142" s="229" t="s">
        <v>454</v>
      </c>
      <c r="M142" s="225" t="s">
        <v>455</v>
      </c>
    </row>
    <row r="143" spans="1:13">
      <c r="A143" s="194"/>
      <c r="B143" s="185"/>
      <c r="C143" s="29" t="s">
        <v>3</v>
      </c>
      <c r="D143" s="29" t="s">
        <v>294</v>
      </c>
      <c r="E143" s="30">
        <v>0</v>
      </c>
      <c r="F143" s="30">
        <v>15</v>
      </c>
      <c r="G143" s="30">
        <v>15</v>
      </c>
      <c r="H143" s="30">
        <v>0</v>
      </c>
      <c r="I143" s="185"/>
      <c r="J143" s="230"/>
      <c r="K143" s="188"/>
      <c r="L143" s="188"/>
      <c r="M143" s="231"/>
    </row>
    <row r="144" spans="1:13">
      <c r="A144" s="194"/>
      <c r="B144" s="185"/>
      <c r="C144" s="29" t="s">
        <v>5</v>
      </c>
      <c r="D144" s="29" t="s">
        <v>333</v>
      </c>
      <c r="E144" s="30">
        <v>35</v>
      </c>
      <c r="F144" s="30">
        <v>39.5</v>
      </c>
      <c r="G144" s="30">
        <v>30.8</v>
      </c>
      <c r="H144" s="30">
        <v>8.6999999999999993</v>
      </c>
      <c r="I144" s="185"/>
      <c r="J144" s="230"/>
      <c r="K144" s="188"/>
      <c r="L144" s="188"/>
      <c r="M144" s="231"/>
    </row>
    <row r="145" spans="1:13" ht="13.5" thickBot="1">
      <c r="A145" s="195"/>
      <c r="B145" s="186"/>
      <c r="C145" s="29" t="s">
        <v>24</v>
      </c>
      <c r="D145" s="29" t="s">
        <v>342</v>
      </c>
      <c r="E145" s="30">
        <v>0</v>
      </c>
      <c r="F145" s="30">
        <v>18.2</v>
      </c>
      <c r="G145" s="30">
        <v>18.2</v>
      </c>
      <c r="H145" s="30">
        <v>0</v>
      </c>
      <c r="I145" s="186"/>
      <c r="J145" s="228"/>
      <c r="K145" s="189"/>
      <c r="L145" s="189"/>
      <c r="M145" s="226"/>
    </row>
    <row r="146" spans="1:13">
      <c r="A146" s="190" t="s">
        <v>213</v>
      </c>
      <c r="B146" s="193" t="s">
        <v>17</v>
      </c>
      <c r="C146" s="41"/>
      <c r="D146" s="41"/>
      <c r="E146" s="42">
        <f>SUM(E147:E148)</f>
        <v>70</v>
      </c>
      <c r="F146" s="42">
        <f>SUM(F147:F148)</f>
        <v>70</v>
      </c>
      <c r="G146" s="42">
        <f>SUM(G147:G148)</f>
        <v>55</v>
      </c>
      <c r="H146" s="42">
        <f>SUM(H147:H148)</f>
        <v>15</v>
      </c>
      <c r="I146" s="193" t="s">
        <v>214</v>
      </c>
      <c r="J146" s="227" t="s">
        <v>141</v>
      </c>
      <c r="K146" s="229" t="s">
        <v>159</v>
      </c>
      <c r="L146" s="229" t="s">
        <v>200</v>
      </c>
      <c r="M146" s="225" t="s">
        <v>521</v>
      </c>
    </row>
    <row r="147" spans="1:13">
      <c r="A147" s="194"/>
      <c r="B147" s="185"/>
      <c r="C147" s="29" t="s">
        <v>5</v>
      </c>
      <c r="D147" s="29" t="s">
        <v>333</v>
      </c>
      <c r="E147" s="30">
        <v>20</v>
      </c>
      <c r="F147" s="30">
        <v>20</v>
      </c>
      <c r="G147" s="30">
        <v>5</v>
      </c>
      <c r="H147" s="30">
        <v>15</v>
      </c>
      <c r="I147" s="185"/>
      <c r="J147" s="230"/>
      <c r="K147" s="188"/>
      <c r="L147" s="188"/>
      <c r="M147" s="231"/>
    </row>
    <row r="148" spans="1:13" ht="34.5" customHeight="1" thickBot="1">
      <c r="A148" s="195"/>
      <c r="B148" s="186"/>
      <c r="C148" s="29" t="s">
        <v>6</v>
      </c>
      <c r="D148" s="29" t="s">
        <v>296</v>
      </c>
      <c r="E148" s="30">
        <v>50</v>
      </c>
      <c r="F148" s="30">
        <v>50</v>
      </c>
      <c r="G148" s="30">
        <v>50</v>
      </c>
      <c r="H148" s="30">
        <v>0</v>
      </c>
      <c r="I148" s="186"/>
      <c r="J148" s="228"/>
      <c r="K148" s="189"/>
      <c r="L148" s="189"/>
      <c r="M148" s="226"/>
    </row>
    <row r="149" spans="1:13">
      <c r="A149" s="190" t="s">
        <v>215</v>
      </c>
      <c r="B149" s="193" t="s">
        <v>216</v>
      </c>
      <c r="C149" s="41"/>
      <c r="D149" s="41"/>
      <c r="E149" s="42">
        <f>SUM(E150:E150)</f>
        <v>4.5</v>
      </c>
      <c r="F149" s="42">
        <f>SUM(F150:F150)</f>
        <v>0</v>
      </c>
      <c r="G149" s="42">
        <f>SUM(G150:G150)</f>
        <v>0</v>
      </c>
      <c r="H149" s="42">
        <f>SUM(H150:H150)</f>
        <v>0</v>
      </c>
      <c r="I149" s="193" t="s">
        <v>217</v>
      </c>
      <c r="J149" s="227" t="s">
        <v>141</v>
      </c>
      <c r="K149" s="229" t="s">
        <v>143</v>
      </c>
      <c r="L149" s="229" t="s">
        <v>143</v>
      </c>
      <c r="M149" s="225" t="s">
        <v>522</v>
      </c>
    </row>
    <row r="150" spans="1:13" ht="44.15" customHeight="1" thickBot="1">
      <c r="A150" s="192"/>
      <c r="B150" s="186"/>
      <c r="C150" s="29" t="s">
        <v>5</v>
      </c>
      <c r="D150" s="29" t="s">
        <v>333</v>
      </c>
      <c r="E150" s="30">
        <v>4.5</v>
      </c>
      <c r="F150" s="30">
        <v>0</v>
      </c>
      <c r="G150" s="30">
        <v>0</v>
      </c>
      <c r="H150" s="30">
        <v>0</v>
      </c>
      <c r="I150" s="186"/>
      <c r="J150" s="228"/>
      <c r="K150" s="189"/>
      <c r="L150" s="189"/>
      <c r="M150" s="226"/>
    </row>
    <row r="151" spans="1:13">
      <c r="A151" s="190" t="s">
        <v>218</v>
      </c>
      <c r="B151" s="193" t="s">
        <v>44</v>
      </c>
      <c r="C151" s="41"/>
      <c r="D151" s="41"/>
      <c r="E151" s="42">
        <f>SUM(E152:E152)</f>
        <v>5</v>
      </c>
      <c r="F151" s="42">
        <f>SUM(F152:F152)</f>
        <v>5</v>
      </c>
      <c r="G151" s="42">
        <f>SUM(G152:G152)</f>
        <v>2.8</v>
      </c>
      <c r="H151" s="42">
        <f>SUM(H152:H152)</f>
        <v>2.2000000000000002</v>
      </c>
      <c r="I151" s="193" t="s">
        <v>219</v>
      </c>
      <c r="J151" s="227" t="s">
        <v>209</v>
      </c>
      <c r="K151" s="229" t="s">
        <v>153</v>
      </c>
      <c r="L151" s="229" t="s">
        <v>456</v>
      </c>
      <c r="M151" s="225" t="s">
        <v>566</v>
      </c>
    </row>
    <row r="152" spans="1:13" ht="57.65" customHeight="1" thickBot="1">
      <c r="A152" s="192"/>
      <c r="B152" s="186"/>
      <c r="C152" s="29" t="s">
        <v>24</v>
      </c>
      <c r="D152" s="29" t="s">
        <v>342</v>
      </c>
      <c r="E152" s="30">
        <v>5</v>
      </c>
      <c r="F152" s="30">
        <v>5</v>
      </c>
      <c r="G152" s="30">
        <v>2.8</v>
      </c>
      <c r="H152" s="30">
        <v>2.2000000000000002</v>
      </c>
      <c r="I152" s="186"/>
      <c r="J152" s="228"/>
      <c r="K152" s="189"/>
      <c r="L152" s="189"/>
      <c r="M152" s="226"/>
    </row>
    <row r="153" spans="1:13" ht="74.150000000000006" customHeight="1" thickBot="1">
      <c r="A153" s="87" t="s">
        <v>220</v>
      </c>
      <c r="B153" s="39" t="s">
        <v>26</v>
      </c>
      <c r="C153" s="41" t="s">
        <v>3</v>
      </c>
      <c r="D153" s="41" t="s">
        <v>294</v>
      </c>
      <c r="E153" s="45">
        <v>7.6</v>
      </c>
      <c r="F153" s="45">
        <v>8.8000000000000007</v>
      </c>
      <c r="G153" s="45">
        <v>8.8000000000000007</v>
      </c>
      <c r="H153" s="45">
        <v>0</v>
      </c>
      <c r="I153" s="40" t="s">
        <v>221</v>
      </c>
      <c r="J153" s="41" t="s">
        <v>141</v>
      </c>
      <c r="K153" s="43" t="s">
        <v>222</v>
      </c>
      <c r="L153" s="43" t="s">
        <v>222</v>
      </c>
      <c r="M153" s="44" t="s">
        <v>457</v>
      </c>
    </row>
    <row r="154" spans="1:13" ht="48.65" customHeight="1" thickBot="1">
      <c r="A154" s="87" t="s">
        <v>223</v>
      </c>
      <c r="B154" s="39" t="s">
        <v>18</v>
      </c>
      <c r="C154" s="41" t="s">
        <v>3</v>
      </c>
      <c r="D154" s="41" t="s">
        <v>294</v>
      </c>
      <c r="E154" s="45">
        <v>2</v>
      </c>
      <c r="F154" s="45">
        <v>2</v>
      </c>
      <c r="G154" s="45">
        <v>2</v>
      </c>
      <c r="H154" s="45">
        <v>0</v>
      </c>
      <c r="I154" s="40" t="s">
        <v>224</v>
      </c>
      <c r="J154" s="41" t="s">
        <v>141</v>
      </c>
      <c r="K154" s="43" t="s">
        <v>353</v>
      </c>
      <c r="L154" s="43" t="s">
        <v>353</v>
      </c>
      <c r="M154" s="44" t="s">
        <v>567</v>
      </c>
    </row>
    <row r="155" spans="1:13" ht="55" customHeight="1" thickBot="1">
      <c r="A155" s="102" t="s">
        <v>226</v>
      </c>
      <c r="B155" s="103" t="s">
        <v>19</v>
      </c>
      <c r="C155" s="104" t="s">
        <v>3</v>
      </c>
      <c r="D155" s="104" t="s">
        <v>294</v>
      </c>
      <c r="E155" s="105">
        <v>2</v>
      </c>
      <c r="F155" s="105">
        <v>2</v>
      </c>
      <c r="G155" s="105">
        <v>0.1</v>
      </c>
      <c r="H155" s="105">
        <v>1.9</v>
      </c>
      <c r="I155" s="106" t="s">
        <v>227</v>
      </c>
      <c r="J155" s="104" t="s">
        <v>141</v>
      </c>
      <c r="K155" s="107" t="s">
        <v>228</v>
      </c>
      <c r="L155" s="107" t="s">
        <v>458</v>
      </c>
      <c r="M155" s="108" t="s">
        <v>459</v>
      </c>
    </row>
    <row r="156" spans="1:13" ht="21" customHeight="1">
      <c r="A156" s="215" t="s">
        <v>229</v>
      </c>
      <c r="B156" s="217" t="s">
        <v>20</v>
      </c>
      <c r="C156" s="75"/>
      <c r="D156" s="75"/>
      <c r="E156" s="123">
        <f>SUM(E157:E157)</f>
        <v>10</v>
      </c>
      <c r="F156" s="123">
        <f>SUM(F157:F157)</f>
        <v>0</v>
      </c>
      <c r="G156" s="123">
        <f>SUM(G157:G157)</f>
        <v>0</v>
      </c>
      <c r="H156" s="123">
        <f>SUM(H157:H157)</f>
        <v>0</v>
      </c>
      <c r="I156" s="217" t="s">
        <v>45</v>
      </c>
      <c r="J156" s="221" t="s">
        <v>141</v>
      </c>
      <c r="K156" s="223" t="s">
        <v>143</v>
      </c>
      <c r="L156" s="223" t="s">
        <v>143</v>
      </c>
      <c r="M156" s="219" t="s">
        <v>524</v>
      </c>
    </row>
    <row r="157" spans="1:13" ht="18" customHeight="1" thickBot="1">
      <c r="A157" s="216"/>
      <c r="B157" s="218"/>
      <c r="C157" s="116" t="s">
        <v>24</v>
      </c>
      <c r="D157" s="116" t="s">
        <v>342</v>
      </c>
      <c r="E157" s="124">
        <v>10</v>
      </c>
      <c r="F157" s="124">
        <v>0</v>
      </c>
      <c r="G157" s="124">
        <v>0</v>
      </c>
      <c r="H157" s="124">
        <v>0</v>
      </c>
      <c r="I157" s="218"/>
      <c r="J157" s="222"/>
      <c r="K157" s="224"/>
      <c r="L157" s="224"/>
      <c r="M157" s="220"/>
    </row>
    <row r="158" spans="1:13" ht="33" hidden="1" customHeight="1" thickBot="1">
      <c r="A158" s="90" t="s">
        <v>355</v>
      </c>
      <c r="B158" s="58" t="s">
        <v>356</v>
      </c>
      <c r="C158" s="59"/>
      <c r="D158" s="59"/>
      <c r="E158" s="60">
        <v>0</v>
      </c>
      <c r="F158" s="60">
        <v>0</v>
      </c>
      <c r="G158" s="60">
        <v>0</v>
      </c>
      <c r="H158" s="60">
        <v>0</v>
      </c>
      <c r="I158" s="40"/>
      <c r="J158" s="41"/>
      <c r="K158" s="43"/>
      <c r="L158" s="43"/>
      <c r="M158" s="44"/>
    </row>
    <row r="159" spans="1:13">
      <c r="A159" s="190" t="s">
        <v>230</v>
      </c>
      <c r="B159" s="193" t="s">
        <v>357</v>
      </c>
      <c r="C159" s="41"/>
      <c r="D159" s="41"/>
      <c r="E159" s="42">
        <f>SUM(E160:E161)</f>
        <v>60</v>
      </c>
      <c r="F159" s="42">
        <f>SUM(F160:F161)</f>
        <v>60</v>
      </c>
      <c r="G159" s="42">
        <f>SUM(G160:G161)</f>
        <v>43.1</v>
      </c>
      <c r="H159" s="42">
        <f>SUM(H160:H161)</f>
        <v>16.899999999999999</v>
      </c>
      <c r="I159" s="131"/>
      <c r="J159" s="132"/>
      <c r="K159" s="133"/>
      <c r="L159" s="125"/>
      <c r="M159" s="126"/>
    </row>
    <row r="160" spans="1:13" ht="32.5" customHeight="1">
      <c r="A160" s="194"/>
      <c r="B160" s="185"/>
      <c r="C160" s="29" t="s">
        <v>5</v>
      </c>
      <c r="D160" s="29" t="s">
        <v>333</v>
      </c>
      <c r="E160" s="30">
        <v>40</v>
      </c>
      <c r="F160" s="30">
        <v>40</v>
      </c>
      <c r="G160" s="30">
        <v>23.1</v>
      </c>
      <c r="H160" s="30">
        <v>16.899999999999999</v>
      </c>
      <c r="I160" s="134" t="s">
        <v>233</v>
      </c>
      <c r="J160" s="135" t="s">
        <v>231</v>
      </c>
      <c r="K160" s="136" t="s">
        <v>232</v>
      </c>
      <c r="L160" s="53" t="s">
        <v>232</v>
      </c>
      <c r="M160" s="137" t="s">
        <v>568</v>
      </c>
    </row>
    <row r="161" spans="1:13" ht="43" customHeight="1" thickBot="1">
      <c r="A161" s="195"/>
      <c r="B161" s="186"/>
      <c r="C161" s="29" t="s">
        <v>6</v>
      </c>
      <c r="D161" s="29" t="s">
        <v>296</v>
      </c>
      <c r="E161" s="30">
        <v>20</v>
      </c>
      <c r="F161" s="30">
        <v>20</v>
      </c>
      <c r="G161" s="30">
        <v>20</v>
      </c>
      <c r="H161" s="30">
        <v>0</v>
      </c>
      <c r="I161" s="154" t="s">
        <v>460</v>
      </c>
      <c r="J161" s="120" t="s">
        <v>231</v>
      </c>
      <c r="K161" s="81" t="s">
        <v>232</v>
      </c>
      <c r="L161" s="81" t="s">
        <v>232</v>
      </c>
      <c r="M161" s="113" t="s">
        <v>570</v>
      </c>
    </row>
    <row r="162" spans="1:13" ht="16" customHeight="1">
      <c r="A162" s="190" t="s">
        <v>234</v>
      </c>
      <c r="B162" s="193" t="s">
        <v>356</v>
      </c>
      <c r="C162" s="41"/>
      <c r="D162" s="41"/>
      <c r="E162" s="42">
        <f>SUM(E163:E163)</f>
        <v>5</v>
      </c>
      <c r="F162" s="42">
        <f>SUM(F163:F163)</f>
        <v>17</v>
      </c>
      <c r="G162" s="52">
        <f>SUM(G163:G163)</f>
        <v>14</v>
      </c>
      <c r="H162" s="42">
        <f>SUM(H163:H163)</f>
        <v>3</v>
      </c>
      <c r="I162" s="213" t="s">
        <v>461</v>
      </c>
      <c r="J162" s="203" t="s">
        <v>462</v>
      </c>
      <c r="K162" s="204">
        <v>30</v>
      </c>
      <c r="L162" s="206" t="s">
        <v>451</v>
      </c>
      <c r="M162" s="202" t="s">
        <v>569</v>
      </c>
    </row>
    <row r="163" spans="1:13" ht="28.5" customHeight="1" thickBot="1">
      <c r="A163" s="192"/>
      <c r="B163" s="186"/>
      <c r="C163" s="29" t="s">
        <v>3</v>
      </c>
      <c r="D163" s="29" t="s">
        <v>294</v>
      </c>
      <c r="E163" s="30">
        <v>5</v>
      </c>
      <c r="F163" s="30">
        <v>17</v>
      </c>
      <c r="G163" s="30">
        <v>14</v>
      </c>
      <c r="H163" s="30">
        <v>3</v>
      </c>
      <c r="I163" s="214"/>
      <c r="J163" s="171"/>
      <c r="K163" s="205"/>
      <c r="L163" s="174"/>
      <c r="M163" s="180"/>
    </row>
    <row r="164" spans="1:13" ht="30" hidden="1" customHeight="1" thickBot="1">
      <c r="A164" s="90" t="s">
        <v>463</v>
      </c>
      <c r="B164" s="58" t="s">
        <v>464</v>
      </c>
      <c r="C164" s="59"/>
      <c r="D164" s="59"/>
      <c r="E164" s="60">
        <v>0</v>
      </c>
      <c r="F164" s="60">
        <v>0</v>
      </c>
      <c r="G164" s="60">
        <v>0</v>
      </c>
      <c r="H164" s="60">
        <v>0</v>
      </c>
      <c r="I164" s="40"/>
      <c r="J164" s="41"/>
      <c r="K164" s="43"/>
      <c r="L164" s="43"/>
      <c r="M164" s="44"/>
    </row>
    <row r="165" spans="1:13" ht="46.5" hidden="1" customHeight="1" thickBot="1">
      <c r="A165" s="90" t="s">
        <v>358</v>
      </c>
      <c r="B165" s="58" t="s">
        <v>359</v>
      </c>
      <c r="C165" s="59"/>
      <c r="D165" s="59"/>
      <c r="E165" s="60">
        <v>0</v>
      </c>
      <c r="F165" s="60">
        <v>0</v>
      </c>
      <c r="G165" s="60">
        <v>0</v>
      </c>
      <c r="H165" s="60">
        <v>0</v>
      </c>
      <c r="I165" s="40"/>
      <c r="J165" s="41"/>
      <c r="K165" s="43"/>
      <c r="L165" s="43"/>
      <c r="M165" s="44"/>
    </row>
    <row r="166" spans="1:13" ht="56.5" customHeight="1" thickBot="1">
      <c r="A166" s="87" t="s">
        <v>361</v>
      </c>
      <c r="B166" s="39" t="s">
        <v>362</v>
      </c>
      <c r="C166" s="41"/>
      <c r="D166" s="41"/>
      <c r="E166" s="45"/>
      <c r="F166" s="45"/>
      <c r="G166" s="45"/>
      <c r="H166" s="45"/>
      <c r="I166" s="40" t="s">
        <v>363</v>
      </c>
      <c r="J166" s="41" t="s">
        <v>141</v>
      </c>
      <c r="K166" s="43" t="s">
        <v>143</v>
      </c>
      <c r="L166" s="43" t="s">
        <v>143</v>
      </c>
      <c r="M166" s="44" t="s">
        <v>571</v>
      </c>
    </row>
    <row r="167" spans="1:13" ht="39.5" hidden="1" thickBot="1">
      <c r="A167" s="90" t="s">
        <v>235</v>
      </c>
      <c r="B167" s="58" t="s">
        <v>236</v>
      </c>
      <c r="C167" s="59"/>
      <c r="D167" s="59"/>
      <c r="E167" s="61">
        <f>SUM(E168:E168)</f>
        <v>5</v>
      </c>
      <c r="F167" s="61">
        <f>SUM(F168:F168)</f>
        <v>5</v>
      </c>
      <c r="G167" s="61">
        <f>SUM(G168:G168)</f>
        <v>0</v>
      </c>
      <c r="H167" s="61">
        <f>SUM(H168:H168)</f>
        <v>5</v>
      </c>
      <c r="I167" s="40"/>
      <c r="J167" s="41"/>
      <c r="K167" s="43"/>
      <c r="L167" s="43"/>
      <c r="M167" s="44"/>
    </row>
    <row r="168" spans="1:13" ht="46" customHeight="1" thickBot="1">
      <c r="A168" s="102" t="s">
        <v>237</v>
      </c>
      <c r="B168" s="103" t="s">
        <v>236</v>
      </c>
      <c r="C168" s="104" t="s">
        <v>3</v>
      </c>
      <c r="D168" s="104" t="s">
        <v>294</v>
      </c>
      <c r="E168" s="105">
        <v>5</v>
      </c>
      <c r="F168" s="105">
        <v>5</v>
      </c>
      <c r="G168" s="105">
        <v>0</v>
      </c>
      <c r="H168" s="105">
        <v>5</v>
      </c>
      <c r="I168" s="106" t="s">
        <v>238</v>
      </c>
      <c r="J168" s="104" t="s">
        <v>63</v>
      </c>
      <c r="K168" s="107" t="s">
        <v>239</v>
      </c>
      <c r="L168" s="107" t="s">
        <v>143</v>
      </c>
      <c r="M168" s="144" t="s">
        <v>572</v>
      </c>
    </row>
    <row r="169" spans="1:13" ht="26.5" hidden="1" thickBot="1">
      <c r="A169" s="90" t="s">
        <v>241</v>
      </c>
      <c r="B169" s="58" t="s">
        <v>242</v>
      </c>
      <c r="C169" s="59"/>
      <c r="D169" s="59"/>
      <c r="E169" s="61">
        <f>SUM(E170:E170)</f>
        <v>5.3</v>
      </c>
      <c r="F169" s="61">
        <f>SUM(F170:F170)</f>
        <v>5.3</v>
      </c>
      <c r="G169" s="61">
        <f>SUM(G170:G170)</f>
        <v>5.3</v>
      </c>
      <c r="H169" s="61">
        <f>SUM(H170:H170)</f>
        <v>0</v>
      </c>
      <c r="I169" s="40"/>
      <c r="J169" s="41"/>
      <c r="K169" s="43"/>
      <c r="L169" s="43"/>
      <c r="M169" s="44"/>
    </row>
    <row r="170" spans="1:13" ht="43.5" customHeight="1" thickBot="1">
      <c r="A170" s="87" t="s">
        <v>243</v>
      </c>
      <c r="B170" s="39" t="s">
        <v>543</v>
      </c>
      <c r="C170" s="41" t="s">
        <v>4</v>
      </c>
      <c r="D170" s="41" t="s">
        <v>364</v>
      </c>
      <c r="E170" s="45">
        <v>5.3</v>
      </c>
      <c r="F170" s="45">
        <v>5.3</v>
      </c>
      <c r="G170" s="45">
        <v>5.3</v>
      </c>
      <c r="H170" s="45">
        <v>0</v>
      </c>
      <c r="I170" s="40" t="s">
        <v>244</v>
      </c>
      <c r="J170" s="41" t="s">
        <v>141</v>
      </c>
      <c r="K170" s="43" t="s">
        <v>157</v>
      </c>
      <c r="L170" s="43" t="s">
        <v>157</v>
      </c>
      <c r="M170" s="44" t="s">
        <v>573</v>
      </c>
    </row>
    <row r="171" spans="1:13" ht="61" customHeight="1" thickBot="1">
      <c r="A171" s="86" t="s">
        <v>245</v>
      </c>
      <c r="B171" s="33" t="s">
        <v>246</v>
      </c>
      <c r="C171" s="35"/>
      <c r="D171" s="35"/>
      <c r="E171" s="36">
        <f>SUM(E172:E172)</f>
        <v>724.2</v>
      </c>
      <c r="F171" s="36">
        <f>SUM(F172:F172)</f>
        <v>724.2</v>
      </c>
      <c r="G171" s="36">
        <f>SUM(G172:G172)</f>
        <v>664.30000000000007</v>
      </c>
      <c r="H171" s="36">
        <f>SUM(H172:H172)</f>
        <v>59.900000000000006</v>
      </c>
      <c r="I171" s="34"/>
      <c r="J171" s="35"/>
      <c r="K171" s="37"/>
      <c r="L171" s="37"/>
      <c r="M171" s="38"/>
    </row>
    <row r="172" spans="1:13" ht="39.5" hidden="1" thickBot="1">
      <c r="A172" s="90" t="s">
        <v>247</v>
      </c>
      <c r="B172" s="58" t="s">
        <v>248</v>
      </c>
      <c r="C172" s="59"/>
      <c r="D172" s="59"/>
      <c r="E172" s="61">
        <f>E173+E183</f>
        <v>724.2</v>
      </c>
      <c r="F172" s="61">
        <f>F173+F183</f>
        <v>724.2</v>
      </c>
      <c r="G172" s="61">
        <f>G173+G183</f>
        <v>664.30000000000007</v>
      </c>
      <c r="H172" s="61">
        <f>H173+H183</f>
        <v>59.900000000000006</v>
      </c>
      <c r="I172" s="40"/>
      <c r="J172" s="41"/>
      <c r="K172" s="43"/>
      <c r="L172" s="43"/>
      <c r="M172" s="44"/>
    </row>
    <row r="173" spans="1:13" ht="28.5" customHeight="1">
      <c r="A173" s="190" t="s">
        <v>249</v>
      </c>
      <c r="B173" s="193" t="s">
        <v>22</v>
      </c>
      <c r="C173" s="41"/>
      <c r="D173" s="41"/>
      <c r="E173" s="42">
        <f>SUM(E174:E182)</f>
        <v>724.2</v>
      </c>
      <c r="F173" s="42">
        <f>SUM(F174:F182)</f>
        <v>724.2</v>
      </c>
      <c r="G173" s="42">
        <f>SUM(G174:G182)</f>
        <v>664.30000000000007</v>
      </c>
      <c r="H173" s="42">
        <f>SUM(H174:H182)</f>
        <v>59.900000000000006</v>
      </c>
      <c r="I173" s="40" t="s">
        <v>253</v>
      </c>
      <c r="J173" s="41" t="s">
        <v>141</v>
      </c>
      <c r="K173" s="43" t="s">
        <v>169</v>
      </c>
      <c r="L173" s="43" t="s">
        <v>465</v>
      </c>
      <c r="M173" s="44" t="s">
        <v>466</v>
      </c>
    </row>
    <row r="174" spans="1:13" ht="72" customHeight="1">
      <c r="A174" s="194"/>
      <c r="B174" s="185"/>
      <c r="C174" s="29" t="s">
        <v>3</v>
      </c>
      <c r="D174" s="29" t="s">
        <v>294</v>
      </c>
      <c r="E174" s="30">
        <v>604.20000000000005</v>
      </c>
      <c r="F174" s="30">
        <v>604.20000000000005</v>
      </c>
      <c r="G174" s="30">
        <v>553.1</v>
      </c>
      <c r="H174" s="30">
        <v>51.1</v>
      </c>
      <c r="I174" s="28" t="s">
        <v>544</v>
      </c>
      <c r="J174" s="29" t="s">
        <v>141</v>
      </c>
      <c r="K174" s="31" t="s">
        <v>467</v>
      </c>
      <c r="L174" s="31" t="s">
        <v>422</v>
      </c>
      <c r="M174" s="32" t="s">
        <v>468</v>
      </c>
    </row>
    <row r="175" spans="1:13" ht="55.5" customHeight="1">
      <c r="A175" s="194"/>
      <c r="B175" s="185"/>
      <c r="C175" s="207" t="s">
        <v>24</v>
      </c>
      <c r="D175" s="207" t="s">
        <v>342</v>
      </c>
      <c r="E175" s="210">
        <v>120</v>
      </c>
      <c r="F175" s="210">
        <v>120</v>
      </c>
      <c r="G175" s="210">
        <v>111.2</v>
      </c>
      <c r="H175" s="210">
        <v>8.8000000000000007</v>
      </c>
      <c r="I175" s="28" t="s">
        <v>545</v>
      </c>
      <c r="J175" s="29" t="s">
        <v>63</v>
      </c>
      <c r="K175" s="31" t="s">
        <v>469</v>
      </c>
      <c r="L175" s="31" t="s">
        <v>437</v>
      </c>
      <c r="M175" s="32" t="s">
        <v>470</v>
      </c>
    </row>
    <row r="176" spans="1:13" ht="28.5" customHeight="1">
      <c r="A176" s="194"/>
      <c r="B176" s="185"/>
      <c r="C176" s="208"/>
      <c r="D176" s="208"/>
      <c r="E176" s="211"/>
      <c r="F176" s="211"/>
      <c r="G176" s="211"/>
      <c r="H176" s="211"/>
      <c r="I176" s="119" t="s">
        <v>546</v>
      </c>
      <c r="J176" s="120" t="s">
        <v>141</v>
      </c>
      <c r="K176" s="81" t="s">
        <v>157</v>
      </c>
      <c r="L176" s="81" t="s">
        <v>157</v>
      </c>
      <c r="M176" s="113" t="s">
        <v>574</v>
      </c>
    </row>
    <row r="177" spans="1:13" ht="39.75" customHeight="1">
      <c r="A177" s="194"/>
      <c r="B177" s="185"/>
      <c r="C177" s="208"/>
      <c r="D177" s="208"/>
      <c r="E177" s="211"/>
      <c r="F177" s="211"/>
      <c r="G177" s="211"/>
      <c r="H177" s="211"/>
      <c r="I177" s="115" t="s">
        <v>471</v>
      </c>
      <c r="J177" s="116" t="s">
        <v>141</v>
      </c>
      <c r="K177" s="117" t="s">
        <v>157</v>
      </c>
      <c r="L177" s="117" t="s">
        <v>143</v>
      </c>
      <c r="M177" s="155" t="s">
        <v>575</v>
      </c>
    </row>
    <row r="178" spans="1:13" ht="30.65" customHeight="1">
      <c r="A178" s="194"/>
      <c r="B178" s="185"/>
      <c r="C178" s="208"/>
      <c r="D178" s="208"/>
      <c r="E178" s="211"/>
      <c r="F178" s="211"/>
      <c r="G178" s="211"/>
      <c r="H178" s="211"/>
      <c r="I178" s="138" t="s">
        <v>251</v>
      </c>
      <c r="J178" s="139" t="s">
        <v>141</v>
      </c>
      <c r="K178" s="121" t="s">
        <v>159</v>
      </c>
      <c r="L178" s="121" t="s">
        <v>454</v>
      </c>
      <c r="M178" s="122" t="s">
        <v>472</v>
      </c>
    </row>
    <row r="179" spans="1:13" ht="18.649999999999999" customHeight="1">
      <c r="A179" s="194"/>
      <c r="B179" s="185"/>
      <c r="C179" s="208"/>
      <c r="D179" s="208"/>
      <c r="E179" s="211"/>
      <c r="F179" s="211"/>
      <c r="G179" s="211"/>
      <c r="H179" s="211"/>
      <c r="I179" s="28" t="s">
        <v>250</v>
      </c>
      <c r="J179" s="29" t="s">
        <v>141</v>
      </c>
      <c r="K179" s="31" t="s">
        <v>366</v>
      </c>
      <c r="L179" s="31" t="s">
        <v>366</v>
      </c>
      <c r="M179" s="32"/>
    </row>
    <row r="180" spans="1:13" ht="26">
      <c r="A180" s="194"/>
      <c r="B180" s="185"/>
      <c r="C180" s="208"/>
      <c r="D180" s="208"/>
      <c r="E180" s="211"/>
      <c r="F180" s="211"/>
      <c r="G180" s="211"/>
      <c r="H180" s="211"/>
      <c r="I180" s="28" t="s">
        <v>365</v>
      </c>
      <c r="J180" s="29" t="s">
        <v>141</v>
      </c>
      <c r="K180" s="31" t="s">
        <v>473</v>
      </c>
      <c r="L180" s="31" t="s">
        <v>473</v>
      </c>
      <c r="M180" s="32"/>
    </row>
    <row r="181" spans="1:13" ht="17.149999999999999" customHeight="1">
      <c r="A181" s="194"/>
      <c r="B181" s="185"/>
      <c r="C181" s="208"/>
      <c r="D181" s="208"/>
      <c r="E181" s="211"/>
      <c r="F181" s="211"/>
      <c r="G181" s="211"/>
      <c r="H181" s="211"/>
      <c r="I181" s="115" t="s">
        <v>252</v>
      </c>
      <c r="J181" s="116" t="s">
        <v>141</v>
      </c>
      <c r="K181" s="117" t="s">
        <v>157</v>
      </c>
      <c r="L181" s="117" t="s">
        <v>143</v>
      </c>
      <c r="M181" s="118" t="s">
        <v>525</v>
      </c>
    </row>
    <row r="182" spans="1:13" ht="17.149999999999999" customHeight="1" thickBot="1">
      <c r="A182" s="195"/>
      <c r="B182" s="186"/>
      <c r="C182" s="209"/>
      <c r="D182" s="209"/>
      <c r="E182" s="212"/>
      <c r="F182" s="212"/>
      <c r="G182" s="212"/>
      <c r="H182" s="212"/>
      <c r="I182" s="28" t="s">
        <v>254</v>
      </c>
      <c r="J182" s="29" t="s">
        <v>141</v>
      </c>
      <c r="K182" s="31" t="s">
        <v>339</v>
      </c>
      <c r="L182" s="31" t="s">
        <v>339</v>
      </c>
      <c r="M182" s="32"/>
    </row>
    <row r="183" spans="1:13" ht="31" customHeight="1">
      <c r="A183" s="190" t="s">
        <v>474</v>
      </c>
      <c r="B183" s="193" t="s">
        <v>475</v>
      </c>
      <c r="C183" s="193"/>
      <c r="D183" s="193"/>
      <c r="E183" s="199">
        <f>SUM(E184:E184)</f>
        <v>0</v>
      </c>
      <c r="F183" s="199">
        <f>SUM(F184:F184)</f>
        <v>0</v>
      </c>
      <c r="G183" s="199">
        <f>SUM(G184:G184)</f>
        <v>0</v>
      </c>
      <c r="H183" s="199">
        <f>SUM(H184:H184)</f>
        <v>0</v>
      </c>
      <c r="I183" s="40" t="s">
        <v>367</v>
      </c>
      <c r="J183" s="41" t="s">
        <v>141</v>
      </c>
      <c r="K183" s="43" t="s">
        <v>143</v>
      </c>
      <c r="L183" s="43" t="s">
        <v>143</v>
      </c>
      <c r="M183" s="44" t="s">
        <v>576</v>
      </c>
    </row>
    <row r="184" spans="1:13" ht="30" customHeight="1" thickBot="1">
      <c r="A184" s="195"/>
      <c r="B184" s="186"/>
      <c r="C184" s="186"/>
      <c r="D184" s="186"/>
      <c r="E184" s="201"/>
      <c r="F184" s="200"/>
      <c r="G184" s="200"/>
      <c r="H184" s="200"/>
      <c r="I184" s="28" t="s">
        <v>476</v>
      </c>
      <c r="J184" s="29" t="s">
        <v>141</v>
      </c>
      <c r="K184" s="31" t="s">
        <v>143</v>
      </c>
      <c r="L184" s="31" t="s">
        <v>143</v>
      </c>
      <c r="M184" s="32" t="s">
        <v>577</v>
      </c>
    </row>
    <row r="185" spans="1:13" ht="44.5" customHeight="1" thickBot="1">
      <c r="A185" s="86" t="s">
        <v>255</v>
      </c>
      <c r="B185" s="33" t="s">
        <v>256</v>
      </c>
      <c r="C185" s="35"/>
      <c r="D185" s="35"/>
      <c r="E185" s="36">
        <f>SUM(E186:E186)</f>
        <v>63.2</v>
      </c>
      <c r="F185" s="36">
        <f>SUM(F186:F186)</f>
        <v>63.2</v>
      </c>
      <c r="G185" s="36">
        <f>SUM(G186:G186)</f>
        <v>54.9</v>
      </c>
      <c r="H185" s="36">
        <f>SUM(H186:H186)</f>
        <v>8.2999999999999989</v>
      </c>
      <c r="I185" s="34"/>
      <c r="J185" s="35"/>
      <c r="K185" s="37"/>
      <c r="L185" s="37"/>
      <c r="M185" s="38"/>
    </row>
    <row r="186" spans="1:13" ht="30.65" customHeight="1" thickBot="1">
      <c r="A186" s="87" t="s">
        <v>257</v>
      </c>
      <c r="B186" s="39" t="s">
        <v>547</v>
      </c>
      <c r="C186" s="41"/>
      <c r="D186" s="41"/>
      <c r="E186" s="42">
        <f>E187+E190+E193+E194+E195+E196+E197</f>
        <v>63.2</v>
      </c>
      <c r="F186" s="42">
        <f>F187+F190+F193+F194+F195+F196+F197</f>
        <v>63.2</v>
      </c>
      <c r="G186" s="42">
        <f>G187+G190+G193+G194+G195+G196+G197</f>
        <v>54.9</v>
      </c>
      <c r="H186" s="42">
        <f>H187+H190+H193+H194+H195+H196+H197</f>
        <v>8.2999999999999989</v>
      </c>
      <c r="I186" s="40"/>
      <c r="J186" s="41"/>
      <c r="K186" s="43"/>
      <c r="L186" s="43"/>
      <c r="M186" s="44"/>
    </row>
    <row r="187" spans="1:13" ht="58" customHeight="1">
      <c r="A187" s="190" t="s">
        <v>258</v>
      </c>
      <c r="B187" s="193" t="s">
        <v>259</v>
      </c>
      <c r="C187" s="41"/>
      <c r="D187" s="41"/>
      <c r="E187" s="42">
        <f>SUM(E188:E189)</f>
        <v>14.200000000000001</v>
      </c>
      <c r="F187" s="42">
        <f>SUM(F188:F189)</f>
        <v>14.200000000000001</v>
      </c>
      <c r="G187" s="42">
        <f>SUM(G188:G189)</f>
        <v>5.9</v>
      </c>
      <c r="H187" s="42">
        <f>SUM(H188:H189)</f>
        <v>8.2999999999999989</v>
      </c>
      <c r="I187" s="40" t="s">
        <v>151</v>
      </c>
      <c r="J187" s="41" t="s">
        <v>63</v>
      </c>
      <c r="K187" s="43" t="s">
        <v>477</v>
      </c>
      <c r="L187" s="43" t="s">
        <v>478</v>
      </c>
      <c r="M187" s="44" t="s">
        <v>578</v>
      </c>
    </row>
    <row r="188" spans="1:13" ht="26">
      <c r="A188" s="194"/>
      <c r="B188" s="185"/>
      <c r="C188" s="29" t="s">
        <v>3</v>
      </c>
      <c r="D188" s="29" t="s">
        <v>294</v>
      </c>
      <c r="E188" s="30">
        <v>8.8000000000000007</v>
      </c>
      <c r="F188" s="30">
        <v>8.8000000000000007</v>
      </c>
      <c r="G188" s="30">
        <v>0.7</v>
      </c>
      <c r="H188" s="30">
        <v>8.1</v>
      </c>
      <c r="I188" s="28" t="s">
        <v>479</v>
      </c>
      <c r="J188" s="29" t="s">
        <v>141</v>
      </c>
      <c r="K188" s="31" t="s">
        <v>240</v>
      </c>
      <c r="L188" s="31" t="s">
        <v>240</v>
      </c>
      <c r="M188" s="32" t="s">
        <v>579</v>
      </c>
    </row>
    <row r="189" spans="1:13" ht="71.5" customHeight="1" thickBot="1">
      <c r="A189" s="195"/>
      <c r="B189" s="186"/>
      <c r="C189" s="29" t="s">
        <v>24</v>
      </c>
      <c r="D189" s="29" t="s">
        <v>342</v>
      </c>
      <c r="E189" s="30">
        <v>5.4</v>
      </c>
      <c r="F189" s="30">
        <v>5.4</v>
      </c>
      <c r="G189" s="30">
        <v>5.2</v>
      </c>
      <c r="H189" s="30">
        <v>0.2</v>
      </c>
      <c r="I189" s="28" t="s">
        <v>480</v>
      </c>
      <c r="J189" s="29" t="s">
        <v>63</v>
      </c>
      <c r="K189" s="31" t="s">
        <v>166</v>
      </c>
      <c r="L189" s="31" t="s">
        <v>481</v>
      </c>
      <c r="M189" s="32" t="s">
        <v>580</v>
      </c>
    </row>
    <row r="190" spans="1:13" ht="51" customHeight="1">
      <c r="A190" s="190" t="s">
        <v>260</v>
      </c>
      <c r="B190" s="193" t="s">
        <v>548</v>
      </c>
      <c r="C190" s="41"/>
      <c r="D190" s="41"/>
      <c r="E190" s="42">
        <f>SUM(E191:E192)</f>
        <v>49</v>
      </c>
      <c r="F190" s="42">
        <f>SUM(F191:F192)</f>
        <v>49</v>
      </c>
      <c r="G190" s="42">
        <f>SUM(G191:G192)</f>
        <v>49</v>
      </c>
      <c r="H190" s="42">
        <f>SUM(H191:H192)</f>
        <v>0</v>
      </c>
      <c r="I190" s="74" t="s">
        <v>549</v>
      </c>
      <c r="J190" s="75" t="s">
        <v>141</v>
      </c>
      <c r="K190" s="76" t="s">
        <v>157</v>
      </c>
      <c r="L190" s="76" t="s">
        <v>143</v>
      </c>
      <c r="M190" s="77" t="s">
        <v>581</v>
      </c>
    </row>
    <row r="191" spans="1:13" ht="115.5" customHeight="1">
      <c r="A191" s="191"/>
      <c r="B191" s="185"/>
      <c r="C191" s="29" t="s">
        <v>3</v>
      </c>
      <c r="D191" s="29" t="s">
        <v>294</v>
      </c>
      <c r="E191" s="30">
        <v>10</v>
      </c>
      <c r="F191" s="30">
        <v>10</v>
      </c>
      <c r="G191" s="30">
        <v>10</v>
      </c>
      <c r="H191" s="30">
        <v>0</v>
      </c>
      <c r="I191" s="28" t="s">
        <v>482</v>
      </c>
      <c r="J191" s="29" t="s">
        <v>141</v>
      </c>
      <c r="K191" s="31" t="s">
        <v>157</v>
      </c>
      <c r="L191" s="31" t="s">
        <v>157</v>
      </c>
      <c r="M191" s="32" t="s">
        <v>582</v>
      </c>
    </row>
    <row r="192" spans="1:13" ht="31.5" customHeight="1" thickBot="1">
      <c r="A192" s="192"/>
      <c r="B192" s="186"/>
      <c r="C192" s="29" t="s">
        <v>24</v>
      </c>
      <c r="D192" s="29" t="s">
        <v>342</v>
      </c>
      <c r="E192" s="30">
        <v>39</v>
      </c>
      <c r="F192" s="30">
        <v>39</v>
      </c>
      <c r="G192" s="30">
        <v>39</v>
      </c>
      <c r="H192" s="30">
        <v>0</v>
      </c>
      <c r="I192" s="28" t="s">
        <v>261</v>
      </c>
      <c r="J192" s="29" t="s">
        <v>141</v>
      </c>
      <c r="K192" s="31" t="s">
        <v>157</v>
      </c>
      <c r="L192" s="31" t="s">
        <v>157</v>
      </c>
      <c r="M192" s="32" t="s">
        <v>583</v>
      </c>
    </row>
    <row r="193" spans="1:13" ht="47.5" hidden="1" customHeight="1" thickBot="1">
      <c r="A193" s="90" t="s">
        <v>368</v>
      </c>
      <c r="B193" s="58" t="s">
        <v>369</v>
      </c>
      <c r="C193" s="59"/>
      <c r="D193" s="59"/>
      <c r="E193" s="60">
        <v>0</v>
      </c>
      <c r="F193" s="60">
        <v>0</v>
      </c>
      <c r="G193" s="60">
        <v>0</v>
      </c>
      <c r="H193" s="60">
        <v>0</v>
      </c>
      <c r="I193" s="64"/>
      <c r="J193" s="59"/>
      <c r="K193" s="65"/>
      <c r="L193" s="65"/>
      <c r="M193" s="44"/>
    </row>
    <row r="194" spans="1:13" ht="81.5" customHeight="1" thickBot="1">
      <c r="A194" s="127" t="s">
        <v>370</v>
      </c>
      <c r="B194" s="78" t="s">
        <v>371</v>
      </c>
      <c r="C194" s="75"/>
      <c r="D194" s="75"/>
      <c r="E194" s="128"/>
      <c r="F194" s="128"/>
      <c r="G194" s="128"/>
      <c r="H194" s="128"/>
      <c r="I194" s="74" t="s">
        <v>372</v>
      </c>
      <c r="J194" s="75" t="s">
        <v>141</v>
      </c>
      <c r="K194" s="76" t="s">
        <v>157</v>
      </c>
      <c r="L194" s="76" t="s">
        <v>143</v>
      </c>
      <c r="M194" s="77" t="s">
        <v>584</v>
      </c>
    </row>
    <row r="195" spans="1:13" ht="0.5" customHeight="1" thickBot="1">
      <c r="A195" s="90" t="s">
        <v>373</v>
      </c>
      <c r="B195" s="58" t="s">
        <v>483</v>
      </c>
      <c r="C195" s="59"/>
      <c r="D195" s="59"/>
      <c r="E195" s="60">
        <v>0</v>
      </c>
      <c r="F195" s="60">
        <v>0</v>
      </c>
      <c r="G195" s="60">
        <v>0</v>
      </c>
      <c r="H195" s="60">
        <v>0</v>
      </c>
      <c r="I195" s="40"/>
      <c r="J195" s="41"/>
      <c r="K195" s="43"/>
      <c r="L195" s="43"/>
      <c r="M195" s="44"/>
    </row>
    <row r="196" spans="1:13" ht="59.15" customHeight="1" thickBot="1">
      <c r="A196" s="102" t="s">
        <v>484</v>
      </c>
      <c r="B196" s="103" t="s">
        <v>485</v>
      </c>
      <c r="C196" s="104"/>
      <c r="D196" s="104"/>
      <c r="E196" s="105"/>
      <c r="F196" s="105"/>
      <c r="G196" s="105"/>
      <c r="H196" s="105"/>
      <c r="I196" s="140" t="s">
        <v>486</v>
      </c>
      <c r="J196" s="141" t="s">
        <v>141</v>
      </c>
      <c r="K196" s="142" t="s">
        <v>346</v>
      </c>
      <c r="L196" s="143">
        <v>2</v>
      </c>
      <c r="M196" s="144" t="s">
        <v>530</v>
      </c>
    </row>
    <row r="197" spans="1:13" ht="78" customHeight="1" thickBot="1">
      <c r="A197" s="102" t="s">
        <v>487</v>
      </c>
      <c r="B197" s="103" t="s">
        <v>488</v>
      </c>
      <c r="C197" s="104"/>
      <c r="D197" s="104"/>
      <c r="E197" s="105"/>
      <c r="F197" s="105"/>
      <c r="G197" s="105"/>
      <c r="H197" s="105"/>
      <c r="I197" s="140" t="s">
        <v>489</v>
      </c>
      <c r="J197" s="141" t="s">
        <v>141</v>
      </c>
      <c r="K197" s="142" t="s">
        <v>157</v>
      </c>
      <c r="L197" s="143">
        <v>0</v>
      </c>
      <c r="M197" s="144" t="s">
        <v>585</v>
      </c>
    </row>
    <row r="198" spans="1:13" ht="47.15" customHeight="1" thickBot="1">
      <c r="A198" s="86" t="s">
        <v>262</v>
      </c>
      <c r="B198" s="33" t="s">
        <v>263</v>
      </c>
      <c r="C198" s="35"/>
      <c r="D198" s="35"/>
      <c r="E198" s="36">
        <f>E199+E210+E212</f>
        <v>40.799999999999997</v>
      </c>
      <c r="F198" s="36">
        <f>F199+F210+F212</f>
        <v>78.800000000000011</v>
      </c>
      <c r="G198" s="153">
        <f>G199+G210+G212</f>
        <v>65.7</v>
      </c>
      <c r="H198" s="36">
        <f>H199+H210+H212</f>
        <v>13.1</v>
      </c>
      <c r="I198" s="34"/>
      <c r="J198" s="35"/>
      <c r="K198" s="37"/>
      <c r="L198" s="37"/>
      <c r="M198" s="38"/>
    </row>
    <row r="199" spans="1:13" ht="48.65" customHeight="1" thickBot="1">
      <c r="A199" s="87" t="s">
        <v>264</v>
      </c>
      <c r="B199" s="39" t="s">
        <v>265</v>
      </c>
      <c r="C199" s="41"/>
      <c r="D199" s="41"/>
      <c r="E199" s="42">
        <f>E200+E204+E205+E206+E207+E208+E209</f>
        <v>28.8</v>
      </c>
      <c r="F199" s="42">
        <f>F200+F204+F205+F206+F207+F208+F209</f>
        <v>66.800000000000011</v>
      </c>
      <c r="G199" s="42">
        <f>G200+G204+G205+G206+G207+G208+G209</f>
        <v>65.7</v>
      </c>
      <c r="H199" s="42">
        <f>H200+H204+H205+H206+H207+H208+H209</f>
        <v>1.1000000000000001</v>
      </c>
      <c r="I199" s="40"/>
      <c r="J199" s="41"/>
      <c r="K199" s="43"/>
      <c r="L199" s="43"/>
      <c r="M199" s="44"/>
    </row>
    <row r="200" spans="1:13" ht="32.5" customHeight="1">
      <c r="A200" s="190" t="s">
        <v>266</v>
      </c>
      <c r="B200" s="193" t="s">
        <v>32</v>
      </c>
      <c r="C200" s="41"/>
      <c r="D200" s="41"/>
      <c r="E200" s="42">
        <f>SUM(E201:E203)</f>
        <v>14.7</v>
      </c>
      <c r="F200" s="42">
        <f>SUM(F201:F203)</f>
        <v>52.7</v>
      </c>
      <c r="G200" s="42">
        <f>SUM(G201:G203)</f>
        <v>51.7</v>
      </c>
      <c r="H200" s="42">
        <f>SUM(H201:H203)</f>
        <v>1</v>
      </c>
      <c r="I200" s="54" t="s">
        <v>267</v>
      </c>
      <c r="J200" s="55" t="s">
        <v>462</v>
      </c>
      <c r="K200" s="56" t="s">
        <v>414</v>
      </c>
      <c r="L200" s="56" t="s">
        <v>414</v>
      </c>
      <c r="M200" s="114" t="s">
        <v>586</v>
      </c>
    </row>
    <row r="201" spans="1:13">
      <c r="A201" s="194"/>
      <c r="B201" s="185"/>
      <c r="C201" s="29" t="s">
        <v>3</v>
      </c>
      <c r="D201" s="29" t="s">
        <v>294</v>
      </c>
      <c r="E201" s="30">
        <v>0</v>
      </c>
      <c r="F201" s="30">
        <v>38</v>
      </c>
      <c r="G201" s="30">
        <v>37.700000000000003</v>
      </c>
      <c r="H201" s="30">
        <v>0.3</v>
      </c>
      <c r="I201" s="196" t="s">
        <v>490</v>
      </c>
      <c r="J201" s="169" t="s">
        <v>141</v>
      </c>
      <c r="K201" s="172" t="s">
        <v>491</v>
      </c>
      <c r="L201" s="175">
        <v>385</v>
      </c>
      <c r="M201" s="178" t="s">
        <v>587</v>
      </c>
    </row>
    <row r="202" spans="1:13">
      <c r="A202" s="194"/>
      <c r="B202" s="185"/>
      <c r="C202" s="29" t="s">
        <v>24</v>
      </c>
      <c r="D202" s="29" t="s">
        <v>342</v>
      </c>
      <c r="E202" s="30">
        <v>4.7</v>
      </c>
      <c r="F202" s="30">
        <v>4.7</v>
      </c>
      <c r="G202" s="30">
        <v>4.7</v>
      </c>
      <c r="H202" s="30"/>
      <c r="I202" s="197"/>
      <c r="J202" s="170"/>
      <c r="K202" s="173"/>
      <c r="L202" s="176"/>
      <c r="M202" s="179"/>
    </row>
    <row r="203" spans="1:13" ht="13.5" thickBot="1">
      <c r="A203" s="195"/>
      <c r="B203" s="186"/>
      <c r="C203" s="29" t="s">
        <v>6</v>
      </c>
      <c r="D203" s="29" t="s">
        <v>296</v>
      </c>
      <c r="E203" s="30">
        <v>10</v>
      </c>
      <c r="F203" s="30">
        <v>10</v>
      </c>
      <c r="G203" s="30">
        <v>9.3000000000000007</v>
      </c>
      <c r="H203" s="30">
        <v>0.7</v>
      </c>
      <c r="I203" s="198"/>
      <c r="J203" s="171"/>
      <c r="K203" s="174"/>
      <c r="L203" s="177"/>
      <c r="M203" s="180"/>
    </row>
    <row r="204" spans="1:13" ht="26.5" hidden="1" thickBot="1">
      <c r="A204" s="90" t="s">
        <v>268</v>
      </c>
      <c r="B204" s="58" t="s">
        <v>492</v>
      </c>
      <c r="C204" s="59" t="s">
        <v>5</v>
      </c>
      <c r="D204" s="59" t="s">
        <v>333</v>
      </c>
      <c r="E204" s="60">
        <v>0</v>
      </c>
      <c r="F204" s="60">
        <v>0</v>
      </c>
      <c r="G204" s="60">
        <v>0</v>
      </c>
      <c r="H204" s="60">
        <v>0</v>
      </c>
      <c r="I204" s="64" t="s">
        <v>269</v>
      </c>
      <c r="J204" s="59" t="s">
        <v>231</v>
      </c>
      <c r="K204" s="65" t="s">
        <v>143</v>
      </c>
      <c r="L204" s="65" t="s">
        <v>143</v>
      </c>
      <c r="M204" s="44"/>
    </row>
    <row r="205" spans="1:13" ht="39.5" hidden="1" thickBot="1">
      <c r="A205" s="90" t="s">
        <v>270</v>
      </c>
      <c r="B205" s="58" t="s">
        <v>27</v>
      </c>
      <c r="C205" s="59"/>
      <c r="D205" s="59"/>
      <c r="E205" s="60">
        <v>0</v>
      </c>
      <c r="F205" s="60">
        <v>0</v>
      </c>
      <c r="G205" s="60">
        <v>0</v>
      </c>
      <c r="H205" s="60">
        <v>0</v>
      </c>
      <c r="I205" s="64"/>
      <c r="J205" s="59"/>
      <c r="K205" s="65"/>
      <c r="L205" s="65"/>
      <c r="M205" s="44"/>
    </row>
    <row r="206" spans="1:13" ht="26.5" hidden="1" thickBot="1">
      <c r="A206" s="90" t="s">
        <v>271</v>
      </c>
      <c r="B206" s="58" t="s">
        <v>272</v>
      </c>
      <c r="C206" s="59" t="s">
        <v>24</v>
      </c>
      <c r="D206" s="59" t="s">
        <v>342</v>
      </c>
      <c r="E206" s="60">
        <v>0</v>
      </c>
      <c r="F206" s="60">
        <v>0</v>
      </c>
      <c r="G206" s="60">
        <v>0</v>
      </c>
      <c r="H206" s="60">
        <v>0</v>
      </c>
      <c r="I206" s="64" t="s">
        <v>273</v>
      </c>
      <c r="J206" s="59" t="s">
        <v>231</v>
      </c>
      <c r="K206" s="65" t="s">
        <v>143</v>
      </c>
      <c r="L206" s="65" t="s">
        <v>143</v>
      </c>
      <c r="M206" s="44"/>
    </row>
    <row r="207" spans="1:13" ht="26.5" hidden="1" thickBot="1">
      <c r="A207" s="90" t="s">
        <v>274</v>
      </c>
      <c r="B207" s="58" t="s">
        <v>31</v>
      </c>
      <c r="C207" s="59" t="s">
        <v>24</v>
      </c>
      <c r="D207" s="59" t="s">
        <v>342</v>
      </c>
      <c r="E207" s="60">
        <v>0</v>
      </c>
      <c r="F207" s="60">
        <v>0</v>
      </c>
      <c r="G207" s="60">
        <v>0</v>
      </c>
      <c r="H207" s="60">
        <v>0</v>
      </c>
      <c r="I207" s="64" t="s">
        <v>374</v>
      </c>
      <c r="J207" s="59" t="s">
        <v>141</v>
      </c>
      <c r="K207" s="65" t="s">
        <v>143</v>
      </c>
      <c r="L207" s="65" t="s">
        <v>143</v>
      </c>
      <c r="M207" s="44"/>
    </row>
    <row r="208" spans="1:13" ht="32.5" customHeight="1" thickBot="1">
      <c r="A208" s="87" t="s">
        <v>493</v>
      </c>
      <c r="B208" s="39" t="s">
        <v>494</v>
      </c>
      <c r="C208" s="41" t="s">
        <v>6</v>
      </c>
      <c r="D208" s="41" t="s">
        <v>296</v>
      </c>
      <c r="E208" s="45">
        <v>3.6</v>
      </c>
      <c r="F208" s="45">
        <v>3.6</v>
      </c>
      <c r="G208" s="45">
        <v>3.5</v>
      </c>
      <c r="H208" s="45">
        <v>0.1</v>
      </c>
      <c r="I208" s="40" t="s">
        <v>495</v>
      </c>
      <c r="J208" s="41" t="s">
        <v>462</v>
      </c>
      <c r="K208" s="43" t="s">
        <v>496</v>
      </c>
      <c r="L208" s="43" t="s">
        <v>496</v>
      </c>
      <c r="M208" s="44" t="s">
        <v>523</v>
      </c>
    </row>
    <row r="209" spans="1:13" ht="31.5" customHeight="1" thickBot="1">
      <c r="A209" s="87" t="s">
        <v>497</v>
      </c>
      <c r="B209" s="39" t="s">
        <v>498</v>
      </c>
      <c r="C209" s="41" t="s">
        <v>6</v>
      </c>
      <c r="D209" s="41" t="s">
        <v>296</v>
      </c>
      <c r="E209" s="45">
        <v>10.5</v>
      </c>
      <c r="F209" s="45">
        <v>10.5</v>
      </c>
      <c r="G209" s="45">
        <v>10.5</v>
      </c>
      <c r="H209" s="45">
        <v>0</v>
      </c>
      <c r="I209" s="40" t="s">
        <v>499</v>
      </c>
      <c r="J209" s="41" t="s">
        <v>462</v>
      </c>
      <c r="K209" s="43" t="s">
        <v>500</v>
      </c>
      <c r="L209" s="43" t="s">
        <v>501</v>
      </c>
      <c r="M209" s="44" t="s">
        <v>502</v>
      </c>
    </row>
    <row r="210" spans="1:13" ht="39.5" hidden="1" thickBot="1">
      <c r="A210" s="90" t="s">
        <v>375</v>
      </c>
      <c r="B210" s="58" t="s">
        <v>376</v>
      </c>
      <c r="C210" s="59"/>
      <c r="D210" s="59"/>
      <c r="E210" s="61">
        <f>SUM(E211:E211)</f>
        <v>0</v>
      </c>
      <c r="F210" s="61">
        <f>SUM(F211:F211)</f>
        <v>0</v>
      </c>
      <c r="G210" s="61">
        <f>SUM(G211:G211)</f>
        <v>0</v>
      </c>
      <c r="H210" s="61">
        <f>SUM(H211:H211)</f>
        <v>0</v>
      </c>
      <c r="I210" s="40"/>
      <c r="J210" s="41"/>
      <c r="K210" s="43"/>
      <c r="L210" s="43"/>
      <c r="M210" s="44"/>
    </row>
    <row r="211" spans="1:13" ht="39.5" hidden="1" thickBot="1">
      <c r="A211" s="90" t="s">
        <v>377</v>
      </c>
      <c r="B211" s="58" t="s">
        <v>376</v>
      </c>
      <c r="C211" s="59"/>
      <c r="D211" s="59"/>
      <c r="E211" s="60">
        <v>0</v>
      </c>
      <c r="F211" s="60">
        <v>0</v>
      </c>
      <c r="G211" s="60">
        <v>0</v>
      </c>
      <c r="H211" s="60">
        <v>0</v>
      </c>
      <c r="I211" s="40"/>
      <c r="J211" s="41"/>
      <c r="K211" s="43"/>
      <c r="L211" s="43"/>
      <c r="M211" s="44"/>
    </row>
    <row r="212" spans="1:13" ht="26.5" hidden="1" thickBot="1">
      <c r="A212" s="90" t="s">
        <v>503</v>
      </c>
      <c r="B212" s="58" t="s">
        <v>504</v>
      </c>
      <c r="C212" s="59"/>
      <c r="D212" s="59"/>
      <c r="E212" s="61">
        <f>SUM(E213:E213)</f>
        <v>12</v>
      </c>
      <c r="F212" s="61">
        <f>SUM(F213:F213)</f>
        <v>12</v>
      </c>
      <c r="G212" s="61">
        <f>SUM(G213:G213)</f>
        <v>0</v>
      </c>
      <c r="H212" s="61">
        <f>SUM(H213:H213)</f>
        <v>12</v>
      </c>
      <c r="I212" s="40"/>
      <c r="J212" s="41"/>
      <c r="K212" s="43"/>
      <c r="L212" s="43"/>
      <c r="M212" s="44"/>
    </row>
    <row r="213" spans="1:13" ht="28" customHeight="1" thickBot="1">
      <c r="A213" s="145" t="s">
        <v>505</v>
      </c>
      <c r="B213" s="146" t="s">
        <v>504</v>
      </c>
      <c r="C213" s="147" t="s">
        <v>3</v>
      </c>
      <c r="D213" s="147" t="s">
        <v>294</v>
      </c>
      <c r="E213" s="148">
        <v>12</v>
      </c>
      <c r="F213" s="148">
        <v>12</v>
      </c>
      <c r="G213" s="148">
        <v>0</v>
      </c>
      <c r="H213" s="148">
        <v>12</v>
      </c>
      <c r="I213" s="149" t="s">
        <v>506</v>
      </c>
      <c r="J213" s="147" t="s">
        <v>141</v>
      </c>
      <c r="K213" s="150" t="s">
        <v>157</v>
      </c>
      <c r="L213" s="151" t="s">
        <v>143</v>
      </c>
      <c r="M213" s="152" t="s">
        <v>529</v>
      </c>
    </row>
    <row r="214" spans="1:13">
      <c r="A214" s="46"/>
      <c r="B214" s="46"/>
      <c r="C214" s="48"/>
      <c r="D214" s="48"/>
      <c r="E214" s="49"/>
      <c r="F214" s="49"/>
      <c r="G214" s="49"/>
      <c r="H214" s="49"/>
      <c r="I214" s="47"/>
      <c r="J214" s="48"/>
      <c r="K214" s="50"/>
      <c r="L214" s="50"/>
      <c r="M214" s="47"/>
    </row>
    <row r="215" spans="1:13">
      <c r="A215" s="46"/>
      <c r="B215" s="46"/>
      <c r="C215" s="48"/>
      <c r="D215" s="48"/>
      <c r="E215" s="49"/>
      <c r="F215" s="49"/>
      <c r="G215" s="49"/>
      <c r="H215" s="49"/>
      <c r="I215" s="47"/>
      <c r="J215" s="48"/>
      <c r="K215" s="50"/>
      <c r="L215" s="50"/>
      <c r="M215" s="47"/>
    </row>
    <row r="216" spans="1:13">
      <c r="A216" s="46"/>
      <c r="B216" s="46"/>
      <c r="C216" s="48"/>
      <c r="D216" s="48"/>
      <c r="E216" s="49"/>
      <c r="F216" s="49"/>
      <c r="G216" s="49"/>
      <c r="H216" s="49"/>
      <c r="I216" s="47"/>
      <c r="J216" s="48"/>
      <c r="K216" s="50"/>
      <c r="L216" s="50"/>
      <c r="M216" s="47"/>
    </row>
    <row r="217" spans="1:13" ht="39">
      <c r="A217" s="82" t="s">
        <v>46</v>
      </c>
      <c r="B217" s="82" t="s">
        <v>47</v>
      </c>
      <c r="C217" s="82" t="s">
        <v>49</v>
      </c>
      <c r="D217" s="82" t="s">
        <v>50</v>
      </c>
      <c r="E217" s="82" t="s">
        <v>51</v>
      </c>
      <c r="F217" s="82" t="s">
        <v>52</v>
      </c>
    </row>
    <row r="218" spans="1:13">
      <c r="A218" s="27" t="s">
        <v>3</v>
      </c>
      <c r="B218" s="27" t="s">
        <v>550</v>
      </c>
      <c r="C218" s="95">
        <f>13270-247.8</f>
        <v>13022.2</v>
      </c>
      <c r="D218" s="95">
        <f>13397.9-247.8</f>
        <v>13150.1</v>
      </c>
      <c r="E218" s="30">
        <f>12737-245.6</f>
        <v>12491.4</v>
      </c>
      <c r="F218" s="30">
        <f>660.9-2.2</f>
        <v>658.69999999999993</v>
      </c>
    </row>
    <row r="219" spans="1:13" ht="26">
      <c r="A219" s="27" t="s">
        <v>4</v>
      </c>
      <c r="B219" s="27" t="s">
        <v>278</v>
      </c>
      <c r="C219" s="95">
        <v>693.1</v>
      </c>
      <c r="D219" s="95">
        <v>1109.4000000000001</v>
      </c>
      <c r="E219" s="30">
        <v>1073</v>
      </c>
      <c r="F219" s="30">
        <v>36.4</v>
      </c>
    </row>
    <row r="220" spans="1:13">
      <c r="A220" s="27" t="s">
        <v>5</v>
      </c>
      <c r="B220" s="27" t="s">
        <v>276</v>
      </c>
      <c r="C220" s="95">
        <v>200</v>
      </c>
      <c r="D220" s="95">
        <v>200</v>
      </c>
      <c r="E220" s="30">
        <v>130.5</v>
      </c>
      <c r="F220" s="30">
        <v>69.5</v>
      </c>
    </row>
    <row r="221" spans="1:13">
      <c r="A221" s="27" t="s">
        <v>10</v>
      </c>
      <c r="B221" s="27" t="s">
        <v>279</v>
      </c>
      <c r="C221" s="95">
        <v>15</v>
      </c>
      <c r="D221" s="95">
        <v>15</v>
      </c>
      <c r="E221" s="30">
        <v>14.8</v>
      </c>
      <c r="F221" s="30">
        <v>0.2</v>
      </c>
    </row>
    <row r="222" spans="1:13" ht="26">
      <c r="A222" s="27" t="s">
        <v>43</v>
      </c>
      <c r="B222" s="27" t="s">
        <v>275</v>
      </c>
      <c r="C222" s="95">
        <v>0</v>
      </c>
      <c r="D222" s="95">
        <v>20</v>
      </c>
      <c r="E222" s="30">
        <v>10.199999999999999</v>
      </c>
      <c r="F222" s="30">
        <v>9.8000000000000007</v>
      </c>
    </row>
    <row r="223" spans="1:13" ht="39">
      <c r="A223" s="27" t="s">
        <v>24</v>
      </c>
      <c r="B223" s="27" t="s">
        <v>507</v>
      </c>
      <c r="C223" s="95">
        <v>765.7</v>
      </c>
      <c r="D223" s="95">
        <v>798.3</v>
      </c>
      <c r="E223" s="30">
        <v>537.79999999999995</v>
      </c>
      <c r="F223" s="30">
        <v>260.5</v>
      </c>
    </row>
    <row r="224" spans="1:13">
      <c r="A224" s="27" t="s">
        <v>6</v>
      </c>
      <c r="B224" s="27" t="s">
        <v>277</v>
      </c>
      <c r="C224" s="95">
        <v>160</v>
      </c>
      <c r="D224" s="95">
        <v>160</v>
      </c>
      <c r="E224" s="30">
        <v>146.19999999999999</v>
      </c>
      <c r="F224" s="30">
        <v>13.8</v>
      </c>
    </row>
    <row r="225" spans="1:9">
      <c r="A225" s="27" t="s">
        <v>11</v>
      </c>
      <c r="B225" s="27" t="s">
        <v>280</v>
      </c>
      <c r="C225" s="95">
        <v>19</v>
      </c>
      <c r="D225" s="95">
        <v>19</v>
      </c>
      <c r="E225" s="30">
        <v>17.2</v>
      </c>
      <c r="F225" s="30">
        <v>1.8</v>
      </c>
    </row>
    <row r="226" spans="1:9" ht="26">
      <c r="A226" s="27" t="s">
        <v>193</v>
      </c>
      <c r="B226" s="27" t="s">
        <v>281</v>
      </c>
      <c r="C226" s="95">
        <v>0</v>
      </c>
      <c r="D226" s="95">
        <v>8.1</v>
      </c>
      <c r="E226" s="30">
        <v>8.1</v>
      </c>
      <c r="F226" s="30">
        <v>0</v>
      </c>
    </row>
    <row r="227" spans="1:9">
      <c r="A227" s="88"/>
      <c r="B227" s="51" t="s">
        <v>21</v>
      </c>
      <c r="C227" s="96">
        <f>SUM(C218:C226)</f>
        <v>14875.000000000002</v>
      </c>
      <c r="D227" s="96">
        <f>SUM(D218:D226)</f>
        <v>15479.9</v>
      </c>
      <c r="E227" s="89">
        <f>SUM(E218:E226)</f>
        <v>14429.2</v>
      </c>
      <c r="F227" s="89">
        <f>SUM(F218:F226)</f>
        <v>1050.6999999999998</v>
      </c>
    </row>
    <row r="229" spans="1:9">
      <c r="F229" s="156"/>
      <c r="G229" s="156"/>
      <c r="H229" s="156"/>
      <c r="I229" s="156"/>
    </row>
  </sheetData>
  <mergeCells count="186">
    <mergeCell ref="I4:M4"/>
    <mergeCell ref="I5:I6"/>
    <mergeCell ref="J5:J6"/>
    <mergeCell ref="K5:L5"/>
    <mergeCell ref="M5:M6"/>
    <mergeCell ref="E74:E77"/>
    <mergeCell ref="F4:F6"/>
    <mergeCell ref="A4:A6"/>
    <mergeCell ref="B4:B6"/>
    <mergeCell ref="C4:C6"/>
    <mergeCell ref="D4:D6"/>
    <mergeCell ref="E4:E6"/>
    <mergeCell ref="G4:G6"/>
    <mergeCell ref="H4:H6"/>
    <mergeCell ref="A84:A87"/>
    <mergeCell ref="B84:B87"/>
    <mergeCell ref="I85:I87"/>
    <mergeCell ref="M85:M87"/>
    <mergeCell ref="J85:J87"/>
    <mergeCell ref="K85:K87"/>
    <mergeCell ref="L85:L87"/>
    <mergeCell ref="A1:M1"/>
    <mergeCell ref="A2:M2"/>
    <mergeCell ref="C82:C83"/>
    <mergeCell ref="D82:D83"/>
    <mergeCell ref="E82:E83"/>
    <mergeCell ref="F82:F83"/>
    <mergeCell ref="G82:G83"/>
    <mergeCell ref="H82:H83"/>
    <mergeCell ref="F74:F77"/>
    <mergeCell ref="G74:G77"/>
    <mergeCell ref="H74:H77"/>
    <mergeCell ref="A79:A83"/>
    <mergeCell ref="B79:B83"/>
    <mergeCell ref="A74:A77"/>
    <mergeCell ref="B74:B77"/>
    <mergeCell ref="C74:C77"/>
    <mergeCell ref="D74:D77"/>
    <mergeCell ref="A99:A101"/>
    <mergeCell ref="B99:B101"/>
    <mergeCell ref="I99:I101"/>
    <mergeCell ref="M99:M101"/>
    <mergeCell ref="J99:J101"/>
    <mergeCell ref="K99:K101"/>
    <mergeCell ref="L99:L101"/>
    <mergeCell ref="F90:F92"/>
    <mergeCell ref="G90:G92"/>
    <mergeCell ref="H90:H92"/>
    <mergeCell ref="A93:A97"/>
    <mergeCell ref="B93:B97"/>
    <mergeCell ref="C93:C97"/>
    <mergeCell ref="D93:D97"/>
    <mergeCell ref="E93:E97"/>
    <mergeCell ref="F93:F97"/>
    <mergeCell ref="G93:G97"/>
    <mergeCell ref="H93:H97"/>
    <mergeCell ref="A90:A92"/>
    <mergeCell ref="B90:B92"/>
    <mergeCell ref="C90:C92"/>
    <mergeCell ref="E90:E92"/>
    <mergeCell ref="D90:D92"/>
    <mergeCell ref="M115:M116"/>
    <mergeCell ref="I115:I116"/>
    <mergeCell ref="J115:J116"/>
    <mergeCell ref="K115:K116"/>
    <mergeCell ref="L115:L116"/>
    <mergeCell ref="F105:F106"/>
    <mergeCell ref="G105:G106"/>
    <mergeCell ref="H105:H106"/>
    <mergeCell ref="A115:A116"/>
    <mergeCell ref="B115:B116"/>
    <mergeCell ref="A105:A106"/>
    <mergeCell ref="B105:B106"/>
    <mergeCell ref="C105:C106"/>
    <mergeCell ref="D105:D106"/>
    <mergeCell ref="E105:E106"/>
    <mergeCell ref="L118:L119"/>
    <mergeCell ref="M118:M119"/>
    <mergeCell ref="A123:A125"/>
    <mergeCell ref="B123:B125"/>
    <mergeCell ref="I124:I125"/>
    <mergeCell ref="J124:J125"/>
    <mergeCell ref="K124:K125"/>
    <mergeCell ref="L124:L125"/>
    <mergeCell ref="M124:M125"/>
    <mergeCell ref="A118:A119"/>
    <mergeCell ref="B118:B119"/>
    <mergeCell ref="I118:I119"/>
    <mergeCell ref="J118:J119"/>
    <mergeCell ref="K118:K119"/>
    <mergeCell ref="F128:F129"/>
    <mergeCell ref="G128:G129"/>
    <mergeCell ref="H128:H129"/>
    <mergeCell ref="A130:A131"/>
    <mergeCell ref="B130:B131"/>
    <mergeCell ref="A126:A129"/>
    <mergeCell ref="B126:B129"/>
    <mergeCell ref="C128:C129"/>
    <mergeCell ref="D128:D129"/>
    <mergeCell ref="E128:E129"/>
    <mergeCell ref="A142:A145"/>
    <mergeCell ref="B142:B145"/>
    <mergeCell ref="I142:I145"/>
    <mergeCell ref="M142:M145"/>
    <mergeCell ref="J142:J145"/>
    <mergeCell ref="K142:K145"/>
    <mergeCell ref="L142:L145"/>
    <mergeCell ref="A138:A141"/>
    <mergeCell ref="B138:B141"/>
    <mergeCell ref="I138:I141"/>
    <mergeCell ref="M138:M141"/>
    <mergeCell ref="J138:J141"/>
    <mergeCell ref="K138:K141"/>
    <mergeCell ref="L138:L141"/>
    <mergeCell ref="I151:I152"/>
    <mergeCell ref="M151:M152"/>
    <mergeCell ref="J151:J152"/>
    <mergeCell ref="K151:K152"/>
    <mergeCell ref="L151:L152"/>
    <mergeCell ref="A146:A148"/>
    <mergeCell ref="B146:B148"/>
    <mergeCell ref="A149:A150"/>
    <mergeCell ref="B149:B150"/>
    <mergeCell ref="A151:A152"/>
    <mergeCell ref="B151:B152"/>
    <mergeCell ref="I146:I148"/>
    <mergeCell ref="J146:J148"/>
    <mergeCell ref="L146:L148"/>
    <mergeCell ref="M146:M148"/>
    <mergeCell ref="K146:K148"/>
    <mergeCell ref="I149:I150"/>
    <mergeCell ref="J149:J150"/>
    <mergeCell ref="K149:K150"/>
    <mergeCell ref="L149:L150"/>
    <mergeCell ref="M149:M150"/>
    <mergeCell ref="A159:A161"/>
    <mergeCell ref="B159:B161"/>
    <mergeCell ref="A162:A163"/>
    <mergeCell ref="B162:B163"/>
    <mergeCell ref="I162:I163"/>
    <mergeCell ref="A156:A157"/>
    <mergeCell ref="B156:B157"/>
    <mergeCell ref="I156:I157"/>
    <mergeCell ref="M156:M157"/>
    <mergeCell ref="J156:J157"/>
    <mergeCell ref="K156:K157"/>
    <mergeCell ref="L156:L157"/>
    <mergeCell ref="C183:C184"/>
    <mergeCell ref="D183:D184"/>
    <mergeCell ref="E183:E184"/>
    <mergeCell ref="M162:M163"/>
    <mergeCell ref="J162:J163"/>
    <mergeCell ref="K162:K163"/>
    <mergeCell ref="L162:L163"/>
    <mergeCell ref="A173:A182"/>
    <mergeCell ref="B173:B182"/>
    <mergeCell ref="C175:C182"/>
    <mergeCell ref="D175:D182"/>
    <mergeCell ref="F175:F182"/>
    <mergeCell ref="G175:G182"/>
    <mergeCell ref="H175:H182"/>
    <mergeCell ref="E175:E182"/>
    <mergeCell ref="J201:J203"/>
    <mergeCell ref="K201:K203"/>
    <mergeCell ref="L201:L203"/>
    <mergeCell ref="M201:M203"/>
    <mergeCell ref="A8:A13"/>
    <mergeCell ref="B8:B13"/>
    <mergeCell ref="C8:C13"/>
    <mergeCell ref="E8:E13"/>
    <mergeCell ref="D8:D13"/>
    <mergeCell ref="F8:F13"/>
    <mergeCell ref="G8:G13"/>
    <mergeCell ref="H8:H13"/>
    <mergeCell ref="A190:A192"/>
    <mergeCell ref="B190:B192"/>
    <mergeCell ref="A200:A203"/>
    <mergeCell ref="B200:B203"/>
    <mergeCell ref="I201:I203"/>
    <mergeCell ref="F183:F184"/>
    <mergeCell ref="G183:G184"/>
    <mergeCell ref="H183:H184"/>
    <mergeCell ref="A187:A189"/>
    <mergeCell ref="B187:B189"/>
    <mergeCell ref="A183:A184"/>
    <mergeCell ref="B183:B184"/>
  </mergeCells>
  <pageMargins left="0.39370078740157483" right="0.39370078740157483" top="0.39370078740157483" bottom="0.39370078740157483" header="0.31496062992125984" footer="0.31496062992125984"/>
  <pageSetup paperSize="9" scale="64" orientation="landscape" r:id="rId1"/>
  <rowBreaks count="6" manualBreakCount="6">
    <brk id="83" max="16383" man="1"/>
    <brk id="97" max="12" man="1"/>
    <brk id="122" max="16383" man="1"/>
    <brk id="150" max="16383" man="1"/>
    <brk id="175" max="12" man="1"/>
    <brk id="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Ataskaita</vt:lpstr>
      <vt:lpstr>3 programa</vt:lpstr>
      <vt:lpstr>'3 programa'!Print_Area</vt:lpstr>
      <vt:lpstr>Ataskaita!Print_Area</vt:lpstr>
      <vt:lpstr>'3 programa'!Print_Titles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2022-02-24T06:35:32Z</cp:lastPrinted>
  <dcterms:created xsi:type="dcterms:W3CDTF">2015-10-15T13:35:41Z</dcterms:created>
  <dcterms:modified xsi:type="dcterms:W3CDTF">2022-02-24T06:35:42Z</dcterms:modified>
</cp:coreProperties>
</file>