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ATASKAITOS\2021 SVP ataskaita\SPRENDIMAS\"/>
    </mc:Choice>
  </mc:AlternateContent>
  <bookViews>
    <workbookView xWindow="0" yWindow="0" windowWidth="28800" windowHeight="11700"/>
  </bookViews>
  <sheets>
    <sheet name="Ataskaita" sheetId="11" r:id="rId1"/>
    <sheet name="6 programa" sheetId="22" r:id="rId2"/>
  </sheets>
  <definedNames>
    <definedName name="_xlnm.Print_Area" localSheetId="1">'6 programa'!$A$1:$M$226</definedName>
    <definedName name="_xlnm.Print_Titles" localSheetId="1">'6 programa'!$4:$6</definedName>
  </definedNames>
  <calcPr calcId="162913" fullPrecision="0"/>
</workbook>
</file>

<file path=xl/calcChain.xml><?xml version="1.0" encoding="utf-8"?>
<calcChain xmlns="http://schemas.openxmlformats.org/spreadsheetml/2006/main">
  <c r="F225" i="22" l="1"/>
  <c r="E225" i="22"/>
  <c r="D225" i="22"/>
  <c r="C225" i="22"/>
  <c r="H206" i="22"/>
  <c r="G206" i="22"/>
  <c r="F206" i="22"/>
  <c r="E206" i="22"/>
  <c r="H203" i="22"/>
  <c r="G203" i="22"/>
  <c r="F203" i="22"/>
  <c r="E203" i="22"/>
  <c r="H199" i="22"/>
  <c r="G199" i="22"/>
  <c r="F199" i="22"/>
  <c r="E199" i="22"/>
  <c r="H195" i="22"/>
  <c r="G195" i="22"/>
  <c r="F195" i="22"/>
  <c r="E195" i="22"/>
  <c r="H191" i="22"/>
  <c r="G191" i="22"/>
  <c r="F191" i="22"/>
  <c r="E191" i="22"/>
  <c r="H188" i="22"/>
  <c r="G188" i="22"/>
  <c r="F188" i="22"/>
  <c r="E188" i="22"/>
  <c r="H182" i="22"/>
  <c r="G182" i="22"/>
  <c r="F182" i="22"/>
  <c r="E182" i="22"/>
  <c r="H180" i="22"/>
  <c r="G180" i="22"/>
  <c r="F180" i="22"/>
  <c r="E180" i="22"/>
  <c r="H179" i="22"/>
  <c r="H176" i="22"/>
  <c r="G176" i="22"/>
  <c r="F176" i="22"/>
  <c r="E176" i="22"/>
  <c r="H169" i="22"/>
  <c r="G169" i="22"/>
  <c r="F169" i="22"/>
  <c r="E169" i="22"/>
  <c r="H165" i="22"/>
  <c r="G165" i="22"/>
  <c r="F165" i="22"/>
  <c r="E165" i="22"/>
  <c r="H159" i="22"/>
  <c r="G159" i="22"/>
  <c r="G158" i="22" s="1"/>
  <c r="F159" i="22"/>
  <c r="F158" i="22" s="1"/>
  <c r="E159" i="22"/>
  <c r="E158" i="22" s="1"/>
  <c r="H158" i="22"/>
  <c r="H155" i="22"/>
  <c r="G155" i="22"/>
  <c r="F155" i="22"/>
  <c r="E155" i="22"/>
  <c r="H151" i="22"/>
  <c r="G151" i="22"/>
  <c r="G150" i="22" s="1"/>
  <c r="F151" i="22"/>
  <c r="E151" i="22"/>
  <c r="E150" i="22" s="1"/>
  <c r="H150" i="22"/>
  <c r="F150" i="22"/>
  <c r="H144" i="22"/>
  <c r="G144" i="22"/>
  <c r="F144" i="22"/>
  <c r="E144" i="22"/>
  <c r="H140" i="22"/>
  <c r="G140" i="22"/>
  <c r="F140" i="22"/>
  <c r="E140" i="22"/>
  <c r="H137" i="22"/>
  <c r="G137" i="22"/>
  <c r="F137" i="22"/>
  <c r="E137" i="22"/>
  <c r="H133" i="22"/>
  <c r="G133" i="22"/>
  <c r="F133" i="22"/>
  <c r="E133" i="22"/>
  <c r="H130" i="22"/>
  <c r="G130" i="22"/>
  <c r="F130" i="22"/>
  <c r="E130" i="22"/>
  <c r="H125" i="22"/>
  <c r="G125" i="22"/>
  <c r="F125" i="22"/>
  <c r="E125" i="22"/>
  <c r="H121" i="22"/>
  <c r="G121" i="22"/>
  <c r="F121" i="22"/>
  <c r="E121" i="22"/>
  <c r="H118" i="22"/>
  <c r="G118" i="22"/>
  <c r="F118" i="22"/>
  <c r="E118" i="22"/>
  <c r="H115" i="22"/>
  <c r="G115" i="22"/>
  <c r="F115" i="22"/>
  <c r="E115" i="22"/>
  <c r="H113" i="22"/>
  <c r="G113" i="22"/>
  <c r="F113" i="22"/>
  <c r="E113" i="22"/>
  <c r="H109" i="22"/>
  <c r="G109" i="22"/>
  <c r="F109" i="22"/>
  <c r="E109" i="22"/>
  <c r="H107" i="22"/>
  <c r="G107" i="22"/>
  <c r="F107" i="22"/>
  <c r="E107" i="22"/>
  <c r="H104" i="22"/>
  <c r="G104" i="22"/>
  <c r="F104" i="22"/>
  <c r="E104" i="22"/>
  <c r="H102" i="22"/>
  <c r="G102" i="22"/>
  <c r="F102" i="22"/>
  <c r="E102" i="22"/>
  <c r="H99" i="22"/>
  <c r="G99" i="22"/>
  <c r="F99" i="22"/>
  <c r="E99" i="22"/>
  <c r="H95" i="22"/>
  <c r="G95" i="22"/>
  <c r="F95" i="22"/>
  <c r="E95" i="22"/>
  <c r="H92" i="22"/>
  <c r="H91" i="22" s="1"/>
  <c r="G92" i="22"/>
  <c r="F92" i="22"/>
  <c r="F91" i="22" s="1"/>
  <c r="E92" i="22"/>
  <c r="G91" i="22"/>
  <c r="H88" i="22"/>
  <c r="H86" i="22" s="1"/>
  <c r="G88" i="22"/>
  <c r="G86" i="22" s="1"/>
  <c r="F88" i="22"/>
  <c r="F86" i="22" s="1"/>
  <c r="E88" i="22"/>
  <c r="E86" i="22" s="1"/>
  <c r="H82" i="22"/>
  <c r="G82" i="22"/>
  <c r="F82" i="22"/>
  <c r="E82" i="22"/>
  <c r="H79" i="22"/>
  <c r="G79" i="22"/>
  <c r="F79" i="22"/>
  <c r="E79" i="22"/>
  <c r="H74" i="22"/>
  <c r="G74" i="22"/>
  <c r="F74" i="22"/>
  <c r="E74" i="22"/>
  <c r="H71" i="22"/>
  <c r="G71" i="22"/>
  <c r="F71" i="22"/>
  <c r="E71" i="22"/>
  <c r="H69" i="22"/>
  <c r="G69" i="22"/>
  <c r="F69" i="22"/>
  <c r="E69" i="22"/>
  <c r="H57" i="22"/>
  <c r="G57" i="22"/>
  <c r="F57" i="22"/>
  <c r="E57" i="22"/>
  <c r="H54" i="22"/>
  <c r="G54" i="22"/>
  <c r="F54" i="22"/>
  <c r="E54" i="22"/>
  <c r="H52" i="22"/>
  <c r="G52" i="22"/>
  <c r="F52" i="22"/>
  <c r="E52" i="22"/>
  <c r="H47" i="22"/>
  <c r="G47" i="22"/>
  <c r="F47" i="22"/>
  <c r="E47" i="22"/>
  <c r="H44" i="22"/>
  <c r="G44" i="22"/>
  <c r="F44" i="22"/>
  <c r="E44" i="22"/>
  <c r="H38" i="22"/>
  <c r="G38" i="22"/>
  <c r="F38" i="22"/>
  <c r="E38" i="22"/>
  <c r="H32" i="22"/>
  <c r="G32" i="22"/>
  <c r="F32" i="22"/>
  <c r="E32" i="22"/>
  <c r="H23" i="22"/>
  <c r="G23" i="22"/>
  <c r="F23" i="22"/>
  <c r="E23" i="22"/>
  <c r="H14" i="22"/>
  <c r="G14" i="22"/>
  <c r="F14" i="22"/>
  <c r="E14" i="22"/>
  <c r="H13" i="22"/>
  <c r="E91" i="22" l="1"/>
  <c r="H12" i="22"/>
  <c r="H124" i="22"/>
  <c r="H123" i="22" s="1"/>
  <c r="E13" i="22"/>
  <c r="F13" i="22"/>
  <c r="F12" i="22" s="1"/>
  <c r="F124" i="22"/>
  <c r="F123" i="22" s="1"/>
  <c r="G179" i="22"/>
  <c r="G157" i="22" s="1"/>
  <c r="E124" i="22"/>
  <c r="E123" i="22" s="1"/>
  <c r="F179" i="22"/>
  <c r="F157" i="22" s="1"/>
  <c r="G13" i="22"/>
  <c r="G12" i="22" s="1"/>
  <c r="G124" i="22"/>
  <c r="G123" i="22" s="1"/>
  <c r="E179" i="22"/>
  <c r="E157" i="22" s="1"/>
  <c r="H157" i="22"/>
  <c r="E12" i="22"/>
  <c r="F8" i="22" l="1"/>
  <c r="F7" i="22" s="1"/>
  <c r="H8" i="22"/>
  <c r="H7" i="22" s="1"/>
  <c r="G8" i="22"/>
  <c r="G7" i="22" s="1"/>
  <c r="E8" i="22"/>
  <c r="E7" i="22" s="1"/>
</calcChain>
</file>

<file path=xl/sharedStrings.xml><?xml version="1.0" encoding="utf-8"?>
<sst xmlns="http://schemas.openxmlformats.org/spreadsheetml/2006/main" count="1020" uniqueCount="496">
  <si>
    <t>IŠ VISO:</t>
  </si>
  <si>
    <t>SB</t>
  </si>
  <si>
    <t>SUSISIEKIMO SISTEMOS PRIEŽIŪROS IR PLĖTROS PROGRAMOS (NR. 06)</t>
  </si>
  <si>
    <t>06</t>
  </si>
  <si>
    <t>Tiltų ir kelio statinių priežiūra</t>
  </si>
  <si>
    <t>Viešojo transporto priežiūros ir paslaugų kokybės kontroliavimas</t>
  </si>
  <si>
    <t>ES</t>
  </si>
  <si>
    <t>Kt</t>
  </si>
  <si>
    <t>KVJUD</t>
  </si>
  <si>
    <t>Asfaltuotų daugiabučių kiemų dangų remontas</t>
  </si>
  <si>
    <t>Pajūrio g. rekonstravimas</t>
  </si>
  <si>
    <t>SB(L)</t>
  </si>
  <si>
    <t>Miesto gatvių ženklinimas</t>
  </si>
  <si>
    <t>SB(VR)</t>
  </si>
  <si>
    <t>SB(VRL)</t>
  </si>
  <si>
    <t>Medžiagų tyrimas ir kontroliniai bandymai</t>
  </si>
  <si>
    <t>SB(ŽPL)</t>
  </si>
  <si>
    <t>SB(KPP)</t>
  </si>
  <si>
    <t>Kiemų ir privažiuojamųjų kelių  prie biudžetinių įstaigų dangos remontas</t>
  </si>
  <si>
    <t>Asfaltbetonio dangos, žvyruotos dangos ir akmenimis grįstų miesto gatvių dangos remontas</t>
  </si>
  <si>
    <t>Eismo reguliavimo infrastruktūros eksploatacija ir įrengimas</t>
  </si>
  <si>
    <t>Mokamo automobilių stovėjimo sistemos mieste kūrimas ir išlaikymas</t>
  </si>
  <si>
    <t>tūkst. Eur</t>
  </si>
  <si>
    <t>Klaipėdos miesto viešojo transporto švieslenčių ir informacinių švieslenčių įrengimas ir atnaujinimas</t>
  </si>
  <si>
    <t>Viešojo transporto (autobusų ir maršrutinių taksi) integravimo sistemos įrangos įsigijimas ir atnaujinimas</t>
  </si>
  <si>
    <t>Baltijos pr. ir Šilutės pl. žiedinės sankryžos rekonstravimas</t>
  </si>
  <si>
    <t>Elektra varomo viešojo transporto naujų galimybių plėtra (DEPO), ELENA</t>
  </si>
  <si>
    <t>Tauralaukio gyvenvietės gatvių rekonstravimas</t>
  </si>
  <si>
    <t>Keleivinio transporto stotelių su įvažomis Klaipėdos miesto gatvėse projektavimas ir įrengimas</t>
  </si>
  <si>
    <t>Klaipėdos miestui priklausančių elektromobilių įkrovimo stotelių eksploatavimas ir priežiūra</t>
  </si>
  <si>
    <t>SB(ES)</t>
  </si>
  <si>
    <t xml:space="preserve">STRATEGINIO VEIKLOS PLANO VYKDYMO ATASKAITA </t>
  </si>
  <si>
    <t>SUSISIEKIMO SISTEMOS PRIEŽIŪROS IR PLĖTROS PROGRAMA (NR. 06)</t>
  </si>
  <si>
    <t>ĮVYKDYMO ATASKAITA</t>
  </si>
  <si>
    <t>faktiškai įvykdyta</t>
  </si>
  <si>
    <t>iš dalies įvykdyta</t>
  </si>
  <si>
    <t>neįvykdyta</t>
  </si>
  <si>
    <r>
      <rPr>
        <b/>
        <sz val="12"/>
        <rFont val="Times New Roman"/>
        <family val="1"/>
        <charset val="186"/>
      </rPr>
      <t>Pastaba</t>
    </r>
    <r>
      <rPr>
        <sz val="12"/>
        <rFont val="Times New Roman"/>
        <family val="1"/>
        <charset val="186"/>
      </rPr>
      <t>. Strateginio planavimo skyrius, vertindamas programos įgyvendinimo lygį, atsižvelgia į programos priemonių ir papriemonių įgyvendinimo lygį:</t>
    </r>
  </si>
  <si>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</si>
  <si>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</si>
  <si>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</si>
  <si>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Naujo tilto su pakeliamu mechanizmu per Danę statyba ir prieigų sutvarkymas</t>
  </si>
  <si>
    <t>Žvejybos produktų iškrovimo vietos prie jūros Klaipėdos miesto teritorijoje įrengimas</t>
  </si>
  <si>
    <t>Mėgėjų sodų teritorijoje savivaldybių institucijų valdomų kelių remontas</t>
  </si>
  <si>
    <t>Medžiagų tyrimas ir kontroliniai bandymai, topografinių nuotraukų, išpildomųjų geodezinių nuotraukų įsigijimas, statinių projektų ekspertizių bei kitos inžinerinės paslaugos</t>
  </si>
  <si>
    <t>Nuostolingų maršrutų subsidijavimas priemiesčio ir miesto maršrutus aptarnaujantiems vežėjams</t>
  </si>
  <si>
    <t>Maršrutas į LEZ teritoriją</t>
  </si>
  <si>
    <t>URBACT III projekto „Gyvos gatvės“ įgyvendinimas</t>
  </si>
  <si>
    <t>Kodas</t>
  </si>
  <si>
    <t>METINIO VEIKLOS PLANO VYKDYMO ATASKAITA</t>
  </si>
  <si>
    <t>SP lėšos</t>
  </si>
  <si>
    <t>Patvirtintas asignavimų planas</t>
  </si>
  <si>
    <t>Patikslintas asignavimų planas</t>
  </si>
  <si>
    <t>Iš viso gauta asignavimų</t>
  </si>
  <si>
    <t>Likutis</t>
  </si>
  <si>
    <t>Rodiklis</t>
  </si>
  <si>
    <t>Mato vnt.</t>
  </si>
  <si>
    <t>Pastaba</t>
  </si>
  <si>
    <t>Planas</t>
  </si>
  <si>
    <t>Faktas</t>
  </si>
  <si>
    <t>Susisiekimo sistemos priežiūros ir plėtros programa</t>
  </si>
  <si>
    <t>06.01.</t>
  </si>
  <si>
    <t xml:space="preserve">Didinti gatvių tinklo pralaidumą ir užtikrinti jų tankumą   </t>
  </si>
  <si>
    <t>06.01.01.</t>
  </si>
  <si>
    <t>06.01.01.01.</t>
  </si>
  <si>
    <t>06.01.01.01.01.</t>
  </si>
  <si>
    <t>vnt.</t>
  </si>
  <si>
    <t>2,00</t>
  </si>
  <si>
    <t>0,00</t>
  </si>
  <si>
    <t>Atliktas poveikio aplinkai vertinimo dokumentas</t>
  </si>
  <si>
    <t>1,00</t>
  </si>
  <si>
    <t>06.01.01.01.03.</t>
  </si>
  <si>
    <t>06.01.01.01.04.</t>
  </si>
  <si>
    <t>Atlikta gatvės tiesimo darbų. Užbaigtumas</t>
  </si>
  <si>
    <t>proc.</t>
  </si>
  <si>
    <t>100,00</t>
  </si>
  <si>
    <t>SB(ŽP)</t>
  </si>
  <si>
    <t>06.01.01.01.05.</t>
  </si>
  <si>
    <t>06.01.01.02.</t>
  </si>
  <si>
    <t>Šiaurinės miesto dalies gatvių tinklo modernizavimas</t>
  </si>
  <si>
    <t>06.01.01.02.01.</t>
  </si>
  <si>
    <t>Atliktas gatvių –  Klaipėdos g. (500 m) ir Virkučių g. (1004 m) rekonstravimas. Užbaigtumas</t>
  </si>
  <si>
    <t>06.01.01.02.02.</t>
  </si>
  <si>
    <t>Atlikta gatvės rekonstravimo darbų. Užbaigtumas</t>
  </si>
  <si>
    <t>5,00</t>
  </si>
  <si>
    <t>Dubliuojančios gatvės nuo Šiltnamių g. iki Klaipėdos g. su pėsčiųjų ir dviračių taku ir įvažomis į Liepojos g. įrengimas</t>
  </si>
  <si>
    <t>06.01.01.03.</t>
  </si>
  <si>
    <t>06.01.01.03.01.</t>
  </si>
  <si>
    <t>Tilžės g. nuo Šilutės pl. iki geležinkelio pervažos rekonstrukcija, pertvarkant žiedinę Mokyklos g. ir Šilutės pl. sankryžą</t>
  </si>
  <si>
    <t>Atlikta žiedinės sankryžos rekonstravimo darbų. Užbaigtumas</t>
  </si>
  <si>
    <t>06.01.01.03.02.</t>
  </si>
  <si>
    <t>Neeksploatuojamų požeminių perėjų Šilutės pl. rekonstravimas</t>
  </si>
  <si>
    <t>06.01.01.03.04.</t>
  </si>
  <si>
    <t>06.01.01.05.</t>
  </si>
  <si>
    <t>Rytų ir Vakarų krypties gatvių tinklo modernizavimas</t>
  </si>
  <si>
    <t>Joniškės g. rekonstravimas</t>
  </si>
  <si>
    <t>10,00</t>
  </si>
  <si>
    <t>06.01.01.05.02.</t>
  </si>
  <si>
    <t>Statybininkų prospekto tęsinio tiesimas nuo Šilutės pl. per LEZ teritoriją iki 141 kelio: II etapas – Lypkių gatvės ruožo nuo Šilutės plento tiesmas</t>
  </si>
  <si>
    <t>06.01.01.07.</t>
  </si>
  <si>
    <t>Parengiamieji darbai įgyvendinat gatvių rekonstrukcijos projektus</t>
  </si>
  <si>
    <t>Suteikta gatvių dangų, konstruktyvo ir betoninių gaminių kontrolinių bandymų paslaugų. Užbaigtumas</t>
  </si>
  <si>
    <t>06.01.02.</t>
  </si>
  <si>
    <t xml:space="preserve"> Užtikrinti patogios viešojo transporto sistemos funkcionavimą  </t>
  </si>
  <si>
    <t>06.01.02.01.</t>
  </si>
  <si>
    <t>Viešojo transporto paslaugų organizavimas</t>
  </si>
  <si>
    <t>06.01.02.01.01.</t>
  </si>
  <si>
    <t>Transporto kompensacijų mokėjimas</t>
  </si>
  <si>
    <t>Renginių, kurių metu keleiviams bus taikomos lengvatos</t>
  </si>
  <si>
    <t>skaičius</t>
  </si>
  <si>
    <t>6,00</t>
  </si>
  <si>
    <t>15,00</t>
  </si>
  <si>
    <t>4,00</t>
  </si>
  <si>
    <t>Parduota lengvatinių bilietų, milijonai</t>
  </si>
  <si>
    <t>06.01.02.01.02.</t>
  </si>
  <si>
    <t>Kompensuota nuostolingų maršrutų</t>
  </si>
  <si>
    <t>06.01.02.01.03.</t>
  </si>
  <si>
    <t>7,00</t>
  </si>
  <si>
    <t>06.01.02.01.04.</t>
  </si>
  <si>
    <t>06.01.02.01.05.</t>
  </si>
  <si>
    <t>Išmokėta už 2018 m. gautą autobusų integracijos įrangą ir sistemą. Užbaigtumas</t>
  </si>
  <si>
    <t>06.01.02.01.06.</t>
  </si>
  <si>
    <t>Įrengta elektros įvadų švieslenčių įrengimui</t>
  </si>
  <si>
    <t>8,00</t>
  </si>
  <si>
    <t>06.01.02.02.</t>
  </si>
  <si>
    <t>06.01.02.02.01.</t>
  </si>
  <si>
    <t>Įrengta stotelių su įvažomis</t>
  </si>
  <si>
    <t>Įrengtas įvažos pratęsimas, esantis Naujojo turgaus autobusų stotelėje (kryptis į pietinę miesto dalį)</t>
  </si>
  <si>
    <t>06.01.02.03.</t>
  </si>
  <si>
    <t>Klaipėdos miesto viešojo transporto atnaujinimas</t>
  </si>
  <si>
    <t>06.01.02.03.01.</t>
  </si>
  <si>
    <t>18,00</t>
  </si>
  <si>
    <t>06.01.03.</t>
  </si>
  <si>
    <t xml:space="preserve">Diegti eismo srautų reguliavimo ir saugumo priemones  </t>
  </si>
  <si>
    <t>06.01.03.01.</t>
  </si>
  <si>
    <t>Eismo srautų reguliavimo ir saugumo priemonių įgyvendinimas</t>
  </si>
  <si>
    <t>06.01.03.01.01.</t>
  </si>
  <si>
    <t>Atnaujinta dekoratyvinių kelio ženklų stovų</t>
  </si>
  <si>
    <t>Eksploatuojama šviesoforų</t>
  </si>
  <si>
    <t>Eksploatuojama eismo reguliavimo priemonių, tūkst.</t>
  </si>
  <si>
    <t>06.01.03.01.02.</t>
  </si>
  <si>
    <t>Suženklinta gatvių</t>
  </si>
  <si>
    <t>ha</t>
  </si>
  <si>
    <t>06.01.03.01.03.</t>
  </si>
  <si>
    <t>Susisiekimo sistemos objektų pritaikymas neįgaliesiems</t>
  </si>
  <si>
    <t>Įrengta neregių vedimo dangos autobusų stotelėse</t>
  </si>
  <si>
    <t>14,00</t>
  </si>
  <si>
    <t>06.01.03.01.04.</t>
  </si>
  <si>
    <t>Eksploatuojamų bilietų automatų</t>
  </si>
  <si>
    <t>06.01.03.01.05.</t>
  </si>
  <si>
    <t>Klaipėdos miesto gatvių pėsčiųjų perėjų kryptinis apšvietimas</t>
  </si>
  <si>
    <t>Apšviesta pėsčiųjų perėjų</t>
  </si>
  <si>
    <t>Automatinės eismo priežiūros prietaisų įsigijimas ir nuoma</t>
  </si>
  <si>
    <t>Eksploatuojama greičio matuoklių</t>
  </si>
  <si>
    <t>Eksploatuojama prietaisų</t>
  </si>
  <si>
    <t>06.01.03.03.</t>
  </si>
  <si>
    <t>Naujų ekologiškų viešojo transporto ir  alternatyvaus judėjimo projektų įgyvendinimas</t>
  </si>
  <si>
    <t>06.01.03.03.01.</t>
  </si>
  <si>
    <t>Įdiegta transporto valdymo sistema. Užbaigtumas</t>
  </si>
  <si>
    <t>06.01.03.03.02.</t>
  </si>
  <si>
    <t>06.01.03.03.03.</t>
  </si>
  <si>
    <t>06.01.03.03.06.</t>
  </si>
  <si>
    <t>Ekslpoatuojama elektromobilių įkrovimo stotelių</t>
  </si>
  <si>
    <t>06.01.03.03.07.</t>
  </si>
  <si>
    <t>Ištisinio asfaltbetonio dangos įrengimas miesto gatvėse ir kiemuose</t>
  </si>
  <si>
    <t>Ištisinio asfaltbetonio dangos remontas</t>
  </si>
  <si>
    <t>Paklota ištisinio asfaltbetonio dangos</t>
  </si>
  <si>
    <t>Prižiūrima žvyruotos dangos</t>
  </si>
  <si>
    <t>1,30</t>
  </si>
  <si>
    <t>Suremontuota asfaltbetonio dangos duobių kiemuose</t>
  </si>
  <si>
    <t>Pėsčiųjų ir dviračių takų, šaligatvių (su dviračių takais) bei privažiuojamųjų kelių remonto bei įrengimo darbai</t>
  </si>
  <si>
    <t>Suremontuota šaligatvių su dviračių takais</t>
  </si>
  <si>
    <t>Atnaujinta šaligatvių miesto gatvėse</t>
  </si>
  <si>
    <t>Įstaigų, kurių kiemuose atlikta asfalto dangos remonto darbų</t>
  </si>
  <si>
    <t>Prižiūrima tiltų ir viadukų</t>
  </si>
  <si>
    <t>3,00</t>
  </si>
  <si>
    <t>Privažiuojamojo kelio prie pastato Debreceno g. 48  įrengimas ir pastato aplinkos sutvarkymas</t>
  </si>
  <si>
    <t>Europos Sąjungos paramos lėšos</t>
  </si>
  <si>
    <t>Kelių priežiūros ir plėtros programos lėšos</t>
  </si>
  <si>
    <t>Programų lėšų likučių laikinai laisvos lėšos  (apyvartos lėšų likutis)</t>
  </si>
  <si>
    <t>Vietinės rinkliavos lėšos</t>
  </si>
  <si>
    <t>Vietinių rinkliavų likučio lėšos</t>
  </si>
  <si>
    <t>Kiti šaltiniai</t>
  </si>
  <si>
    <t>Žemės pardavimų lėšos</t>
  </si>
  <si>
    <t>Žemės pardavimų likučio lėšos</t>
  </si>
  <si>
    <t>Klaipėdos valstybinio jūsų uosto direkcijos lėšos</t>
  </si>
  <si>
    <t>13</t>
  </si>
  <si>
    <t>16</t>
  </si>
  <si>
    <t>BVS lėšos</t>
  </si>
  <si>
    <t>Autobusų, kurių amžius neviršija 15 metų, dalis miesto viešajame transporte</t>
  </si>
  <si>
    <t>68,00</t>
  </si>
  <si>
    <t>63,00</t>
  </si>
  <si>
    <t>85,70</t>
  </si>
  <si>
    <t>Gatvių, kuriomis važinėja viešasis transportas, ilgis</t>
  </si>
  <si>
    <t>km</t>
  </si>
  <si>
    <t>Gatvių tankis</t>
  </si>
  <si>
    <t>Rekonstruoti, tiesti ir prižiūrėti gatves</t>
  </si>
  <si>
    <t>Gatvių tiesimas ir rekonstravimas</t>
  </si>
  <si>
    <t>Atlikta sankryžos rekonstravimo darbų. Užbaigtumas</t>
  </si>
  <si>
    <t>SB(VB)</t>
  </si>
  <si>
    <t>Atlikta rekonstravimo darbų</t>
  </si>
  <si>
    <t>1560503</t>
  </si>
  <si>
    <t>30,00</t>
  </si>
  <si>
    <t>35,00</t>
  </si>
  <si>
    <t>148</t>
  </si>
  <si>
    <t>151</t>
  </si>
  <si>
    <t>1560502</t>
  </si>
  <si>
    <t>155</t>
  </si>
  <si>
    <t>14118</t>
  </si>
  <si>
    <t>06.01.01.01.02.</t>
  </si>
  <si>
    <t>131</t>
  </si>
  <si>
    <t>06.01.01.01.06.</t>
  </si>
  <si>
    <t>06.01.01.01.07.</t>
  </si>
  <si>
    <t>06.01.01.01.08.</t>
  </si>
  <si>
    <t>06.01.01.01.09.</t>
  </si>
  <si>
    <t>Danės g. rekonstravimas</t>
  </si>
  <si>
    <t>06.01.01.01.10.</t>
  </si>
  <si>
    <t>99,00</t>
  </si>
  <si>
    <t>06.01.01.01.11.</t>
  </si>
  <si>
    <t>06.01.01.01.12.</t>
  </si>
  <si>
    <t>Klemiškės g. rekonstravimas</t>
  </si>
  <si>
    <t>06.01.01.01.13.</t>
  </si>
  <si>
    <t>06.01.01.01.14.</t>
  </si>
  <si>
    <t>06.01.01.01.15.</t>
  </si>
  <si>
    <t>06.01.01.01.16.</t>
  </si>
  <si>
    <t>06.01.01.01.17.</t>
  </si>
  <si>
    <t>Koreguotas techninis projektas</t>
  </si>
  <si>
    <t>06.01.01.01.18.</t>
  </si>
  <si>
    <t>06.01.01.03.03.</t>
  </si>
  <si>
    <t>1560102</t>
  </si>
  <si>
    <t>06.01.01.03.05.</t>
  </si>
  <si>
    <t>06.01.01.03.06.</t>
  </si>
  <si>
    <t>06.01.01.03.07.</t>
  </si>
  <si>
    <t>06.01.01.03.08.</t>
  </si>
  <si>
    <t>06.01.01.03.09.</t>
  </si>
  <si>
    <t>S. Daukanto g. nuo Šaulių g. iki J. Zauerveino g. kapitalinis remontas</t>
  </si>
  <si>
    <t>06.01.01.03.10.</t>
  </si>
  <si>
    <t>06.01.01.03.11.</t>
  </si>
  <si>
    <t>Paprastojo remonto ir priežiūros darbų techninė priežiūra</t>
  </si>
  <si>
    <t>Atlikta techninė priežiūra</t>
  </si>
  <si>
    <t>1551</t>
  </si>
  <si>
    <t>16,00</t>
  </si>
  <si>
    <t>1560101</t>
  </si>
  <si>
    <t>Nuostolių, patirtų įgyvendinant ES Sanglaudos fondų finansuojamus ekologiškus viešojo transporto priemonių įsigijimo projektus</t>
  </si>
  <si>
    <t>Ekologiškų viešojo transporto priemonių, kuriomis važiuojant patiriami nuostoliai</t>
  </si>
  <si>
    <t>58,00</t>
  </si>
  <si>
    <t>06.01.02.01.08.</t>
  </si>
  <si>
    <t>06.01.02.01.10.</t>
  </si>
  <si>
    <t>Viešojo transporto parko atnaujinimo veiksmų plano parengimas ir įgyvendinimas</t>
  </si>
  <si>
    <t>06.01.02.01.11.</t>
  </si>
  <si>
    <t>Nuostolių, laikinai patirtų vykdant keleivinio kelių transporto viešųjų paslaugų vežant keleivius vietinio (miesto) reguliaraus susisiekimo autobusų maršrutais, kompensavimas</t>
  </si>
  <si>
    <t>06.01.02.01.12.</t>
  </si>
  <si>
    <t>Nuostolių, patirtų vykdant keleivinio kelių transporto viešųjų paslaugų vežant keleivius vietinio (miesto) reguliaraus susisiekimo autobusų maršrutais, kompensavimas</t>
  </si>
  <si>
    <t>06.01.02.01.13.</t>
  </si>
  <si>
    <t>Nuostolių, patirtų dėl naudojamų transporto priemonių pakeitimo ekologiškomis viešojo transporto priemonėmis, kompensavimas</t>
  </si>
  <si>
    <t>06.01.02.01.14.</t>
  </si>
  <si>
    <t>Infrastruktūros įrengimas, reikalingas BRT sistemai funkcionuoti</t>
  </si>
  <si>
    <t>15601021</t>
  </si>
  <si>
    <t>06.01.03.01.06.</t>
  </si>
  <si>
    <t>Transporto srautų modeliavimo paslauga</t>
  </si>
  <si>
    <t>06.01.03.01.07.</t>
  </si>
  <si>
    <t>06.01.03.01.08.</t>
  </si>
  <si>
    <t>06.01.03.01.09.</t>
  </si>
  <si>
    <t>Saugaus eismo auditas</t>
  </si>
  <si>
    <t>Dviračių įrenginių priežiūra</t>
  </si>
  <si>
    <t>Prižiūrima dviračių įrenginių (dviračių saugyklų ir skaičiuoklių)</t>
  </si>
  <si>
    <t>Įgyvendintas projektas</t>
  </si>
  <si>
    <t>06.01.03.03.08.</t>
  </si>
  <si>
    <t>06.01.03.03.10.</t>
  </si>
  <si>
    <t>Transporto (eismo) valdymo sistemos diegimas: parengto projekto šviesoforų montavimo darbai</t>
  </si>
  <si>
    <t>06.01.03.03.11.</t>
  </si>
  <si>
    <t>Transporto (eismo) valdymo sistemos diegimas: apšvietimo ir kietųjų dangų atstatymo ir įrengimo darbai</t>
  </si>
  <si>
    <t>06.01.03.03.12.</t>
  </si>
  <si>
    <t>Transporto (eismo) valdymo sistemos diegimas: valdymo sistemos su viešojo transporto prioritetu programinės įrangos diegimas ir priežiūros paslaugos</t>
  </si>
  <si>
    <t>Valstybės biudžeto specialiosios tikslinės dotacijos lėšos</t>
  </si>
  <si>
    <t>Parengtas techninis projektas</t>
  </si>
  <si>
    <t>65,00</t>
  </si>
  <si>
    <t>2,40</t>
  </si>
  <si>
    <t>Atlikta Dienovidžio g. remonto darbų. Užbaigtumas</t>
  </si>
  <si>
    <t>Atlikta Dailės g. su projekto parengimu  remonto darbų. Užbaigtumas</t>
  </si>
  <si>
    <t>Atlikta eismo juostos įrengimo darbų. Užbaigtumas</t>
  </si>
  <si>
    <t>Įdiegta paslauga. Užbaigtumas</t>
  </si>
  <si>
    <t>Eksploatuojama elektromobilių įkrovimo stotelių, įrengtų pagal ES projektą</t>
  </si>
  <si>
    <t>Klaipėdos miesto gatvių rekonstravimas bendromis savivaldybės ir privačių asmenų lėšomis</t>
  </si>
  <si>
    <t>–</t>
  </si>
  <si>
    <t>2021</t>
  </si>
  <si>
    <t>Automobilių kelių su danga ilgis, palyginti su bendru kelių ilgiu</t>
  </si>
  <si>
    <t>86,20</t>
  </si>
  <si>
    <t>125,00</t>
  </si>
  <si>
    <t>Įrengtas laikinas kelias (Lypkių pervažoje). Užbaigtumas</t>
  </si>
  <si>
    <t>Įtraukta Lietuvos automobilių kelių direkcijos dalis pagal planuojamą pasirašyti bendradarbiavimo sutartį (lėšos detalizuotos pirkimo vertei pagrįsti)</t>
  </si>
  <si>
    <t>40,00</t>
  </si>
  <si>
    <t>37,00</t>
  </si>
  <si>
    <t>14507</t>
  </si>
  <si>
    <t>Atlikta papildomų perėjos įrengimo, dangos, apšvietimo atnaujinimo darbų. Užbaigtumas</t>
  </si>
  <si>
    <t>2021 m.: Perėjos įrengimo, dangos, apšvietimo atnaujinimo darbai baigti.</t>
  </si>
  <si>
    <t>Atlikta rekonstravimo darbų. Užbaigtumas</t>
  </si>
  <si>
    <t>Naujo įvažiuojamojo kelio (Priešpilio g.) į piliavietę ir kruizinių laivų terminalą tiesimas</t>
  </si>
  <si>
    <t>Darnaus judumo priemonių diegimas Klaipėdos mieste (Senamiesčio grindinio atnaujinimas ir universalaus dizaino pritaikymas)</t>
  </si>
  <si>
    <t>Atlikta gatvių ir šaligatvių atnaujinimo darbų. Užbaigtumas</t>
  </si>
  <si>
    <t>6,30</t>
  </si>
  <si>
    <t>SB(P)</t>
  </si>
  <si>
    <t>41</t>
  </si>
  <si>
    <t>Atliktas gatvių – Slengių g., Lietaus g., Vaivorykštės g., Griaustinio g. , Arimų g., Vėjo g. (II dalies), Žvaigždžių g. rekonstravimas. Užbaigtumas</t>
  </si>
  <si>
    <t>50,00</t>
  </si>
  <si>
    <t>Šilutės plento ruožo nuo Tilžės g. iki geležinkelio pervažos (iki Kauno g.) rekonstrukcija (SM programa 06.2.1-TID-R-511 pr.Vietinių kelių vystymas)</t>
  </si>
  <si>
    <t>SB(ESL)</t>
  </si>
  <si>
    <t>1311</t>
  </si>
  <si>
    <t>Atlikta remonto darbų. Užbaigtumas</t>
  </si>
  <si>
    <t>Atlikta Arimų g. remonto darbų. Užbaigtumas</t>
  </si>
  <si>
    <t>Atlikta Neringos g. remonto darbų. Užbaigtumas</t>
  </si>
  <si>
    <t>Atlikta Vikingų g. remonto darbų. Užbaigtumas</t>
  </si>
  <si>
    <t>Eismo juostos, skirtos iš P. Lideikio g. pasukimui į Herkaus Manto gatvę, įrengimas</t>
  </si>
  <si>
    <t>06.01.01.01.19.</t>
  </si>
  <si>
    <t>Jaunystės g. ir privažiuojamojo kelio sankryžos, Rūko g. kapitalinis remontas</t>
  </si>
  <si>
    <t>Atlikta rangos darbų</t>
  </si>
  <si>
    <t>06.01.01.01.20.</t>
  </si>
  <si>
    <t>Klaipėdos miesto žvyruotų gatvių kapitalinis remontas</t>
  </si>
  <si>
    <t>06.01.01.01.21.</t>
  </si>
  <si>
    <t>Teatro ir Sukilėlių g. rekonstrukcija</t>
  </si>
  <si>
    <t>SB(SP)</t>
  </si>
  <si>
    <t>351</t>
  </si>
  <si>
    <t>06.01.01.01.22.</t>
  </si>
  <si>
    <t>Liepų, Jaunystės ir Arimų gatvių sankryžos  kapitalinis remontas</t>
  </si>
  <si>
    <t>06.01.01.01.23.</t>
  </si>
  <si>
    <t>Liepų, Jaunystės ir Arimų gatvių sankryžos  šviesoforų ir apšvietimo įrengimas</t>
  </si>
  <si>
    <t>Atlikta šviesoforų įrengimo darbų</t>
  </si>
  <si>
    <t>Atlikta apšvietimo įrengimo darbų</t>
  </si>
  <si>
    <t>06.01.01.01.24.</t>
  </si>
  <si>
    <t>Pastato Pilies g. 2A nugriovimas ir automobilių stovėjimo aikštelės įrengimas</t>
  </si>
  <si>
    <t>4,30</t>
  </si>
  <si>
    <t>3,49</t>
  </si>
  <si>
    <t>Suremontuota asfaltbetonio dangos duobių gatvėse, ha</t>
  </si>
  <si>
    <t>4,20</t>
  </si>
  <si>
    <t>5,01</t>
  </si>
  <si>
    <t>Suremontuota gatvių akmens grindinio dangos senamiesčio gatvėse, ha</t>
  </si>
  <si>
    <t>0,10</t>
  </si>
  <si>
    <t>0,14</t>
  </si>
  <si>
    <t>2,30</t>
  </si>
  <si>
    <t>0,40</t>
  </si>
  <si>
    <t>1,24</t>
  </si>
  <si>
    <t>2021 m.: Projektai parengti.</t>
  </si>
  <si>
    <t>Atlikta įvažiuojamojo kelio į Jaunystės g. 7 paprastojo remonto darbų. Užbaigtumas</t>
  </si>
  <si>
    <t>Pravažiuojamo kelio tarp Bokštų ir Jūros g. įrengimas</t>
  </si>
  <si>
    <t>2021 m.: Parengtas techninis projektas.</t>
  </si>
  <si>
    <t>2021 m.: Projektas parengtas.</t>
  </si>
  <si>
    <t>80,00</t>
  </si>
  <si>
    <t>67,00</t>
  </si>
  <si>
    <t>06.01.01.05.03.</t>
  </si>
  <si>
    <t>Jūrininkų prospekto atkarpos nuo Šilutės pl. iki Minijos g. rekonstrukcija</t>
  </si>
  <si>
    <t>06.01.01.02.03./2019</t>
  </si>
  <si>
    <t>2,95</t>
  </si>
  <si>
    <t>2021 m.: Bilietai kompensuojami pagal faktą.</t>
  </si>
  <si>
    <t>Kompensuota bilietų moksleiviams</t>
  </si>
  <si>
    <t>tūkst. vnt.</t>
  </si>
  <si>
    <t>1,50</t>
  </si>
  <si>
    <t>2021 m.: Karantino metu mokiniai mokėsi nuotoliniu būdu, todėl bilietų įsigyta mažiau.</t>
  </si>
  <si>
    <t>Kompensuota bilietų profesinių mokyklų moksleiviams</t>
  </si>
  <si>
    <t>13,00</t>
  </si>
  <si>
    <t>5,80</t>
  </si>
  <si>
    <t>Kompensuota bilietų pradinių klasių moksleiviams</t>
  </si>
  <si>
    <t>1,70</t>
  </si>
  <si>
    <t>2021 m.: Pradinuko bilietų faktiškai įsigyta mažiau.</t>
  </si>
  <si>
    <t>2021 m.: Nuostoliai apmokami pagal pateiktas sąskaitas.</t>
  </si>
  <si>
    <t>Patikrinta viešojo transporto priemonių</t>
  </si>
  <si>
    <t>2021 m.: Maršrutas vykdytas.</t>
  </si>
  <si>
    <t>„Transporto balso“ funkcijos, skirtos regėjimo negalią turintiems žmonėms, įdiegimas</t>
  </si>
  <si>
    <t>2021 m.: Įvykdyta.</t>
  </si>
  <si>
    <t>Kursuojančių ekologiškų elektrinių autobusų skaičius</t>
  </si>
  <si>
    <t>2021 m.: Kompensuota pagal faktą.</t>
  </si>
  <si>
    <t>14515</t>
  </si>
  <si>
    <t>Ekologiškų viešojo transporto priemonių (elektrinių autobusų), kuriomis važiuojant patiriami nuostoliai</t>
  </si>
  <si>
    <t>2021 m.: Nuostoliai kompensuoti pagal faktą.</t>
  </si>
  <si>
    <t>Parengtas projektas</t>
  </si>
  <si>
    <t>15,30</t>
  </si>
  <si>
    <t>15,50</t>
  </si>
  <si>
    <t>Įsigyta šviesoforų postų eismo valdymo įrenginių, vnt.</t>
  </si>
  <si>
    <t>20,00</t>
  </si>
  <si>
    <t>Parengtas  kintamos informacijos ženklų ant Mokyklos  g. viaduko techninis projektas, vnt.</t>
  </si>
  <si>
    <t>89,00</t>
  </si>
  <si>
    <t>82,00</t>
  </si>
  <si>
    <t>Naujai įrengta šviesoforų, vnt.</t>
  </si>
  <si>
    <t>0,84</t>
  </si>
  <si>
    <t>11,00</t>
  </si>
  <si>
    <t>173,00</t>
  </si>
  <si>
    <t>2021 m.: Mokama už surinktos rinkliavos administravimą pagal sudarytą sutartį.</t>
  </si>
  <si>
    <t>Objektų, kuriuose nagrinėjamas transporto srautų pasiskirstymas ir modeliavimo scenarijai</t>
  </si>
  <si>
    <t>Transporto srautų analizė, skirta žalių rodyklių atstatymui</t>
  </si>
  <si>
    <t>Sankryžų skaičius, kuriose atliktos transporto srautų analizės, vnt.</t>
  </si>
  <si>
    <t>Atlikta auditų</t>
  </si>
  <si>
    <t>Finansinės ataskaitos auditas</t>
  </si>
  <si>
    <t>06.01.03.03.03./2019</t>
  </si>
  <si>
    <t>Elektromobilių įkrovimo stotelių įrengimas Klaipėdos mieste</t>
  </si>
  <si>
    <t>06.01.03.03.05.</t>
  </si>
  <si>
    <t>Kombinuotų kelionių jungčių (PARK&amp;RIDE) įrengimas</t>
  </si>
  <si>
    <t>Įrengta elektromobilių įkrovimo stotelių</t>
  </si>
  <si>
    <t>2021 m.: Eksploatacija vykdyta pagal planą esamų 8 stotelių. 8 naujų stotelių nespėta įrengti ir perduoti eksploatacijai.</t>
  </si>
  <si>
    <t>2021 m.: Eksploatacija vykdyta pagal planą.</t>
  </si>
  <si>
    <t>Projekto „Darnaus judumo planavimas: bendradarbiavimas bei ryšiai urbanistinėje sistemoje (SUMP-PLUS)“ įgyvendinimas</t>
  </si>
  <si>
    <t>2021 m.: Projektas vyko pagal planą, sudalyvauta susitikimuose nuotoliniu būdu (suinteresuotų šalių pritraukimo ir BRT įgyvendinimo tobulinimo seminaruose), suorganizuotas mobilumo forumas Klaipėdoje.</t>
  </si>
  <si>
    <t>Atlikta darbų. Užbaigtumas</t>
  </si>
  <si>
    <t>Vykdomas garantinis aptarnavimas</t>
  </si>
  <si>
    <t>mėn. sk.</t>
  </si>
  <si>
    <t>06.01.03.03.13.</t>
  </si>
  <si>
    <t>Danės upės pritaikymas laivybai ir vandens autobuso maršruto įdiegimas</t>
  </si>
  <si>
    <t>Parengtas takų iki pontoninių prieplaukų projektas</t>
  </si>
  <si>
    <t>Pritaikyta krantinė  senamiestyje</t>
  </si>
  <si>
    <t>Paskolos lėšos</t>
  </si>
  <si>
    <t>Įstaigų pajamos</t>
  </si>
  <si>
    <t>2021 m.: Rekonstravimo darbai pagal techninį projektą baigti 2021 m. gegužės 26 d., rangovo užbaigtų statybos darbų perdavimo statytojui dalinis aktas pasirašytas 2021 m. birželio 15 d., dokumentacija įkelta į IS „Infostatyba“ statybos užbaigimo aktui gauti.</t>
  </si>
  <si>
    <t>2021 m.: Nuo birželio 23 iki spalio 14 d. buvo sustabdyti Žvejų gatvės rangos darbai, taip pat nuo rugpjūčio 5 d. iki 2022 m. kovo 16 d. yra sustabdyti Daržų g. rangos darbai. Sutartys buvo sustabdytos dėl patogesnių sąlygų sudarymo verslui, užtrukusių derinimų dėl kitų vykdytų projektų, taip pat dėl sudėtingų eismo sąlygų (patekimo) senamiesčio gatvėse. Šiais metais realūs darbai buvo vykdomi tik Vežėjų gatvėje, todėl pasiektas tik dalinis priemonės rodiklio įgyvendinimo lygis.</t>
  </si>
  <si>
    <t xml:space="preserve">2021 m.: Pasirašyta III Tauralaukio gatvių etapo rangos darbų sutartis 2021-03-17 UAB „YIT Lietuva“. Buvo vvykdomi lietaus tinklų įrengimo darbai, kelio sankasos ir konstrukcijos įrengimo darbai, kelio asfaltavimo darbai. </t>
  </si>
  <si>
    <t xml:space="preserve">2021 m.: Rangos darbai baigti 2021 m. balandžio 6 d., rangovo užbaigtų statybos darbų perdavimo statytojui aktas pasirašytas gegužės 5 d.,  pasirašytas statybos užbaigimo aktas 2021-07-07. 
</t>
  </si>
  <si>
    <t xml:space="preserve">2021 m.: Rengiama statinio projektavimo užduotis, pirkimo paraiška projektavimo paslaugų pirkimui. </t>
  </si>
  <si>
    <t xml:space="preserve">2021 m.: Pagal pasirašytą rangos darbų sutartį, atlikti visi numatyti rangos darbai. Darbai priimti iš darbus vykdančio rangovo. </t>
  </si>
  <si>
    <t xml:space="preserve">2021 m.: Šiuo metu vykdomos pakartotinės pirkimo procedūros. Prieš tai neįvyko du pirkimai. </t>
  </si>
  <si>
    <t>2021 m.: 2021-11-09 pasirašyta paramos sutartis su  Nacionaline mokėjimo agentūra prie Žemės ūkio ministerijos. Bendra sutarties vertė – 215 871,45 Eur, iš jų ES lėšos  –158 338,64 Eur. 
Parengtas techninis projektas pagal su UAB „SRP projektas“ pasirašytą projektavimo paslaugų sutartį.</t>
  </si>
  <si>
    <t xml:space="preserve">Automobilių stovėjimo aikštelės teritorijoje  Bangų g., Klaipėdoje, įrengimas </t>
  </si>
  <si>
    <r>
      <t>2021 m.: Atliktas paprastasis šaligatvių remontas Žardininkų g. (3,076 tūkst. m</t>
    </r>
    <r>
      <rPr>
        <vertAlign val="superscript"/>
        <sz val="10"/>
        <color rgb="FF000000"/>
        <rFont val="Times New Roman"/>
        <family val="1"/>
        <charset val="186"/>
      </rPr>
      <t>2</t>
    </r>
    <r>
      <rPr>
        <sz val="10"/>
        <color rgb="FF000000"/>
        <rFont val="Times New Roman"/>
        <family val="1"/>
        <charset val="186"/>
      </rPr>
      <t>), Parko g. (0,825 tūkst. m</t>
    </r>
    <r>
      <rPr>
        <vertAlign val="superscript"/>
        <sz val="10"/>
        <color rgb="FF000000"/>
        <rFont val="Times New Roman"/>
        <family val="1"/>
        <charset val="186"/>
      </rPr>
      <t>2</t>
    </r>
    <r>
      <rPr>
        <sz val="10"/>
        <color rgb="FF000000"/>
        <rFont val="Times New Roman"/>
        <family val="1"/>
        <charset val="186"/>
      </rPr>
      <t>), Karklų g. (1,713 tūkst. m</t>
    </r>
    <r>
      <rPr>
        <vertAlign val="superscript"/>
        <sz val="10"/>
        <color rgb="FF000000"/>
        <rFont val="Times New Roman"/>
        <family val="1"/>
        <charset val="186"/>
      </rPr>
      <t>2</t>
    </r>
    <r>
      <rPr>
        <sz val="10"/>
        <color rgb="FF000000"/>
        <rFont val="Times New Roman"/>
        <family val="1"/>
        <charset val="186"/>
      </rPr>
      <t>), Sausio 15-osios g. (2,854 tūkst. m</t>
    </r>
    <r>
      <rPr>
        <vertAlign val="superscript"/>
        <sz val="10"/>
        <color rgb="FF000000"/>
        <rFont val="Times New Roman"/>
        <family val="1"/>
        <charset val="186"/>
      </rPr>
      <t>2</t>
    </r>
    <r>
      <rPr>
        <sz val="10"/>
        <color rgb="FF000000"/>
        <rFont val="Times New Roman"/>
        <family val="1"/>
        <charset val="186"/>
      </rPr>
      <t>), Vingio g. (3,916 tūkst. m</t>
    </r>
    <r>
      <rPr>
        <vertAlign val="superscript"/>
        <sz val="10"/>
        <color rgb="FF000000"/>
        <rFont val="Times New Roman"/>
        <family val="1"/>
        <charset val="186"/>
      </rPr>
      <t>2</t>
    </r>
    <r>
      <rPr>
        <sz val="10"/>
        <color rgb="FF000000"/>
        <rFont val="Times New Roman"/>
        <family val="1"/>
        <charset val="186"/>
      </rPr>
      <t xml:space="preserve">). </t>
    </r>
  </si>
  <si>
    <t>2021 m.: Įvažiuojamojo kelio į Jaunystės g. 7 (Nr. LM1242) paprastojo remonto darbus su paprastojo remonto aprašo parengimu atliko UAB „Šilutės automobilių keliai“  pagal 2021-07-19 sutartį.</t>
  </si>
  <si>
    <t>2021 m.: Nemokamo vežimo renginių metu nebuvo.</t>
  </si>
  <si>
    <t>2021 m.: Pasirašyta sutartis, vykdymo terminas 2022 m. I ketvirtis. Lėšos perkeltos į 2022 m.</t>
  </si>
  <si>
    <t xml:space="preserve">2021 m.: Planuojama 2022 m. parengti Mokyklos g. viaduko informacinės sistemos (kintamos informacijos kelio ženklų) projektą. </t>
  </si>
  <si>
    <t>2021 m.: Įsigyta 8 vnt. šviesoforų postų eismo valdymo įrenginių.</t>
  </si>
  <si>
    <t>2021 m.: Įrengta 7 vnt. dekoratyvinių kelio ženklų.</t>
  </si>
  <si>
    <t xml:space="preserve">2021 m.: Buvo įrengti 6 šviesoforų postai: pėsčiųjų perėjose – 5 vnt., Liepų g.–Jaunystės g. sankryžoje – 1 vnt.  </t>
  </si>
  <si>
    <t>2021 m.: 2021.03.31 pasirašyta sutartis su UAB „Gatvių apšvietimas“ dėl Klaipėdos miesto pėsčiųjų perėjų kryptinio apšvietimo projektavimo ir įrengimo darbų. Kryptinis apšvietimas įrengtas prie 10 perėjų.</t>
  </si>
  <si>
    <t>2021 m.: Pėsčiųjų takų ir aikštelių ties planuojamomis įrengti pontoninėmis prieplaukomis Danės upėje, Klaipėdoje, įrengimo techninio darbo projekto parengimo ir projekto vykdymo priežiūros paslaugas atlieka UAB „Realprojektas“  pagal 2021-07-28 sutartį. Pagal sutartį projektas bus parengtas 2022 m. I ketv.</t>
  </si>
  <si>
    <t xml:space="preserve">Klaipėdos miesto savivaldybės 2021–2023 m. 
strateginio veiklos plano įgyvendinimo        
</t>
  </si>
  <si>
    <t xml:space="preserve">2021 M. KLAIPĖDOS MIESTO SAVIVALDYBĖS </t>
  </si>
  <si>
    <t>2021 m. SVP programos Nr. 06 įvykdymas</t>
  </si>
  <si>
    <t xml:space="preserve"> 2021 m. ataskaitos dalis</t>
  </si>
  <si>
    <r>
      <t xml:space="preserve">2021 m.: Atsižvelgiant į tai, kad rekonstrukcijos darbai vyksta kartu su archeologiniais tiriamaisiais darbais, taip pat į tai, kad Teatro g. esančioms lauko kavinėms leidimai veiklai vykdyti buvo išduoti iki spalio 31 d. rekonstrukcijos darbus nuspręsta vykdyti tik Sukilėlių g. 
</t>
    </r>
    <r>
      <rPr>
        <sz val="10"/>
        <rFont val="Times New Roman"/>
        <family val="1"/>
        <charset val="186"/>
      </rPr>
      <t>Atlikta 45 proc. Sukilėlių g. rangos darbų. B</t>
    </r>
    <r>
      <rPr>
        <sz val="10"/>
        <color rgb="FF000000"/>
        <rFont val="Times New Roman"/>
        <family val="1"/>
        <charset val="186"/>
      </rPr>
      <t>uvo vykdomi archeologiniai tyrinėjimai, susisiekimo komunikacijų, elektroninių ryšių ir vandentiekio nuotekų šalinimo dalių darbai.</t>
    </r>
  </si>
  <si>
    <t>2021 m.: Projektavimo paslaugų ir rangos darbų sutartis pasirašyta 2020-06-05. Techninis projektas parengtas tik rugsėjo mėnesį, nes dėl papildomų gyventojų poreikių užtruko derinimo procedūros.</t>
  </si>
  <si>
    <t xml:space="preserve">2021 m.: Parengtas techninis projektas, gautas statybą leidžiantis dokumentas. </t>
  </si>
  <si>
    <t xml:space="preserve">2021 m.: Lėšos panaudojamos pagal poreikį. </t>
  </si>
  <si>
    <t>2021 m.: Klaipėdos miesto savivaldybės administracijos direktoriaus 2021-02-22 įsakymas Nr. AD1-231 „Dėl naujos viešojo transporto rūšies diegimo įgyvendinimo veiksmų plano patvirtinimo“.</t>
  </si>
  <si>
    <t>2021 m.: atlikta horizontaliojo ženklinimo darbų apie 93 proc. suplanuotų miesto važiuojamosios dalies dangų ženklinimo darbų. Atliktas naujas Klaipėdos miesto gatvių važiuojamosios dalies ženklinimo, greičio slopinimo kalnelių, saugumo salelių priežiūros, įrengimo ir ženklinimo trynimo darbų pirkimas, dėl gautų pretenzijų apie 2 mėn. ilgiau, negu įprastai, užsitęsė pirkimo procedūros, todėl buvo nesuspėta neatlikti dalies miesto gatvių horizontaliojo ženklinimo darbų (sezoninis šių darbų pobūdis).</t>
  </si>
  <si>
    <t xml:space="preserve">2021 m.: Parengta projektavimo užduotis, pirkimo paraiška, konkurso salygos projektavimo paslaugų pirkimui vykdyti. Vyksta paslaugų pirkimo procedūros.  </t>
  </si>
  <si>
    <t>2021 m.: Garantinis aptarnavimas vykdytas 6 mėnesius</t>
  </si>
  <si>
    <r>
      <t xml:space="preserve">Asignavimų valdytoja –  </t>
    </r>
    <r>
      <rPr>
        <sz val="12"/>
        <rFont val="Times New Roman"/>
        <family val="1"/>
        <charset val="186"/>
      </rPr>
      <t>Klaipėdos miesto savivaldybės administracija</t>
    </r>
    <r>
      <rPr>
        <b/>
        <sz val="12"/>
        <rFont val="Times New Roman"/>
        <family val="1"/>
        <charset val="186"/>
      </rPr>
      <t>.</t>
    </r>
  </si>
  <si>
    <r>
      <rPr>
        <b/>
        <sz val="12"/>
        <rFont val="Times New Roman"/>
        <family val="1"/>
        <charset val="186"/>
      </rPr>
      <t xml:space="preserve">Programą vykdė: </t>
    </r>
    <r>
      <rPr>
        <sz val="12"/>
        <rFont val="Times New Roman"/>
        <family val="1"/>
        <charset val="186"/>
      </rPr>
      <t>Projektų skyrius,</t>
    </r>
    <r>
      <rPr>
        <sz val="12"/>
        <color rgb="FFFF0000"/>
        <rFont val="Times New Roman"/>
        <family val="1"/>
        <charset val="186"/>
      </rPr>
      <t xml:space="preserve"> </t>
    </r>
    <r>
      <rPr>
        <sz val="12"/>
        <rFont val="Times New Roman"/>
        <family val="1"/>
        <charset val="186"/>
      </rPr>
      <t>vyriausiasis patarėjas G. Dovidaitis,</t>
    </r>
    <r>
      <rPr>
        <sz val="12"/>
        <color rgb="FFFF0000"/>
        <rFont val="Times New Roman"/>
        <family val="1"/>
        <charset val="186"/>
      </rPr>
      <t xml:space="preserve"> </t>
    </r>
    <r>
      <rPr>
        <sz val="12"/>
        <rFont val="Times New Roman"/>
        <family val="1"/>
        <charset val="186"/>
      </rPr>
      <t>vyriausioji patarėja I. Kubilienė,</t>
    </r>
    <r>
      <rPr>
        <sz val="12"/>
        <color rgb="FFFF0000"/>
        <rFont val="Times New Roman"/>
        <family val="1"/>
        <charset val="186"/>
      </rPr>
      <t xml:space="preserve"> </t>
    </r>
    <r>
      <rPr>
        <sz val="12"/>
        <rFont val="Times New Roman"/>
        <family val="1"/>
        <charset val="186"/>
      </rPr>
      <t>Statybos ir infrastruktūros plėtros skyrius,</t>
    </r>
    <r>
      <rPr>
        <sz val="12"/>
        <color rgb="FFFF0000"/>
        <rFont val="Times New Roman"/>
        <family val="1"/>
        <charset val="186"/>
      </rPr>
      <t xml:space="preserve"> </t>
    </r>
    <r>
      <rPr>
        <sz val="12"/>
        <rFont val="Times New Roman"/>
        <family val="1"/>
        <charset val="186"/>
      </rPr>
      <t>Miesto tvarkymo skyrius,</t>
    </r>
    <r>
      <rPr>
        <sz val="12"/>
        <color rgb="FFFF0000"/>
        <rFont val="Times New Roman"/>
        <family val="1"/>
        <charset val="186"/>
      </rPr>
      <t xml:space="preserve"> </t>
    </r>
    <r>
      <rPr>
        <sz val="12"/>
        <rFont val="Times New Roman"/>
        <family val="1"/>
        <charset val="186"/>
      </rPr>
      <t xml:space="preserve">Transporto skyrius, Viešosios tvarkos skyrius, Ekonominės plėtros grupė. </t>
    </r>
  </si>
  <si>
    <r>
      <rPr>
        <b/>
        <sz val="12"/>
        <rFont val="Times New Roman"/>
        <family val="1"/>
        <charset val="186"/>
      </rPr>
      <t xml:space="preserve">Iš 2021 m. </t>
    </r>
    <r>
      <rPr>
        <sz val="12"/>
        <rFont val="Times New Roman"/>
        <family val="1"/>
        <charset val="186"/>
      </rPr>
      <t xml:space="preserve">planuotų įvykdyti 52 priemonių ir papriemonių (kurioms patvirtinti / skirti asignavimai): </t>
    </r>
  </si>
  <si>
    <t>(pagal planą arba geriau);</t>
  </si>
  <si>
    <t>(blogiau, nei planuota);</t>
  </si>
  <si>
    <t>(nepasiekta planuota reikšmė).</t>
  </si>
  <si>
    <t>Efekto / Rezultato / Produkto</t>
  </si>
  <si>
    <t>Įvažiuojamųjų kelių atnaujinimas</t>
  </si>
  <si>
    <t>Vilniaus dailės akademijos Klaipėdos fakulteto teritorijos sutvarkymas</t>
  </si>
  <si>
    <t>Maršruto Sodų bendrija „Vaiteliai“–„Rasa“ kursavimas</t>
  </si>
  <si>
    <t>Maršruto Klaipėdos autobusų stotis–Palangos oro uostas kursavimas</t>
  </si>
  <si>
    <r>
      <t xml:space="preserve">Įdiegta dviračių saugojimo (angl. </t>
    </r>
    <r>
      <rPr>
        <i/>
        <sz val="10"/>
        <color rgb="FF000000"/>
        <rFont val="Times New Roman"/>
        <family val="1"/>
        <charset val="186"/>
      </rPr>
      <t>bike-storing</t>
    </r>
    <r>
      <rPr>
        <sz val="10"/>
        <color rgb="FF000000"/>
        <rFont val="Times New Roman"/>
        <family val="1"/>
        <charset val="186"/>
      </rPr>
      <t>) sistema</t>
    </r>
  </si>
  <si>
    <r>
      <t>Uostamiesčiai: darnaus judumo principų integravimas (</t>
    </r>
    <r>
      <rPr>
        <i/>
        <sz val="10"/>
        <color rgb="FF000000"/>
        <rFont val="Times New Roman"/>
        <family val="1"/>
        <charset val="186"/>
      </rPr>
      <t>PORT Cities: Integrating Sustainability, PORTIS</t>
    </r>
    <r>
      <rPr>
        <sz val="10"/>
        <color rgb="FF000000"/>
        <rFont val="Times New Roman"/>
        <family val="1"/>
        <charset val="186"/>
      </rPr>
      <t>)</t>
    </r>
  </si>
  <si>
    <t>Savivaldybės biudžeto lėšos</t>
  </si>
  <si>
    <t>Europos Sąjungos paramos lėšos (savivaldybės biudžetas)</t>
  </si>
  <si>
    <t>Europos Sąjungos paramos lėšų likutis (savivaldybės biudžetas)</t>
  </si>
  <si>
    <t xml:space="preserve">2021 m.: Rangos darbai pagal pasirašytą rekonstravimo darbų sutartį 2021-01-12 „Reljef“. Atlikti visi numatyti techniniame projekte rangos darbai. Darbai priimti iš darbus vykdančio rangovo. </t>
  </si>
  <si>
    <t xml:space="preserve">2021 m.: rangos darbai pagal pasirašytą rekonstravimo darbų sutartį 2021-07-22 su UAB „Yit Lietuva“. Vykdomi lietaus tinklų įrengimo darbai ir kelio sankasos stiprinimai (skaldos pagrindo įrengimas). Dėl pablogėjusių oro sąlygų lapkričio-gruodžio mėn. nespėta gatvėje įrengti asfalto dangos. </t>
  </si>
  <si>
    <t>2021 m.: Gatvių su žvyro danga priežiūros ir remonto darbus atlieka AB „Kelių priežiūra“ pagal 2021-03-15 sutartį. Nuolat prižiūrima 1,3 ha žvyruotų gatvių.</t>
  </si>
  <si>
    <t>2021 m.: Tiltų ir viadukų priežiūros ir remonto darbus atlieka UAB „Gatas“ pagal 2019-03-13 sutartį.</t>
  </si>
  <si>
    <t>2021 m.: Pravažiuojamojo kelio tarp Bokštų g. ir Jūros g. statybos darbus vykdo UAB „Terebro“ pagal 2021-06-30 sutartį. Dėl blogų oro sąlygų darbų nespėta atlikti 2021 m. Darbai bus baigti 2022 m. I ketv.</t>
  </si>
  <si>
    <t>2021 m.: Paprastojo remonto ir priežiūros darbų techninę priežiūrą pagal poreikį atlieka UAB „OR Consulting“ pagal 2019-06-21 sutartį.</t>
  </si>
  <si>
    <t xml:space="preserve">2021 m.: Atlikti visi rangos darbai pagal 2019-07-16 sutartį su UAB „Šilutės automobilių keliai“ įrengtas įvažos pratęsimas, esantis Naujojo turgaus autobusų stotelėje. </t>
  </si>
  <si>
    <t xml:space="preserve">Priemonės įgyvendinimas ir lėšų panaudojimas priklausė nuo priemonės „Transporto (eismo) valdymo sistemos diegimas: parengto projekto šviesoforų montavimo darbai“ pavestų darbų atlikimo UAB „Gatvių apšvietimas“ (vykdė konkursą ir pasirašė tiekimo sutartį dėl šviesoforų gaminių-elementų pagaminimo). Nepradėjus vykdyti šviesoforų gaminių montavimo darbų vėlavo ir suplanuoti vykdyti Minijos g. sankryžų apšvietimo įrengimo ir kietųjų dangų atstatomieji darbai pagal sutartį 2020-03-02 su UAB „YIT Lietuva“. </t>
  </si>
  <si>
    <t>2021 m.: Rangos darbų sutartis pasirašyta 2020-08-04 (Nr. J9-2200) su UAB „Kavesta“. Visiškai atlikti visi darbai, pasirašytas rangovo perdavimo statytojui aktas (2021-10-05, Nr. SIP4-119).</t>
  </si>
  <si>
    <t>Pagal pasirašytą bendradarbiavimo sutartį su Lietuvos automobilių kelių direkcija (LAKD), Savivaldybė įsipareigojo atlikti projektavimo paslaugas (parengti techninį projektą) ir organizuoti pirkimo procedūras (pagal gautą įgaliojimą, nes sutarties šalys bus LAKD ir rangovas). Užtruko techninio projekto rengimas dėl sprendinių derinimo su AB „LTG Infra“ (jų vykdomo kito projekto sprendiniais). Techninis projektas parengtas (gautas statybą leidžiantis dokumentas), rengiama pirkimo dokumentacija. Visos planuotos lėšos objekto įgyvendinimui bus apmokamos iš LAKD.</t>
  </si>
  <si>
    <t xml:space="preserve">2021 m.: Rangos darbų sutartis pasirašyta 2020-06-04 (Nr. J9-1572) su UAB „Kauno tiltai“. Pasirašytos AB „Energijos skirstymo operatorius“ sutartys (elektra, dujos), įvykdyti elektros ir dujų tinklų perkėlimai-apsaugojimai. Parengtas darbo projektas. Kovo 15 d. atnaujinti rangos darbai (šiluminės kameros įrengimas, lietaus tinklai, kelio sankasos ir dangos įrengimo darbai, estakados pamatų, kolonų ir perdangos įrengimas). </t>
  </si>
  <si>
    <t>2021 m.: Rodiklis pasiektas, pradėti ir praktiškai užbaigti darbai 7 iš 10 šiuo projektu planuojamų įrengti įvažų. Kiekvienoje iš įvažų pasiliktas tam tikras lėšų likutis, siekiant užsitikrinti, kad rangovas pavasarį tinkamai atliks aplinkos sutvarkymo darbus.</t>
  </si>
  <si>
    <t>2021 m.: Pasirašyta rangos darbų sutartis 2020-04-20 su AB „Eurovia Lietuva“ (rangovas), taip pat pasirašyta sutartis tarp VĮ Lietuvos automobilių kelių direkcijos ir rangovo (2020-05-16). Visi rangos darbai atlikti gegužės m. VĮ Lietuvos automobilių kelių direkcija iš rangovo nepriima visų atliktų darbų (dėl asfalto dangos defektų nustatymo) ir nepateikia Savivaldybei likusių darbų atlikimo aktų apmokėti. Dėl kilusio ginčo tarp rangovo ir LAKD likęs lėšų likutis nepanaudotos per 2021 m., todėl 235,2 tūkst. Eur  lėšų perkeltos į 2022 m.</t>
  </si>
  <si>
    <t xml:space="preserve">2021 m.: Rangos darbų ir techninio darbo projekto parengimo sutartis pasirašyta 2019-11-05 su UAB „Plungės lagūna“. Iki galo atlikti visi darbai, pasirašytas rangovo perdavimo statytojui aktas (2021-07-28). </t>
  </si>
  <si>
    <t>2021 m.: 1. 2021-06-16 pasirašyta paslaugų sutartis Nr. J9-1598 su MB „Kelių projektavimas“ (pravažiuojamieji keliai tarp Molo g. ir Pamario g. (gatvės pagal pridedamą schemą); Serviso g. (gatvės ruožo pagal pridedamą schemą); Šilo g. ir pravažiuojamojo kelio tarp Šilo g. ir Druskininkų g. kapitalinis remontas), apmokėtos lėšos už patvirtintus projektinius sprendinius, kaip numatyta pasirašytoje projektavimo paslaugų sutartyje.
 2. 2021-06-21 pasirašyta paslaugų sutartis Nr. J9-1631 su UAB „Patvanka“ (Nidos g. ruožas nuo Nidos g. 17 iki Nidos g. 13; Gilijos g. ruožas nuo Nidos g. iki Rambyno g.; Rasos g.; Saulėlydžio g. ruožas nuo Spindulio g. iki Saulėlydžio g. 8; Naktigonės g.; Saulės g. ruožas nuo Spindulio g. iki Rūko g.; Spindulio g.). Apmokėtos lėšos už patvirtintus projektinius sprendinius, kaip numatyta pasirašytoje projektavimo paslaugų sutartyje.</t>
  </si>
  <si>
    <t xml:space="preserve">2021 m.: 1. Baigti rangos darbai Aušrinės g. pagal 2020-08-27 sutartį su UAB „Kesrama“. 
2. 2021-04-13 pasirašyta Rangos darbų sutartis su UAB „Kesrama“ (Baltijos 1-osios, Baltijos 13-osios, Dianos ir Tylos g. remonto darbams). Vykdomi gatvių remonto darbai (lietaus tinklų įrengimas, gatvių apšvietimas, ryšių tinklų įrengimas, kelio sankasos ir konstrukcijų įrengimo darbai). Dianos g. darbai yra sustabdyti, nes gautas AB „Klaipėdos vanduo“ raštas, kad per kitus metus planuoja įrengti šioje gatvėje vandentiekio ir nuotekų tinklus. Dianos g. asfaltavimo darbus planuojama atlikti tik baigus kloti šiuos tinklus. Baltijos 1-osios g. statybos darbai buvo pristabdyti dėl šalia esančių į pagrindinę gatvę įsijungiamų kvartalinių gatvių projektų rengimo sprendinių suderinamumo (lietaus tinklų sprendiniai derinami, buvo keičiami priimti sprendiniai Baltijos 1-osios g.).
3. 2021-05-25 pasirašyta paslaugų sutartis techniniam projektui parengti su UAB „Projektai ir Co“  (Sodų gatvių Klaipėdos mieste (Baltijos 2-oji g., Baltijos 3-oji g., Baltijos 4-oji g., Baltijos 5-oji g.).
4. 2021-05-25 pasirašyta paslaugų sutartis techniniam projektui parengti su MB „Susisiekimo komunikacijų sprendimai“ (Sodų gatvių Klaipėdos mieste (Baltijos 8-oji g., Baltijos 9-oji g., Baltijos 10-oji g., Baltijos 11-oji g.). 
5. 2021-05-25 pasirašyta paslaugų sutartis techniniam projektui parengti su MB „Kelių projektavimas“ (Sodų gatvių Klaipėdos mieste (Raganių 1-oji g. ir Raganių 2-oji g.) kapitalinio remonto).
</t>
  </si>
  <si>
    <t xml:space="preserve">2021 m.: 2021-07-14 pasirašyta paslaugų sutartis techniniam projektui parengti su MB „Lignumbaltica“. Apmokėtos lėšos už patvirtintus projektinius sprendinius, kaip numatyta pasirašytoje projektavimo paslaugų sutartyje. </t>
  </si>
  <si>
    <t>2021 m.: Liepų g. ir Jaunystės g. sankryžos šviesoforų posto įrengimo darbai atlikti visiškai, postas eksploatacijai yra perduotas UAB „Gatvių apšvietimas“.</t>
  </si>
  <si>
    <t>Liepų g. ir Jaunystės g. sankryžos šviesoforų posto įrengimo darbai atlikti visa apimtimi.</t>
  </si>
  <si>
    <t>2021 m.: 2021-06-07 pasirašyta rangos darbų sutartis su AB „Eurovia Lietuva“. Atlikti visi numatyti techniniame projekte rangos darbai. Darbai priimti iš darbus vykdančio rangovo.</t>
  </si>
  <si>
    <t>2021 m.: 2021 m. paklota ištisinių dangų: Bandužių g. ruože tarp Mogiliovo g. ir Vingio g su aprašo parengimu 3803 kv. m, jungiamųjų sankryžos kelių tarp Joniškės g. ir Mokyklos g. 2340 kv. m, Vingio g. ruože tarp Šilutės pl. ir Smiltelės g. 10130 kv. m, Parko g. 2956 kv. m, Karklų g. 2277 kv. m, J. Zauerveino g. 2672 kv. m, Kalvos g. 2440 kv. m, Joniškės g. ruože tarp Bangų g. ir baldų įmonės 8313 kv. m.</t>
  </si>
  <si>
    <t>2021 m.: Klaipėdos miesto pietinės dalies gatvių ir kiemų, pėsčiųjų ir dviračių takų asfaltbetonio dangų duobių paprastojo remonto darbus atlieka UAB „VVARFF“ pagal 2020-05-07 sutartį. Asfaltuota gatvių duobių pietinėje miesto dalyje 2,503 ha (25 032 kv. m).  Atnaujinti Draugystės parko takai 0,29 ha. Iš viso 2021 m. pietinėje dalyje 2,79 ha. Klaipėdos miesto šiaurinės dalies gatvių ir kiemų, pėsčiųjų ir dviračių takų asfaltbetonio dangų duobių paprastojo remonto darbus atlieka UAB „Inkomsta ir Co“ pagal 2020-06-02. Suremontuota asfalto danga miesto gatvėse (šiaurinė 22,2 tūkst. kv. m), teikiant prioritetą toms gatvėms, kuriomis važinėja viešasis transportas.</t>
  </si>
  <si>
    <t>2021 m.: Akmens grindinio priežiūros darbus Klaipėdos mieste vykdo UAB „Vigrinda“ pagal 2019-04-17 sutartį. Suremontuota 1391 m² akmens grindinio dangos – Tiltų, Tulpių, Didžiojoje Vandens ir kt. gatvėse.</t>
  </si>
  <si>
    <t>2021 m.: Klaipėdos miesto šiaurinės dalies gatvių ir kiemų, pėsčiųjų ir dviračių takų asfaltbetonio dangų duobių paprastojo remonto darbus atlieka UAB „Inkomsta ir Co“ (2020-06-02 Nr. J9-1561). 
Klaipėdos miesto pietinės dalies gatvių ir kiemų, pėsčiųjų ir dviračių takų asfaltbetonio dangų duobių paprastojo remonto darbus atlieka UAB „VVARF“ (2020-05-07 Nr. J9-1384). Suremontuota 1,5 ha pietinėje dalyje, Suremontuota 0,9 ha šiaurinėje dalyje.</t>
  </si>
  <si>
    <t>2021 m.: Šiaurinės ir pietinės dalies šaligatvių, pėsčiųjų takų, dviračių takų, automobilių laikymo vietų remonto ir įrengimo darbus atlieka UAB „Inkomsta &amp; Co“ pagal 2020-04-28 sutartį. Pietinėje miesto dalyje suremontuota 1,115 ha ( 11 145 kv. m). Pietinės m. dalies darbai (Statybininkų pr., nuleisti bordiūrai Mogiliovo g. ir Markučių g. sankryžoje ties perėja, atnaujinti Smiltelės g. 2, 4, 6, 8 ir Šilutės pl. pėsčiųjų takai, Šilutės pl. 10, Debreceno g. 39 pėsčiųjų takas, Baltijos pr. 45, 47 prie Baltijos gimnazijos pėsčiųjų takas, Lanko g. šaligatvis, Draugystės parko naujai išasfaltuotose takuose atnaujintos suoliukų įrengimo aikštelės ir pasėta veja, Kuncų g. 1, 5 takas nuo Mogiliovo g. iki Budelkiemio g., Šiaulių g. 19, Smiltelės g., Žardininkų g. 23). Šiaurinėje miesto dalyje suremontuota 6247 kv.m šaligatvių dangų Vilhelmo Berbomo, Jūros, Kalvos, Kareivinių, Kretingos, Laukų, Palangos, Rūko, Jaunystės, Smiltynės, Viršutinėje ir kt. gatvėse. Dėl nepalankių oro sąlygų, negalėjo vykti darbai, todėl rodiklis nepasiektas.</t>
  </si>
  <si>
    <t>2021 m.: „Žaliakalnio“ gimnazijos asfalto dangos remonto darbai atlikti.  Suremontuota asfaltbetonio dangos duobių 0,996 ha (9960 kv. m) I. Simonaitytės g. 24 Klaipėdos suaugusiųjų gimnazijos kieme, Paryžiaus Komunos g. 14 „Gabijos“ ir „Aitvaro“ progimnazijos kiemuose. Darbai atlikti pagal UAB „VVARFF“ 2020-05-07 sutarties Nr. J9-1384 papildomą susitarimą 20221-09-23 Nr. J9-2353. Suremontuota 0,075 ha.</t>
  </si>
  <si>
    <t>2021 m.: Inžinerinių statinių – takų, įvažiuojamųjų kelių, aikštelių sklype Daržų g. 18 bei teritorijoje tarp sklypo ribų ir Sukilėlių gatvės paprastojo remonto darbus atlieka UAB „Kavesta“ pagal 2021-06-30 sutartį. Pagal parengtą Vilniaus dailės akademijos Klaipėdos fakulteto teritorijos paprastojo remonto aprašą atlikta darbų už 238 899,64 Eur (~ 67 proc. sutarties sumos).</t>
  </si>
  <si>
    <t>2021 m.: Įvykdyta</t>
  </si>
  <si>
    <t>2021 m.: Maršrutas nebuvo vykdytas dėl Palangos oro uosto rekonstrukcijos ir karantino ribojimų.</t>
  </si>
  <si>
    <t>2021 m.: 2021-08-23 Nr. J9-2136 pasirašyta sutartis su UAB „Elektros energetika“ dėl Klaipėdos miesto autobusų stotelės (Miesto poliklinikos st., Taikos pr. 97B) informacinės švieslentės elektros įvado įrengimo darbų su projektavimu. Kadangi užtruko projektavimas, nespėta atlikti įrengimo darbų.</t>
  </si>
  <si>
    <t xml:space="preserve">2021 m.: 2021-03-23 pasirašyta paslaugų sutartis techniniam projektui parengti (Rimkai 2 vnt.+ Kauno g. 2 vnt.) su MB „Geoinfra“. Parengtas techninis projektas, sutartis įvykdyta.  </t>
  </si>
  <si>
    <t>2021 m.: UAB „Gatvių apšvietimas“ buvo perduoti eksploatuoti 8 šviesoforų postai, tačiau 2 vnt. iš eksploatacijos grąžinti Savivaldybės administracijai todėl, kad jie buvo išmontuoti dėl svarbių priežasčių. Dėl Kelių policijos tarnybos neigiamos išvados nutrauktas pėsčiųjų perėjos naujo šviesoforo įrengimas S. Daukanto g. Neperduoti eksploatuoti planuoti šviesoforų postai, kurie buvo įrengti pagal Statybos ir infrastruktūros plėtros skyriaus kuruojamus ir įgyvendinamus statybos projektus.</t>
  </si>
  <si>
    <r>
      <t>2021 m.: Neįgaliųjų socialinei integracijai ties 11 autobusų stotelių suremontuota ir įrengta įspėjamoji danga 286 m</t>
    </r>
    <r>
      <rPr>
        <vertAlign val="superscript"/>
        <sz val="10"/>
        <color rgb="FF000000"/>
        <rFont val="Times New Roman"/>
        <family val="1"/>
        <charset val="186"/>
      </rPr>
      <t>2</t>
    </r>
    <r>
      <rPr>
        <sz val="10"/>
        <color rgb="FF000000"/>
        <rFont val="Times New Roman"/>
        <family val="1"/>
        <charset val="186"/>
      </rPr>
      <t xml:space="preserve"> (Botanikos sodo – 2 vnt., Sodų – 1 vnt., Kino studijos – 1 vnt., Ligoninės – 1 vnt., Darželio – 2 vnt., Debreceno – 2 vnt., Dubysos – 1 vnt., Klaipėdos energijos – 1 vnt.</t>
    </r>
  </si>
  <si>
    <t>2021 m.: Projekto sutartis su Europos investicijų banku buvo pratęsta iki 2022-08-31, dėl to dalis lėšų, skirtų darbo užmokesčiui ir auditui, perkeltos į 2022 m.</t>
  </si>
  <si>
    <t>2021 m.: Priežiūra vykdyta pagal planą.</t>
  </si>
  <si>
    <t>2021 m.: 3 stotelės įrengtos visiškai, 5 stotelių įrengimas užtruko dėl ilgų derinimo procedūrų su AB „Energijos skirstymo operatorius“.</t>
  </si>
  <si>
    <t>2021 m.: Partnerių susitikimai vyksta nuotoliniu būdu „Zoom“ platformoje. 2021 m. numatyta parengti Integruoto veiksmų plano projektą. Vykdoma pagal projekto planą. Integruoto veiksmų plano pirminis projektas baigtas. Vykdomas nedidelės apimties bandomųjų veiksmų įgyvendinimas (SSA), kuriuo bus uždaromos gatvės ir organizuojami 4 teminiai renginiai. Projekto pabaiga numatyta 2022 m. rugpjūčio mėn.</t>
  </si>
  <si>
    <t>2021 m.: Pagal 2021-06-16 Rangos sutartį vykdomų Minijos, Pilies ir Naujosios Uosto gatvių eismo reguliavimo techninės įrangos ir valdymo sistemos žaliosios bangos darbų 2021 metais atlikta daugiau kaip 40 proc. Kadangi šie darbai yra atliekami kartu su Statybos ir infrastruktūros plėtros skyriaus kuruojamu Minijos g. sankryžų infrastruktūros remontu, esant tinkamoms oro sąlygoms, visiškai yra pabaigtas 3 vnt. sankryžų įrangos atnaujinimas iš 8 vnt. visų suprojektuotų. Liko nepanaudotos lėšos, skirtos kitoms sankryžoms.</t>
  </si>
  <si>
    <t>2021 m.: Valdymo sistema yra įsigyta  ir bus eksploatuojama 60 mėn. Už šią suteiktą paslaugą yra sumokama vieną kartą per mėnesį.</t>
  </si>
  <si>
    <t>2021 m.: Žmonėms su negalia pritaikytos nuovažos Danės upės krantinėje (ties Turgaus g. 37A), įrengimo darbus su aprašo parengimu atlieka UAB „Akvitas“  pagal 2021-09-22  sutartį. Parengtas darbų aprašas, darbui bus atlikti 2022 m. I ketv.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</si>
</sst>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General"/>
  </numFmts>
  <fonts count="17" x14ac:knownFonts="1">
    <font>
      <sz val="10"/>
      <name val="Arial"/>
      <charset val="186"/>
    </font>
    <font>
      <sz val="10"/>
      <name val="Times New Roman"/>
      <family val="1"/>
      <charset val="186"/>
    </font>
    <font>
      <sz val="10"/>
      <name val="Arial"/>
      <family val="2"/>
      <charset val="186"/>
    </font>
    <font>
      <b/>
      <sz val="11"/>
      <name val="Times New Roman"/>
      <family val="1"/>
      <charset val="186"/>
    </font>
    <font>
      <b/>
      <sz val="12"/>
      <name val="Times New Roman"/>
      <family val="1"/>
      <charset val="186"/>
    </font>
    <font>
      <sz val="12"/>
      <name val="Times New Roman"/>
      <family val="1"/>
      <charset val="186"/>
    </font>
    <font>
      <sz val="11"/>
      <color rgb="FF000000"/>
      <name val="Calibri"/>
      <family val="2"/>
      <charset val="186"/>
    </font>
    <font>
      <sz val="11"/>
      <name val="Times New Roman"/>
      <family val="1"/>
      <charset val="186"/>
    </font>
    <font>
      <b/>
      <sz val="10"/>
      <color rgb="FF000000"/>
      <name val="Times New Roman"/>
      <family val="1"/>
      <charset val="186"/>
    </font>
    <font>
      <sz val="10"/>
      <color rgb="FF000000"/>
      <name val="Times New Roman"/>
      <family val="1"/>
      <charset val="186"/>
    </font>
    <font>
      <sz val="10"/>
      <color theme="0"/>
      <name val="Times New Roman"/>
      <family val="1"/>
      <charset val="186"/>
    </font>
    <font>
      <sz val="12"/>
      <color rgb="FFFF0000"/>
      <name val="Times New Roman"/>
      <family val="1"/>
      <charset val="186"/>
    </font>
    <font>
      <sz val="10"/>
      <color rgb="FFFF0000"/>
      <name val="Arial"/>
      <family val="2"/>
      <charset val="186"/>
    </font>
    <font>
      <sz val="10"/>
      <color rgb="FFFF0000"/>
      <name val="Times New Roman"/>
      <family val="1"/>
      <charset val="186"/>
    </font>
    <font>
      <vertAlign val="superscript"/>
      <sz val="10"/>
      <color rgb="FF000000"/>
      <name val="Times New Roman"/>
      <family val="1"/>
      <charset val="186"/>
    </font>
    <font>
      <sz val="10"/>
      <color rgb="FF7030A0"/>
      <name val="Times New Roman"/>
      <family val="1"/>
      <charset val="186"/>
    </font>
    <font>
      <i/>
      <sz val="10"/>
      <color rgb="FF000000"/>
      <name val="Times New Roman"/>
      <family val="1"/>
      <charset val="186"/>
    </font>
  </fonts>
  <fills count="9">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rgb="FFFBF9C3"/>
        <bgColor rgb="FFFBF9C3"/>
      </patternFill>
    </fill>
    <fill>
      <patternFill patternType="solid">
        <fgColor rgb="FFBCB5F8"/>
        <bgColor rgb="FFBCB5F8"/>
      </patternFill>
    </fill>
    <fill>
      <patternFill patternType="solid">
        <fgColor rgb="FFC2EFC5"/>
        <bgColor rgb="FFC2EFC5"/>
      </patternFill>
    </fill>
    <fill>
      <patternFill patternType="solid">
        <fgColor rgb="FFEBEBEB"/>
        <bgColor rgb="FFEBEBEB"/>
      </patternFill>
    </fill>
    <fill>
      <patternFill patternType="solid">
        <fgColor rgb="FFCCECFF"/>
        <bgColor indexed="64"/>
      </patternFill>
    </fill>
  </fills>
  <borders count="24">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style="medium">
        <color rgb="FF000000"/>
      </right>
      <top style="medium">
        <color rgb="FF000000"/>
      </top>
      <bottom/>
      <diagonal/>
    </border>
    <border>
      <left style="medium">
        <color indexed="64"/>
      </left>
      <right/>
      <top/>
      <bottom/>
      <diagonal/>
    </border>
    <border>
      <left style="thin">
        <color rgb="FF000000"/>
      </left>
      <right style="medium">
        <color indexed="64"/>
      </right>
      <top style="medium">
        <color rgb="FF000000"/>
      </top>
      <bottom style="medium">
        <color rgb="FF000000"/>
      </bottom>
      <diagonal/>
    </border>
    <border>
      <left/>
      <right/>
      <top/>
      <bottom style="thin">
        <color indexed="64"/>
      </bottom>
      <diagonal/>
    </border>
  </borders>
  <cellStyleXfs count="3">
    <xf numFmtId="0" fontId="0" fillId="0" borderId="0"/>
    <xf numFmtId="0" fontId="2" fillId="0" borderId="0"/>
    <xf numFmtId="165" fontId="6" fillId="0" borderId="0" applyBorder="0" applyProtection="0"/>
  </cellStyleXfs>
  <cellXfs count="274">
    <xf numFmtId="0" fontId="0" fillId="0" borderId="0" xfId="0"/>
    <xf numFmtId="0" fontId="0" fillId="0" borderId="0" xfId="0" applyFill="1" applyAlignment="1">
      <alignment horizontal="left" vertical="top" wrapText="1"/>
    </xf>
    <xf numFmtId="0" fontId="4" fillId="0" borderId="0" xfId="1" applyFont="1" applyAlignment="1">
      <alignment horizontal="center"/>
    </xf>
    <xf numFmtId="49" fontId="4" fillId="0" borderId="0" xfId="1" applyNumberFormat="1" applyFont="1" applyAlignment="1">
      <alignment horizontal="left" vertical="top" wrapText="1"/>
    </xf>
    <xf numFmtId="0" fontId="5" fillId="0" borderId="0" xfId="1" applyFont="1" applyFill="1" applyAlignment="1">
      <alignment horizontal="left" vertical="top" wrapText="1"/>
    </xf>
    <xf numFmtId="0" fontId="0" fillId="0" borderId="0" xfId="0" applyFill="1"/>
    <xf numFmtId="0" fontId="1" fillId="0" borderId="0" xfId="1" applyFont="1" applyFill="1"/>
    <xf numFmtId="0" fontId="5" fillId="0" borderId="0" xfId="1" applyFont="1" applyFill="1" applyAlignment="1">
      <alignment horizontal="right" vertical="top"/>
    </xf>
    <xf numFmtId="0" fontId="5" fillId="0" borderId="0" xfId="0" applyFont="1" applyFill="1" applyAlignment="1">
      <alignment horizontal="left" vertical="top"/>
    </xf>
    <xf numFmtId="0" fontId="5" fillId="0" borderId="0" xfId="0" applyFont="1"/>
    <xf numFmtId="0" fontId="5" fillId="0" borderId="0" xfId="0" applyFont="1" applyAlignment="1">
      <alignment horizontal="right"/>
    </xf>
    <xf numFmtId="0" fontId="5" fillId="0" borderId="0" xfId="0" applyFont="1" applyAlignment="1">
      <alignment horizontal="right" vertical="top"/>
    </xf>
    <xf numFmtId="0" fontId="4" fillId="0" borderId="0" xfId="0" applyFont="1"/>
    <xf numFmtId="0" fontId="4" fillId="0" borderId="0" xfId="0" applyFont="1" applyAlignment="1">
      <alignment horizontal="center" vertical="top"/>
    </xf>
    <xf numFmtId="0" fontId="5" fillId="0" borderId="0" xfId="0" applyFont="1" applyAlignment="1">
      <alignment horizontal="center" vertical="top"/>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vertical="top" wrapText="1"/>
    </xf>
    <xf numFmtId="0" fontId="1" fillId="0" borderId="0" xfId="0" applyNumberFormat="1" applyFont="1" applyFill="1" applyAlignment="1" applyProtection="1">
      <alignment wrapText="1"/>
    </xf>
    <xf numFmtId="0" fontId="1" fillId="0" borderId="0" xfId="0" applyNumberFormat="1" applyFont="1" applyFill="1" applyAlignment="1" applyProtection="1">
      <alignment horizontal="center" wrapText="1"/>
    </xf>
    <xf numFmtId="0" fontId="1" fillId="0" borderId="0" xfId="0" applyNumberFormat="1" applyFont="1" applyFill="1" applyAlignment="1" applyProtection="1">
      <alignment horizontal="right" wrapText="1"/>
    </xf>
    <xf numFmtId="0" fontId="8" fillId="4" borderId="1" xfId="0" applyNumberFormat="1" applyFont="1" applyFill="1" applyBorder="1" applyAlignment="1" applyProtection="1">
      <alignment vertical="top" wrapText="1" readingOrder="1"/>
      <protection locked="0"/>
    </xf>
    <xf numFmtId="0" fontId="8" fillId="4" borderId="2" xfId="0" applyNumberFormat="1" applyFont="1" applyFill="1" applyBorder="1" applyAlignment="1" applyProtection="1">
      <alignment vertical="top" wrapText="1" readingOrder="1"/>
      <protection locked="0"/>
    </xf>
    <xf numFmtId="0" fontId="8" fillId="4" borderId="2" xfId="0" applyNumberFormat="1" applyFont="1" applyFill="1" applyBorder="1" applyAlignment="1" applyProtection="1">
      <alignment horizontal="left" vertical="top" wrapText="1" readingOrder="1"/>
      <protection locked="0"/>
    </xf>
    <xf numFmtId="164" fontId="8" fillId="4" borderId="2" xfId="0" applyNumberFormat="1" applyFont="1" applyFill="1" applyBorder="1" applyAlignment="1" applyProtection="1">
      <alignment horizontal="right" vertical="top" wrapText="1" readingOrder="1"/>
    </xf>
    <xf numFmtId="0" fontId="8" fillId="4" borderId="2" xfId="0" applyNumberFormat="1" applyFont="1" applyFill="1" applyBorder="1" applyAlignment="1" applyProtection="1">
      <alignment horizontal="center" vertical="top" wrapText="1" readingOrder="1"/>
      <protection locked="0"/>
    </xf>
    <xf numFmtId="0" fontId="8" fillId="4" borderId="2" xfId="0" applyNumberFormat="1" applyFont="1" applyFill="1" applyBorder="1" applyAlignment="1" applyProtection="1">
      <alignment horizontal="right" vertical="top" wrapText="1" readingOrder="1"/>
      <protection locked="0"/>
    </xf>
    <xf numFmtId="0" fontId="8" fillId="4" borderId="3" xfId="0" applyNumberFormat="1" applyFont="1" applyFill="1" applyBorder="1" applyAlignment="1" applyProtection="1">
      <alignment horizontal="left" vertical="top" wrapText="1" readingOrder="1"/>
      <protection locked="0"/>
    </xf>
    <xf numFmtId="0" fontId="8" fillId="5" borderId="2" xfId="0" applyNumberFormat="1" applyFont="1" applyFill="1" applyBorder="1" applyAlignment="1" applyProtection="1">
      <alignment horizontal="left" vertical="top" wrapText="1" readingOrder="1"/>
      <protection locked="0"/>
    </xf>
    <xf numFmtId="0" fontId="8" fillId="5" borderId="2" xfId="0" applyNumberFormat="1" applyFont="1" applyFill="1" applyBorder="1" applyAlignment="1" applyProtection="1">
      <alignment horizontal="center" vertical="top" wrapText="1" readingOrder="1"/>
      <protection locked="0"/>
    </xf>
    <xf numFmtId="0" fontId="8" fillId="5" borderId="2" xfId="0" applyNumberFormat="1" applyFont="1" applyFill="1" applyBorder="1" applyAlignment="1" applyProtection="1">
      <alignment horizontal="right" vertical="top" wrapText="1" readingOrder="1"/>
      <protection locked="0"/>
    </xf>
    <xf numFmtId="0" fontId="8" fillId="5" borderId="3" xfId="0" applyNumberFormat="1" applyFont="1" applyFill="1" applyBorder="1" applyAlignment="1" applyProtection="1">
      <alignment horizontal="left" vertical="top" wrapText="1" readingOrder="1"/>
      <protection locked="0"/>
    </xf>
    <xf numFmtId="0" fontId="9" fillId="0" borderId="5" xfId="0" applyNumberFormat="1" applyFont="1" applyFill="1" applyBorder="1" applyAlignment="1" applyProtection="1">
      <alignment vertical="top" wrapText="1" readingOrder="1"/>
      <protection locked="0"/>
    </xf>
    <xf numFmtId="0" fontId="9" fillId="0" borderId="5" xfId="0" applyNumberFormat="1" applyFont="1" applyFill="1" applyBorder="1" applyAlignment="1" applyProtection="1">
      <alignment horizontal="left" vertical="top" wrapText="1" readingOrder="1"/>
      <protection locked="0"/>
    </xf>
    <xf numFmtId="164" fontId="9" fillId="0" borderId="5" xfId="0" applyNumberFormat="1" applyFont="1" applyFill="1" applyBorder="1" applyAlignment="1" applyProtection="1">
      <alignment horizontal="right" vertical="top" wrapText="1" readingOrder="1"/>
      <protection locked="0"/>
    </xf>
    <xf numFmtId="0" fontId="9" fillId="0" borderId="5" xfId="0" applyNumberFormat="1" applyFont="1" applyFill="1" applyBorder="1" applyAlignment="1" applyProtection="1">
      <alignment horizontal="center" vertical="top" wrapText="1" readingOrder="1"/>
      <protection locked="0"/>
    </xf>
    <xf numFmtId="0" fontId="9" fillId="0" borderId="5" xfId="0" applyNumberFormat="1" applyFont="1" applyFill="1" applyBorder="1" applyAlignment="1" applyProtection="1">
      <alignment horizontal="right" vertical="top" wrapText="1" readingOrder="1"/>
      <protection locked="0"/>
    </xf>
    <xf numFmtId="0" fontId="9" fillId="0" borderId="6" xfId="0" applyNumberFormat="1" applyFont="1" applyFill="1" applyBorder="1" applyAlignment="1" applyProtection="1">
      <alignment horizontal="left" vertical="top" wrapText="1" readingOrder="1"/>
      <protection locked="0"/>
    </xf>
    <xf numFmtId="0" fontId="8" fillId="6" borderId="1" xfId="0" applyNumberFormat="1" applyFont="1" applyFill="1" applyBorder="1" applyAlignment="1" applyProtection="1">
      <alignment vertical="top" wrapText="1" readingOrder="1"/>
      <protection locked="0"/>
    </xf>
    <xf numFmtId="0" fontId="8" fillId="6" borderId="2" xfId="0" applyNumberFormat="1" applyFont="1" applyFill="1" applyBorder="1" applyAlignment="1" applyProtection="1">
      <alignment vertical="top" wrapText="1" readingOrder="1"/>
      <protection locked="0"/>
    </xf>
    <xf numFmtId="0" fontId="8" fillId="6" borderId="2" xfId="0" applyNumberFormat="1" applyFont="1" applyFill="1" applyBorder="1" applyAlignment="1" applyProtection="1">
      <alignment horizontal="left" vertical="top" wrapText="1" readingOrder="1"/>
      <protection locked="0"/>
    </xf>
    <xf numFmtId="164" fontId="8" fillId="6" borderId="2" xfId="0" applyNumberFormat="1" applyFont="1" applyFill="1" applyBorder="1" applyAlignment="1" applyProtection="1">
      <alignment horizontal="right" vertical="top" wrapText="1" readingOrder="1"/>
    </xf>
    <xf numFmtId="0" fontId="8" fillId="6" borderId="2" xfId="0" applyNumberFormat="1" applyFont="1" applyFill="1" applyBorder="1" applyAlignment="1" applyProtection="1">
      <alignment horizontal="center" vertical="top" wrapText="1" readingOrder="1"/>
      <protection locked="0"/>
    </xf>
    <xf numFmtId="0" fontId="8" fillId="6" borderId="2" xfId="0" applyNumberFormat="1" applyFont="1" applyFill="1" applyBorder="1" applyAlignment="1" applyProtection="1">
      <alignment horizontal="right" vertical="top" wrapText="1" readingOrder="1"/>
      <protection locked="0"/>
    </xf>
    <xf numFmtId="0" fontId="8" fillId="6" borderId="3" xfId="0" applyNumberFormat="1" applyFont="1" applyFill="1" applyBorder="1" applyAlignment="1" applyProtection="1">
      <alignment horizontal="left" vertical="top" wrapText="1" readingOrder="1"/>
      <protection locked="0"/>
    </xf>
    <xf numFmtId="0" fontId="9" fillId="0" borderId="1" xfId="0" applyNumberFormat="1" applyFont="1" applyFill="1" applyBorder="1" applyAlignment="1" applyProtection="1">
      <alignment vertical="top" wrapText="1" readingOrder="1"/>
      <protection locked="0"/>
    </xf>
    <xf numFmtId="0" fontId="9" fillId="0" borderId="2" xfId="0" applyNumberFormat="1" applyFont="1" applyFill="1" applyBorder="1" applyAlignment="1" applyProtection="1">
      <alignment vertical="top" wrapText="1" readingOrder="1"/>
      <protection locked="0"/>
    </xf>
    <xf numFmtId="0" fontId="9" fillId="0" borderId="2" xfId="0" applyNumberFormat="1" applyFont="1" applyFill="1" applyBorder="1" applyAlignment="1" applyProtection="1">
      <alignment horizontal="left" vertical="top" wrapText="1" readingOrder="1"/>
      <protection locked="0"/>
    </xf>
    <xf numFmtId="164" fontId="9" fillId="0" borderId="2" xfId="0" applyNumberFormat="1" applyFont="1" applyFill="1" applyBorder="1" applyAlignment="1" applyProtection="1">
      <alignment horizontal="right" vertical="top" wrapText="1" readingOrder="1"/>
    </xf>
    <xf numFmtId="0" fontId="9" fillId="0" borderId="2" xfId="0" applyNumberFormat="1" applyFont="1" applyFill="1" applyBorder="1" applyAlignment="1" applyProtection="1">
      <alignment horizontal="center" vertical="top" wrapText="1" readingOrder="1"/>
      <protection locked="0"/>
    </xf>
    <xf numFmtId="0" fontId="9" fillId="0" borderId="2" xfId="0" applyNumberFormat="1" applyFont="1" applyFill="1" applyBorder="1" applyAlignment="1" applyProtection="1">
      <alignment horizontal="right" vertical="top" wrapText="1" readingOrder="1"/>
      <protection locked="0"/>
    </xf>
    <xf numFmtId="0" fontId="9" fillId="0" borderId="3" xfId="0" applyNumberFormat="1" applyFont="1" applyFill="1" applyBorder="1" applyAlignment="1" applyProtection="1">
      <alignment horizontal="left" vertical="top" wrapText="1" readingOrder="1"/>
      <protection locked="0"/>
    </xf>
    <xf numFmtId="164" fontId="9" fillId="0" borderId="2" xfId="0" applyNumberFormat="1" applyFont="1" applyFill="1" applyBorder="1" applyAlignment="1" applyProtection="1">
      <alignment horizontal="right" vertical="top" wrapText="1" readingOrder="1"/>
      <protection locked="0"/>
    </xf>
    <xf numFmtId="0" fontId="9" fillId="0" borderId="0" xfId="0" applyNumberFormat="1" applyFont="1" applyFill="1" applyAlignment="1" applyProtection="1">
      <alignment vertical="top" wrapText="1" readingOrder="1"/>
      <protection locked="0"/>
    </xf>
    <xf numFmtId="0" fontId="9" fillId="0" borderId="0" xfId="0" applyNumberFormat="1" applyFont="1" applyFill="1" applyAlignment="1" applyProtection="1">
      <alignment horizontal="left" vertical="top" wrapText="1" readingOrder="1"/>
      <protection locked="0"/>
    </xf>
    <xf numFmtId="164" fontId="9" fillId="0" borderId="0" xfId="0" applyNumberFormat="1" applyFont="1" applyFill="1" applyAlignment="1" applyProtection="1">
      <alignment horizontal="right" vertical="top" wrapText="1" readingOrder="1"/>
      <protection locked="0"/>
    </xf>
    <xf numFmtId="0" fontId="9" fillId="0" borderId="0" xfId="0" applyNumberFormat="1" applyFont="1" applyFill="1" applyAlignment="1" applyProtection="1">
      <alignment horizontal="center" vertical="top" wrapText="1" readingOrder="1"/>
      <protection locked="0"/>
    </xf>
    <xf numFmtId="0" fontId="9" fillId="0" borderId="0" xfId="0" applyNumberFormat="1" applyFont="1" applyFill="1" applyAlignment="1" applyProtection="1">
      <alignment horizontal="right" vertical="top" wrapText="1" readingOrder="1"/>
      <protection locked="0"/>
    </xf>
    <xf numFmtId="0" fontId="8" fillId="7" borderId="5" xfId="0" applyNumberFormat="1" applyFont="1" applyFill="1" applyBorder="1" applyAlignment="1" applyProtection="1">
      <alignment vertical="top" wrapText="1" readingOrder="1"/>
      <protection locked="0"/>
    </xf>
    <xf numFmtId="0" fontId="8" fillId="7" borderId="5" xfId="0" applyNumberFormat="1" applyFont="1" applyFill="1" applyBorder="1" applyAlignment="1" applyProtection="1">
      <alignment horizontal="right" vertical="top" wrapText="1" readingOrder="1"/>
      <protection locked="0"/>
    </xf>
    <xf numFmtId="164" fontId="8" fillId="7" borderId="5" xfId="0" applyNumberFormat="1" applyFont="1" applyFill="1" applyBorder="1" applyAlignment="1" applyProtection="1">
      <alignment horizontal="right" vertical="top" wrapText="1" readingOrder="1"/>
    </xf>
    <xf numFmtId="0" fontId="8" fillId="0" borderId="8" xfId="0" applyNumberFormat="1" applyFont="1" applyFill="1" applyBorder="1" applyAlignment="1" applyProtection="1">
      <alignment horizontal="center" vertical="center" wrapText="1" readingOrder="1"/>
    </xf>
    <xf numFmtId="0" fontId="8" fillId="0" borderId="5" xfId="0" applyNumberFormat="1" applyFont="1" applyFill="1" applyBorder="1" applyAlignment="1" applyProtection="1">
      <alignment horizontal="center" vertical="center" wrapText="1" readingOrder="1"/>
    </xf>
    <xf numFmtId="164" fontId="9" fillId="0" borderId="5" xfId="0" applyNumberFormat="1" applyFont="1" applyFill="1" applyBorder="1" applyAlignment="1" applyProtection="1">
      <alignment horizontal="center" vertical="top" wrapText="1" readingOrder="1"/>
      <protection locked="0"/>
    </xf>
    <xf numFmtId="0" fontId="10" fillId="0" borderId="1" xfId="0" applyNumberFormat="1" applyFont="1" applyFill="1" applyBorder="1" applyAlignment="1" applyProtection="1">
      <alignment vertical="top" wrapText="1" readingOrder="1"/>
      <protection locked="0"/>
    </xf>
    <xf numFmtId="0" fontId="10" fillId="0" borderId="2" xfId="0" applyNumberFormat="1" applyFont="1" applyFill="1" applyBorder="1" applyAlignment="1" applyProtection="1">
      <alignment vertical="top" wrapText="1" readingOrder="1"/>
      <protection locked="0"/>
    </xf>
    <xf numFmtId="0" fontId="10" fillId="0" borderId="2" xfId="0" applyNumberFormat="1" applyFont="1" applyFill="1" applyBorder="1" applyAlignment="1" applyProtection="1">
      <alignment horizontal="left" vertical="top" wrapText="1" readingOrder="1"/>
      <protection locked="0"/>
    </xf>
    <xf numFmtId="164" fontId="10" fillId="0" borderId="2" xfId="0" applyNumberFormat="1" applyFont="1" applyFill="1" applyBorder="1" applyAlignment="1" applyProtection="1">
      <alignment horizontal="right" vertical="top" wrapText="1" readingOrder="1"/>
      <protection locked="0"/>
    </xf>
    <xf numFmtId="0" fontId="10" fillId="0" borderId="2" xfId="0" applyNumberFormat="1" applyFont="1" applyFill="1" applyBorder="1" applyAlignment="1" applyProtection="1">
      <alignment horizontal="center" vertical="top" wrapText="1" readingOrder="1"/>
      <protection locked="0"/>
    </xf>
    <xf numFmtId="0" fontId="10" fillId="0" borderId="2" xfId="0" applyNumberFormat="1" applyFont="1" applyFill="1" applyBorder="1" applyAlignment="1" applyProtection="1">
      <alignment horizontal="right" vertical="top" wrapText="1" readingOrder="1"/>
      <protection locked="0"/>
    </xf>
    <xf numFmtId="0" fontId="10" fillId="0" borderId="3" xfId="0" applyNumberFormat="1" applyFont="1" applyFill="1" applyBorder="1" applyAlignment="1" applyProtection="1">
      <alignment horizontal="left" vertical="top" wrapText="1" readingOrder="1"/>
      <protection locked="0"/>
    </xf>
    <xf numFmtId="164" fontId="8" fillId="7" borderId="5" xfId="0" applyNumberFormat="1" applyFont="1" applyFill="1" applyBorder="1" applyAlignment="1" applyProtection="1">
      <alignment horizontal="center" vertical="top" wrapText="1" readingOrder="1"/>
    </xf>
    <xf numFmtId="0" fontId="9" fillId="8" borderId="2" xfId="0" applyNumberFormat="1" applyFont="1" applyFill="1" applyBorder="1" applyAlignment="1" applyProtection="1">
      <alignment horizontal="center" vertical="top" wrapText="1" readingOrder="1"/>
      <protection locked="0"/>
    </xf>
    <xf numFmtId="164" fontId="9" fillId="8" borderId="2" xfId="0" applyNumberFormat="1" applyFont="1" applyFill="1" applyBorder="1" applyAlignment="1" applyProtection="1">
      <alignment horizontal="right" vertical="top" wrapText="1" readingOrder="1"/>
    </xf>
    <xf numFmtId="0" fontId="9" fillId="8" borderId="5" xfId="0" applyNumberFormat="1" applyFont="1" applyFill="1" applyBorder="1" applyAlignment="1" applyProtection="1">
      <alignment horizontal="center" vertical="top" wrapText="1" readingOrder="1"/>
      <protection locked="0"/>
    </xf>
    <xf numFmtId="164" fontId="9" fillId="8" borderId="5" xfId="0" applyNumberFormat="1" applyFont="1" applyFill="1" applyBorder="1" applyAlignment="1" applyProtection="1">
      <alignment horizontal="right" vertical="top" wrapText="1" readingOrder="1"/>
      <protection locked="0"/>
    </xf>
    <xf numFmtId="0" fontId="9" fillId="2" borderId="2" xfId="0" applyNumberFormat="1" applyFont="1" applyFill="1" applyBorder="1" applyAlignment="1" applyProtection="1">
      <alignment horizontal="center" vertical="top" wrapText="1" readingOrder="1"/>
      <protection locked="0"/>
    </xf>
    <xf numFmtId="164" fontId="9" fillId="2" borderId="2" xfId="0" applyNumberFormat="1" applyFont="1" applyFill="1" applyBorder="1" applyAlignment="1" applyProtection="1">
      <alignment horizontal="right" vertical="top" wrapText="1" readingOrder="1"/>
    </xf>
    <xf numFmtId="0" fontId="9" fillId="2" borderId="5" xfId="0" applyNumberFormat="1" applyFont="1" applyFill="1" applyBorder="1" applyAlignment="1" applyProtection="1">
      <alignment horizontal="center" vertical="top" wrapText="1" readingOrder="1"/>
      <protection locked="0"/>
    </xf>
    <xf numFmtId="164" fontId="9" fillId="2" borderId="5" xfId="0" applyNumberFormat="1" applyFont="1" applyFill="1" applyBorder="1" applyAlignment="1" applyProtection="1">
      <alignment horizontal="right" vertical="top" wrapText="1" readingOrder="1"/>
      <protection locked="0"/>
    </xf>
    <xf numFmtId="0" fontId="9" fillId="8" borderId="5" xfId="0" applyNumberFormat="1" applyFont="1" applyFill="1" applyBorder="1" applyAlignment="1" applyProtection="1">
      <alignment horizontal="left" vertical="top" wrapText="1" readingOrder="1"/>
      <protection locked="0"/>
    </xf>
    <xf numFmtId="0" fontId="9" fillId="8" borderId="5" xfId="0" applyNumberFormat="1" applyFont="1" applyFill="1" applyBorder="1" applyAlignment="1" applyProtection="1">
      <alignment horizontal="right" vertical="top" wrapText="1" readingOrder="1"/>
      <protection locked="0"/>
    </xf>
    <xf numFmtId="0" fontId="9" fillId="8" borderId="6" xfId="0" applyNumberFormat="1" applyFont="1" applyFill="1" applyBorder="1" applyAlignment="1" applyProtection="1">
      <alignment horizontal="left" vertical="top" wrapText="1" readingOrder="1"/>
      <protection locked="0"/>
    </xf>
    <xf numFmtId="0" fontId="9" fillId="2" borderId="5" xfId="0" applyNumberFormat="1" applyFont="1" applyFill="1" applyBorder="1" applyAlignment="1" applyProtection="1">
      <alignment horizontal="left" vertical="top" wrapText="1" readingOrder="1"/>
      <protection locked="0"/>
    </xf>
    <xf numFmtId="0" fontId="9" fillId="2" borderId="5" xfId="0" applyNumberFormat="1" applyFont="1" applyFill="1" applyBorder="1" applyAlignment="1" applyProtection="1">
      <alignment horizontal="right" vertical="top" wrapText="1" readingOrder="1"/>
      <protection locked="0"/>
    </xf>
    <xf numFmtId="0" fontId="9" fillId="2" borderId="6" xfId="0" applyNumberFormat="1" applyFont="1" applyFill="1" applyBorder="1" applyAlignment="1" applyProtection="1">
      <alignment horizontal="left" vertical="top" wrapText="1" readingOrder="1"/>
      <protection locked="0"/>
    </xf>
    <xf numFmtId="0" fontId="9" fillId="8" borderId="1" xfId="0" applyNumberFormat="1" applyFont="1" applyFill="1" applyBorder="1" applyAlignment="1" applyProtection="1">
      <alignment vertical="top" wrapText="1" readingOrder="1"/>
      <protection locked="0"/>
    </xf>
    <xf numFmtId="0" fontId="9" fillId="8" borderId="2" xfId="0" applyNumberFormat="1" applyFont="1" applyFill="1" applyBorder="1" applyAlignment="1" applyProtection="1">
      <alignment vertical="top" wrapText="1" readingOrder="1"/>
      <protection locked="0"/>
    </xf>
    <xf numFmtId="0" fontId="9" fillId="8" borderId="2" xfId="0" applyNumberFormat="1" applyFont="1" applyFill="1" applyBorder="1" applyAlignment="1" applyProtection="1">
      <alignment horizontal="left" vertical="top" wrapText="1" readingOrder="1"/>
      <protection locked="0"/>
    </xf>
    <xf numFmtId="0" fontId="9" fillId="8" borderId="2" xfId="0" applyNumberFormat="1" applyFont="1" applyFill="1" applyBorder="1" applyAlignment="1" applyProtection="1">
      <alignment horizontal="right" vertical="top" wrapText="1" readingOrder="1"/>
      <protection locked="0"/>
    </xf>
    <xf numFmtId="0" fontId="9" fillId="8" borderId="3" xfId="0" applyNumberFormat="1" applyFont="1" applyFill="1" applyBorder="1" applyAlignment="1" applyProtection="1">
      <alignment horizontal="left" vertical="top" wrapText="1" readingOrder="1"/>
      <protection locked="0"/>
    </xf>
    <xf numFmtId="164" fontId="9" fillId="8" borderId="2" xfId="0" applyNumberFormat="1" applyFont="1" applyFill="1" applyBorder="1" applyAlignment="1" applyProtection="1">
      <alignment horizontal="right" vertical="top" wrapText="1" readingOrder="1"/>
      <protection locked="0"/>
    </xf>
    <xf numFmtId="164" fontId="10" fillId="0" borderId="2" xfId="0" applyNumberFormat="1" applyFont="1" applyFill="1" applyBorder="1" applyAlignment="1" applyProtection="1">
      <alignment horizontal="right" vertical="top" wrapText="1" readingOrder="1"/>
    </xf>
    <xf numFmtId="0" fontId="9" fillId="2" borderId="2" xfId="0" applyNumberFormat="1" applyFont="1" applyFill="1" applyBorder="1" applyAlignment="1" applyProtection="1">
      <alignment horizontal="left" vertical="top" wrapText="1" readingOrder="1"/>
      <protection locked="0"/>
    </xf>
    <xf numFmtId="0" fontId="9" fillId="2" borderId="2" xfId="0" applyNumberFormat="1" applyFont="1" applyFill="1" applyBorder="1" applyAlignment="1" applyProtection="1">
      <alignment horizontal="right" vertical="top" wrapText="1" readingOrder="1"/>
      <protection locked="0"/>
    </xf>
    <xf numFmtId="0" fontId="9" fillId="2" borderId="3" xfId="0" applyNumberFormat="1" applyFont="1" applyFill="1" applyBorder="1" applyAlignment="1" applyProtection="1">
      <alignment horizontal="left" vertical="top" wrapText="1" readingOrder="1"/>
      <protection locked="0"/>
    </xf>
    <xf numFmtId="0" fontId="9" fillId="2" borderId="1" xfId="0" applyNumberFormat="1" applyFont="1" applyFill="1" applyBorder="1" applyAlignment="1" applyProtection="1">
      <alignment vertical="top" wrapText="1" readingOrder="1"/>
      <protection locked="0"/>
    </xf>
    <xf numFmtId="0" fontId="9" fillId="2" borderId="2" xfId="0" applyNumberFormat="1" applyFont="1" applyFill="1" applyBorder="1" applyAlignment="1" applyProtection="1">
      <alignment vertical="top" wrapText="1" readingOrder="1"/>
      <protection locked="0"/>
    </xf>
    <xf numFmtId="164" fontId="9" fillId="2" borderId="2" xfId="0" applyNumberFormat="1" applyFont="1" applyFill="1" applyBorder="1" applyAlignment="1" applyProtection="1">
      <alignment horizontal="right" vertical="top" wrapText="1" readingOrder="1"/>
      <protection locked="0"/>
    </xf>
    <xf numFmtId="0" fontId="9" fillId="8" borderId="8" xfId="0" applyNumberFormat="1" applyFont="1" applyFill="1" applyBorder="1" applyAlignment="1" applyProtection="1">
      <alignment horizontal="left" vertical="top" wrapText="1" readingOrder="1"/>
      <protection locked="0"/>
    </xf>
    <xf numFmtId="0" fontId="9" fillId="8" borderId="8" xfId="0" applyNumberFormat="1" applyFont="1" applyFill="1" applyBorder="1" applyAlignment="1" applyProtection="1">
      <alignment horizontal="center" vertical="top" wrapText="1" readingOrder="1"/>
      <protection locked="0"/>
    </xf>
    <xf numFmtId="0" fontId="9" fillId="8" borderId="8" xfId="0" applyNumberFormat="1" applyFont="1" applyFill="1" applyBorder="1" applyAlignment="1" applyProtection="1">
      <alignment horizontal="right" vertical="top" wrapText="1" readingOrder="1"/>
      <protection locked="0"/>
    </xf>
    <xf numFmtId="0" fontId="9" fillId="8" borderId="9" xfId="0" applyNumberFormat="1" applyFont="1" applyFill="1" applyBorder="1" applyAlignment="1" applyProtection="1">
      <alignment horizontal="left" vertical="top" wrapText="1" readingOrder="1"/>
      <protection locked="0"/>
    </xf>
    <xf numFmtId="0" fontId="9" fillId="3" borderId="2" xfId="0" applyNumberFormat="1" applyFont="1" applyFill="1" applyBorder="1" applyAlignment="1" applyProtection="1">
      <alignment horizontal="center" vertical="top" wrapText="1" readingOrder="1"/>
      <protection locked="0"/>
    </xf>
    <xf numFmtId="164" fontId="9" fillId="3" borderId="2" xfId="0" applyNumberFormat="1" applyFont="1" applyFill="1" applyBorder="1" applyAlignment="1" applyProtection="1">
      <alignment horizontal="right" vertical="top" wrapText="1" readingOrder="1"/>
    </xf>
    <xf numFmtId="0" fontId="9" fillId="3" borderId="5" xfId="0" applyNumberFormat="1" applyFont="1" applyFill="1" applyBorder="1" applyAlignment="1" applyProtection="1">
      <alignment horizontal="center" vertical="top" wrapText="1" readingOrder="1"/>
      <protection locked="0"/>
    </xf>
    <xf numFmtId="164" fontId="9" fillId="3" borderId="5" xfId="0" applyNumberFormat="1" applyFont="1" applyFill="1" applyBorder="1" applyAlignment="1" applyProtection="1">
      <alignment horizontal="right" vertical="top" wrapText="1" readingOrder="1"/>
      <protection locked="0"/>
    </xf>
    <xf numFmtId="0" fontId="13" fillId="0" borderId="0" xfId="0" applyNumberFormat="1" applyFont="1" applyFill="1" applyAlignment="1" applyProtection="1">
      <alignment wrapText="1"/>
    </xf>
    <xf numFmtId="0" fontId="15" fillId="0" borderId="0" xfId="0" applyNumberFormat="1" applyFont="1" applyFill="1" applyAlignment="1" applyProtection="1">
      <alignment wrapText="1"/>
    </xf>
    <xf numFmtId="164" fontId="1" fillId="0" borderId="2" xfId="0" applyNumberFormat="1" applyFont="1" applyFill="1" applyBorder="1" applyAlignment="1" applyProtection="1">
      <alignment horizontal="right" vertical="top" wrapText="1" readingOrder="1"/>
      <protection locked="0"/>
    </xf>
    <xf numFmtId="0" fontId="9" fillId="3" borderId="2" xfId="0" applyNumberFormat="1" applyFont="1" applyFill="1" applyBorder="1" applyAlignment="1" applyProtection="1">
      <alignment horizontal="left" vertical="top" wrapText="1" readingOrder="1"/>
      <protection locked="0"/>
    </xf>
    <xf numFmtId="0" fontId="9" fillId="3" borderId="2" xfId="0" applyNumberFormat="1" applyFont="1" applyFill="1" applyBorder="1" applyAlignment="1" applyProtection="1">
      <alignment horizontal="right" vertical="top" wrapText="1" readingOrder="1"/>
      <protection locked="0"/>
    </xf>
    <xf numFmtId="0" fontId="9" fillId="3" borderId="3" xfId="0" applyNumberFormat="1" applyFont="1" applyFill="1" applyBorder="1" applyAlignment="1" applyProtection="1">
      <alignment horizontal="left" vertical="top" wrapText="1" readingOrder="1"/>
      <protection locked="0"/>
    </xf>
    <xf numFmtId="2" fontId="1" fillId="3" borderId="2" xfId="0" applyNumberFormat="1" applyFont="1" applyFill="1" applyBorder="1" applyAlignment="1" applyProtection="1">
      <alignment horizontal="right" vertical="top" wrapText="1" readingOrder="1"/>
      <protection locked="0"/>
    </xf>
    <xf numFmtId="0" fontId="1" fillId="3" borderId="3" xfId="0" applyNumberFormat="1" applyFont="1" applyFill="1" applyBorder="1" applyAlignment="1" applyProtection="1">
      <alignment horizontal="left" vertical="top" wrapText="1" readingOrder="1"/>
      <protection locked="0"/>
    </xf>
    <xf numFmtId="2" fontId="1" fillId="8" borderId="5" xfId="0" applyNumberFormat="1" applyFont="1" applyFill="1" applyBorder="1" applyAlignment="1" applyProtection="1">
      <alignment horizontal="right" vertical="top" wrapText="1" readingOrder="1"/>
      <protection locked="0"/>
    </xf>
    <xf numFmtId="0" fontId="1" fillId="8" borderId="5" xfId="0" applyNumberFormat="1" applyFont="1" applyFill="1" applyBorder="1" applyAlignment="1" applyProtection="1">
      <alignment horizontal="right" vertical="top" wrapText="1" readingOrder="1"/>
      <protection locked="0"/>
    </xf>
    <xf numFmtId="0" fontId="5" fillId="0" borderId="0" xfId="1" applyFont="1" applyFill="1" applyAlignment="1">
      <alignment horizontal="center" vertical="top"/>
    </xf>
    <xf numFmtId="0" fontId="1" fillId="0" borderId="21" xfId="0" applyNumberFormat="1" applyFont="1" applyFill="1" applyBorder="1" applyAlignment="1" applyProtection="1">
      <alignment wrapText="1"/>
    </xf>
    <xf numFmtId="0" fontId="8" fillId="5" borderId="22" xfId="0" applyNumberFormat="1" applyFont="1" applyFill="1" applyBorder="1" applyAlignment="1" applyProtection="1">
      <alignment horizontal="left" vertical="top" wrapText="1" readingOrder="1"/>
      <protection locked="0"/>
    </xf>
    <xf numFmtId="0" fontId="1" fillId="0" borderId="23" xfId="0" applyNumberFormat="1" applyFont="1" applyFill="1" applyBorder="1" applyAlignment="1" applyProtection="1">
      <alignment wrapText="1"/>
    </xf>
    <xf numFmtId="0" fontId="5" fillId="0" borderId="0" xfId="0" applyFont="1" applyAlignment="1">
      <alignment horizontal="justify" vertical="justify" wrapText="1"/>
    </xf>
    <xf numFmtId="0" fontId="0" fillId="0" borderId="0" xfId="0" applyAlignment="1">
      <alignment horizontal="justify" vertical="justify" wrapText="1"/>
    </xf>
    <xf numFmtId="0" fontId="5" fillId="0" borderId="0" xfId="1" applyFont="1" applyFill="1" applyAlignment="1">
      <alignment horizontal="right"/>
    </xf>
    <xf numFmtId="0" fontId="5" fillId="0" borderId="0" xfId="0" applyFont="1" applyAlignment="1">
      <alignment horizontal="right" vertical="top"/>
    </xf>
    <xf numFmtId="0" fontId="5" fillId="0" borderId="0" xfId="0" applyFont="1" applyBorder="1" applyAlignment="1">
      <alignment horizontal="justify" vertical="justify" wrapText="1"/>
    </xf>
    <xf numFmtId="0" fontId="5" fillId="0" borderId="0" xfId="0" applyFont="1" applyAlignment="1">
      <alignment horizontal="left" vertical="top" wrapText="1"/>
    </xf>
    <xf numFmtId="0" fontId="5" fillId="0" borderId="0" xfId="1" applyFont="1" applyFill="1" applyAlignment="1">
      <alignment horizontal="center" vertical="top" wrapText="1"/>
    </xf>
    <xf numFmtId="0" fontId="0" fillId="0" borderId="0" xfId="0" applyFill="1" applyAlignment="1">
      <alignment horizontal="center" vertical="top" wrapText="1"/>
    </xf>
    <xf numFmtId="0" fontId="4" fillId="0" borderId="0" xfId="1" applyFont="1" applyAlignment="1">
      <alignment horizontal="center"/>
    </xf>
    <xf numFmtId="0" fontId="0" fillId="0" borderId="0" xfId="0" applyAlignment="1"/>
    <xf numFmtId="49" fontId="4" fillId="0" borderId="0" xfId="1" applyNumberFormat="1" applyFont="1" applyAlignment="1">
      <alignment horizontal="left" vertical="top" wrapText="1"/>
    </xf>
    <xf numFmtId="0" fontId="11" fillId="0" borderId="0" xfId="1" applyFont="1" applyAlignment="1">
      <alignment horizontal="justify" vertical="justify" wrapText="1"/>
    </xf>
    <xf numFmtId="0" fontId="12" fillId="0" borderId="0" xfId="0" applyFont="1" applyAlignment="1">
      <alignment horizontal="justify" vertical="justify"/>
    </xf>
    <xf numFmtId="164" fontId="9" fillId="8" borderId="13" xfId="0" applyNumberFormat="1" applyFont="1" applyFill="1" applyBorder="1" applyAlignment="1" applyProtection="1">
      <alignment horizontal="right" vertical="top" wrapText="1" readingOrder="1"/>
    </xf>
    <xf numFmtId="164" fontId="9" fillId="8" borderId="15" xfId="0" applyNumberFormat="1" applyFont="1" applyFill="1" applyBorder="1" applyAlignment="1" applyProtection="1">
      <alignment horizontal="right" vertical="top" wrapText="1" readingOrder="1"/>
    </xf>
    <xf numFmtId="0" fontId="9" fillId="8" borderId="10" xfId="0" applyNumberFormat="1" applyFont="1" applyFill="1" applyBorder="1" applyAlignment="1" applyProtection="1">
      <alignment horizontal="left" vertical="top" wrapText="1" readingOrder="1"/>
      <protection locked="0"/>
    </xf>
    <xf numFmtId="0" fontId="0" fillId="8" borderId="12" xfId="0" applyFill="1" applyBorder="1" applyAlignment="1">
      <alignment horizontal="left" vertical="top" wrapText="1" readingOrder="1"/>
    </xf>
    <xf numFmtId="0" fontId="9" fillId="8" borderId="13" xfId="0" applyNumberFormat="1" applyFont="1" applyFill="1" applyBorder="1" applyAlignment="1" applyProtection="1">
      <alignment horizontal="left" vertical="top" wrapText="1" readingOrder="1"/>
      <protection locked="0"/>
    </xf>
    <xf numFmtId="0" fontId="0" fillId="8" borderId="15" xfId="0" applyFill="1" applyBorder="1" applyAlignment="1">
      <alignment horizontal="left" vertical="top" wrapText="1" readingOrder="1"/>
    </xf>
    <xf numFmtId="0" fontId="9" fillId="8" borderId="13" xfId="0" applyNumberFormat="1" applyFont="1" applyFill="1" applyBorder="1" applyAlignment="1" applyProtection="1">
      <alignment horizontal="center" vertical="top" wrapText="1" readingOrder="1"/>
      <protection locked="0"/>
    </xf>
    <xf numFmtId="0" fontId="9" fillId="8" borderId="14" xfId="0" applyNumberFormat="1" applyFont="1" applyFill="1" applyBorder="1" applyAlignment="1" applyProtection="1">
      <alignment horizontal="center" vertical="top" wrapText="1" readingOrder="1"/>
      <protection locked="0"/>
    </xf>
    <xf numFmtId="0" fontId="9" fillId="8" borderId="15" xfId="0" applyNumberFormat="1" applyFont="1" applyFill="1" applyBorder="1" applyAlignment="1" applyProtection="1">
      <alignment horizontal="center" vertical="top" wrapText="1" readingOrder="1"/>
      <protection locked="0"/>
    </xf>
    <xf numFmtId="0" fontId="9" fillId="0" borderId="13" xfId="0" applyNumberFormat="1" applyFont="1" applyFill="1" applyBorder="1" applyAlignment="1" applyProtection="1">
      <alignment horizontal="center" vertical="top" wrapText="1" readingOrder="1"/>
      <protection locked="0"/>
    </xf>
    <xf numFmtId="0" fontId="9" fillId="0" borderId="14" xfId="0" applyNumberFormat="1" applyFont="1" applyFill="1" applyBorder="1" applyAlignment="1" applyProtection="1">
      <alignment horizontal="center" vertical="top" wrapText="1" readingOrder="1"/>
      <protection locked="0"/>
    </xf>
    <xf numFmtId="0" fontId="9" fillId="0" borderId="15" xfId="0" applyNumberFormat="1" applyFont="1" applyFill="1" applyBorder="1" applyAlignment="1" applyProtection="1">
      <alignment horizontal="center" vertical="top" wrapText="1" readingOrder="1"/>
      <protection locked="0"/>
    </xf>
    <xf numFmtId="0" fontId="9" fillId="3" borderId="13" xfId="0" applyNumberFormat="1" applyFont="1" applyFill="1" applyBorder="1" applyAlignment="1" applyProtection="1">
      <alignment horizontal="center" vertical="top" wrapText="1" readingOrder="1"/>
      <protection locked="0"/>
    </xf>
    <xf numFmtId="0" fontId="9" fillId="3" borderId="14" xfId="0" applyNumberFormat="1" applyFont="1" applyFill="1" applyBorder="1" applyAlignment="1" applyProtection="1">
      <alignment horizontal="center" vertical="top" wrapText="1" readingOrder="1"/>
      <protection locked="0"/>
    </xf>
    <xf numFmtId="0" fontId="9" fillId="3" borderId="15" xfId="0" applyNumberFormat="1" applyFont="1" applyFill="1" applyBorder="1" applyAlignment="1" applyProtection="1">
      <alignment horizontal="center" vertical="top" wrapText="1" readingOrder="1"/>
      <protection locked="0"/>
    </xf>
    <xf numFmtId="164" fontId="9" fillId="8" borderId="14" xfId="0" applyNumberFormat="1" applyFont="1" applyFill="1" applyBorder="1" applyAlignment="1" applyProtection="1">
      <alignment horizontal="right" vertical="top" wrapText="1" readingOrder="1"/>
    </xf>
    <xf numFmtId="0" fontId="0" fillId="8" borderId="14" xfId="0" applyFill="1" applyBorder="1" applyAlignment="1">
      <alignment horizontal="right" vertical="top" wrapText="1" readingOrder="1"/>
    </xf>
    <xf numFmtId="0" fontId="0" fillId="8" borderId="15" xfId="0" applyFill="1" applyBorder="1" applyAlignment="1">
      <alignment horizontal="right" vertical="top" wrapText="1" readingOrder="1"/>
    </xf>
    <xf numFmtId="0" fontId="9" fillId="0" borderId="16" xfId="0" applyNumberFormat="1" applyFont="1" applyFill="1" applyBorder="1" applyAlignment="1" applyProtection="1">
      <alignment horizontal="center" vertical="top" wrapText="1" readingOrder="1"/>
      <protection locked="0"/>
    </xf>
    <xf numFmtId="0" fontId="0" fillId="8" borderId="11" xfId="0" applyFill="1" applyBorder="1" applyAlignment="1">
      <alignment horizontal="left" vertical="top" wrapText="1" readingOrder="1"/>
    </xf>
    <xf numFmtId="0" fontId="1" fillId="8" borderId="13" xfId="0" applyNumberFormat="1" applyFont="1" applyFill="1" applyBorder="1" applyAlignment="1" applyProtection="1">
      <alignment horizontal="left" vertical="top" wrapText="1" readingOrder="1"/>
      <protection locked="0"/>
    </xf>
    <xf numFmtId="0" fontId="2" fillId="8" borderId="14" xfId="0" applyFont="1" applyFill="1" applyBorder="1" applyAlignment="1">
      <alignment horizontal="left" vertical="top" wrapText="1" readingOrder="1"/>
    </xf>
    <xf numFmtId="0" fontId="2" fillId="8" borderId="15" xfId="0" applyFont="1" applyFill="1" applyBorder="1" applyAlignment="1">
      <alignment horizontal="left" vertical="top" wrapText="1" readingOrder="1"/>
    </xf>
    <xf numFmtId="0" fontId="0" fillId="8" borderId="14" xfId="0" applyFill="1" applyBorder="1" applyAlignment="1">
      <alignment horizontal="left" vertical="top" wrapText="1" readingOrder="1"/>
    </xf>
    <xf numFmtId="0" fontId="9" fillId="3" borderId="10" xfId="0" applyNumberFormat="1" applyFont="1" applyFill="1" applyBorder="1" applyAlignment="1" applyProtection="1">
      <alignment horizontal="left" vertical="top" wrapText="1" readingOrder="1"/>
      <protection locked="0"/>
    </xf>
    <xf numFmtId="0" fontId="0" fillId="3" borderId="11" xfId="0" applyFill="1" applyBorder="1" applyAlignment="1">
      <alignment horizontal="left" vertical="top" wrapText="1" readingOrder="1"/>
    </xf>
    <xf numFmtId="0" fontId="0" fillId="3" borderId="12" xfId="0" applyFill="1" applyBorder="1" applyAlignment="1">
      <alignment horizontal="left" vertical="top" wrapText="1" readingOrder="1"/>
    </xf>
    <xf numFmtId="0" fontId="1" fillId="3" borderId="13" xfId="0" applyNumberFormat="1" applyFont="1" applyFill="1" applyBorder="1" applyAlignment="1" applyProtection="1">
      <alignment horizontal="left" vertical="top" wrapText="1" readingOrder="1"/>
      <protection locked="0"/>
    </xf>
    <xf numFmtId="0" fontId="2" fillId="3" borderId="14" xfId="0" applyFont="1" applyFill="1" applyBorder="1" applyAlignment="1">
      <alignment horizontal="left" vertical="top" wrapText="1" readingOrder="1"/>
    </xf>
    <xf numFmtId="0" fontId="2" fillId="3" borderId="15" xfId="0" applyFont="1" applyFill="1" applyBorder="1" applyAlignment="1">
      <alignment horizontal="left" vertical="top" wrapText="1" readingOrder="1"/>
    </xf>
    <xf numFmtId="0" fontId="9" fillId="8" borderId="20" xfId="0" applyNumberFormat="1" applyFont="1" applyFill="1" applyBorder="1" applyAlignment="1" applyProtection="1">
      <alignment horizontal="left" vertical="top" wrapText="1" readingOrder="1"/>
      <protection locked="0"/>
    </xf>
    <xf numFmtId="0" fontId="0" fillId="8" borderId="18" xfId="0" applyFill="1" applyBorder="1" applyAlignment="1">
      <alignment horizontal="left" vertical="top" wrapText="1" readingOrder="1"/>
    </xf>
    <xf numFmtId="0" fontId="0" fillId="8" borderId="19" xfId="0" applyFill="1" applyBorder="1" applyAlignment="1">
      <alignment horizontal="left" vertical="top" wrapText="1" readingOrder="1"/>
    </xf>
    <xf numFmtId="0" fontId="9" fillId="0" borderId="10" xfId="0" applyNumberFormat="1" applyFont="1" applyFill="1" applyBorder="1" applyAlignment="1" applyProtection="1">
      <alignment horizontal="left" vertical="top" wrapText="1" readingOrder="1"/>
      <protection locked="0"/>
    </xf>
    <xf numFmtId="0" fontId="0" fillId="0" borderId="11" xfId="0" applyBorder="1" applyAlignment="1">
      <alignment horizontal="left" vertical="top" wrapText="1" readingOrder="1"/>
    </xf>
    <xf numFmtId="0" fontId="0" fillId="0" borderId="12" xfId="0" applyBorder="1" applyAlignment="1">
      <alignment horizontal="left" vertical="top" wrapText="1" readingOrder="1"/>
    </xf>
    <xf numFmtId="0" fontId="9" fillId="0" borderId="13" xfId="0" applyNumberFormat="1" applyFont="1" applyFill="1" applyBorder="1" applyAlignment="1" applyProtection="1">
      <alignment horizontal="left" vertical="top" wrapText="1" readingOrder="1"/>
      <protection locked="0"/>
    </xf>
    <xf numFmtId="0" fontId="0" fillId="0" borderId="14" xfId="0" applyBorder="1" applyAlignment="1">
      <alignment horizontal="left" vertical="top" wrapText="1" readingOrder="1"/>
    </xf>
    <xf numFmtId="0" fontId="0" fillId="0" borderId="15" xfId="0" applyBorder="1" applyAlignment="1">
      <alignment horizontal="left" vertical="top" wrapText="1" readingOrder="1"/>
    </xf>
    <xf numFmtId="0" fontId="9" fillId="0" borderId="16" xfId="0" applyNumberFormat="1" applyFont="1" applyFill="1" applyBorder="1" applyAlignment="1" applyProtection="1">
      <alignment horizontal="left" vertical="top" wrapText="1" readingOrder="1"/>
      <protection locked="0"/>
    </xf>
    <xf numFmtId="0" fontId="9" fillId="0" borderId="17" xfId="0" applyNumberFormat="1" applyFont="1" applyFill="1" applyBorder="1" applyAlignment="1" applyProtection="1">
      <alignment horizontal="left" vertical="top" wrapText="1" readingOrder="1"/>
      <protection locked="0"/>
    </xf>
    <xf numFmtId="0" fontId="0" fillId="0" borderId="19" xfId="0" applyBorder="1" applyAlignment="1">
      <alignment horizontal="left" vertical="top" wrapText="1" readingOrder="1"/>
    </xf>
    <xf numFmtId="0" fontId="9" fillId="8" borderId="13" xfId="0" applyNumberFormat="1" applyFont="1" applyFill="1" applyBorder="1" applyAlignment="1" applyProtection="1">
      <alignment horizontal="right" vertical="top" wrapText="1" readingOrder="1"/>
      <protection locked="0"/>
    </xf>
    <xf numFmtId="2" fontId="1" fillId="8" borderId="13" xfId="0" applyNumberFormat="1" applyFont="1" applyFill="1" applyBorder="1" applyAlignment="1" applyProtection="1">
      <alignment horizontal="right" vertical="top" wrapText="1" readingOrder="1"/>
      <protection locked="0"/>
    </xf>
    <xf numFmtId="2" fontId="2" fillId="8" borderId="14" xfId="0" applyNumberFormat="1" applyFont="1" applyFill="1" applyBorder="1" applyAlignment="1">
      <alignment horizontal="right" vertical="top" wrapText="1" readingOrder="1"/>
    </xf>
    <xf numFmtId="2" fontId="2" fillId="8" borderId="15" xfId="0" applyNumberFormat="1" applyFont="1" applyFill="1" applyBorder="1" applyAlignment="1">
      <alignment horizontal="right" vertical="top" wrapText="1" readingOrder="1"/>
    </xf>
    <xf numFmtId="0" fontId="9" fillId="0" borderId="16" xfId="0" applyNumberFormat="1" applyFont="1" applyFill="1" applyBorder="1" applyAlignment="1" applyProtection="1">
      <alignment horizontal="right" vertical="top" wrapText="1" readingOrder="1"/>
      <protection locked="0"/>
    </xf>
    <xf numFmtId="0" fontId="0" fillId="0" borderId="15" xfId="0" applyBorder="1" applyAlignment="1">
      <alignment horizontal="right" vertical="top" wrapText="1" readingOrder="1"/>
    </xf>
    <xf numFmtId="0" fontId="9" fillId="3" borderId="13" xfId="0" applyNumberFormat="1" applyFont="1" applyFill="1" applyBorder="1" applyAlignment="1" applyProtection="1">
      <alignment horizontal="left" vertical="top" wrapText="1" readingOrder="1"/>
      <protection locked="0"/>
    </xf>
    <xf numFmtId="0" fontId="0" fillId="3" borderId="14" xfId="0" applyFill="1" applyBorder="1" applyAlignment="1">
      <alignment horizontal="left" vertical="top" wrapText="1" readingOrder="1"/>
    </xf>
    <xf numFmtId="0" fontId="0" fillId="3" borderId="15" xfId="0" applyFill="1" applyBorder="1" applyAlignment="1">
      <alignment horizontal="left" vertical="top" wrapText="1" readingOrder="1"/>
    </xf>
    <xf numFmtId="0" fontId="9" fillId="3" borderId="20" xfId="0" applyNumberFormat="1" applyFont="1" applyFill="1" applyBorder="1" applyAlignment="1" applyProtection="1">
      <alignment horizontal="left" vertical="top" wrapText="1" readingOrder="1"/>
      <protection locked="0"/>
    </xf>
    <xf numFmtId="0" fontId="0" fillId="3" borderId="18" xfId="0" applyFill="1" applyBorder="1" applyAlignment="1">
      <alignment horizontal="left" vertical="top" wrapText="1" readingOrder="1"/>
    </xf>
    <xf numFmtId="0" fontId="0" fillId="3" borderId="19" xfId="0" applyFill="1" applyBorder="1" applyAlignment="1">
      <alignment horizontal="left" vertical="top" wrapText="1" readingOrder="1"/>
    </xf>
    <xf numFmtId="0" fontId="9" fillId="0" borderId="20" xfId="0" applyNumberFormat="1" applyFont="1" applyFill="1" applyBorder="1" applyAlignment="1" applyProtection="1">
      <alignment horizontal="left" vertical="top" wrapText="1" readingOrder="1"/>
      <protection locked="0"/>
    </xf>
    <xf numFmtId="0" fontId="0" fillId="0" borderId="18" xfId="0" applyBorder="1" applyAlignment="1">
      <alignment horizontal="left" vertical="top" wrapText="1" readingOrder="1"/>
    </xf>
    <xf numFmtId="0" fontId="9" fillId="0" borderId="13" xfId="0" applyNumberFormat="1" applyFont="1" applyFill="1" applyBorder="1" applyAlignment="1" applyProtection="1">
      <alignment horizontal="right" vertical="top" wrapText="1" readingOrder="1"/>
      <protection locked="0"/>
    </xf>
    <xf numFmtId="0" fontId="0" fillId="0" borderId="14" xfId="0" applyBorder="1" applyAlignment="1">
      <alignment horizontal="right" vertical="top" wrapText="1" readingOrder="1"/>
    </xf>
    <xf numFmtId="0" fontId="9" fillId="3" borderId="13" xfId="0" applyNumberFormat="1" applyFont="1" applyFill="1" applyBorder="1" applyAlignment="1" applyProtection="1">
      <alignment horizontal="right" vertical="top" wrapText="1" readingOrder="1"/>
      <protection locked="0"/>
    </xf>
    <xf numFmtId="0" fontId="0" fillId="3" borderId="14" xfId="0" applyFill="1" applyBorder="1" applyAlignment="1">
      <alignment horizontal="right" vertical="top" wrapText="1" readingOrder="1"/>
    </xf>
    <xf numFmtId="0" fontId="0" fillId="3" borderId="15" xfId="0" applyFill="1" applyBorder="1" applyAlignment="1">
      <alignment horizontal="right" vertical="top" wrapText="1" readingOrder="1"/>
    </xf>
    <xf numFmtId="2" fontId="1" fillId="3" borderId="13" xfId="0" applyNumberFormat="1" applyFont="1" applyFill="1" applyBorder="1" applyAlignment="1" applyProtection="1">
      <alignment horizontal="right" vertical="top" wrapText="1" readingOrder="1"/>
      <protection locked="0"/>
    </xf>
    <xf numFmtId="2" fontId="2" fillId="3" borderId="14" xfId="0" applyNumberFormat="1" applyFont="1" applyFill="1" applyBorder="1" applyAlignment="1">
      <alignment horizontal="right" vertical="top" wrapText="1" readingOrder="1"/>
    </xf>
    <xf numFmtId="2" fontId="2" fillId="3" borderId="15" xfId="0" applyNumberFormat="1" applyFont="1" applyFill="1" applyBorder="1" applyAlignment="1">
      <alignment horizontal="right" vertical="top" wrapText="1" readingOrder="1"/>
    </xf>
    <xf numFmtId="0" fontId="9" fillId="0" borderId="12" xfId="0" applyNumberFormat="1" applyFont="1" applyFill="1" applyBorder="1" applyAlignment="1" applyProtection="1">
      <alignment horizontal="left" vertical="top" wrapText="1" readingOrder="1"/>
      <protection locked="0"/>
    </xf>
    <xf numFmtId="0" fontId="9" fillId="0" borderId="11" xfId="0" applyNumberFormat="1" applyFont="1" applyFill="1" applyBorder="1" applyAlignment="1" applyProtection="1">
      <alignment horizontal="left" vertical="top" wrapText="1" readingOrder="1"/>
      <protection locked="0"/>
    </xf>
    <xf numFmtId="0" fontId="0" fillId="0" borderId="14" xfId="0" applyBorder="1" applyAlignment="1">
      <alignment horizontal="center" vertical="top" wrapText="1" readingOrder="1"/>
    </xf>
    <xf numFmtId="0" fontId="0" fillId="0" borderId="15" xfId="0" applyBorder="1" applyAlignment="1">
      <alignment horizontal="center" vertical="top" wrapText="1" readingOrder="1"/>
    </xf>
    <xf numFmtId="0" fontId="1" fillId="8" borderId="20" xfId="0" applyNumberFormat="1" applyFont="1" applyFill="1" applyBorder="1" applyAlignment="1" applyProtection="1">
      <alignment horizontal="left" vertical="top" wrapText="1" readingOrder="1"/>
      <protection locked="0"/>
    </xf>
    <xf numFmtId="0" fontId="2" fillId="8" borderId="18" xfId="0" applyFont="1" applyFill="1" applyBorder="1" applyAlignment="1">
      <alignment horizontal="left" vertical="top" wrapText="1" readingOrder="1"/>
    </xf>
    <xf numFmtId="0" fontId="2" fillId="8" borderId="19" xfId="0" applyFont="1" applyFill="1" applyBorder="1" applyAlignment="1">
      <alignment horizontal="left" vertical="top" wrapText="1" readingOrder="1"/>
    </xf>
    <xf numFmtId="0" fontId="0" fillId="8" borderId="14" xfId="0" applyFill="1" applyBorder="1" applyAlignment="1">
      <alignment horizontal="center" vertical="top" wrapText="1" readingOrder="1"/>
    </xf>
    <xf numFmtId="0" fontId="0" fillId="8" borderId="15" xfId="0" applyFill="1" applyBorder="1" applyAlignment="1">
      <alignment horizontal="center" vertical="top" wrapText="1" readingOrder="1"/>
    </xf>
    <xf numFmtId="0" fontId="1" fillId="8" borderId="13" xfId="0" applyNumberFormat="1" applyFont="1" applyFill="1" applyBorder="1" applyAlignment="1" applyProtection="1">
      <alignment horizontal="right" vertical="top" wrapText="1" readingOrder="1"/>
      <protection locked="0"/>
    </xf>
    <xf numFmtId="0" fontId="2" fillId="8" borderId="14" xfId="0" applyFont="1" applyFill="1" applyBorder="1" applyAlignment="1">
      <alignment horizontal="right" vertical="top" wrapText="1" readingOrder="1"/>
    </xf>
    <xf numFmtId="0" fontId="2" fillId="8" borderId="15" xfId="0" applyFont="1" applyFill="1" applyBorder="1" applyAlignment="1">
      <alignment horizontal="right" vertical="top" wrapText="1" readingOrder="1"/>
    </xf>
    <xf numFmtId="164" fontId="9" fillId="0" borderId="16" xfId="0" applyNumberFormat="1" applyFont="1" applyFill="1" applyBorder="1" applyAlignment="1" applyProtection="1">
      <alignment horizontal="right" vertical="top" wrapText="1" readingOrder="1"/>
      <protection locked="0"/>
    </xf>
    <xf numFmtId="164" fontId="9" fillId="0" borderId="14" xfId="0" applyNumberFormat="1" applyFont="1" applyFill="1" applyBorder="1" applyAlignment="1" applyProtection="1">
      <alignment horizontal="right" vertical="top" wrapText="1" readingOrder="1"/>
      <protection locked="0"/>
    </xf>
    <xf numFmtId="164" fontId="9" fillId="0" borderId="15" xfId="0" applyNumberFormat="1" applyFont="1" applyFill="1" applyBorder="1" applyAlignment="1" applyProtection="1">
      <alignment horizontal="right" vertical="top" wrapText="1" readingOrder="1"/>
      <protection locked="0"/>
    </xf>
    <xf numFmtId="0" fontId="9" fillId="0" borderId="14" xfId="0" applyNumberFormat="1" applyFont="1" applyFill="1" applyBorder="1" applyAlignment="1" applyProtection="1">
      <alignment horizontal="left" vertical="top" wrapText="1" readingOrder="1"/>
      <protection locked="0"/>
    </xf>
    <xf numFmtId="0" fontId="9" fillId="0" borderId="15" xfId="0" applyNumberFormat="1" applyFont="1" applyFill="1" applyBorder="1" applyAlignment="1" applyProtection="1">
      <alignment horizontal="left" vertical="top" wrapText="1" readingOrder="1"/>
      <protection locked="0"/>
    </xf>
    <xf numFmtId="0" fontId="9" fillId="8" borderId="11" xfId="0" applyNumberFormat="1" applyFont="1" applyFill="1" applyBorder="1" applyAlignment="1" applyProtection="1">
      <alignment horizontal="left" vertical="top" wrapText="1" readingOrder="1"/>
      <protection locked="0"/>
    </xf>
    <xf numFmtId="0" fontId="9" fillId="8" borderId="12" xfId="0" applyNumberFormat="1" applyFont="1" applyFill="1" applyBorder="1" applyAlignment="1" applyProtection="1">
      <alignment horizontal="left" vertical="top" wrapText="1" readingOrder="1"/>
      <protection locked="0"/>
    </xf>
    <xf numFmtId="164" fontId="9" fillId="0" borderId="13" xfId="0" applyNumberFormat="1" applyFont="1" applyFill="1" applyBorder="1" applyAlignment="1" applyProtection="1">
      <alignment horizontal="right" vertical="top" wrapText="1" readingOrder="1"/>
    </xf>
    <xf numFmtId="164" fontId="9" fillId="0" borderId="14" xfId="0" applyNumberFormat="1" applyFont="1" applyFill="1" applyBorder="1" applyAlignment="1" applyProtection="1">
      <alignment horizontal="right" vertical="top" wrapText="1" readingOrder="1"/>
    </xf>
    <xf numFmtId="164" fontId="9" fillId="0" borderId="15" xfId="0" applyNumberFormat="1" applyFont="1" applyFill="1" applyBorder="1" applyAlignment="1" applyProtection="1">
      <alignment horizontal="right" vertical="top" wrapText="1" readingOrder="1"/>
    </xf>
    <xf numFmtId="0" fontId="9" fillId="8" borderId="17" xfId="0" applyNumberFormat="1" applyFont="1" applyFill="1" applyBorder="1" applyAlignment="1" applyProtection="1">
      <alignment horizontal="left" vertical="top" wrapText="1" readingOrder="1"/>
      <protection locked="0"/>
    </xf>
    <xf numFmtId="0" fontId="9" fillId="8" borderId="16" xfId="0" applyNumberFormat="1" applyFont="1" applyFill="1" applyBorder="1" applyAlignment="1" applyProtection="1">
      <alignment horizontal="left" vertical="top" wrapText="1" readingOrder="1"/>
      <protection locked="0"/>
    </xf>
    <xf numFmtId="0" fontId="9" fillId="8" borderId="16" xfId="0" applyNumberFormat="1" applyFont="1" applyFill="1" applyBorder="1" applyAlignment="1" applyProtection="1">
      <alignment horizontal="center" vertical="top" wrapText="1" readingOrder="1"/>
      <protection locked="0"/>
    </xf>
    <xf numFmtId="0" fontId="9" fillId="8" borderId="16" xfId="0" applyNumberFormat="1" applyFont="1" applyFill="1" applyBorder="1" applyAlignment="1" applyProtection="1">
      <alignment horizontal="right" vertical="top" wrapText="1" readingOrder="1"/>
      <protection locked="0"/>
    </xf>
    <xf numFmtId="0" fontId="9" fillId="0" borderId="14" xfId="0" applyNumberFormat="1" applyFont="1" applyFill="1" applyBorder="1" applyAlignment="1" applyProtection="1">
      <alignment horizontal="right" vertical="top" wrapText="1" readingOrder="1"/>
      <protection locked="0"/>
    </xf>
    <xf numFmtId="0" fontId="9" fillId="0" borderId="15" xfId="0" applyNumberFormat="1" applyFont="1" applyFill="1" applyBorder="1" applyAlignment="1" applyProtection="1">
      <alignment horizontal="right" vertical="top" wrapText="1" readingOrder="1"/>
      <protection locked="0"/>
    </xf>
    <xf numFmtId="2" fontId="9" fillId="0" borderId="13" xfId="0" applyNumberFormat="1" applyFont="1" applyFill="1" applyBorder="1" applyAlignment="1" applyProtection="1">
      <alignment horizontal="right" vertical="top" wrapText="1" readingOrder="1"/>
      <protection locked="0"/>
    </xf>
    <xf numFmtId="2" fontId="9" fillId="0" borderId="15" xfId="0" applyNumberFormat="1" applyFont="1" applyFill="1" applyBorder="1" applyAlignment="1" applyProtection="1">
      <alignment horizontal="right" vertical="top" wrapText="1" readingOrder="1"/>
      <protection locked="0"/>
    </xf>
    <xf numFmtId="0" fontId="9" fillId="3" borderId="17" xfId="0" applyNumberFormat="1" applyFont="1" applyFill="1" applyBorder="1" applyAlignment="1" applyProtection="1">
      <alignment horizontal="left" vertical="top" wrapText="1" readingOrder="1"/>
      <protection locked="0"/>
    </xf>
    <xf numFmtId="0" fontId="9" fillId="3" borderId="14" xfId="0" applyNumberFormat="1" applyFont="1" applyFill="1" applyBorder="1" applyAlignment="1" applyProtection="1">
      <alignment horizontal="right" vertical="top" wrapText="1" readingOrder="1"/>
      <protection locked="0"/>
    </xf>
    <xf numFmtId="0" fontId="9" fillId="3" borderId="15" xfId="0" applyNumberFormat="1" applyFont="1" applyFill="1" applyBorder="1" applyAlignment="1" applyProtection="1">
      <alignment horizontal="right" vertical="top" wrapText="1" readingOrder="1"/>
      <protection locked="0"/>
    </xf>
    <xf numFmtId="0" fontId="9" fillId="3" borderId="16" xfId="0" applyNumberFormat="1" applyFont="1" applyFill="1" applyBorder="1" applyAlignment="1" applyProtection="1">
      <alignment horizontal="left" vertical="top" wrapText="1" readingOrder="1"/>
      <protection locked="0"/>
    </xf>
    <xf numFmtId="0" fontId="0" fillId="3" borderId="14" xfId="0" applyFill="1" applyBorder="1" applyAlignment="1">
      <alignment horizontal="center" vertical="top" wrapText="1" readingOrder="1"/>
    </xf>
    <xf numFmtId="0" fontId="0" fillId="3" borderId="15" xfId="0" applyFill="1" applyBorder="1" applyAlignment="1">
      <alignment horizontal="center" vertical="top" wrapText="1" readingOrder="1"/>
    </xf>
    <xf numFmtId="0" fontId="9" fillId="3" borderId="16" xfId="0" applyNumberFormat="1" applyFont="1" applyFill="1" applyBorder="1" applyAlignment="1" applyProtection="1">
      <alignment horizontal="center" vertical="top" wrapText="1" readingOrder="1"/>
      <protection locked="0"/>
    </xf>
    <xf numFmtId="0" fontId="9" fillId="3" borderId="16" xfId="0" applyNumberFormat="1" applyFont="1" applyFill="1" applyBorder="1" applyAlignment="1" applyProtection="1">
      <alignment horizontal="right" vertical="top" wrapText="1" readingOrder="1"/>
      <protection locked="0"/>
    </xf>
    <xf numFmtId="2" fontId="1" fillId="3" borderId="16" xfId="0" applyNumberFormat="1" applyFont="1" applyFill="1" applyBorder="1" applyAlignment="1" applyProtection="1">
      <alignment horizontal="right" vertical="top" wrapText="1" readingOrder="1"/>
      <protection locked="0"/>
    </xf>
    <xf numFmtId="0" fontId="9" fillId="8" borderId="14" xfId="0" applyNumberFormat="1" applyFont="1" applyFill="1" applyBorder="1" applyAlignment="1" applyProtection="1">
      <alignment horizontal="left" vertical="top" wrapText="1" readingOrder="1"/>
      <protection locked="0"/>
    </xf>
    <xf numFmtId="0" fontId="9" fillId="8" borderId="15" xfId="0" applyNumberFormat="1" applyFont="1" applyFill="1" applyBorder="1" applyAlignment="1" applyProtection="1">
      <alignment horizontal="left" vertical="top" wrapText="1" readingOrder="1"/>
      <protection locked="0"/>
    </xf>
    <xf numFmtId="0" fontId="9" fillId="2" borderId="10" xfId="0" applyNumberFormat="1" applyFont="1" applyFill="1" applyBorder="1" applyAlignment="1" applyProtection="1">
      <alignment horizontal="left" vertical="top" wrapText="1" readingOrder="1"/>
      <protection locked="0"/>
    </xf>
    <xf numFmtId="0" fontId="0" fillId="2" borderId="12" xfId="0" applyFill="1" applyBorder="1" applyAlignment="1">
      <alignment horizontal="left" vertical="top" wrapText="1" readingOrder="1"/>
    </xf>
    <xf numFmtId="0" fontId="9" fillId="2" borderId="13" xfId="0" applyNumberFormat="1" applyFont="1" applyFill="1" applyBorder="1" applyAlignment="1" applyProtection="1">
      <alignment horizontal="left" vertical="top" wrapText="1" readingOrder="1"/>
      <protection locked="0"/>
    </xf>
    <xf numFmtId="0" fontId="0" fillId="2" borderId="15" xfId="0" applyFill="1" applyBorder="1" applyAlignment="1">
      <alignment horizontal="left" vertical="top" wrapText="1" readingOrder="1"/>
    </xf>
    <xf numFmtId="0" fontId="9" fillId="2" borderId="20" xfId="0" applyNumberFormat="1" applyFont="1" applyFill="1" applyBorder="1" applyAlignment="1" applyProtection="1">
      <alignment horizontal="left" vertical="top" wrapText="1" readingOrder="1"/>
      <protection locked="0"/>
    </xf>
    <xf numFmtId="0" fontId="0" fillId="2" borderId="19" xfId="0" applyFill="1" applyBorder="1" applyAlignment="1">
      <alignment horizontal="left" vertical="top" wrapText="1" readingOrder="1"/>
    </xf>
    <xf numFmtId="0" fontId="9" fillId="2" borderId="13" xfId="0" applyNumberFormat="1" applyFont="1" applyFill="1" applyBorder="1" applyAlignment="1" applyProtection="1">
      <alignment horizontal="center" vertical="top" wrapText="1" readingOrder="1"/>
      <protection locked="0"/>
    </xf>
    <xf numFmtId="0" fontId="9" fillId="2" borderId="15" xfId="0" applyNumberFormat="1" applyFont="1" applyFill="1" applyBorder="1" applyAlignment="1" applyProtection="1">
      <alignment horizontal="center" vertical="top" wrapText="1" readingOrder="1"/>
      <protection locked="0"/>
    </xf>
    <xf numFmtId="0" fontId="9" fillId="2" borderId="13" xfId="0" applyNumberFormat="1" applyFont="1" applyFill="1" applyBorder="1" applyAlignment="1" applyProtection="1">
      <alignment horizontal="right" vertical="top" wrapText="1" readingOrder="1"/>
      <protection locked="0"/>
    </xf>
    <xf numFmtId="0" fontId="9" fillId="2" borderId="15" xfId="0" applyNumberFormat="1" applyFont="1" applyFill="1" applyBorder="1" applyAlignment="1" applyProtection="1">
      <alignment horizontal="right" vertical="top" wrapText="1" readingOrder="1"/>
      <protection locked="0"/>
    </xf>
    <xf numFmtId="0" fontId="8" fillId="0" borderId="2" xfId="0" applyNumberFormat="1" applyFont="1" applyFill="1" applyBorder="1" applyAlignment="1" applyProtection="1">
      <alignment horizontal="center" vertical="center" wrapText="1" readingOrder="1"/>
    </xf>
    <xf numFmtId="0" fontId="8" fillId="0" borderId="5" xfId="0" applyNumberFormat="1" applyFont="1" applyFill="1" applyBorder="1" applyAlignment="1" applyProtection="1">
      <alignment horizontal="center" vertical="center" wrapText="1" readingOrder="1"/>
    </xf>
    <xf numFmtId="0" fontId="8" fillId="0" borderId="8" xfId="0" applyNumberFormat="1" applyFont="1" applyFill="1" applyBorder="1" applyAlignment="1" applyProtection="1">
      <alignment horizontal="center" vertical="center" wrapText="1" readingOrder="1"/>
    </xf>
    <xf numFmtId="0" fontId="7" fillId="0" borderId="0" xfId="0" applyNumberFormat="1" applyFont="1" applyFill="1" applyAlignment="1" applyProtection="1">
      <alignment horizontal="center" wrapText="1"/>
    </xf>
    <xf numFmtId="0" fontId="3" fillId="0" borderId="0" xfId="0" applyNumberFormat="1" applyFont="1" applyFill="1" applyAlignment="1" applyProtection="1">
      <alignment horizontal="center" wrapText="1"/>
    </xf>
    <xf numFmtId="0" fontId="8" fillId="5" borderId="10" xfId="0" applyNumberFormat="1" applyFont="1" applyFill="1" applyBorder="1" applyAlignment="1" applyProtection="1">
      <alignment horizontal="left" vertical="top" wrapText="1" readingOrder="1"/>
      <protection locked="0"/>
    </xf>
    <xf numFmtId="0" fontId="8" fillId="5" borderId="11" xfId="0" applyNumberFormat="1" applyFont="1" applyFill="1" applyBorder="1" applyAlignment="1" applyProtection="1">
      <alignment horizontal="left" vertical="top" wrapText="1" readingOrder="1"/>
      <protection locked="0"/>
    </xf>
    <xf numFmtId="0" fontId="8" fillId="5" borderId="12" xfId="0" applyNumberFormat="1" applyFont="1" applyFill="1" applyBorder="1" applyAlignment="1" applyProtection="1">
      <alignment horizontal="left" vertical="top" wrapText="1" readingOrder="1"/>
      <protection locked="0"/>
    </xf>
    <xf numFmtId="0" fontId="8" fillId="5" borderId="13" xfId="0" applyNumberFormat="1" applyFont="1" applyFill="1" applyBorder="1" applyAlignment="1" applyProtection="1">
      <alignment horizontal="left" vertical="top" wrapText="1" readingOrder="1"/>
      <protection locked="0"/>
    </xf>
    <xf numFmtId="0" fontId="8" fillId="5" borderId="13" xfId="0" applyNumberFormat="1" applyFont="1" applyFill="1" applyBorder="1" applyAlignment="1" applyProtection="1">
      <alignment horizontal="center" vertical="top" wrapText="1" readingOrder="1"/>
      <protection locked="0"/>
    </xf>
    <xf numFmtId="0" fontId="8" fillId="5" borderId="14" xfId="0" applyNumberFormat="1" applyFont="1" applyFill="1" applyBorder="1" applyAlignment="1" applyProtection="1">
      <alignment horizontal="center" vertical="top" wrapText="1" readingOrder="1"/>
      <protection locked="0"/>
    </xf>
    <xf numFmtId="0" fontId="8" fillId="5" borderId="15" xfId="0" applyNumberFormat="1" applyFont="1" applyFill="1" applyBorder="1" applyAlignment="1" applyProtection="1">
      <alignment horizontal="center" vertical="top" wrapText="1" readingOrder="1"/>
      <protection locked="0"/>
    </xf>
    <xf numFmtId="164" fontId="8" fillId="5" borderId="13" xfId="0" applyNumberFormat="1" applyFont="1" applyFill="1" applyBorder="1" applyAlignment="1" applyProtection="1">
      <alignment horizontal="right" vertical="top" wrapText="1" readingOrder="1"/>
    </xf>
    <xf numFmtId="164" fontId="8" fillId="5" borderId="14" xfId="0" applyNumberFormat="1" applyFont="1" applyFill="1" applyBorder="1" applyAlignment="1" applyProtection="1">
      <alignment horizontal="right" vertical="top" wrapText="1" readingOrder="1"/>
    </xf>
    <xf numFmtId="164" fontId="8" fillId="5" borderId="15" xfId="0" applyNumberFormat="1" applyFont="1" applyFill="1" applyBorder="1" applyAlignment="1" applyProtection="1">
      <alignment horizontal="right" vertical="top" wrapText="1" readingOrder="1"/>
    </xf>
    <xf numFmtId="0" fontId="8" fillId="0" borderId="1" xfId="0" applyNumberFormat="1" applyFont="1" applyFill="1" applyBorder="1" applyAlignment="1" applyProtection="1">
      <alignment horizontal="center" vertical="center" wrapText="1" readingOrder="1"/>
    </xf>
    <xf numFmtId="0" fontId="8" fillId="0" borderId="4" xfId="0" applyNumberFormat="1" applyFont="1" applyFill="1" applyBorder="1" applyAlignment="1" applyProtection="1">
      <alignment horizontal="center" vertical="center" wrapText="1" readingOrder="1"/>
    </xf>
    <xf numFmtId="0" fontId="8" fillId="0" borderId="7" xfId="0" applyNumberFormat="1" applyFont="1" applyFill="1" applyBorder="1" applyAlignment="1" applyProtection="1">
      <alignment horizontal="center" vertical="center" wrapText="1" readingOrder="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readingOrder="1"/>
    </xf>
    <xf numFmtId="0" fontId="8" fillId="0" borderId="9" xfId="0" applyNumberFormat="1" applyFont="1" applyFill="1" applyBorder="1" applyAlignment="1" applyProtection="1">
      <alignment horizontal="center" vertical="center" wrapText="1" readingOrder="1"/>
    </xf>
  </cellXfs>
  <cellStyles count="3">
    <cellStyle name="Excel Built-in Normal" xfId="2"/>
    <cellStyle name="Įprastas" xfId="0" builtinId="0"/>
    <cellStyle name="Įprastas 2" xfId="1"/>
  </cellStyles>
  <dxfs count="0"/>
  <tableStyles count="0" defaultTableStyle="TableStyleMedium2" defaultPivotStyle="PivotStyleLight16"/>
  <colors>
    <mruColors>
      <color rgb="FFCCECFF"/>
      <color rgb="FFFFCCFF"/>
      <color rgb="FFCCFFCC"/>
      <color rgb="FFE9C9C7"/>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perspective val="2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222222222222223E-2"/>
          <c:y val="0.17171296296296298"/>
          <c:w val="0.93888888888888888"/>
          <c:h val="0.6714577865266842"/>
        </c:manualLayout>
      </c:layout>
      <c:pie3DChart>
        <c:varyColors val="1"/>
        <c:ser>
          <c:idx val="0"/>
          <c:order val="0"/>
          <c:dPt>
            <c:idx val="0"/>
            <c:bubble3D val="0"/>
            <c:spPr>
              <a:solidFill>
                <a:schemeClr val="bg1"/>
              </a:solidFill>
              <a:ln w="25400">
                <a:solidFill>
                  <a:schemeClr val="bg1">
                    <a:lumMod val="75000"/>
                  </a:schemeClr>
                </a:solidFill>
              </a:ln>
              <a:effectLst/>
              <a:sp3d contourW="25400">
                <a:contourClr>
                  <a:schemeClr val="bg1">
                    <a:lumMod val="75000"/>
                  </a:schemeClr>
                </a:contourClr>
              </a:sp3d>
            </c:spPr>
            <c:extLst>
              <c:ext xmlns:c16="http://schemas.microsoft.com/office/drawing/2014/chart" uri="{C3380CC4-5D6E-409C-BE32-E72D297353CC}">
                <c16:uniqueId val="{00000001-D2D0-4923-94B7-FD9049AD3804}"/>
              </c:ext>
            </c:extLst>
          </c:dPt>
          <c:dPt>
            <c:idx val="1"/>
            <c:bubble3D val="0"/>
            <c:spPr>
              <a:solidFill>
                <a:schemeClr val="accent1">
                  <a:lumMod val="20000"/>
                  <a:lumOff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D2D0-4923-94B7-FD9049AD3804}"/>
              </c:ext>
            </c:extLst>
          </c:dPt>
          <c:dPt>
            <c:idx val="2"/>
            <c:bubble3D val="0"/>
            <c:spPr>
              <a:solidFill>
                <a:srgbClr val="FFCCFF"/>
              </a:solidFill>
              <a:ln w="25400">
                <a:solidFill>
                  <a:schemeClr val="lt1"/>
                </a:solidFill>
              </a:ln>
              <a:effectLst/>
              <a:sp3d contourW="25400">
                <a:contourClr>
                  <a:schemeClr val="lt1"/>
                </a:contourClr>
              </a:sp3d>
            </c:spPr>
            <c:extLst>
              <c:ext xmlns:c16="http://schemas.microsoft.com/office/drawing/2014/chart" uri="{C3380CC4-5D6E-409C-BE32-E72D297353CC}">
                <c16:uniqueId val="{00000002-D2D0-4923-94B7-FD9049AD3804}"/>
              </c:ext>
            </c:extLst>
          </c:dPt>
          <c:dPt>
            <c:idx val="3"/>
            <c:bubble3D val="0"/>
            <c:spPr>
              <a:solidFill>
                <a:schemeClr val="bg1">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886C-4112-A791-AAA48E367F26}"/>
              </c:ext>
            </c:extLst>
          </c:dPt>
          <c:dLbls>
            <c:dLbl>
              <c:idx val="0"/>
              <c:layout>
                <c:manualLayout>
                  <c:x val="4.5792319713998969E-2"/>
                  <c:y val="-1.675071792496517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2D0-4923-94B7-FD9049AD3804}"/>
                </c:ext>
              </c:extLst>
            </c:dLbl>
            <c:dLbl>
              <c:idx val="1"/>
              <c:layout>
                <c:manualLayout>
                  <c:x val="-9.7887214965181393E-2"/>
                  <c:y val="6.89125838436861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2D0-4923-94B7-FD9049AD3804}"/>
                </c:ext>
              </c:extLst>
            </c:dLbl>
            <c:dLbl>
              <c:idx val="2"/>
              <c:layout>
                <c:manualLayout>
                  <c:x val="0.14154476355195486"/>
                  <c:y val="-1.039333624963547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2D0-4923-94B7-FD9049AD3804}"/>
                </c:ext>
              </c:extLst>
            </c:dLbl>
            <c:dLbl>
              <c:idx val="3"/>
              <c:layout>
                <c:manualLayout>
                  <c:x val="0.12738680786288997"/>
                  <c:y val="3.168926800816564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86C-4112-A791-AAA48E367F2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Ataskaita!$B$14:$D$16</c:f>
              <c:multiLvlStrCache>
                <c:ptCount val="3"/>
                <c:lvl>
                  <c:pt idx="0">
                    <c:v>–</c:v>
                  </c:pt>
                  <c:pt idx="1">
                    <c:v>–</c:v>
                  </c:pt>
                  <c:pt idx="2">
                    <c:v>–</c:v>
                  </c:pt>
                </c:lvl>
                <c:lvl>
                  <c:pt idx="0">
                    <c:v>faktiškai įvykdyta</c:v>
                  </c:pt>
                  <c:pt idx="1">
                    <c:v>iš dalies įvykdyta</c:v>
                  </c:pt>
                  <c:pt idx="2">
                    <c:v>neįvykdyta</c:v>
                  </c:pt>
                </c:lvl>
              </c:multiLvlStrCache>
            </c:multiLvlStrRef>
          </c:cat>
          <c:val>
            <c:numRef>
              <c:f>Ataskaita!$E$14:$E$16</c:f>
              <c:numCache>
                <c:formatCode>General</c:formatCode>
                <c:ptCount val="3"/>
                <c:pt idx="0">
                  <c:v>36</c:v>
                </c:pt>
                <c:pt idx="1">
                  <c:v>14</c:v>
                </c:pt>
                <c:pt idx="2">
                  <c:v>2</c:v>
                </c:pt>
              </c:numCache>
            </c:numRef>
          </c:val>
          <c:extLst>
            <c:ext xmlns:c16="http://schemas.microsoft.com/office/drawing/2014/chart" uri="{C3380CC4-5D6E-409C-BE32-E72D297353CC}">
              <c16:uniqueId val="{00000000-D2D0-4923-94B7-FD9049AD3804}"/>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19051</xdr:colOff>
      <xdr:row>19</xdr:row>
      <xdr:rowOff>66675</xdr:rowOff>
    </xdr:from>
    <xdr:to>
      <xdr:col>8</xdr:col>
      <xdr:colOff>482600</xdr:colOff>
      <xdr:row>33</xdr:row>
      <xdr:rowOff>9525</xdr:rowOff>
    </xdr:to>
    <xdr:graphicFrame macro="">
      <xdr:nvGraphicFramePr>
        <xdr:cNvPr id="4" name="Diagrama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zoomScaleNormal="100" zoomScaleSheetLayoutView="100" workbookViewId="0">
      <selection activeCell="A5" sqref="A5:J5"/>
    </sheetView>
  </sheetViews>
  <sheetFormatPr defaultRowHeight="12.75" x14ac:dyDescent="0.2"/>
  <cols>
    <col min="5" max="5" width="8.42578125" customWidth="1"/>
    <col min="9" max="9" width="11.42578125" customWidth="1"/>
    <col min="10" max="10" width="12.42578125" customWidth="1"/>
  </cols>
  <sheetData>
    <row r="1" spans="1:12" ht="34.5" customHeight="1" x14ac:dyDescent="0.2">
      <c r="E1" s="19"/>
      <c r="F1" s="19"/>
      <c r="G1" s="128" t="s">
        <v>428</v>
      </c>
      <c r="H1" s="128"/>
      <c r="I1" s="128"/>
      <c r="J1" s="128"/>
    </row>
    <row r="2" spans="1:12" ht="19.5" customHeight="1" x14ac:dyDescent="0.2">
      <c r="E2" s="19"/>
      <c r="F2" s="19"/>
      <c r="G2" s="128" t="s">
        <v>431</v>
      </c>
      <c r="H2" s="128"/>
      <c r="I2" s="128"/>
      <c r="J2" s="128"/>
    </row>
    <row r="3" spans="1:12" ht="15" customHeight="1" x14ac:dyDescent="0.2">
      <c r="E3" s="19"/>
      <c r="F3" s="18"/>
      <c r="G3" s="18"/>
      <c r="H3" s="18"/>
      <c r="I3" s="18"/>
      <c r="J3" s="18"/>
    </row>
    <row r="4" spans="1:12" ht="15.75" x14ac:dyDescent="0.25">
      <c r="A4" s="131" t="s">
        <v>429</v>
      </c>
      <c r="B4" s="132"/>
      <c r="C4" s="132"/>
      <c r="D4" s="132"/>
      <c r="E4" s="132"/>
      <c r="F4" s="132"/>
      <c r="G4" s="132"/>
      <c r="H4" s="132"/>
      <c r="I4" s="132"/>
      <c r="J4" s="132"/>
      <c r="K4" s="2"/>
    </row>
    <row r="5" spans="1:12" ht="15.75" x14ac:dyDescent="0.25">
      <c r="A5" s="131" t="s">
        <v>2</v>
      </c>
      <c r="B5" s="132"/>
      <c r="C5" s="132"/>
      <c r="D5" s="132"/>
      <c r="E5" s="132"/>
      <c r="F5" s="132"/>
      <c r="G5" s="132"/>
      <c r="H5" s="132"/>
      <c r="I5" s="132"/>
      <c r="J5" s="132"/>
      <c r="K5" s="2"/>
    </row>
    <row r="6" spans="1:12" ht="15.75" x14ac:dyDescent="0.25">
      <c r="A6" s="131" t="s">
        <v>33</v>
      </c>
      <c r="B6" s="132"/>
      <c r="C6" s="132"/>
      <c r="D6" s="132"/>
      <c r="E6" s="132"/>
      <c r="F6" s="132"/>
      <c r="G6" s="132"/>
      <c r="H6" s="132"/>
      <c r="I6" s="132"/>
      <c r="J6" s="132"/>
      <c r="K6" s="2"/>
    </row>
    <row r="8" spans="1:12" ht="19.350000000000001" customHeight="1" x14ac:dyDescent="0.2">
      <c r="A8" s="133" t="s">
        <v>440</v>
      </c>
      <c r="B8" s="132"/>
      <c r="C8" s="132"/>
      <c r="D8" s="132"/>
      <c r="E8" s="132"/>
      <c r="F8" s="132"/>
      <c r="G8" s="132"/>
      <c r="H8" s="132"/>
      <c r="I8" s="132"/>
      <c r="J8" s="132"/>
      <c r="K8" s="3"/>
    </row>
    <row r="10" spans="1:12" ht="49.5" customHeight="1" x14ac:dyDescent="0.2">
      <c r="A10" s="134" t="s">
        <v>441</v>
      </c>
      <c r="B10" s="135"/>
      <c r="C10" s="135"/>
      <c r="D10" s="135"/>
      <c r="E10" s="135"/>
      <c r="F10" s="135"/>
      <c r="G10" s="135"/>
      <c r="H10" s="135"/>
      <c r="I10" s="135"/>
      <c r="J10" s="135"/>
      <c r="K10" s="4"/>
      <c r="L10" s="5"/>
    </row>
    <row r="11" spans="1:12" x14ac:dyDescent="0.2">
      <c r="A11" s="5"/>
      <c r="B11" s="5"/>
      <c r="C11" s="5"/>
      <c r="D11" s="5"/>
      <c r="E11" s="5"/>
      <c r="F11" s="5"/>
      <c r="G11" s="5"/>
      <c r="H11" s="5"/>
      <c r="I11" s="5"/>
      <c r="J11" s="5"/>
      <c r="K11" s="5"/>
      <c r="L11" s="5"/>
    </row>
    <row r="12" spans="1:12" ht="19.5" customHeight="1" x14ac:dyDescent="0.2">
      <c r="A12" s="129" t="s">
        <v>442</v>
      </c>
      <c r="B12" s="130"/>
      <c r="C12" s="130"/>
      <c r="D12" s="130"/>
      <c r="E12" s="130"/>
      <c r="F12" s="130"/>
      <c r="G12" s="130"/>
      <c r="H12" s="130"/>
      <c r="I12" s="130"/>
      <c r="J12" s="130"/>
      <c r="K12" s="4"/>
      <c r="L12" s="5"/>
    </row>
    <row r="13" spans="1:12" ht="15.75" x14ac:dyDescent="0.2">
      <c r="A13" s="4"/>
      <c r="B13" s="1"/>
      <c r="C13" s="1"/>
      <c r="D13" s="1"/>
      <c r="E13" s="1"/>
      <c r="F13" s="1"/>
      <c r="G13" s="1"/>
      <c r="H13" s="1"/>
      <c r="I13" s="1"/>
      <c r="J13" s="1"/>
      <c r="K13" s="4"/>
      <c r="L13" s="5"/>
    </row>
    <row r="14" spans="1:12" ht="15.75" x14ac:dyDescent="0.25">
      <c r="A14" s="6"/>
      <c r="B14" s="125" t="s">
        <v>34</v>
      </c>
      <c r="C14" s="125"/>
      <c r="D14" s="7" t="s">
        <v>284</v>
      </c>
      <c r="E14" s="119">
        <v>36</v>
      </c>
      <c r="F14" s="8" t="s">
        <v>443</v>
      </c>
      <c r="G14" s="8"/>
      <c r="H14" s="8"/>
      <c r="I14" s="8"/>
      <c r="J14" s="8"/>
      <c r="K14" s="8"/>
      <c r="L14" s="5"/>
    </row>
    <row r="15" spans="1:12" ht="15.75" x14ac:dyDescent="0.25">
      <c r="A15" s="6"/>
      <c r="B15" s="125" t="s">
        <v>35</v>
      </c>
      <c r="C15" s="125"/>
      <c r="D15" s="7" t="s">
        <v>284</v>
      </c>
      <c r="E15" s="119">
        <v>14</v>
      </c>
      <c r="F15" s="8" t="s">
        <v>444</v>
      </c>
      <c r="G15" s="8"/>
      <c r="H15" s="8"/>
      <c r="I15" s="8"/>
      <c r="J15" s="8"/>
      <c r="K15" s="8"/>
      <c r="L15" s="5"/>
    </row>
    <row r="16" spans="1:12" s="9" customFormat="1" ht="15.75" x14ac:dyDescent="0.25">
      <c r="B16" s="126" t="s">
        <v>36</v>
      </c>
      <c r="C16" s="126"/>
      <c r="D16" s="11" t="s">
        <v>284</v>
      </c>
      <c r="E16" s="14">
        <v>2</v>
      </c>
      <c r="F16" s="17" t="s">
        <v>445</v>
      </c>
      <c r="G16" s="17"/>
      <c r="H16" s="17"/>
      <c r="I16" s="17"/>
    </row>
    <row r="17" spans="2:7" s="9" customFormat="1" ht="15.75" x14ac:dyDescent="0.25">
      <c r="B17" s="17"/>
      <c r="C17" s="17"/>
      <c r="D17" s="10"/>
      <c r="E17" s="11"/>
      <c r="F17" s="17"/>
    </row>
    <row r="18" spans="2:7" s="9" customFormat="1" ht="15.75" x14ac:dyDescent="0.25">
      <c r="B18" s="12"/>
      <c r="C18" s="12" t="s">
        <v>430</v>
      </c>
      <c r="D18" s="12"/>
      <c r="E18" s="13"/>
      <c r="F18" s="12"/>
      <c r="G18" s="12"/>
    </row>
    <row r="19" spans="2:7" s="9" customFormat="1" ht="15.75" x14ac:dyDescent="0.25">
      <c r="B19" s="12"/>
      <c r="C19" s="12"/>
      <c r="D19" s="12"/>
      <c r="E19" s="13"/>
      <c r="F19" s="12"/>
      <c r="G19" s="12"/>
    </row>
    <row r="20" spans="2:7" s="9" customFormat="1" ht="15.75" x14ac:dyDescent="0.25">
      <c r="B20" s="12"/>
      <c r="C20" s="12"/>
      <c r="D20" s="12"/>
      <c r="E20" s="13"/>
      <c r="F20" s="12"/>
      <c r="G20" s="12"/>
    </row>
    <row r="21" spans="2:7" s="9" customFormat="1" ht="15.75" x14ac:dyDescent="0.25">
      <c r="E21" s="14"/>
    </row>
    <row r="22" spans="2:7" s="9" customFormat="1" ht="15.75" x14ac:dyDescent="0.25">
      <c r="E22" s="14"/>
    </row>
    <row r="23" spans="2:7" s="9" customFormat="1" ht="15.75" x14ac:dyDescent="0.25">
      <c r="E23" s="14"/>
    </row>
    <row r="24" spans="2:7" s="9" customFormat="1" ht="15.75" x14ac:dyDescent="0.25">
      <c r="E24" s="14"/>
    </row>
    <row r="25" spans="2:7" s="9" customFormat="1" ht="15.75" x14ac:dyDescent="0.25">
      <c r="E25" s="14"/>
    </row>
    <row r="26" spans="2:7" s="9" customFormat="1" ht="15.75" x14ac:dyDescent="0.25">
      <c r="E26" s="14"/>
    </row>
    <row r="27" spans="2:7" s="9" customFormat="1" ht="15.75" x14ac:dyDescent="0.25">
      <c r="E27" s="14"/>
    </row>
    <row r="28" spans="2:7" s="9" customFormat="1" ht="15.75" x14ac:dyDescent="0.25">
      <c r="E28" s="14"/>
    </row>
    <row r="29" spans="2:7" s="9" customFormat="1" ht="15.75" x14ac:dyDescent="0.25">
      <c r="E29" s="14"/>
    </row>
    <row r="30" spans="2:7" s="9" customFormat="1" ht="15.75" x14ac:dyDescent="0.25">
      <c r="E30" s="14"/>
    </row>
    <row r="31" spans="2:7" s="9" customFormat="1" ht="15.75" x14ac:dyDescent="0.25">
      <c r="E31" s="14"/>
    </row>
    <row r="32" spans="2:7" s="9" customFormat="1" ht="15.75" x14ac:dyDescent="0.25">
      <c r="E32" s="14"/>
    </row>
    <row r="33" spans="1:11" s="9" customFormat="1" ht="15.75" x14ac:dyDescent="0.25">
      <c r="E33" s="14"/>
    </row>
    <row r="34" spans="1:11" s="9" customFormat="1" ht="15.75" x14ac:dyDescent="0.25">
      <c r="E34" s="14"/>
    </row>
    <row r="35" spans="1:11" ht="18.600000000000001" customHeight="1" x14ac:dyDescent="0.2"/>
    <row r="36" spans="1:11" ht="35.25" customHeight="1" x14ac:dyDescent="0.2">
      <c r="A36" s="127" t="s">
        <v>37</v>
      </c>
      <c r="B36" s="124"/>
      <c r="C36" s="124"/>
      <c r="D36" s="124"/>
      <c r="E36" s="124"/>
      <c r="F36" s="124"/>
      <c r="G36" s="124"/>
      <c r="H36" s="124"/>
      <c r="I36" s="124"/>
      <c r="J36" s="124"/>
      <c r="K36" s="15"/>
    </row>
    <row r="37" spans="1:11" ht="31.35" customHeight="1" x14ac:dyDescent="0.2">
      <c r="A37" s="123" t="s">
        <v>38</v>
      </c>
      <c r="B37" s="124"/>
      <c r="C37" s="124"/>
      <c r="D37" s="124"/>
      <c r="E37" s="124"/>
      <c r="F37" s="124"/>
      <c r="G37" s="124"/>
      <c r="H37" s="124"/>
      <c r="I37" s="124"/>
      <c r="J37" s="124"/>
      <c r="K37" s="16"/>
    </row>
    <row r="38" spans="1:11" ht="31.35" customHeight="1" x14ac:dyDescent="0.2">
      <c r="A38" s="123" t="s">
        <v>39</v>
      </c>
      <c r="B38" s="124"/>
      <c r="C38" s="124"/>
      <c r="D38" s="124"/>
      <c r="E38" s="124"/>
      <c r="F38" s="124"/>
      <c r="G38" s="124"/>
      <c r="H38" s="124"/>
      <c r="I38" s="124"/>
      <c r="J38" s="124"/>
      <c r="K38" s="16"/>
    </row>
    <row r="39" spans="1:11" ht="31.35" customHeight="1" x14ac:dyDescent="0.2">
      <c r="A39" s="123" t="s">
        <v>40</v>
      </c>
      <c r="B39" s="124"/>
      <c r="C39" s="124"/>
      <c r="D39" s="124"/>
      <c r="E39" s="124"/>
      <c r="F39" s="124"/>
      <c r="G39" s="124"/>
      <c r="H39" s="124"/>
      <c r="I39" s="124"/>
      <c r="J39" s="124"/>
      <c r="K39" s="16"/>
    </row>
    <row r="40" spans="1:11" s="9" customFormat="1" ht="15.75" x14ac:dyDescent="0.25">
      <c r="E40" s="14"/>
    </row>
    <row r="41" spans="1:11" s="9" customFormat="1" ht="15.75" x14ac:dyDescent="0.25">
      <c r="E41" s="14"/>
    </row>
    <row r="42" spans="1:11" s="9" customFormat="1" ht="15.75" x14ac:dyDescent="0.25">
      <c r="E42" s="14"/>
    </row>
    <row r="43" spans="1:11" s="9" customFormat="1" ht="15.75" x14ac:dyDescent="0.25">
      <c r="E43" s="14"/>
    </row>
    <row r="44" spans="1:11" s="9" customFormat="1" ht="15.75" x14ac:dyDescent="0.25">
      <c r="E44" s="14"/>
    </row>
    <row r="45" spans="1:11" s="9" customFormat="1" ht="15.75" x14ac:dyDescent="0.25">
      <c r="E45" s="14"/>
    </row>
    <row r="46" spans="1:11" s="9" customFormat="1" ht="15.75" x14ac:dyDescent="0.25">
      <c r="E46" s="14"/>
    </row>
    <row r="47" spans="1:11" s="9" customFormat="1" ht="15.75" x14ac:dyDescent="0.25">
      <c r="E47" s="14"/>
    </row>
    <row r="48" spans="1:11" s="9" customFormat="1" ht="15.75" x14ac:dyDescent="0.25">
      <c r="E48" s="14"/>
    </row>
    <row r="49" spans="5:5" s="9" customFormat="1" ht="15.75" x14ac:dyDescent="0.25">
      <c r="E49" s="14"/>
    </row>
    <row r="50" spans="5:5" s="9" customFormat="1" ht="15.75" x14ac:dyDescent="0.25">
      <c r="E50" s="14"/>
    </row>
  </sheetData>
  <mergeCells count="15">
    <mergeCell ref="G1:J1"/>
    <mergeCell ref="G2:J2"/>
    <mergeCell ref="A12:J12"/>
    <mergeCell ref="A4:J4"/>
    <mergeCell ref="A5:J5"/>
    <mergeCell ref="A6:J6"/>
    <mergeCell ref="A8:J8"/>
    <mergeCell ref="A10:J10"/>
    <mergeCell ref="A39:J39"/>
    <mergeCell ref="B14:C14"/>
    <mergeCell ref="B15:C15"/>
    <mergeCell ref="B16:C16"/>
    <mergeCell ref="A36:J36"/>
    <mergeCell ref="A37:J37"/>
    <mergeCell ref="A38:J38"/>
  </mergeCells>
  <pageMargins left="1.1811023622047245" right="0.19685039370078741" top="0.78740157480314965" bottom="0.78740157480314965" header="0" footer="0"/>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6"/>
  <sheetViews>
    <sheetView zoomScaleNormal="100" workbookViewId="0">
      <selection activeCell="A2" sqref="A2:M2"/>
    </sheetView>
  </sheetViews>
  <sheetFormatPr defaultColWidth="8.7109375" defaultRowHeight="12.75" x14ac:dyDescent="0.2"/>
  <cols>
    <col min="1" max="1" width="12.5703125" style="20" customWidth="1"/>
    <col min="2" max="2" width="34.5703125" style="20" customWidth="1"/>
    <col min="3" max="3" width="10.28515625" style="21" customWidth="1"/>
    <col min="4" max="4" width="10.42578125" style="21" customWidth="1"/>
    <col min="5" max="5" width="10.42578125" style="20" customWidth="1"/>
    <col min="6" max="6" width="10.5703125" style="20" customWidth="1"/>
    <col min="7" max="8" width="9.7109375" style="20" customWidth="1"/>
    <col min="9" max="9" width="26.7109375" style="20" customWidth="1"/>
    <col min="10" max="10" width="6.7109375" style="20" customWidth="1"/>
    <col min="11" max="12" width="7.7109375" style="20" customWidth="1"/>
    <col min="13" max="13" width="50.5703125" style="20" customWidth="1"/>
    <col min="14" max="16384" width="8.7109375" style="20"/>
  </cols>
  <sheetData>
    <row r="1" spans="1:14" ht="16.350000000000001" customHeight="1" x14ac:dyDescent="0.25">
      <c r="A1" s="254" t="s">
        <v>31</v>
      </c>
      <c r="B1" s="254"/>
      <c r="C1" s="254"/>
      <c r="D1" s="254"/>
      <c r="E1" s="254"/>
      <c r="F1" s="254"/>
      <c r="G1" s="254"/>
      <c r="H1" s="254"/>
      <c r="I1" s="254"/>
      <c r="J1" s="254"/>
      <c r="K1" s="254"/>
      <c r="L1" s="254"/>
      <c r="M1" s="254"/>
    </row>
    <row r="2" spans="1:14" ht="14.25" x14ac:dyDescent="0.2">
      <c r="A2" s="255" t="s">
        <v>32</v>
      </c>
      <c r="B2" s="255"/>
      <c r="C2" s="255"/>
      <c r="D2" s="255"/>
      <c r="E2" s="255"/>
      <c r="F2" s="255"/>
      <c r="G2" s="255"/>
      <c r="H2" s="255"/>
      <c r="I2" s="255"/>
      <c r="J2" s="255"/>
      <c r="K2" s="255"/>
      <c r="L2" s="255"/>
      <c r="M2" s="255"/>
    </row>
    <row r="3" spans="1:14" ht="14.1" customHeight="1" thickBot="1" x14ac:dyDescent="0.25">
      <c r="M3" s="22" t="s">
        <v>22</v>
      </c>
    </row>
    <row r="4" spans="1:14" x14ac:dyDescent="0.2">
      <c r="A4" s="266" t="s">
        <v>48</v>
      </c>
      <c r="B4" s="251" t="s">
        <v>49</v>
      </c>
      <c r="C4" s="251" t="s">
        <v>50</v>
      </c>
      <c r="D4" s="251" t="s">
        <v>188</v>
      </c>
      <c r="E4" s="251" t="s">
        <v>51</v>
      </c>
      <c r="F4" s="251" t="s">
        <v>52</v>
      </c>
      <c r="G4" s="251" t="s">
        <v>53</v>
      </c>
      <c r="H4" s="251" t="s">
        <v>54</v>
      </c>
      <c r="I4" s="251" t="s">
        <v>446</v>
      </c>
      <c r="J4" s="269"/>
      <c r="K4" s="269"/>
      <c r="L4" s="269"/>
      <c r="M4" s="270"/>
    </row>
    <row r="5" spans="1:14" x14ac:dyDescent="0.2">
      <c r="A5" s="267"/>
      <c r="B5" s="252"/>
      <c r="C5" s="252"/>
      <c r="D5" s="252"/>
      <c r="E5" s="252"/>
      <c r="F5" s="252"/>
      <c r="G5" s="252"/>
      <c r="H5" s="252"/>
      <c r="I5" s="252" t="s">
        <v>55</v>
      </c>
      <c r="J5" s="252" t="s">
        <v>56</v>
      </c>
      <c r="K5" s="252" t="s">
        <v>285</v>
      </c>
      <c r="L5" s="271"/>
      <c r="M5" s="272" t="s">
        <v>57</v>
      </c>
    </row>
    <row r="6" spans="1:14" ht="16.149999999999999" customHeight="1" thickBot="1" x14ac:dyDescent="0.25">
      <c r="A6" s="268"/>
      <c r="B6" s="253"/>
      <c r="C6" s="253"/>
      <c r="D6" s="253"/>
      <c r="E6" s="253"/>
      <c r="F6" s="253"/>
      <c r="G6" s="253"/>
      <c r="H6" s="253"/>
      <c r="I6" s="253"/>
      <c r="J6" s="253"/>
      <c r="K6" s="63" t="s">
        <v>58</v>
      </c>
      <c r="L6" s="63" t="s">
        <v>59</v>
      </c>
      <c r="M6" s="273"/>
    </row>
    <row r="7" spans="1:14" ht="26.25" thickBot="1" x14ac:dyDescent="0.25">
      <c r="A7" s="23" t="s">
        <v>3</v>
      </c>
      <c r="B7" s="24" t="s">
        <v>60</v>
      </c>
      <c r="C7" s="27"/>
      <c r="D7" s="27"/>
      <c r="E7" s="26">
        <f>SUM(E8:E8)</f>
        <v>13741.4</v>
      </c>
      <c r="F7" s="26">
        <f>SUM(F8:F8)</f>
        <v>33134</v>
      </c>
      <c r="G7" s="26">
        <f>SUM(G8:G8)</f>
        <v>31124.1</v>
      </c>
      <c r="H7" s="26">
        <f>SUM(H8:H8)</f>
        <v>2009.8</v>
      </c>
      <c r="I7" s="25"/>
      <c r="J7" s="27"/>
      <c r="K7" s="28"/>
      <c r="L7" s="28"/>
      <c r="M7" s="29"/>
    </row>
    <row r="8" spans="1:14" ht="30.6" customHeight="1" thickBot="1" x14ac:dyDescent="0.25">
      <c r="A8" s="256" t="s">
        <v>61</v>
      </c>
      <c r="B8" s="259" t="s">
        <v>62</v>
      </c>
      <c r="C8" s="260"/>
      <c r="D8" s="260"/>
      <c r="E8" s="263">
        <f>E9+E10+E11+E12+E123+E157</f>
        <v>13741.4</v>
      </c>
      <c r="F8" s="263">
        <f>F9+F10+F11+F12+F123+F157</f>
        <v>33134</v>
      </c>
      <c r="G8" s="263">
        <f>G9+G10+G11+G12+G123+G157</f>
        <v>31124.1</v>
      </c>
      <c r="H8" s="263">
        <f>H9+H10+H11+H12+H123+H157-0.1</f>
        <v>2009.8</v>
      </c>
      <c r="I8" s="30" t="s">
        <v>286</v>
      </c>
      <c r="J8" s="31" t="s">
        <v>74</v>
      </c>
      <c r="K8" s="32" t="s">
        <v>192</v>
      </c>
      <c r="L8" s="32" t="s">
        <v>287</v>
      </c>
      <c r="M8" s="33"/>
    </row>
    <row r="9" spans="1:14" ht="43.15" customHeight="1" thickBot="1" x14ac:dyDescent="0.25">
      <c r="A9" s="257"/>
      <c r="B9" s="173"/>
      <c r="C9" s="261"/>
      <c r="D9" s="261"/>
      <c r="E9" s="264"/>
      <c r="F9" s="264"/>
      <c r="G9" s="264"/>
      <c r="H9" s="264"/>
      <c r="I9" s="30" t="s">
        <v>189</v>
      </c>
      <c r="J9" s="31" t="s">
        <v>74</v>
      </c>
      <c r="K9" s="32" t="s">
        <v>190</v>
      </c>
      <c r="L9" s="32" t="s">
        <v>191</v>
      </c>
      <c r="M9" s="121"/>
      <c r="N9" s="120"/>
    </row>
    <row r="10" spans="1:14" ht="29.1" customHeight="1" thickBot="1" x14ac:dyDescent="0.25">
      <c r="A10" s="257"/>
      <c r="B10" s="173"/>
      <c r="C10" s="261"/>
      <c r="D10" s="261"/>
      <c r="E10" s="264"/>
      <c r="F10" s="264"/>
      <c r="G10" s="264"/>
      <c r="H10" s="264"/>
      <c r="I10" s="30" t="s">
        <v>193</v>
      </c>
      <c r="J10" s="31" t="s">
        <v>194</v>
      </c>
      <c r="K10" s="32" t="s">
        <v>288</v>
      </c>
      <c r="L10" s="32" t="s">
        <v>288</v>
      </c>
      <c r="M10" s="121"/>
      <c r="N10" s="120"/>
    </row>
    <row r="11" spans="1:14" ht="17.649999999999999" customHeight="1" thickBot="1" x14ac:dyDescent="0.25">
      <c r="A11" s="258"/>
      <c r="B11" s="174"/>
      <c r="C11" s="262"/>
      <c r="D11" s="262"/>
      <c r="E11" s="265"/>
      <c r="F11" s="265"/>
      <c r="G11" s="265"/>
      <c r="H11" s="265"/>
      <c r="I11" s="30" t="s">
        <v>195</v>
      </c>
      <c r="J11" s="31" t="s">
        <v>194</v>
      </c>
      <c r="K11" s="32" t="s">
        <v>175</v>
      </c>
      <c r="L11" s="32" t="s">
        <v>175</v>
      </c>
      <c r="M11" s="121"/>
      <c r="N11" s="120"/>
    </row>
    <row r="12" spans="1:14" ht="16.5" customHeight="1" thickBot="1" x14ac:dyDescent="0.25">
      <c r="A12" s="40" t="s">
        <v>63</v>
      </c>
      <c r="B12" s="41" t="s">
        <v>196</v>
      </c>
      <c r="C12" s="44"/>
      <c r="D12" s="44"/>
      <c r="E12" s="43">
        <f>E13+E86+E91+E118+E121</f>
        <v>5096.8999999999996</v>
      </c>
      <c r="F12" s="43">
        <f>F13+F86+F91+F118+F121</f>
        <v>21785.7</v>
      </c>
      <c r="G12" s="43">
        <f>G13+G86+G91+G118+G121</f>
        <v>20820.2</v>
      </c>
      <c r="H12" s="43">
        <f>H13+H86+H91+H118+H121</f>
        <v>965.5</v>
      </c>
      <c r="I12" s="42"/>
      <c r="J12" s="44"/>
      <c r="K12" s="45"/>
      <c r="L12" s="45"/>
      <c r="M12" s="46"/>
    </row>
    <row r="13" spans="1:14" ht="14.65" customHeight="1" thickBot="1" x14ac:dyDescent="0.25">
      <c r="A13" s="47" t="s">
        <v>64</v>
      </c>
      <c r="B13" s="48" t="s">
        <v>197</v>
      </c>
      <c r="C13" s="51"/>
      <c r="D13" s="51"/>
      <c r="E13" s="50">
        <f>E14+E23+E30+E31+E32+E38+E44+E47+E52+E54+E57+E62+E63+E64+E65+E66+E67+E68+E69+E71+E74+E79+E82+E85</f>
        <v>3510.1</v>
      </c>
      <c r="F13" s="50">
        <f>F14+F23+F30+F31+F32+F38+F44+F47+F52+F54+F57+F62+F63+F64+F65+F66+F67+F68+F69+F71+F74+F79+F82+F85</f>
        <v>17440.099999999999</v>
      </c>
      <c r="G13" s="50">
        <f>G14+G23+G30+G31+G32+G38+G44+G47+G52+G54+G57+G62+G63+G64+G65+G66+G67+G68+G69+G71+G74+G79+G82+G85</f>
        <v>16719.2</v>
      </c>
      <c r="H13" s="50">
        <f>H14+H23+H30+H31+H32+H38+H44+H47+H52+H54+H57+H62+H63+H64+H65+H66+H67+H68+H69+H71+H74+H79+H82+H85</f>
        <v>720.9</v>
      </c>
      <c r="I13" s="49"/>
      <c r="J13" s="51"/>
      <c r="K13" s="52"/>
      <c r="L13" s="52"/>
      <c r="M13" s="53"/>
    </row>
    <row r="14" spans="1:14" ht="44.65" customHeight="1" x14ac:dyDescent="0.2">
      <c r="A14" s="169" t="s">
        <v>65</v>
      </c>
      <c r="B14" s="172" t="s">
        <v>25</v>
      </c>
      <c r="C14" s="51"/>
      <c r="D14" s="51"/>
      <c r="E14" s="50">
        <f>SUM(E15:E22)</f>
        <v>603.9</v>
      </c>
      <c r="F14" s="50">
        <f>SUM(F15:F22)</f>
        <v>11298.5</v>
      </c>
      <c r="G14" s="50">
        <f>SUM(G15:G22)</f>
        <v>11298.4</v>
      </c>
      <c r="H14" s="50">
        <f>SUM(H15:H22)</f>
        <v>0.1</v>
      </c>
      <c r="I14" s="49" t="s">
        <v>289</v>
      </c>
      <c r="J14" s="51" t="s">
        <v>74</v>
      </c>
      <c r="K14" s="52" t="s">
        <v>75</v>
      </c>
      <c r="L14" s="52" t="s">
        <v>75</v>
      </c>
      <c r="M14" s="53" t="s">
        <v>464</v>
      </c>
    </row>
    <row r="15" spans="1:14" ht="120.6" customHeight="1" x14ac:dyDescent="0.2">
      <c r="A15" s="201"/>
      <c r="B15" s="173"/>
      <c r="C15" s="37" t="s">
        <v>11</v>
      </c>
      <c r="D15" s="37" t="s">
        <v>207</v>
      </c>
      <c r="E15" s="36">
        <v>0</v>
      </c>
      <c r="F15" s="36">
        <v>16.100000000000001</v>
      </c>
      <c r="G15" s="36">
        <v>16.100000000000001</v>
      </c>
      <c r="H15" s="36">
        <v>0</v>
      </c>
      <c r="I15" s="82" t="s">
        <v>290</v>
      </c>
      <c r="J15" s="76" t="s">
        <v>74</v>
      </c>
      <c r="K15" s="83" t="s">
        <v>291</v>
      </c>
      <c r="L15" s="118" t="s">
        <v>68</v>
      </c>
      <c r="M15" s="84" t="s">
        <v>465</v>
      </c>
    </row>
    <row r="16" spans="1:14" x14ac:dyDescent="0.2">
      <c r="A16" s="201"/>
      <c r="B16" s="173"/>
      <c r="C16" s="37" t="s">
        <v>8</v>
      </c>
      <c r="D16" s="37">
        <v>172</v>
      </c>
      <c r="E16" s="36">
        <v>0</v>
      </c>
      <c r="F16" s="36">
        <v>900</v>
      </c>
      <c r="G16" s="36">
        <v>900</v>
      </c>
      <c r="H16" s="36">
        <v>0</v>
      </c>
      <c r="I16" s="175" t="s">
        <v>198</v>
      </c>
      <c r="J16" s="154" t="s">
        <v>74</v>
      </c>
      <c r="K16" s="182" t="s">
        <v>292</v>
      </c>
      <c r="L16" s="182" t="s">
        <v>291</v>
      </c>
      <c r="M16" s="176" t="s">
        <v>466</v>
      </c>
    </row>
    <row r="17" spans="1:13" x14ac:dyDescent="0.2">
      <c r="A17" s="201"/>
      <c r="B17" s="173"/>
      <c r="C17" s="37" t="s">
        <v>76</v>
      </c>
      <c r="D17" s="37" t="s">
        <v>201</v>
      </c>
      <c r="E17" s="36">
        <v>213.1</v>
      </c>
      <c r="F17" s="36">
        <v>319.10000000000002</v>
      </c>
      <c r="G17" s="36">
        <v>319.10000000000002</v>
      </c>
      <c r="H17" s="36"/>
      <c r="I17" s="215"/>
      <c r="J17" s="202"/>
      <c r="K17" s="193"/>
      <c r="L17" s="193"/>
      <c r="M17" s="191"/>
    </row>
    <row r="18" spans="1:13" x14ac:dyDescent="0.2">
      <c r="A18" s="201"/>
      <c r="B18" s="173"/>
      <c r="C18" s="37" t="s">
        <v>199</v>
      </c>
      <c r="D18" s="37" t="s">
        <v>293</v>
      </c>
      <c r="E18" s="36"/>
      <c r="F18" s="36">
        <v>156.9</v>
      </c>
      <c r="G18" s="36">
        <v>156.9</v>
      </c>
      <c r="H18" s="36"/>
      <c r="I18" s="215"/>
      <c r="J18" s="202"/>
      <c r="K18" s="193"/>
      <c r="L18" s="193"/>
      <c r="M18" s="191"/>
    </row>
    <row r="19" spans="1:13" x14ac:dyDescent="0.2">
      <c r="A19" s="201"/>
      <c r="B19" s="173"/>
      <c r="C19" s="37" t="s">
        <v>16</v>
      </c>
      <c r="D19" s="37" t="s">
        <v>206</v>
      </c>
      <c r="E19" s="36"/>
      <c r="F19" s="36">
        <v>5.7</v>
      </c>
      <c r="G19" s="36">
        <v>5.7</v>
      </c>
      <c r="H19" s="36"/>
      <c r="I19" s="215"/>
      <c r="J19" s="202"/>
      <c r="K19" s="193"/>
      <c r="L19" s="193"/>
      <c r="M19" s="191"/>
    </row>
    <row r="20" spans="1:13" x14ac:dyDescent="0.2">
      <c r="A20" s="201"/>
      <c r="B20" s="173"/>
      <c r="C20" s="37" t="s">
        <v>199</v>
      </c>
      <c r="D20" s="37" t="s">
        <v>208</v>
      </c>
      <c r="E20" s="36"/>
      <c r="F20" s="36">
        <v>9019</v>
      </c>
      <c r="G20" s="36">
        <v>9018.9</v>
      </c>
      <c r="H20" s="36">
        <v>0.1</v>
      </c>
      <c r="I20" s="215"/>
      <c r="J20" s="202"/>
      <c r="K20" s="193"/>
      <c r="L20" s="193"/>
      <c r="M20" s="191"/>
    </row>
    <row r="21" spans="1:13" x14ac:dyDescent="0.2">
      <c r="A21" s="201"/>
      <c r="B21" s="173"/>
      <c r="C21" s="37" t="s">
        <v>17</v>
      </c>
      <c r="D21" s="37" t="s">
        <v>204</v>
      </c>
      <c r="E21" s="36"/>
      <c r="F21" s="36">
        <v>370.9</v>
      </c>
      <c r="G21" s="36">
        <v>370.9</v>
      </c>
      <c r="H21" s="36"/>
      <c r="I21" s="215"/>
      <c r="J21" s="202"/>
      <c r="K21" s="193"/>
      <c r="L21" s="193"/>
      <c r="M21" s="191"/>
    </row>
    <row r="22" spans="1:13" ht="16.5" customHeight="1" thickBot="1" x14ac:dyDescent="0.25">
      <c r="A22" s="200"/>
      <c r="B22" s="174"/>
      <c r="C22" s="37" t="s">
        <v>1</v>
      </c>
      <c r="D22" s="37" t="s">
        <v>205</v>
      </c>
      <c r="E22" s="36">
        <v>390.8</v>
      </c>
      <c r="F22" s="36">
        <v>510.8</v>
      </c>
      <c r="G22" s="36">
        <v>510.8</v>
      </c>
      <c r="H22" s="36"/>
      <c r="I22" s="216"/>
      <c r="J22" s="203"/>
      <c r="K22" s="183"/>
      <c r="L22" s="183"/>
      <c r="M22" s="177"/>
    </row>
    <row r="23" spans="1:13" ht="66" customHeight="1" x14ac:dyDescent="0.2">
      <c r="A23" s="169" t="s">
        <v>209</v>
      </c>
      <c r="B23" s="172" t="s">
        <v>88</v>
      </c>
      <c r="C23" s="51"/>
      <c r="D23" s="51"/>
      <c r="E23" s="50">
        <f>SUM(E24:E29)</f>
        <v>323.89999999999998</v>
      </c>
      <c r="F23" s="50">
        <f>SUM(F24:F29)</f>
        <v>885.8</v>
      </c>
      <c r="G23" s="50">
        <f>SUM(G24:G29)</f>
        <v>797</v>
      </c>
      <c r="H23" s="50">
        <f>SUM(H24:H29)</f>
        <v>88.8</v>
      </c>
      <c r="I23" s="49" t="s">
        <v>83</v>
      </c>
      <c r="J23" s="51" t="s">
        <v>74</v>
      </c>
      <c r="K23" s="52" t="s">
        <v>75</v>
      </c>
      <c r="L23" s="52" t="s">
        <v>75</v>
      </c>
      <c r="M23" s="53" t="s">
        <v>409</v>
      </c>
    </row>
    <row r="24" spans="1:13" ht="67.5" customHeight="1" x14ac:dyDescent="0.2">
      <c r="A24" s="201"/>
      <c r="B24" s="173"/>
      <c r="C24" s="37" t="s">
        <v>30</v>
      </c>
      <c r="D24" s="37" t="s">
        <v>210</v>
      </c>
      <c r="E24" s="36">
        <v>0.1</v>
      </c>
      <c r="F24" s="36">
        <v>0.1</v>
      </c>
      <c r="G24" s="36">
        <v>0.1</v>
      </c>
      <c r="H24" s="36">
        <v>0</v>
      </c>
      <c r="I24" s="35" t="s">
        <v>89</v>
      </c>
      <c r="J24" s="37" t="s">
        <v>74</v>
      </c>
      <c r="K24" s="38" t="s">
        <v>75</v>
      </c>
      <c r="L24" s="38" t="s">
        <v>75</v>
      </c>
      <c r="M24" s="39" t="s">
        <v>409</v>
      </c>
    </row>
    <row r="25" spans="1:13" ht="15.6" customHeight="1" x14ac:dyDescent="0.2">
      <c r="A25" s="201"/>
      <c r="B25" s="173"/>
      <c r="C25" s="37" t="s">
        <v>199</v>
      </c>
      <c r="D25" s="37" t="s">
        <v>293</v>
      </c>
      <c r="E25" s="36">
        <v>0</v>
      </c>
      <c r="F25" s="36">
        <v>63.4</v>
      </c>
      <c r="G25" s="36">
        <v>63.4</v>
      </c>
      <c r="H25" s="36">
        <v>0</v>
      </c>
      <c r="I25" s="175" t="s">
        <v>294</v>
      </c>
      <c r="J25" s="154" t="s">
        <v>74</v>
      </c>
      <c r="K25" s="182" t="s">
        <v>75</v>
      </c>
      <c r="L25" s="182" t="s">
        <v>75</v>
      </c>
      <c r="M25" s="176" t="s">
        <v>295</v>
      </c>
    </row>
    <row r="26" spans="1:13" x14ac:dyDescent="0.2">
      <c r="A26" s="201"/>
      <c r="B26" s="173"/>
      <c r="C26" s="37" t="s">
        <v>7</v>
      </c>
      <c r="D26" s="37" t="s">
        <v>187</v>
      </c>
      <c r="E26" s="36"/>
      <c r="F26" s="36">
        <v>74.3</v>
      </c>
      <c r="G26" s="36"/>
      <c r="H26" s="36">
        <v>74.3</v>
      </c>
      <c r="I26" s="173"/>
      <c r="J26" s="202"/>
      <c r="K26" s="193"/>
      <c r="L26" s="193"/>
      <c r="M26" s="191"/>
    </row>
    <row r="27" spans="1:13" x14ac:dyDescent="0.2">
      <c r="A27" s="201"/>
      <c r="B27" s="173"/>
      <c r="C27" s="37" t="s">
        <v>1</v>
      </c>
      <c r="D27" s="37" t="s">
        <v>205</v>
      </c>
      <c r="E27" s="36">
        <v>323.8</v>
      </c>
      <c r="F27" s="36">
        <v>428.8</v>
      </c>
      <c r="G27" s="36">
        <v>414.3</v>
      </c>
      <c r="H27" s="36">
        <v>14.5</v>
      </c>
      <c r="I27" s="173"/>
      <c r="J27" s="202"/>
      <c r="K27" s="193"/>
      <c r="L27" s="193"/>
      <c r="M27" s="191"/>
    </row>
    <row r="28" spans="1:13" x14ac:dyDescent="0.2">
      <c r="A28" s="201"/>
      <c r="B28" s="173"/>
      <c r="C28" s="37" t="s">
        <v>17</v>
      </c>
      <c r="D28" s="37" t="s">
        <v>204</v>
      </c>
      <c r="E28" s="36"/>
      <c r="F28" s="36">
        <v>305.7</v>
      </c>
      <c r="G28" s="36">
        <v>305.7</v>
      </c>
      <c r="H28" s="36"/>
      <c r="I28" s="173"/>
      <c r="J28" s="202"/>
      <c r="K28" s="193"/>
      <c r="L28" s="193"/>
      <c r="M28" s="191"/>
    </row>
    <row r="29" spans="1:13" ht="13.5" thickBot="1" x14ac:dyDescent="0.25">
      <c r="A29" s="200"/>
      <c r="B29" s="174"/>
      <c r="C29" s="37" t="s">
        <v>11</v>
      </c>
      <c r="D29" s="37" t="s">
        <v>207</v>
      </c>
      <c r="E29" s="36"/>
      <c r="F29" s="36">
        <v>13.5</v>
      </c>
      <c r="G29" s="36">
        <v>13.5</v>
      </c>
      <c r="H29" s="36"/>
      <c r="I29" s="174"/>
      <c r="J29" s="203"/>
      <c r="K29" s="183"/>
      <c r="L29" s="183"/>
      <c r="M29" s="177"/>
    </row>
    <row r="30" spans="1:13" ht="26.25" hidden="1" thickBot="1" x14ac:dyDescent="0.25">
      <c r="A30" s="66" t="s">
        <v>71</v>
      </c>
      <c r="B30" s="67" t="s">
        <v>95</v>
      </c>
      <c r="C30" s="70"/>
      <c r="D30" s="70"/>
      <c r="E30" s="69">
        <v>0</v>
      </c>
      <c r="F30" s="69">
        <v>0</v>
      </c>
      <c r="G30" s="69">
        <v>0</v>
      </c>
      <c r="H30" s="69">
        <v>0</v>
      </c>
      <c r="I30" s="68" t="s">
        <v>296</v>
      </c>
      <c r="J30" s="70" t="s">
        <v>74</v>
      </c>
      <c r="K30" s="71" t="s">
        <v>68</v>
      </c>
      <c r="L30" s="71" t="s">
        <v>68</v>
      </c>
      <c r="M30" s="72"/>
    </row>
    <row r="31" spans="1:13" ht="39" hidden="1" thickBot="1" x14ac:dyDescent="0.25">
      <c r="A31" s="66" t="s">
        <v>72</v>
      </c>
      <c r="B31" s="67" t="s">
        <v>297</v>
      </c>
      <c r="C31" s="70"/>
      <c r="D31" s="70"/>
      <c r="E31" s="69">
        <v>0</v>
      </c>
      <c r="F31" s="69">
        <v>0</v>
      </c>
      <c r="G31" s="69">
        <v>0</v>
      </c>
      <c r="H31" s="69">
        <v>0</v>
      </c>
      <c r="I31" s="68" t="s">
        <v>73</v>
      </c>
      <c r="J31" s="70" t="s">
        <v>74</v>
      </c>
      <c r="K31" s="71" t="s">
        <v>68</v>
      </c>
      <c r="L31" s="71" t="s">
        <v>68</v>
      </c>
      <c r="M31" s="72"/>
    </row>
    <row r="32" spans="1:13" ht="58.15" customHeight="1" x14ac:dyDescent="0.2">
      <c r="A32" s="169" t="s">
        <v>77</v>
      </c>
      <c r="B32" s="172" t="s">
        <v>298</v>
      </c>
      <c r="C32" s="51"/>
      <c r="D32" s="51"/>
      <c r="E32" s="50">
        <f>SUM(E33:E37)</f>
        <v>5.2</v>
      </c>
      <c r="F32" s="50">
        <f>SUM(F33:F37)</f>
        <v>624.1</v>
      </c>
      <c r="G32" s="50">
        <f>SUM(G33:G37)</f>
        <v>518.4</v>
      </c>
      <c r="H32" s="50">
        <f>SUM(H33:H37)</f>
        <v>105.7</v>
      </c>
      <c r="I32" s="49" t="s">
        <v>126</v>
      </c>
      <c r="J32" s="51" t="s">
        <v>66</v>
      </c>
      <c r="K32" s="52" t="s">
        <v>84</v>
      </c>
      <c r="L32" s="52" t="s">
        <v>84</v>
      </c>
      <c r="M32" s="53" t="s">
        <v>467</v>
      </c>
    </row>
    <row r="33" spans="1:13" x14ac:dyDescent="0.2">
      <c r="A33" s="201"/>
      <c r="B33" s="215"/>
      <c r="C33" s="37" t="s">
        <v>76</v>
      </c>
      <c r="D33" s="37" t="s">
        <v>201</v>
      </c>
      <c r="E33" s="36">
        <v>0</v>
      </c>
      <c r="F33" s="36">
        <v>64.400000000000006</v>
      </c>
      <c r="G33" s="36">
        <v>64.400000000000006</v>
      </c>
      <c r="H33" s="36">
        <v>0</v>
      </c>
      <c r="I33" s="223" t="s">
        <v>299</v>
      </c>
      <c r="J33" s="224" t="s">
        <v>74</v>
      </c>
      <c r="K33" s="225" t="s">
        <v>131</v>
      </c>
      <c r="L33" s="225" t="s">
        <v>300</v>
      </c>
      <c r="M33" s="222" t="s">
        <v>410</v>
      </c>
    </row>
    <row r="34" spans="1:13" x14ac:dyDescent="0.2">
      <c r="A34" s="201"/>
      <c r="B34" s="215"/>
      <c r="C34" s="37" t="s">
        <v>199</v>
      </c>
      <c r="D34" s="37" t="s">
        <v>293</v>
      </c>
      <c r="E34" s="36"/>
      <c r="F34" s="36">
        <v>100</v>
      </c>
      <c r="G34" s="36">
        <v>100</v>
      </c>
      <c r="H34" s="36"/>
      <c r="I34" s="159"/>
      <c r="J34" s="207"/>
      <c r="K34" s="152"/>
      <c r="L34" s="152"/>
      <c r="M34" s="167"/>
    </row>
    <row r="35" spans="1:13" x14ac:dyDescent="0.2">
      <c r="A35" s="201"/>
      <c r="B35" s="215"/>
      <c r="C35" s="37" t="s">
        <v>30</v>
      </c>
      <c r="D35" s="37" t="s">
        <v>210</v>
      </c>
      <c r="E35" s="36"/>
      <c r="F35" s="36">
        <v>418.4</v>
      </c>
      <c r="G35" s="36">
        <v>312.7</v>
      </c>
      <c r="H35" s="36">
        <v>105.7</v>
      </c>
      <c r="I35" s="159"/>
      <c r="J35" s="207"/>
      <c r="K35" s="152"/>
      <c r="L35" s="152"/>
      <c r="M35" s="167"/>
    </row>
    <row r="36" spans="1:13" x14ac:dyDescent="0.2">
      <c r="A36" s="201"/>
      <c r="B36" s="215"/>
      <c r="C36" s="37" t="s">
        <v>11</v>
      </c>
      <c r="D36" s="37" t="s">
        <v>207</v>
      </c>
      <c r="E36" s="36">
        <v>5.2</v>
      </c>
      <c r="F36" s="36">
        <v>40.799999999999997</v>
      </c>
      <c r="G36" s="36">
        <v>40.799999999999997</v>
      </c>
      <c r="H36" s="36"/>
      <c r="I36" s="159"/>
      <c r="J36" s="207"/>
      <c r="K36" s="152"/>
      <c r="L36" s="152"/>
      <c r="M36" s="167"/>
    </row>
    <row r="37" spans="1:13" ht="58.5" customHeight="1" thickBot="1" x14ac:dyDescent="0.25">
      <c r="A37" s="200"/>
      <c r="B37" s="216"/>
      <c r="C37" s="37" t="s">
        <v>1</v>
      </c>
      <c r="D37" s="37" t="s">
        <v>205</v>
      </c>
      <c r="E37" s="36"/>
      <c r="F37" s="36">
        <v>0.5</v>
      </c>
      <c r="G37" s="36">
        <v>0.5</v>
      </c>
      <c r="H37" s="36"/>
      <c r="I37" s="141"/>
      <c r="J37" s="208"/>
      <c r="K37" s="153"/>
      <c r="L37" s="153"/>
      <c r="M37" s="168"/>
    </row>
    <row r="38" spans="1:13" x14ac:dyDescent="0.2">
      <c r="A38" s="169" t="s">
        <v>211</v>
      </c>
      <c r="B38" s="172" t="s">
        <v>10</v>
      </c>
      <c r="C38" s="51"/>
      <c r="D38" s="51"/>
      <c r="E38" s="50">
        <f>SUM(E39:E43)</f>
        <v>1472.6</v>
      </c>
      <c r="F38" s="50">
        <f>SUM(F39:F43)</f>
        <v>1528.6</v>
      </c>
      <c r="G38" s="50">
        <f>SUM(G39:G43)-0.1</f>
        <v>1293.0999999999999</v>
      </c>
      <c r="H38" s="50">
        <f>SUM(H39:H43)+0.1</f>
        <v>235.5</v>
      </c>
      <c r="I38" s="172" t="s">
        <v>83</v>
      </c>
      <c r="J38" s="145" t="s">
        <v>74</v>
      </c>
      <c r="K38" s="192" t="s">
        <v>75</v>
      </c>
      <c r="L38" s="192" t="s">
        <v>217</v>
      </c>
      <c r="M38" s="190" t="s">
        <v>468</v>
      </c>
    </row>
    <row r="39" spans="1:13" x14ac:dyDescent="0.2">
      <c r="A39" s="201"/>
      <c r="B39" s="173"/>
      <c r="C39" s="37" t="s">
        <v>301</v>
      </c>
      <c r="D39" s="37" t="s">
        <v>302</v>
      </c>
      <c r="E39" s="36">
        <v>358</v>
      </c>
      <c r="F39" s="36">
        <v>422.4</v>
      </c>
      <c r="G39" s="36">
        <v>422.4</v>
      </c>
      <c r="H39" s="36">
        <v>0</v>
      </c>
      <c r="I39" s="173"/>
      <c r="J39" s="202"/>
      <c r="K39" s="193"/>
      <c r="L39" s="193"/>
      <c r="M39" s="191"/>
    </row>
    <row r="40" spans="1:13" x14ac:dyDescent="0.2">
      <c r="A40" s="201"/>
      <c r="B40" s="173"/>
      <c r="C40" s="37" t="s">
        <v>11</v>
      </c>
      <c r="D40" s="37" t="s">
        <v>240</v>
      </c>
      <c r="E40" s="36">
        <v>475.5</v>
      </c>
      <c r="F40" s="36">
        <v>475.5</v>
      </c>
      <c r="G40" s="36">
        <v>475.5</v>
      </c>
      <c r="H40" s="36">
        <v>0</v>
      </c>
      <c r="I40" s="173"/>
      <c r="J40" s="202"/>
      <c r="K40" s="193"/>
      <c r="L40" s="193"/>
      <c r="M40" s="191"/>
    </row>
    <row r="41" spans="1:13" x14ac:dyDescent="0.2">
      <c r="A41" s="201"/>
      <c r="B41" s="173"/>
      <c r="C41" s="37" t="s">
        <v>76</v>
      </c>
      <c r="D41" s="37" t="s">
        <v>201</v>
      </c>
      <c r="E41" s="36">
        <v>617.4</v>
      </c>
      <c r="F41" s="36">
        <v>447</v>
      </c>
      <c r="G41" s="36">
        <v>217.3</v>
      </c>
      <c r="H41" s="36">
        <v>229.7</v>
      </c>
      <c r="I41" s="173"/>
      <c r="J41" s="202"/>
      <c r="K41" s="193"/>
      <c r="L41" s="193"/>
      <c r="M41" s="191"/>
    </row>
    <row r="42" spans="1:13" x14ac:dyDescent="0.2">
      <c r="A42" s="201"/>
      <c r="B42" s="173"/>
      <c r="C42" s="37" t="s">
        <v>1</v>
      </c>
      <c r="D42" s="37" t="s">
        <v>205</v>
      </c>
      <c r="E42" s="36">
        <v>21.7</v>
      </c>
      <c r="F42" s="36">
        <v>21.7</v>
      </c>
      <c r="G42" s="36">
        <v>16</v>
      </c>
      <c r="H42" s="36">
        <v>5.7</v>
      </c>
      <c r="I42" s="173"/>
      <c r="J42" s="202"/>
      <c r="K42" s="193"/>
      <c r="L42" s="193"/>
      <c r="M42" s="191"/>
    </row>
    <row r="43" spans="1:13" ht="61.15" customHeight="1" thickBot="1" x14ac:dyDescent="0.25">
      <c r="A43" s="200"/>
      <c r="B43" s="174"/>
      <c r="C43" s="37" t="s">
        <v>17</v>
      </c>
      <c r="D43" s="37" t="s">
        <v>204</v>
      </c>
      <c r="E43" s="36">
        <v>0</v>
      </c>
      <c r="F43" s="36">
        <v>162</v>
      </c>
      <c r="G43" s="36">
        <v>162</v>
      </c>
      <c r="H43" s="36">
        <v>0</v>
      </c>
      <c r="I43" s="174"/>
      <c r="J43" s="203"/>
      <c r="K43" s="183"/>
      <c r="L43" s="183"/>
      <c r="M43" s="177"/>
    </row>
    <row r="44" spans="1:13" ht="56.65" customHeight="1" x14ac:dyDescent="0.2">
      <c r="A44" s="169" t="s">
        <v>212</v>
      </c>
      <c r="B44" s="172" t="s">
        <v>27</v>
      </c>
      <c r="C44" s="51"/>
      <c r="D44" s="51"/>
      <c r="E44" s="50">
        <f>SUM(E45:E46)</f>
        <v>180.2</v>
      </c>
      <c r="F44" s="50">
        <f>SUM(F45:F46)</f>
        <v>1252.8</v>
      </c>
      <c r="G44" s="50">
        <f>SUM(G45:G46)</f>
        <v>1224.5</v>
      </c>
      <c r="H44" s="50">
        <f>SUM(H45:H46)</f>
        <v>28.3</v>
      </c>
      <c r="I44" s="49" t="s">
        <v>81</v>
      </c>
      <c r="J44" s="51" t="s">
        <v>74</v>
      </c>
      <c r="K44" s="52" t="s">
        <v>75</v>
      </c>
      <c r="L44" s="52" t="s">
        <v>75</v>
      </c>
      <c r="M44" s="53" t="s">
        <v>469</v>
      </c>
    </row>
    <row r="45" spans="1:13" x14ac:dyDescent="0.2">
      <c r="A45" s="201"/>
      <c r="B45" s="173"/>
      <c r="C45" s="37" t="s">
        <v>1</v>
      </c>
      <c r="D45" s="37" t="s">
        <v>205</v>
      </c>
      <c r="E45" s="36">
        <v>180.2</v>
      </c>
      <c r="F45" s="36">
        <v>180.2</v>
      </c>
      <c r="G45" s="36">
        <v>151.9</v>
      </c>
      <c r="H45" s="36">
        <v>28.3</v>
      </c>
      <c r="I45" s="175" t="s">
        <v>303</v>
      </c>
      <c r="J45" s="154" t="s">
        <v>74</v>
      </c>
      <c r="K45" s="182" t="s">
        <v>304</v>
      </c>
      <c r="L45" s="182" t="s">
        <v>304</v>
      </c>
      <c r="M45" s="176" t="s">
        <v>411</v>
      </c>
    </row>
    <row r="46" spans="1:13" ht="61.5" customHeight="1" thickBot="1" x14ac:dyDescent="0.25">
      <c r="A46" s="200"/>
      <c r="B46" s="174"/>
      <c r="C46" s="37" t="s">
        <v>17</v>
      </c>
      <c r="D46" s="37" t="s">
        <v>204</v>
      </c>
      <c r="E46" s="36"/>
      <c r="F46" s="36">
        <v>1072.5999999999999</v>
      </c>
      <c r="G46" s="36">
        <v>1072.5999999999999</v>
      </c>
      <c r="H46" s="36"/>
      <c r="I46" s="174"/>
      <c r="J46" s="203"/>
      <c r="K46" s="183"/>
      <c r="L46" s="183"/>
      <c r="M46" s="177"/>
    </row>
    <row r="47" spans="1:13" x14ac:dyDescent="0.2">
      <c r="A47" s="169" t="s">
        <v>213</v>
      </c>
      <c r="B47" s="172" t="s">
        <v>305</v>
      </c>
      <c r="C47" s="51"/>
      <c r="D47" s="51"/>
      <c r="E47" s="50">
        <f>SUM(E48:E51)</f>
        <v>112.8</v>
      </c>
      <c r="F47" s="50">
        <f>SUM(F48:F51)</f>
        <v>99.5</v>
      </c>
      <c r="G47" s="50">
        <f>SUM(G48:G51)</f>
        <v>99.4</v>
      </c>
      <c r="H47" s="50">
        <f>SUM(H48:H51)</f>
        <v>0.1</v>
      </c>
      <c r="I47" s="172" t="s">
        <v>83</v>
      </c>
      <c r="J47" s="145" t="s">
        <v>74</v>
      </c>
      <c r="K47" s="192" t="s">
        <v>75</v>
      </c>
      <c r="L47" s="192" t="s">
        <v>75</v>
      </c>
      <c r="M47" s="190" t="s">
        <v>412</v>
      </c>
    </row>
    <row r="48" spans="1:13" x14ac:dyDescent="0.2">
      <c r="A48" s="201"/>
      <c r="B48" s="173"/>
      <c r="C48" s="37" t="s">
        <v>17</v>
      </c>
      <c r="D48" s="37" t="s">
        <v>204</v>
      </c>
      <c r="E48" s="36">
        <v>0</v>
      </c>
      <c r="F48" s="36">
        <v>6.7</v>
      </c>
      <c r="G48" s="36">
        <v>6.7</v>
      </c>
      <c r="H48" s="36">
        <v>0</v>
      </c>
      <c r="I48" s="173"/>
      <c r="J48" s="146"/>
      <c r="K48" s="226"/>
      <c r="L48" s="226"/>
      <c r="M48" s="191"/>
    </row>
    <row r="49" spans="1:13" x14ac:dyDescent="0.2">
      <c r="A49" s="201"/>
      <c r="B49" s="173"/>
      <c r="C49" s="37" t="s">
        <v>306</v>
      </c>
      <c r="D49" s="37" t="s">
        <v>307</v>
      </c>
      <c r="E49" s="36">
        <v>59.1</v>
      </c>
      <c r="F49" s="36">
        <v>59.5</v>
      </c>
      <c r="G49" s="36">
        <v>59.4</v>
      </c>
      <c r="H49" s="36">
        <v>0.1</v>
      </c>
      <c r="I49" s="173"/>
      <c r="J49" s="146"/>
      <c r="K49" s="226"/>
      <c r="L49" s="226"/>
      <c r="M49" s="191"/>
    </row>
    <row r="50" spans="1:13" x14ac:dyDescent="0.2">
      <c r="A50" s="201"/>
      <c r="B50" s="173"/>
      <c r="C50" s="37" t="s">
        <v>30</v>
      </c>
      <c r="D50" s="37" t="s">
        <v>210</v>
      </c>
      <c r="E50" s="36">
        <v>33.700000000000003</v>
      </c>
      <c r="F50" s="36">
        <v>33.299999999999997</v>
      </c>
      <c r="G50" s="36">
        <v>33.299999999999997</v>
      </c>
      <c r="H50" s="36">
        <v>0</v>
      </c>
      <c r="I50" s="173"/>
      <c r="J50" s="146"/>
      <c r="K50" s="226"/>
      <c r="L50" s="226"/>
      <c r="M50" s="191"/>
    </row>
    <row r="51" spans="1:13" ht="14.65" customHeight="1" thickBot="1" x14ac:dyDescent="0.25">
      <c r="A51" s="200"/>
      <c r="B51" s="174"/>
      <c r="C51" s="37" t="s">
        <v>1</v>
      </c>
      <c r="D51" s="37" t="s">
        <v>205</v>
      </c>
      <c r="E51" s="36">
        <v>20</v>
      </c>
      <c r="F51" s="36">
        <v>0</v>
      </c>
      <c r="G51" s="36">
        <v>0</v>
      </c>
      <c r="H51" s="36">
        <v>0</v>
      </c>
      <c r="I51" s="174"/>
      <c r="J51" s="147"/>
      <c r="K51" s="227"/>
      <c r="L51" s="227"/>
      <c r="M51" s="177"/>
    </row>
    <row r="52" spans="1:13" ht="16.149999999999999" customHeight="1" x14ac:dyDescent="0.2">
      <c r="A52" s="241" t="s">
        <v>214</v>
      </c>
      <c r="B52" s="243" t="s">
        <v>215</v>
      </c>
      <c r="C52" s="78"/>
      <c r="D52" s="78"/>
      <c r="E52" s="79">
        <f>SUM(E53:E53)</f>
        <v>30</v>
      </c>
      <c r="F52" s="79">
        <f>SUM(F53:F53)</f>
        <v>0</v>
      </c>
      <c r="G52" s="79">
        <f>SUM(G53:G53)</f>
        <v>0</v>
      </c>
      <c r="H52" s="79">
        <f>SUM(H53:H53)</f>
        <v>0</v>
      </c>
      <c r="I52" s="243" t="s">
        <v>275</v>
      </c>
      <c r="J52" s="247" t="s">
        <v>66</v>
      </c>
      <c r="K52" s="249" t="s">
        <v>68</v>
      </c>
      <c r="L52" s="249" t="s">
        <v>68</v>
      </c>
      <c r="M52" s="245" t="s">
        <v>413</v>
      </c>
    </row>
    <row r="53" spans="1:13" ht="16.5" customHeight="1" thickBot="1" x14ac:dyDescent="0.25">
      <c r="A53" s="242"/>
      <c r="B53" s="244"/>
      <c r="C53" s="80" t="s">
        <v>1</v>
      </c>
      <c r="D53" s="80" t="s">
        <v>205</v>
      </c>
      <c r="E53" s="81">
        <v>30</v>
      </c>
      <c r="F53" s="81">
        <v>0</v>
      </c>
      <c r="G53" s="81">
        <v>0</v>
      </c>
      <c r="H53" s="81">
        <v>0</v>
      </c>
      <c r="I53" s="244"/>
      <c r="J53" s="248"/>
      <c r="K53" s="250"/>
      <c r="L53" s="250"/>
      <c r="M53" s="246"/>
    </row>
    <row r="54" spans="1:13" x14ac:dyDescent="0.2">
      <c r="A54" s="138" t="s">
        <v>216</v>
      </c>
      <c r="B54" s="140" t="s">
        <v>43</v>
      </c>
      <c r="C54" s="74"/>
      <c r="D54" s="74"/>
      <c r="E54" s="75">
        <f>SUM(E55:E56)</f>
        <v>150</v>
      </c>
      <c r="F54" s="75">
        <f>SUM(F55:F56)</f>
        <v>413.7</v>
      </c>
      <c r="G54" s="75">
        <f>SUM(G55:G56)</f>
        <v>344.9</v>
      </c>
      <c r="H54" s="75">
        <f>SUM(H55:H56)</f>
        <v>68.8</v>
      </c>
      <c r="I54" s="140" t="s">
        <v>308</v>
      </c>
      <c r="J54" s="142" t="s">
        <v>74</v>
      </c>
      <c r="K54" s="178" t="s">
        <v>203</v>
      </c>
      <c r="L54" s="178" t="s">
        <v>202</v>
      </c>
      <c r="M54" s="166" t="s">
        <v>471</v>
      </c>
    </row>
    <row r="55" spans="1:13" x14ac:dyDescent="0.2">
      <c r="A55" s="217"/>
      <c r="B55" s="159"/>
      <c r="C55" s="76" t="s">
        <v>17</v>
      </c>
      <c r="D55" s="76" t="s">
        <v>204</v>
      </c>
      <c r="E55" s="77">
        <v>0</v>
      </c>
      <c r="F55" s="77">
        <v>203.7</v>
      </c>
      <c r="G55" s="77">
        <v>203.7</v>
      </c>
      <c r="H55" s="77">
        <v>0</v>
      </c>
      <c r="I55" s="159"/>
      <c r="J55" s="207"/>
      <c r="K55" s="152"/>
      <c r="L55" s="152"/>
      <c r="M55" s="167"/>
    </row>
    <row r="56" spans="1:13" ht="309" customHeight="1" thickBot="1" x14ac:dyDescent="0.25">
      <c r="A56" s="218"/>
      <c r="B56" s="141"/>
      <c r="C56" s="76" t="s">
        <v>1</v>
      </c>
      <c r="D56" s="76" t="s">
        <v>205</v>
      </c>
      <c r="E56" s="77">
        <v>150</v>
      </c>
      <c r="F56" s="77">
        <v>210</v>
      </c>
      <c r="G56" s="77">
        <v>141.19999999999999</v>
      </c>
      <c r="H56" s="77">
        <v>68.8</v>
      </c>
      <c r="I56" s="141"/>
      <c r="J56" s="208"/>
      <c r="K56" s="153"/>
      <c r="L56" s="153"/>
      <c r="M56" s="168"/>
    </row>
    <row r="57" spans="1:13" ht="47.1" customHeight="1" x14ac:dyDescent="0.2">
      <c r="A57" s="138" t="s">
        <v>218</v>
      </c>
      <c r="B57" s="140" t="s">
        <v>283</v>
      </c>
      <c r="C57" s="74"/>
      <c r="D57" s="74"/>
      <c r="E57" s="75">
        <f>SUM(E58:E61)</f>
        <v>323.89999999999998</v>
      </c>
      <c r="F57" s="75">
        <f>SUM(F58:F61)</f>
        <v>425.9</v>
      </c>
      <c r="G57" s="75">
        <f>SUM(G58:G61)</f>
        <v>413.9</v>
      </c>
      <c r="H57" s="75">
        <f>SUM(H58:H61)</f>
        <v>12</v>
      </c>
      <c r="I57" s="49" t="s">
        <v>278</v>
      </c>
      <c r="J57" s="51" t="s">
        <v>74</v>
      </c>
      <c r="K57" s="52" t="s">
        <v>75</v>
      </c>
      <c r="L57" s="52" t="s">
        <v>75</v>
      </c>
      <c r="M57" s="53" t="s">
        <v>456</v>
      </c>
    </row>
    <row r="58" spans="1:13" ht="46.15" customHeight="1" x14ac:dyDescent="0.2">
      <c r="A58" s="217"/>
      <c r="B58" s="239"/>
      <c r="C58" s="76" t="s">
        <v>7</v>
      </c>
      <c r="D58" s="76" t="s">
        <v>187</v>
      </c>
      <c r="E58" s="77">
        <v>0</v>
      </c>
      <c r="F58" s="77">
        <v>2</v>
      </c>
      <c r="G58" s="77">
        <v>0</v>
      </c>
      <c r="H58" s="77">
        <v>2</v>
      </c>
      <c r="I58" s="82" t="s">
        <v>279</v>
      </c>
      <c r="J58" s="76" t="s">
        <v>74</v>
      </c>
      <c r="K58" s="83" t="s">
        <v>75</v>
      </c>
      <c r="L58" s="117">
        <v>0</v>
      </c>
      <c r="M58" s="84" t="s">
        <v>433</v>
      </c>
    </row>
    <row r="59" spans="1:13" ht="67.5" customHeight="1" x14ac:dyDescent="0.2">
      <c r="A59" s="217"/>
      <c r="B59" s="239"/>
      <c r="C59" s="76" t="s">
        <v>17</v>
      </c>
      <c r="D59" s="76" t="s">
        <v>204</v>
      </c>
      <c r="E59" s="77">
        <v>0</v>
      </c>
      <c r="F59" s="77">
        <v>100</v>
      </c>
      <c r="G59" s="77">
        <v>100</v>
      </c>
      <c r="H59" s="77">
        <v>0</v>
      </c>
      <c r="I59" s="82" t="s">
        <v>309</v>
      </c>
      <c r="J59" s="76" t="s">
        <v>74</v>
      </c>
      <c r="K59" s="83" t="s">
        <v>75</v>
      </c>
      <c r="L59" s="83" t="s">
        <v>276</v>
      </c>
      <c r="M59" s="84" t="s">
        <v>457</v>
      </c>
    </row>
    <row r="60" spans="1:13" ht="30.6" customHeight="1" x14ac:dyDescent="0.2">
      <c r="A60" s="217"/>
      <c r="B60" s="239"/>
      <c r="C60" s="76" t="s">
        <v>11</v>
      </c>
      <c r="D60" s="76" t="s">
        <v>207</v>
      </c>
      <c r="E60" s="77">
        <v>42.3</v>
      </c>
      <c r="F60" s="77">
        <v>42.3</v>
      </c>
      <c r="G60" s="77">
        <v>42.3</v>
      </c>
      <c r="H60" s="77">
        <v>0</v>
      </c>
      <c r="I60" s="35" t="s">
        <v>310</v>
      </c>
      <c r="J60" s="37" t="s">
        <v>74</v>
      </c>
      <c r="K60" s="38" t="s">
        <v>75</v>
      </c>
      <c r="L60" s="38" t="s">
        <v>75</v>
      </c>
      <c r="M60" s="39" t="s">
        <v>414</v>
      </c>
    </row>
    <row r="61" spans="1:13" ht="28.5" customHeight="1" thickBot="1" x14ac:dyDescent="0.25">
      <c r="A61" s="218"/>
      <c r="B61" s="240"/>
      <c r="C61" s="76" t="s">
        <v>1</v>
      </c>
      <c r="D61" s="76" t="s">
        <v>205</v>
      </c>
      <c r="E61" s="77">
        <v>281.60000000000002</v>
      </c>
      <c r="F61" s="77">
        <v>281.60000000000002</v>
      </c>
      <c r="G61" s="77">
        <v>271.60000000000002</v>
      </c>
      <c r="H61" s="77">
        <v>10</v>
      </c>
      <c r="I61" s="85" t="s">
        <v>311</v>
      </c>
      <c r="J61" s="80" t="s">
        <v>74</v>
      </c>
      <c r="K61" s="86" t="s">
        <v>202</v>
      </c>
      <c r="L61" s="86" t="s">
        <v>68</v>
      </c>
      <c r="M61" s="87" t="s">
        <v>415</v>
      </c>
    </row>
    <row r="62" spans="1:13" ht="13.5" hidden="1" thickBot="1" x14ac:dyDescent="0.25">
      <c r="A62" s="66" t="s">
        <v>219</v>
      </c>
      <c r="B62" s="67" t="s">
        <v>220</v>
      </c>
      <c r="C62" s="70" t="s">
        <v>1</v>
      </c>
      <c r="D62" s="70" t="s">
        <v>205</v>
      </c>
      <c r="E62" s="69">
        <v>0</v>
      </c>
      <c r="F62" s="69">
        <v>0</v>
      </c>
      <c r="G62" s="69">
        <v>0</v>
      </c>
      <c r="H62" s="69">
        <v>0</v>
      </c>
      <c r="I62" s="68" t="s">
        <v>200</v>
      </c>
      <c r="J62" s="70" t="s">
        <v>74</v>
      </c>
      <c r="K62" s="71" t="s">
        <v>68</v>
      </c>
      <c r="L62" s="71" t="s">
        <v>68</v>
      </c>
      <c r="M62" s="72"/>
    </row>
    <row r="63" spans="1:13" ht="39" hidden="1" thickBot="1" x14ac:dyDescent="0.25">
      <c r="A63" s="66" t="s">
        <v>221</v>
      </c>
      <c r="B63" s="67" t="s">
        <v>312</v>
      </c>
      <c r="C63" s="70"/>
      <c r="D63" s="70"/>
      <c r="E63" s="69">
        <v>0</v>
      </c>
      <c r="F63" s="69">
        <v>0</v>
      </c>
      <c r="G63" s="69">
        <v>0</v>
      </c>
      <c r="H63" s="69">
        <v>0</v>
      </c>
      <c r="I63" s="68" t="s">
        <v>200</v>
      </c>
      <c r="J63" s="70" t="s">
        <v>74</v>
      </c>
      <c r="K63" s="71" t="s">
        <v>68</v>
      </c>
      <c r="L63" s="71" t="s">
        <v>68</v>
      </c>
      <c r="M63" s="72"/>
    </row>
    <row r="64" spans="1:13" ht="26.25" hidden="1" thickBot="1" x14ac:dyDescent="0.25">
      <c r="A64" s="66" t="s">
        <v>222</v>
      </c>
      <c r="B64" s="67" t="s">
        <v>41</v>
      </c>
      <c r="C64" s="70" t="s">
        <v>16</v>
      </c>
      <c r="D64" s="70" t="s">
        <v>206</v>
      </c>
      <c r="E64" s="69">
        <v>0</v>
      </c>
      <c r="F64" s="69">
        <v>0</v>
      </c>
      <c r="G64" s="69">
        <v>0</v>
      </c>
      <c r="H64" s="69">
        <v>0</v>
      </c>
      <c r="I64" s="68" t="s">
        <v>69</v>
      </c>
      <c r="J64" s="70" t="s">
        <v>66</v>
      </c>
      <c r="K64" s="71" t="s">
        <v>68</v>
      </c>
      <c r="L64" s="71" t="s">
        <v>68</v>
      </c>
      <c r="M64" s="72"/>
    </row>
    <row r="65" spans="1:14" ht="26.25" hidden="1" thickBot="1" x14ac:dyDescent="0.25">
      <c r="A65" s="66" t="s">
        <v>223</v>
      </c>
      <c r="B65" s="67" t="s">
        <v>91</v>
      </c>
      <c r="C65" s="70" t="s">
        <v>11</v>
      </c>
      <c r="D65" s="70" t="s">
        <v>207</v>
      </c>
      <c r="E65" s="69">
        <v>0</v>
      </c>
      <c r="F65" s="69">
        <v>0</v>
      </c>
      <c r="G65" s="69">
        <v>0</v>
      </c>
      <c r="H65" s="69">
        <v>0</v>
      </c>
      <c r="I65" s="68" t="s">
        <v>200</v>
      </c>
      <c r="J65" s="70" t="s">
        <v>74</v>
      </c>
      <c r="K65" s="71" t="s">
        <v>68</v>
      </c>
      <c r="L65" s="71" t="s">
        <v>68</v>
      </c>
      <c r="M65" s="72"/>
    </row>
    <row r="66" spans="1:14" ht="68.650000000000006" customHeight="1" thickBot="1" x14ac:dyDescent="0.25">
      <c r="A66" s="47" t="s">
        <v>224</v>
      </c>
      <c r="B66" s="48" t="s">
        <v>42</v>
      </c>
      <c r="C66" s="51" t="s">
        <v>1</v>
      </c>
      <c r="D66" s="51" t="s">
        <v>205</v>
      </c>
      <c r="E66" s="54">
        <v>13.3</v>
      </c>
      <c r="F66" s="54">
        <v>13.3</v>
      </c>
      <c r="G66" s="54">
        <v>7.8</v>
      </c>
      <c r="H66" s="54">
        <v>5.5</v>
      </c>
      <c r="I66" s="49" t="s">
        <v>275</v>
      </c>
      <c r="J66" s="51" t="s">
        <v>66</v>
      </c>
      <c r="K66" s="52" t="s">
        <v>70</v>
      </c>
      <c r="L66" s="52" t="s">
        <v>70</v>
      </c>
      <c r="M66" s="53" t="s">
        <v>416</v>
      </c>
    </row>
    <row r="67" spans="1:14" ht="39" hidden="1" thickBot="1" x14ac:dyDescent="0.25">
      <c r="A67" s="66" t="s">
        <v>225</v>
      </c>
      <c r="B67" s="67" t="s">
        <v>176</v>
      </c>
      <c r="C67" s="70" t="s">
        <v>11</v>
      </c>
      <c r="D67" s="70" t="s">
        <v>207</v>
      </c>
      <c r="E67" s="69">
        <v>0</v>
      </c>
      <c r="F67" s="69">
        <v>0</v>
      </c>
      <c r="G67" s="69">
        <v>0</v>
      </c>
      <c r="H67" s="69">
        <v>0</v>
      </c>
      <c r="I67" s="68" t="s">
        <v>226</v>
      </c>
      <c r="J67" s="70" t="s">
        <v>66</v>
      </c>
      <c r="K67" s="71" t="s">
        <v>68</v>
      </c>
      <c r="L67" s="71" t="s">
        <v>68</v>
      </c>
      <c r="M67" s="53"/>
    </row>
    <row r="68" spans="1:14" ht="31.5" customHeight="1" thickBot="1" x14ac:dyDescent="0.25">
      <c r="A68" s="47" t="s">
        <v>227</v>
      </c>
      <c r="B68" s="48" t="s">
        <v>417</v>
      </c>
      <c r="C68" s="51" t="s">
        <v>7</v>
      </c>
      <c r="D68" s="51" t="s">
        <v>187</v>
      </c>
      <c r="E68" s="54">
        <v>0</v>
      </c>
      <c r="F68" s="54">
        <v>4.9000000000000004</v>
      </c>
      <c r="G68" s="54">
        <v>0</v>
      </c>
      <c r="H68" s="111">
        <v>4.9000000000000004</v>
      </c>
      <c r="I68" s="112" t="s">
        <v>275</v>
      </c>
      <c r="J68" s="105" t="s">
        <v>66</v>
      </c>
      <c r="K68" s="113" t="s">
        <v>70</v>
      </c>
      <c r="L68" s="113" t="s">
        <v>70</v>
      </c>
      <c r="M68" s="114" t="s">
        <v>434</v>
      </c>
    </row>
    <row r="69" spans="1:14" ht="41.65" customHeight="1" x14ac:dyDescent="0.2">
      <c r="A69" s="138" t="s">
        <v>313</v>
      </c>
      <c r="B69" s="140" t="s">
        <v>314</v>
      </c>
      <c r="C69" s="142" t="s">
        <v>1</v>
      </c>
      <c r="D69" s="142" t="s">
        <v>205</v>
      </c>
      <c r="E69" s="136">
        <f>SUM(E70:E70)+5</f>
        <v>5</v>
      </c>
      <c r="F69" s="136">
        <f>SUM(F70:F70)</f>
        <v>0</v>
      </c>
      <c r="G69" s="136">
        <f>SUM(G70:G70)</f>
        <v>0</v>
      </c>
      <c r="H69" s="136">
        <f>SUM(H70:H70)</f>
        <v>0</v>
      </c>
      <c r="I69" s="90" t="s">
        <v>275</v>
      </c>
      <c r="J69" s="74" t="s">
        <v>66</v>
      </c>
      <c r="K69" s="91" t="s">
        <v>68</v>
      </c>
      <c r="L69" s="91" t="s">
        <v>68</v>
      </c>
      <c r="M69" s="166" t="s">
        <v>438</v>
      </c>
    </row>
    <row r="70" spans="1:14" ht="13.5" thickBot="1" x14ac:dyDescent="0.25">
      <c r="A70" s="218"/>
      <c r="B70" s="174"/>
      <c r="C70" s="203"/>
      <c r="D70" s="203"/>
      <c r="E70" s="183"/>
      <c r="F70" s="183"/>
      <c r="G70" s="183"/>
      <c r="H70" s="183"/>
      <c r="I70" s="82" t="s">
        <v>315</v>
      </c>
      <c r="J70" s="76" t="s">
        <v>74</v>
      </c>
      <c r="K70" s="83" t="s">
        <v>68</v>
      </c>
      <c r="L70" s="83" t="s">
        <v>68</v>
      </c>
      <c r="M70" s="177"/>
    </row>
    <row r="71" spans="1:14" x14ac:dyDescent="0.2">
      <c r="A71" s="169" t="s">
        <v>316</v>
      </c>
      <c r="B71" s="172" t="s">
        <v>317</v>
      </c>
      <c r="C71" s="51"/>
      <c r="D71" s="51"/>
      <c r="E71" s="50">
        <f>SUM(E72:E73)</f>
        <v>5</v>
      </c>
      <c r="F71" s="50">
        <f>SUM(F72:F73)</f>
        <v>9.1999999999999993</v>
      </c>
      <c r="G71" s="50">
        <f>SUM(G72:G73)</f>
        <v>9.1999999999999993</v>
      </c>
      <c r="H71" s="50">
        <f>SUM(H72:H73)</f>
        <v>0</v>
      </c>
      <c r="I71" s="184" t="s">
        <v>275</v>
      </c>
      <c r="J71" s="148" t="s">
        <v>66</v>
      </c>
      <c r="K71" s="194" t="s">
        <v>68</v>
      </c>
      <c r="L71" s="194" t="s">
        <v>68</v>
      </c>
      <c r="M71" s="187" t="s">
        <v>470</v>
      </c>
    </row>
    <row r="72" spans="1:14" x14ac:dyDescent="0.2">
      <c r="A72" s="201"/>
      <c r="B72" s="173"/>
      <c r="C72" s="37" t="s">
        <v>199</v>
      </c>
      <c r="D72" s="37" t="s">
        <v>293</v>
      </c>
      <c r="E72" s="36">
        <v>0</v>
      </c>
      <c r="F72" s="36">
        <v>4.2</v>
      </c>
      <c r="G72" s="36">
        <v>4.2</v>
      </c>
      <c r="H72" s="36">
        <v>0</v>
      </c>
      <c r="I72" s="185"/>
      <c r="J72" s="234"/>
      <c r="K72" s="195"/>
      <c r="L72" s="195"/>
      <c r="M72" s="188"/>
    </row>
    <row r="73" spans="1:14" ht="175.5" customHeight="1" thickBot="1" x14ac:dyDescent="0.25">
      <c r="A73" s="200"/>
      <c r="B73" s="174"/>
      <c r="C73" s="37" t="s">
        <v>1</v>
      </c>
      <c r="D73" s="37" t="s">
        <v>205</v>
      </c>
      <c r="E73" s="36">
        <v>5</v>
      </c>
      <c r="F73" s="36">
        <v>5</v>
      </c>
      <c r="G73" s="36">
        <v>5</v>
      </c>
      <c r="H73" s="36">
        <v>0</v>
      </c>
      <c r="I73" s="186"/>
      <c r="J73" s="235"/>
      <c r="K73" s="196"/>
      <c r="L73" s="196"/>
      <c r="M73" s="189"/>
    </row>
    <row r="74" spans="1:14" x14ac:dyDescent="0.2">
      <c r="A74" s="169" t="s">
        <v>318</v>
      </c>
      <c r="B74" s="172" t="s">
        <v>319</v>
      </c>
      <c r="C74" s="51"/>
      <c r="D74" s="51"/>
      <c r="E74" s="50">
        <f>SUM(E75:E78)</f>
        <v>171.7</v>
      </c>
      <c r="F74" s="50">
        <f>SUM(F75:F78)</f>
        <v>396</v>
      </c>
      <c r="G74" s="50">
        <f>SUM(G75:G78)</f>
        <v>272.89999999999998</v>
      </c>
      <c r="H74" s="50">
        <f>SUM(H75:H78)</f>
        <v>123.1</v>
      </c>
      <c r="I74" s="184" t="s">
        <v>296</v>
      </c>
      <c r="J74" s="148" t="s">
        <v>74</v>
      </c>
      <c r="K74" s="194" t="s">
        <v>111</v>
      </c>
      <c r="L74" s="197">
        <v>20</v>
      </c>
      <c r="M74" s="187" t="s">
        <v>432</v>
      </c>
    </row>
    <row r="75" spans="1:14" x14ac:dyDescent="0.2">
      <c r="A75" s="170"/>
      <c r="B75" s="173"/>
      <c r="C75" s="37" t="s">
        <v>320</v>
      </c>
      <c r="D75" s="37" t="s">
        <v>321</v>
      </c>
      <c r="E75" s="36">
        <v>150</v>
      </c>
      <c r="F75" s="36">
        <v>150</v>
      </c>
      <c r="G75" s="36">
        <v>27.4</v>
      </c>
      <c r="H75" s="36">
        <v>122.6</v>
      </c>
      <c r="I75" s="185"/>
      <c r="J75" s="234"/>
      <c r="K75" s="195"/>
      <c r="L75" s="198"/>
      <c r="M75" s="188"/>
    </row>
    <row r="76" spans="1:14" x14ac:dyDescent="0.2">
      <c r="A76" s="170"/>
      <c r="B76" s="173"/>
      <c r="C76" s="37" t="s">
        <v>76</v>
      </c>
      <c r="D76" s="37" t="s">
        <v>201</v>
      </c>
      <c r="E76" s="36">
        <v>21.7</v>
      </c>
      <c r="F76" s="36">
        <v>22.1</v>
      </c>
      <c r="G76" s="36">
        <v>21.7</v>
      </c>
      <c r="H76" s="36">
        <v>0.4</v>
      </c>
      <c r="I76" s="185"/>
      <c r="J76" s="234"/>
      <c r="K76" s="195"/>
      <c r="L76" s="198"/>
      <c r="M76" s="188"/>
    </row>
    <row r="77" spans="1:14" x14ac:dyDescent="0.2">
      <c r="A77" s="170"/>
      <c r="B77" s="173"/>
      <c r="C77" s="37" t="s">
        <v>199</v>
      </c>
      <c r="D77" s="37" t="s">
        <v>293</v>
      </c>
      <c r="E77" s="36">
        <v>0</v>
      </c>
      <c r="F77" s="36">
        <v>89.6</v>
      </c>
      <c r="G77" s="36">
        <v>89.6</v>
      </c>
      <c r="H77" s="36">
        <v>0</v>
      </c>
      <c r="I77" s="185"/>
      <c r="J77" s="234"/>
      <c r="K77" s="195"/>
      <c r="L77" s="198"/>
      <c r="M77" s="188"/>
    </row>
    <row r="78" spans="1:14" ht="51.75" customHeight="1" thickBot="1" x14ac:dyDescent="0.25">
      <c r="A78" s="171"/>
      <c r="B78" s="174"/>
      <c r="C78" s="37" t="s">
        <v>30</v>
      </c>
      <c r="D78" s="37" t="s">
        <v>210</v>
      </c>
      <c r="E78" s="36">
        <v>0</v>
      </c>
      <c r="F78" s="36">
        <v>134.30000000000001</v>
      </c>
      <c r="G78" s="36">
        <v>134.19999999999999</v>
      </c>
      <c r="H78" s="36">
        <v>0.1</v>
      </c>
      <c r="I78" s="186"/>
      <c r="J78" s="235"/>
      <c r="K78" s="196"/>
      <c r="L78" s="199"/>
      <c r="M78" s="189"/>
      <c r="N78" s="109"/>
    </row>
    <row r="79" spans="1:14" x14ac:dyDescent="0.2">
      <c r="A79" s="169" t="s">
        <v>322</v>
      </c>
      <c r="B79" s="172" t="s">
        <v>323</v>
      </c>
      <c r="C79" s="51"/>
      <c r="D79" s="51"/>
      <c r="E79" s="50">
        <f>SUM(E80:E81)</f>
        <v>35</v>
      </c>
      <c r="F79" s="50">
        <f>SUM(F80:F81)</f>
        <v>389</v>
      </c>
      <c r="G79" s="50">
        <f>SUM(G80:G81)+0.1</f>
        <v>388.9</v>
      </c>
      <c r="H79" s="50">
        <f>SUM(H80:H81)-0.1</f>
        <v>0.1</v>
      </c>
      <c r="I79" s="172" t="s">
        <v>315</v>
      </c>
      <c r="J79" s="145" t="s">
        <v>74</v>
      </c>
      <c r="K79" s="192" t="s">
        <v>75</v>
      </c>
      <c r="L79" s="192" t="s">
        <v>75</v>
      </c>
      <c r="M79" s="190" t="s">
        <v>475</v>
      </c>
    </row>
    <row r="80" spans="1:14" x14ac:dyDescent="0.2">
      <c r="A80" s="170"/>
      <c r="B80" s="173"/>
      <c r="C80" s="37" t="s">
        <v>11</v>
      </c>
      <c r="D80" s="37" t="s">
        <v>207</v>
      </c>
      <c r="E80" s="36">
        <v>35</v>
      </c>
      <c r="F80" s="36">
        <v>26.9</v>
      </c>
      <c r="G80" s="36">
        <v>26.8</v>
      </c>
      <c r="H80" s="36">
        <v>0.1</v>
      </c>
      <c r="I80" s="173"/>
      <c r="J80" s="202"/>
      <c r="K80" s="193"/>
      <c r="L80" s="193"/>
      <c r="M80" s="191"/>
    </row>
    <row r="81" spans="1:14" ht="20.100000000000001" customHeight="1" thickBot="1" x14ac:dyDescent="0.25">
      <c r="A81" s="171"/>
      <c r="B81" s="174"/>
      <c r="C81" s="37" t="s">
        <v>17</v>
      </c>
      <c r="D81" s="37" t="s">
        <v>204</v>
      </c>
      <c r="E81" s="36">
        <v>0</v>
      </c>
      <c r="F81" s="36">
        <v>362.1</v>
      </c>
      <c r="G81" s="36">
        <v>362</v>
      </c>
      <c r="H81" s="36">
        <v>0.1</v>
      </c>
      <c r="I81" s="174"/>
      <c r="J81" s="203"/>
      <c r="K81" s="183"/>
      <c r="L81" s="183"/>
      <c r="M81" s="177"/>
    </row>
    <row r="82" spans="1:14" ht="41.1" customHeight="1" x14ac:dyDescent="0.2">
      <c r="A82" s="169" t="s">
        <v>324</v>
      </c>
      <c r="B82" s="172" t="s">
        <v>325</v>
      </c>
      <c r="C82" s="51"/>
      <c r="D82" s="51"/>
      <c r="E82" s="50">
        <f>SUM(E83:E84)</f>
        <v>77.599999999999994</v>
      </c>
      <c r="F82" s="50">
        <f>SUM(F83:F84)</f>
        <v>93.8</v>
      </c>
      <c r="G82" s="50">
        <f>SUM(G83:G84)</f>
        <v>48.4</v>
      </c>
      <c r="H82" s="50">
        <f>SUM(H83:H84)</f>
        <v>45.4</v>
      </c>
      <c r="I82" s="49" t="s">
        <v>326</v>
      </c>
      <c r="J82" s="51" t="s">
        <v>74</v>
      </c>
      <c r="K82" s="52" t="s">
        <v>75</v>
      </c>
      <c r="L82" s="52" t="s">
        <v>75</v>
      </c>
      <c r="M82" s="53" t="s">
        <v>473</v>
      </c>
    </row>
    <row r="83" spans="1:14" x14ac:dyDescent="0.2">
      <c r="A83" s="201"/>
      <c r="B83" s="173"/>
      <c r="C83" s="37" t="s">
        <v>11</v>
      </c>
      <c r="D83" s="37" t="s">
        <v>207</v>
      </c>
      <c r="E83" s="36">
        <v>77.599999999999994</v>
      </c>
      <c r="F83" s="36">
        <v>45.4</v>
      </c>
      <c r="G83" s="36">
        <v>0</v>
      </c>
      <c r="H83" s="36">
        <v>45.4</v>
      </c>
      <c r="I83" s="233" t="s">
        <v>327</v>
      </c>
      <c r="J83" s="236" t="s">
        <v>74</v>
      </c>
      <c r="K83" s="237" t="s">
        <v>75</v>
      </c>
      <c r="L83" s="238">
        <v>100</v>
      </c>
      <c r="M83" s="230" t="s">
        <v>474</v>
      </c>
      <c r="N83" s="110"/>
    </row>
    <row r="84" spans="1:14" ht="14.1" customHeight="1" thickBot="1" x14ac:dyDescent="0.25">
      <c r="A84" s="200"/>
      <c r="B84" s="174"/>
      <c r="C84" s="37" t="s">
        <v>17</v>
      </c>
      <c r="D84" s="37" t="s">
        <v>204</v>
      </c>
      <c r="E84" s="36"/>
      <c r="F84" s="36">
        <v>48.4</v>
      </c>
      <c r="G84" s="36">
        <v>48.4</v>
      </c>
      <c r="H84" s="36"/>
      <c r="I84" s="186"/>
      <c r="J84" s="235"/>
      <c r="K84" s="196"/>
      <c r="L84" s="199"/>
      <c r="M84" s="189"/>
    </row>
    <row r="85" spans="1:14" ht="60" customHeight="1" thickBot="1" x14ac:dyDescent="0.25">
      <c r="A85" s="88" t="s">
        <v>328</v>
      </c>
      <c r="B85" s="89" t="s">
        <v>329</v>
      </c>
      <c r="C85" s="74" t="s">
        <v>11</v>
      </c>
      <c r="D85" s="74" t="s">
        <v>207</v>
      </c>
      <c r="E85" s="93">
        <v>0</v>
      </c>
      <c r="F85" s="93">
        <v>5</v>
      </c>
      <c r="G85" s="93">
        <v>2.4</v>
      </c>
      <c r="H85" s="93">
        <v>2.6</v>
      </c>
      <c r="I85" s="90" t="s">
        <v>275</v>
      </c>
      <c r="J85" s="74" t="s">
        <v>66</v>
      </c>
      <c r="K85" s="91" t="s">
        <v>70</v>
      </c>
      <c r="L85" s="91" t="s">
        <v>68</v>
      </c>
      <c r="M85" s="92" t="s">
        <v>472</v>
      </c>
    </row>
    <row r="86" spans="1:14" ht="26.25" thickBot="1" x14ac:dyDescent="0.25">
      <c r="A86" s="47" t="s">
        <v>78</v>
      </c>
      <c r="B86" s="48" t="s">
        <v>100</v>
      </c>
      <c r="C86" s="51"/>
      <c r="D86" s="51"/>
      <c r="E86" s="50">
        <f>SUM(E87:E88)</f>
        <v>28</v>
      </c>
      <c r="F86" s="50">
        <f>SUM(F87:F88)</f>
        <v>27.1</v>
      </c>
      <c r="G86" s="50">
        <f>SUM(G87:G88)</f>
        <v>14.2</v>
      </c>
      <c r="H86" s="50">
        <f>SUM(H87:H88)</f>
        <v>12.9</v>
      </c>
      <c r="I86" s="49"/>
      <c r="J86" s="51"/>
      <c r="K86" s="52"/>
      <c r="L86" s="52"/>
      <c r="M86" s="53"/>
    </row>
    <row r="87" spans="1:14" ht="13.5" hidden="1" thickBot="1" x14ac:dyDescent="0.25">
      <c r="A87" s="66" t="s">
        <v>80</v>
      </c>
      <c r="B87" s="67" t="s">
        <v>15</v>
      </c>
      <c r="C87" s="70" t="s">
        <v>1</v>
      </c>
      <c r="D87" s="70" t="s">
        <v>205</v>
      </c>
      <c r="E87" s="69">
        <v>0</v>
      </c>
      <c r="F87" s="69">
        <v>0</v>
      </c>
      <c r="G87" s="69">
        <v>0</v>
      </c>
      <c r="H87" s="69">
        <v>0</v>
      </c>
      <c r="I87" s="49"/>
      <c r="J87" s="51"/>
      <c r="K87" s="52"/>
      <c r="L87" s="52"/>
      <c r="M87" s="53"/>
    </row>
    <row r="88" spans="1:14" x14ac:dyDescent="0.2">
      <c r="A88" s="169" t="s">
        <v>82</v>
      </c>
      <c r="B88" s="172" t="s">
        <v>44</v>
      </c>
      <c r="C88" s="51"/>
      <c r="D88" s="51"/>
      <c r="E88" s="50">
        <f>SUM(E89:E90)</f>
        <v>28</v>
      </c>
      <c r="F88" s="50">
        <f>SUM(F89:F90)</f>
        <v>27.1</v>
      </c>
      <c r="G88" s="50">
        <f>SUM(G89:G90)</f>
        <v>14.2</v>
      </c>
      <c r="H88" s="50">
        <f>SUM(H89:H90)</f>
        <v>12.9</v>
      </c>
      <c r="I88" s="184" t="s">
        <v>101</v>
      </c>
      <c r="J88" s="148" t="s">
        <v>74</v>
      </c>
      <c r="K88" s="194" t="s">
        <v>75</v>
      </c>
      <c r="L88" s="197">
        <v>41</v>
      </c>
      <c r="M88" s="187" t="s">
        <v>435</v>
      </c>
    </row>
    <row r="89" spans="1:14" x14ac:dyDescent="0.2">
      <c r="A89" s="170"/>
      <c r="B89" s="173"/>
      <c r="C89" s="37" t="s">
        <v>76</v>
      </c>
      <c r="D89" s="37" t="s">
        <v>201</v>
      </c>
      <c r="E89" s="36">
        <v>0</v>
      </c>
      <c r="F89" s="36">
        <v>5.6</v>
      </c>
      <c r="G89" s="36">
        <v>0</v>
      </c>
      <c r="H89" s="36">
        <v>5.6</v>
      </c>
      <c r="I89" s="185"/>
      <c r="J89" s="234"/>
      <c r="K89" s="231"/>
      <c r="L89" s="198"/>
      <c r="M89" s="188"/>
    </row>
    <row r="90" spans="1:14" ht="44.1" customHeight="1" thickBot="1" x14ac:dyDescent="0.25">
      <c r="A90" s="171"/>
      <c r="B90" s="174"/>
      <c r="C90" s="37" t="s">
        <v>1</v>
      </c>
      <c r="D90" s="37" t="s">
        <v>205</v>
      </c>
      <c r="E90" s="36">
        <v>28</v>
      </c>
      <c r="F90" s="36">
        <v>21.5</v>
      </c>
      <c r="G90" s="36">
        <v>14.2</v>
      </c>
      <c r="H90" s="36">
        <v>7.3</v>
      </c>
      <c r="I90" s="186"/>
      <c r="J90" s="235"/>
      <c r="K90" s="232"/>
      <c r="L90" s="199"/>
      <c r="M90" s="189"/>
    </row>
    <row r="91" spans="1:14" ht="26.25" thickBot="1" x14ac:dyDescent="0.25">
      <c r="A91" s="47" t="s">
        <v>86</v>
      </c>
      <c r="B91" s="48" t="s">
        <v>164</v>
      </c>
      <c r="C91" s="51"/>
      <c r="D91" s="51"/>
      <c r="E91" s="50">
        <f>E92+E95+E98+E99+E102+E104+E107+E109+E112+E113+E115</f>
        <v>1558.8</v>
      </c>
      <c r="F91" s="50">
        <f>F92+F95+F98+F99+F102+F104+F107+F109+F112+F113+F115</f>
        <v>4318.5</v>
      </c>
      <c r="G91" s="50">
        <f>G92+G95+G98+G99+G102+G104+G107+G109+G112+G113+G115+0.1</f>
        <v>4086.8</v>
      </c>
      <c r="H91" s="50">
        <f>H92+H95+H98+H99+H102+H104+H107+H109+H112+H113+H115-0.1</f>
        <v>231.7</v>
      </c>
      <c r="I91" s="49"/>
      <c r="J91" s="51"/>
      <c r="K91" s="52"/>
      <c r="L91" s="52"/>
      <c r="M91" s="53"/>
    </row>
    <row r="92" spans="1:14" x14ac:dyDescent="0.2">
      <c r="A92" s="169" t="s">
        <v>87</v>
      </c>
      <c r="B92" s="172" t="s">
        <v>165</v>
      </c>
      <c r="C92" s="51"/>
      <c r="D92" s="51"/>
      <c r="E92" s="50">
        <f>SUM(E93:E94)</f>
        <v>20</v>
      </c>
      <c r="F92" s="50">
        <f>SUM(F93:F94)</f>
        <v>985.3</v>
      </c>
      <c r="G92" s="50">
        <f>SUM(G93:G94)-0.1</f>
        <v>972.5</v>
      </c>
      <c r="H92" s="50">
        <f>SUM(H93:H94)+0.1</f>
        <v>12.8</v>
      </c>
      <c r="I92" s="172" t="s">
        <v>166</v>
      </c>
      <c r="J92" s="145" t="s">
        <v>142</v>
      </c>
      <c r="K92" s="192" t="s">
        <v>330</v>
      </c>
      <c r="L92" s="192" t="s">
        <v>331</v>
      </c>
      <c r="M92" s="190" t="s">
        <v>476</v>
      </c>
    </row>
    <row r="93" spans="1:14" x14ac:dyDescent="0.2">
      <c r="A93" s="201"/>
      <c r="B93" s="173"/>
      <c r="C93" s="37" t="s">
        <v>1</v>
      </c>
      <c r="D93" s="37" t="s">
        <v>205</v>
      </c>
      <c r="E93" s="36">
        <v>20</v>
      </c>
      <c r="F93" s="36">
        <v>311.2</v>
      </c>
      <c r="G93" s="36">
        <v>304.60000000000002</v>
      </c>
      <c r="H93" s="36">
        <v>6.6</v>
      </c>
      <c r="I93" s="173"/>
      <c r="J93" s="202"/>
      <c r="K93" s="193"/>
      <c r="L93" s="193"/>
      <c r="M93" s="191"/>
    </row>
    <row r="94" spans="1:14" ht="71.099999999999994" customHeight="1" thickBot="1" x14ac:dyDescent="0.25">
      <c r="A94" s="200"/>
      <c r="B94" s="174"/>
      <c r="C94" s="37" t="s">
        <v>17</v>
      </c>
      <c r="D94" s="37" t="s">
        <v>204</v>
      </c>
      <c r="E94" s="36">
        <v>0</v>
      </c>
      <c r="F94" s="36">
        <v>674.1</v>
      </c>
      <c r="G94" s="36">
        <v>668</v>
      </c>
      <c r="H94" s="36">
        <v>6.1</v>
      </c>
      <c r="I94" s="174"/>
      <c r="J94" s="203"/>
      <c r="K94" s="183"/>
      <c r="L94" s="183"/>
      <c r="M94" s="177"/>
    </row>
    <row r="95" spans="1:14" ht="148.5" customHeight="1" x14ac:dyDescent="0.2">
      <c r="A95" s="169" t="s">
        <v>90</v>
      </c>
      <c r="B95" s="172" t="s">
        <v>19</v>
      </c>
      <c r="C95" s="51"/>
      <c r="D95" s="51"/>
      <c r="E95" s="50">
        <f>SUM(E96:E97)</f>
        <v>665.3</v>
      </c>
      <c r="F95" s="50">
        <f>SUM(F96:F97)</f>
        <v>1218.0999999999999</v>
      </c>
      <c r="G95" s="50">
        <f>SUM(G96:G97)</f>
        <v>1218</v>
      </c>
      <c r="H95" s="50">
        <f>SUM(H96:H97)</f>
        <v>0.1</v>
      </c>
      <c r="I95" s="49" t="s">
        <v>332</v>
      </c>
      <c r="J95" s="51" t="s">
        <v>142</v>
      </c>
      <c r="K95" s="52" t="s">
        <v>333</v>
      </c>
      <c r="L95" s="52" t="s">
        <v>334</v>
      </c>
      <c r="M95" s="53" t="s">
        <v>477</v>
      </c>
    </row>
    <row r="96" spans="1:14" ht="55.15" customHeight="1" x14ac:dyDescent="0.2">
      <c r="A96" s="170"/>
      <c r="B96" s="173"/>
      <c r="C96" s="37" t="s">
        <v>1</v>
      </c>
      <c r="D96" s="37" t="s">
        <v>205</v>
      </c>
      <c r="E96" s="36">
        <v>665.3</v>
      </c>
      <c r="F96" s="36">
        <v>665.3</v>
      </c>
      <c r="G96" s="36">
        <v>665.3</v>
      </c>
      <c r="H96" s="36">
        <v>0</v>
      </c>
      <c r="I96" s="35" t="s">
        <v>335</v>
      </c>
      <c r="J96" s="37" t="s">
        <v>142</v>
      </c>
      <c r="K96" s="38" t="s">
        <v>336</v>
      </c>
      <c r="L96" s="38" t="s">
        <v>337</v>
      </c>
      <c r="M96" s="39" t="s">
        <v>478</v>
      </c>
    </row>
    <row r="97" spans="1:13" ht="42.6" customHeight="1" thickBot="1" x14ac:dyDescent="0.25">
      <c r="A97" s="171"/>
      <c r="B97" s="174"/>
      <c r="C97" s="37" t="s">
        <v>17</v>
      </c>
      <c r="D97" s="37" t="s">
        <v>204</v>
      </c>
      <c r="E97" s="36">
        <v>0</v>
      </c>
      <c r="F97" s="36">
        <v>552.79999999999995</v>
      </c>
      <c r="G97" s="36">
        <v>552.70000000000005</v>
      </c>
      <c r="H97" s="36">
        <v>0.1</v>
      </c>
      <c r="I97" s="35" t="s">
        <v>167</v>
      </c>
      <c r="J97" s="37" t="s">
        <v>142</v>
      </c>
      <c r="K97" s="38" t="s">
        <v>168</v>
      </c>
      <c r="L97" s="38" t="s">
        <v>168</v>
      </c>
      <c r="M97" s="39" t="s">
        <v>458</v>
      </c>
    </row>
    <row r="98" spans="1:13" ht="116.25" customHeight="1" thickBot="1" x14ac:dyDescent="0.25">
      <c r="A98" s="47" t="s">
        <v>228</v>
      </c>
      <c r="B98" s="48" t="s">
        <v>9</v>
      </c>
      <c r="C98" s="51" t="s">
        <v>1</v>
      </c>
      <c r="D98" s="51" t="s">
        <v>205</v>
      </c>
      <c r="E98" s="54">
        <v>400</v>
      </c>
      <c r="F98" s="54">
        <v>536.29999999999995</v>
      </c>
      <c r="G98" s="54">
        <v>506.3</v>
      </c>
      <c r="H98" s="54">
        <v>30</v>
      </c>
      <c r="I98" s="49" t="s">
        <v>169</v>
      </c>
      <c r="J98" s="51" t="s">
        <v>142</v>
      </c>
      <c r="K98" s="52" t="s">
        <v>338</v>
      </c>
      <c r="L98" s="52" t="s">
        <v>277</v>
      </c>
      <c r="M98" s="53" t="s">
        <v>479</v>
      </c>
    </row>
    <row r="99" spans="1:13" ht="59.65" customHeight="1" x14ac:dyDescent="0.2">
      <c r="A99" s="138" t="s">
        <v>92</v>
      </c>
      <c r="B99" s="140" t="s">
        <v>170</v>
      </c>
      <c r="C99" s="74"/>
      <c r="D99" s="74"/>
      <c r="E99" s="75">
        <f>SUM(E100:E101)</f>
        <v>200.1</v>
      </c>
      <c r="F99" s="75">
        <f>SUM(F100:F101)</f>
        <v>936.1</v>
      </c>
      <c r="G99" s="75">
        <f>SUM(G100:G101)</f>
        <v>846</v>
      </c>
      <c r="H99" s="75">
        <f>SUM(H100:H101)</f>
        <v>90.1</v>
      </c>
      <c r="I99" s="90" t="s">
        <v>171</v>
      </c>
      <c r="J99" s="74" t="s">
        <v>142</v>
      </c>
      <c r="K99" s="91" t="s">
        <v>339</v>
      </c>
      <c r="L99" s="91" t="s">
        <v>340</v>
      </c>
      <c r="M99" s="92" t="s">
        <v>418</v>
      </c>
    </row>
    <row r="100" spans="1:13" x14ac:dyDescent="0.2">
      <c r="A100" s="217"/>
      <c r="B100" s="159"/>
      <c r="C100" s="76" t="s">
        <v>17</v>
      </c>
      <c r="D100" s="76" t="s">
        <v>204</v>
      </c>
      <c r="E100" s="77">
        <v>0</v>
      </c>
      <c r="F100" s="77">
        <v>574</v>
      </c>
      <c r="G100" s="77">
        <v>542.5</v>
      </c>
      <c r="H100" s="77">
        <v>31.5</v>
      </c>
      <c r="I100" s="223" t="s">
        <v>172</v>
      </c>
      <c r="J100" s="224" t="s">
        <v>142</v>
      </c>
      <c r="K100" s="225" t="s">
        <v>338</v>
      </c>
      <c r="L100" s="225">
        <v>1.74</v>
      </c>
      <c r="M100" s="222" t="s">
        <v>480</v>
      </c>
    </row>
    <row r="101" spans="1:13" ht="207.75" customHeight="1" thickBot="1" x14ac:dyDescent="0.25">
      <c r="A101" s="218"/>
      <c r="B101" s="141"/>
      <c r="C101" s="76" t="s">
        <v>1</v>
      </c>
      <c r="D101" s="76" t="s">
        <v>205</v>
      </c>
      <c r="E101" s="77">
        <v>200.1</v>
      </c>
      <c r="F101" s="77">
        <v>362.1</v>
      </c>
      <c r="G101" s="77">
        <v>303.5</v>
      </c>
      <c r="H101" s="77">
        <v>58.6</v>
      </c>
      <c r="I101" s="141"/>
      <c r="J101" s="208"/>
      <c r="K101" s="153"/>
      <c r="L101" s="153"/>
      <c r="M101" s="168"/>
    </row>
    <row r="102" spans="1:13" x14ac:dyDescent="0.2">
      <c r="A102" s="169" t="s">
        <v>230</v>
      </c>
      <c r="B102" s="172" t="s">
        <v>18</v>
      </c>
      <c r="C102" s="51"/>
      <c r="D102" s="51"/>
      <c r="E102" s="50">
        <f>SUM(E103:E103)</f>
        <v>40</v>
      </c>
      <c r="F102" s="50">
        <f>SUM(F103:F103)</f>
        <v>40</v>
      </c>
      <c r="G102" s="50">
        <f>SUM(G103:G103)</f>
        <v>40</v>
      </c>
      <c r="H102" s="50">
        <f>SUM(H103:H103)</f>
        <v>0</v>
      </c>
      <c r="I102" s="172" t="s">
        <v>173</v>
      </c>
      <c r="J102" s="145" t="s">
        <v>109</v>
      </c>
      <c r="K102" s="192" t="s">
        <v>70</v>
      </c>
      <c r="L102" s="228">
        <v>4</v>
      </c>
      <c r="M102" s="190" t="s">
        <v>481</v>
      </c>
    </row>
    <row r="103" spans="1:13" ht="87.6" customHeight="1" thickBot="1" x14ac:dyDescent="0.25">
      <c r="A103" s="200"/>
      <c r="B103" s="174"/>
      <c r="C103" s="37" t="s">
        <v>1</v>
      </c>
      <c r="D103" s="37" t="s">
        <v>205</v>
      </c>
      <c r="E103" s="36">
        <v>40</v>
      </c>
      <c r="F103" s="36">
        <v>40</v>
      </c>
      <c r="G103" s="36">
        <v>40</v>
      </c>
      <c r="H103" s="36">
        <v>0</v>
      </c>
      <c r="I103" s="174"/>
      <c r="J103" s="147"/>
      <c r="K103" s="227"/>
      <c r="L103" s="229"/>
      <c r="M103" s="177"/>
    </row>
    <row r="104" spans="1:13" x14ac:dyDescent="0.2">
      <c r="A104" s="169" t="s">
        <v>231</v>
      </c>
      <c r="B104" s="172" t="s">
        <v>4</v>
      </c>
      <c r="C104" s="51"/>
      <c r="D104" s="51"/>
      <c r="E104" s="50">
        <f>SUM(E105:E106)</f>
        <v>83.4</v>
      </c>
      <c r="F104" s="50">
        <f>SUM(F105:F106)</f>
        <v>193.4</v>
      </c>
      <c r="G104" s="50">
        <f>SUM(G105:G106)</f>
        <v>193.4</v>
      </c>
      <c r="H104" s="50">
        <f>SUM(H105:H106)</f>
        <v>0</v>
      </c>
      <c r="I104" s="172" t="s">
        <v>174</v>
      </c>
      <c r="J104" s="145" t="s">
        <v>66</v>
      </c>
      <c r="K104" s="192" t="s">
        <v>111</v>
      </c>
      <c r="L104" s="192" t="s">
        <v>111</v>
      </c>
      <c r="M104" s="190" t="s">
        <v>459</v>
      </c>
    </row>
    <row r="105" spans="1:13" x14ac:dyDescent="0.2">
      <c r="A105" s="170"/>
      <c r="B105" s="173"/>
      <c r="C105" s="37" t="s">
        <v>17</v>
      </c>
      <c r="D105" s="37" t="s">
        <v>204</v>
      </c>
      <c r="E105" s="36">
        <v>0</v>
      </c>
      <c r="F105" s="36">
        <v>110</v>
      </c>
      <c r="G105" s="36">
        <v>110</v>
      </c>
      <c r="H105" s="36">
        <v>0</v>
      </c>
      <c r="I105" s="173"/>
      <c r="J105" s="146"/>
      <c r="K105" s="226"/>
      <c r="L105" s="226"/>
      <c r="M105" s="191"/>
    </row>
    <row r="106" spans="1:13" ht="13.5" thickBot="1" x14ac:dyDescent="0.25">
      <c r="A106" s="171"/>
      <c r="B106" s="174"/>
      <c r="C106" s="37" t="s">
        <v>1</v>
      </c>
      <c r="D106" s="37" t="s">
        <v>205</v>
      </c>
      <c r="E106" s="36">
        <v>83.4</v>
      </c>
      <c r="F106" s="36">
        <v>83.4</v>
      </c>
      <c r="G106" s="36">
        <v>83.4</v>
      </c>
      <c r="H106" s="36">
        <v>0</v>
      </c>
      <c r="I106" s="174"/>
      <c r="J106" s="147"/>
      <c r="K106" s="227"/>
      <c r="L106" s="227"/>
      <c r="M106" s="177"/>
    </row>
    <row r="107" spans="1:13" ht="16.5" customHeight="1" x14ac:dyDescent="0.2">
      <c r="A107" s="169" t="s">
        <v>232</v>
      </c>
      <c r="B107" s="172" t="s">
        <v>447</v>
      </c>
      <c r="C107" s="51" t="s">
        <v>17</v>
      </c>
      <c r="D107" s="51" t="s">
        <v>204</v>
      </c>
      <c r="E107" s="50">
        <f>SUM(E108:E108)</f>
        <v>0</v>
      </c>
      <c r="F107" s="50">
        <f>SUM(F108:F108)+11.7</f>
        <v>11.7</v>
      </c>
      <c r="G107" s="50">
        <f>SUM(G108:G108)+10.3</f>
        <v>10.3</v>
      </c>
      <c r="H107" s="50">
        <f>SUM(H108:H108)+1.4</f>
        <v>1.4</v>
      </c>
      <c r="I107" s="49" t="s">
        <v>275</v>
      </c>
      <c r="J107" s="51" t="s">
        <v>66</v>
      </c>
      <c r="K107" s="52" t="s">
        <v>175</v>
      </c>
      <c r="L107" s="52" t="s">
        <v>175</v>
      </c>
      <c r="M107" s="53" t="s">
        <v>341</v>
      </c>
    </row>
    <row r="108" spans="1:13" ht="51" customHeight="1" thickBot="1" x14ac:dyDescent="0.25">
      <c r="A108" s="171"/>
      <c r="B108" s="174"/>
      <c r="C108" s="37"/>
      <c r="D108" s="37"/>
      <c r="E108" s="36">
        <v>0</v>
      </c>
      <c r="F108" s="36">
        <v>0</v>
      </c>
      <c r="G108" s="36">
        <v>0</v>
      </c>
      <c r="H108" s="36">
        <v>0</v>
      </c>
      <c r="I108" s="35" t="s">
        <v>342</v>
      </c>
      <c r="J108" s="37" t="s">
        <v>74</v>
      </c>
      <c r="K108" s="38" t="s">
        <v>75</v>
      </c>
      <c r="L108" s="38" t="s">
        <v>75</v>
      </c>
      <c r="M108" s="39" t="s">
        <v>419</v>
      </c>
    </row>
    <row r="109" spans="1:13" x14ac:dyDescent="0.2">
      <c r="A109" s="138" t="s">
        <v>233</v>
      </c>
      <c r="B109" s="140" t="s">
        <v>343</v>
      </c>
      <c r="C109" s="74"/>
      <c r="D109" s="74"/>
      <c r="E109" s="75">
        <f>SUM(E110:E111)</f>
        <v>0</v>
      </c>
      <c r="F109" s="75">
        <f>SUM(F110:F111)</f>
        <v>47.3</v>
      </c>
      <c r="G109" s="75">
        <f>SUM(G110:G111)</f>
        <v>13.7</v>
      </c>
      <c r="H109" s="75">
        <f>SUM(H110:H111)</f>
        <v>33.6</v>
      </c>
      <c r="I109" s="112" t="s">
        <v>275</v>
      </c>
      <c r="J109" s="105" t="s">
        <v>66</v>
      </c>
      <c r="K109" s="113" t="s">
        <v>70</v>
      </c>
      <c r="L109" s="113" t="s">
        <v>70</v>
      </c>
      <c r="M109" s="114" t="s">
        <v>344</v>
      </c>
    </row>
    <row r="110" spans="1:13" x14ac:dyDescent="0.2">
      <c r="A110" s="155"/>
      <c r="B110" s="159"/>
      <c r="C110" s="76" t="s">
        <v>1</v>
      </c>
      <c r="D110" s="76" t="s">
        <v>205</v>
      </c>
      <c r="E110" s="77">
        <v>0</v>
      </c>
      <c r="F110" s="77">
        <v>13.7</v>
      </c>
      <c r="G110" s="77">
        <v>13.7</v>
      </c>
      <c r="H110" s="77">
        <v>0</v>
      </c>
      <c r="I110" s="223" t="s">
        <v>280</v>
      </c>
      <c r="J110" s="224" t="s">
        <v>74</v>
      </c>
      <c r="K110" s="225" t="s">
        <v>75</v>
      </c>
      <c r="L110" s="225" t="s">
        <v>68</v>
      </c>
      <c r="M110" s="222" t="s">
        <v>460</v>
      </c>
    </row>
    <row r="111" spans="1:13" ht="44.1" customHeight="1" thickBot="1" x14ac:dyDescent="0.25">
      <c r="A111" s="139"/>
      <c r="B111" s="141"/>
      <c r="C111" s="76" t="s">
        <v>17</v>
      </c>
      <c r="D111" s="76" t="s">
        <v>204</v>
      </c>
      <c r="E111" s="77"/>
      <c r="F111" s="77">
        <v>33.6</v>
      </c>
      <c r="G111" s="77"/>
      <c r="H111" s="77">
        <v>33.6</v>
      </c>
      <c r="I111" s="141"/>
      <c r="J111" s="208"/>
      <c r="K111" s="153"/>
      <c r="L111" s="153"/>
      <c r="M111" s="168"/>
    </row>
    <row r="112" spans="1:13" ht="29.1" customHeight="1" thickBot="1" x14ac:dyDescent="0.25">
      <c r="A112" s="47" t="s">
        <v>234</v>
      </c>
      <c r="B112" s="48" t="s">
        <v>235</v>
      </c>
      <c r="C112" s="51" t="s">
        <v>17</v>
      </c>
      <c r="D112" s="51" t="s">
        <v>204</v>
      </c>
      <c r="E112" s="54">
        <v>0</v>
      </c>
      <c r="F112" s="54">
        <v>3.5</v>
      </c>
      <c r="G112" s="54">
        <v>3.4</v>
      </c>
      <c r="H112" s="54">
        <v>0.1</v>
      </c>
      <c r="I112" s="49" t="s">
        <v>275</v>
      </c>
      <c r="J112" s="51" t="s">
        <v>66</v>
      </c>
      <c r="K112" s="52" t="s">
        <v>70</v>
      </c>
      <c r="L112" s="52" t="s">
        <v>70</v>
      </c>
      <c r="M112" s="53" t="s">
        <v>345</v>
      </c>
    </row>
    <row r="113" spans="1:13" x14ac:dyDescent="0.2">
      <c r="A113" s="138" t="s">
        <v>236</v>
      </c>
      <c r="B113" s="140" t="s">
        <v>448</v>
      </c>
      <c r="C113" s="74"/>
      <c r="D113" s="74"/>
      <c r="E113" s="75">
        <f>SUM(E114:E114)</f>
        <v>150</v>
      </c>
      <c r="F113" s="75">
        <f>SUM(F114:F114)</f>
        <v>337.5</v>
      </c>
      <c r="G113" s="75">
        <f>SUM(G114:G114)</f>
        <v>273.89999999999998</v>
      </c>
      <c r="H113" s="75">
        <f>SUM(H114:H114)</f>
        <v>63.6</v>
      </c>
      <c r="I113" s="140" t="s">
        <v>308</v>
      </c>
      <c r="J113" s="142" t="s">
        <v>74</v>
      </c>
      <c r="K113" s="178" t="s">
        <v>346</v>
      </c>
      <c r="L113" s="178" t="s">
        <v>347</v>
      </c>
      <c r="M113" s="166" t="s">
        <v>482</v>
      </c>
    </row>
    <row r="114" spans="1:13" ht="74.650000000000006" customHeight="1" thickBot="1" x14ac:dyDescent="0.25">
      <c r="A114" s="139"/>
      <c r="B114" s="141"/>
      <c r="C114" s="76" t="s">
        <v>1</v>
      </c>
      <c r="D114" s="76" t="s">
        <v>205</v>
      </c>
      <c r="E114" s="77">
        <v>150</v>
      </c>
      <c r="F114" s="77">
        <v>337.5</v>
      </c>
      <c r="G114" s="77">
        <v>273.89999999999998</v>
      </c>
      <c r="H114" s="77">
        <v>63.6</v>
      </c>
      <c r="I114" s="141"/>
      <c r="J114" s="208"/>
      <c r="K114" s="153"/>
      <c r="L114" s="153"/>
      <c r="M114" s="168"/>
    </row>
    <row r="115" spans="1:13" x14ac:dyDescent="0.2">
      <c r="A115" s="169" t="s">
        <v>237</v>
      </c>
      <c r="B115" s="172" t="s">
        <v>238</v>
      </c>
      <c r="C115" s="51"/>
      <c r="D115" s="51"/>
      <c r="E115" s="50">
        <f>SUM(E116:E117)</f>
        <v>0</v>
      </c>
      <c r="F115" s="50">
        <f>SUM(F116:F117)</f>
        <v>9.3000000000000007</v>
      </c>
      <c r="G115" s="50">
        <f>SUM(G116:G117)</f>
        <v>9.1999999999999993</v>
      </c>
      <c r="H115" s="50">
        <f>SUM(H116:H117)</f>
        <v>0.1</v>
      </c>
      <c r="I115" s="172" t="s">
        <v>239</v>
      </c>
      <c r="J115" s="145" t="s">
        <v>66</v>
      </c>
      <c r="K115" s="192" t="s">
        <v>96</v>
      </c>
      <c r="L115" s="192" t="s">
        <v>96</v>
      </c>
      <c r="M115" s="190" t="s">
        <v>461</v>
      </c>
    </row>
    <row r="116" spans="1:13" x14ac:dyDescent="0.2">
      <c r="A116" s="170"/>
      <c r="B116" s="173"/>
      <c r="C116" s="37" t="s">
        <v>17</v>
      </c>
      <c r="D116" s="37" t="s">
        <v>204</v>
      </c>
      <c r="E116" s="36">
        <v>0</v>
      </c>
      <c r="F116" s="36">
        <v>5.3</v>
      </c>
      <c r="G116" s="36">
        <v>5.3</v>
      </c>
      <c r="H116" s="36">
        <v>0</v>
      </c>
      <c r="I116" s="173"/>
      <c r="J116" s="202"/>
      <c r="K116" s="193"/>
      <c r="L116" s="193"/>
      <c r="M116" s="191"/>
    </row>
    <row r="117" spans="1:13" ht="15.6" customHeight="1" thickBot="1" x14ac:dyDescent="0.25">
      <c r="A117" s="171"/>
      <c r="B117" s="174"/>
      <c r="C117" s="37" t="s">
        <v>1</v>
      </c>
      <c r="D117" s="37" t="s">
        <v>205</v>
      </c>
      <c r="E117" s="36">
        <v>0</v>
      </c>
      <c r="F117" s="36">
        <v>4</v>
      </c>
      <c r="G117" s="36">
        <v>3.9</v>
      </c>
      <c r="H117" s="36">
        <v>0.1</v>
      </c>
      <c r="I117" s="174"/>
      <c r="J117" s="203"/>
      <c r="K117" s="183"/>
      <c r="L117" s="183"/>
      <c r="M117" s="177"/>
    </row>
    <row r="118" spans="1:13" ht="26.25" hidden="1" thickBot="1" x14ac:dyDescent="0.25">
      <c r="A118" s="66" t="s">
        <v>93</v>
      </c>
      <c r="B118" s="67" t="s">
        <v>94</v>
      </c>
      <c r="C118" s="70"/>
      <c r="D118" s="70"/>
      <c r="E118" s="94">
        <f>SUM(E119:E120)</f>
        <v>0</v>
      </c>
      <c r="F118" s="94">
        <f>SUM(F119:F120)</f>
        <v>0</v>
      </c>
      <c r="G118" s="94">
        <f>SUM(G119:G120)</f>
        <v>0</v>
      </c>
      <c r="H118" s="94">
        <f>SUM(H119:H120)</f>
        <v>0</v>
      </c>
      <c r="I118" s="68"/>
      <c r="J118" s="70"/>
      <c r="K118" s="71"/>
      <c r="L118" s="71"/>
      <c r="M118" s="53"/>
    </row>
    <row r="119" spans="1:13" ht="51.75" hidden="1" thickBot="1" x14ac:dyDescent="0.25">
      <c r="A119" s="66" t="s">
        <v>97</v>
      </c>
      <c r="B119" s="67" t="s">
        <v>98</v>
      </c>
      <c r="C119" s="70" t="s">
        <v>11</v>
      </c>
      <c r="D119" s="70" t="s">
        <v>207</v>
      </c>
      <c r="E119" s="69">
        <v>0</v>
      </c>
      <c r="F119" s="69">
        <v>0</v>
      </c>
      <c r="G119" s="69">
        <v>0</v>
      </c>
      <c r="H119" s="69">
        <v>0</v>
      </c>
      <c r="I119" s="68" t="s">
        <v>200</v>
      </c>
      <c r="J119" s="70" t="s">
        <v>74</v>
      </c>
      <c r="K119" s="71" t="s">
        <v>68</v>
      </c>
      <c r="L119" s="71" t="s">
        <v>68</v>
      </c>
      <c r="M119" s="53"/>
    </row>
    <row r="120" spans="1:13" ht="26.25" hidden="1" thickBot="1" x14ac:dyDescent="0.25">
      <c r="A120" s="66" t="s">
        <v>348</v>
      </c>
      <c r="B120" s="67" t="s">
        <v>349</v>
      </c>
      <c r="C120" s="70" t="s">
        <v>1</v>
      </c>
      <c r="D120" s="70" t="s">
        <v>205</v>
      </c>
      <c r="E120" s="69">
        <v>0</v>
      </c>
      <c r="F120" s="69">
        <v>0</v>
      </c>
      <c r="G120" s="69">
        <v>0</v>
      </c>
      <c r="H120" s="69">
        <v>0</v>
      </c>
      <c r="I120" s="68"/>
      <c r="J120" s="70"/>
      <c r="K120" s="71"/>
      <c r="L120" s="71"/>
      <c r="M120" s="53"/>
    </row>
    <row r="121" spans="1:13" ht="26.25" hidden="1" thickBot="1" x14ac:dyDescent="0.25">
      <c r="A121" s="66" t="s">
        <v>99</v>
      </c>
      <c r="B121" s="67" t="s">
        <v>79</v>
      </c>
      <c r="C121" s="70"/>
      <c r="D121" s="70"/>
      <c r="E121" s="94">
        <f>SUM(E122:E122)</f>
        <v>0</v>
      </c>
      <c r="F121" s="94">
        <f>SUM(F122:F122)</f>
        <v>0</v>
      </c>
      <c r="G121" s="94">
        <f>SUM(G122:G122)</f>
        <v>0</v>
      </c>
      <c r="H121" s="94">
        <f>SUM(H122:H122)</f>
        <v>0</v>
      </c>
      <c r="I121" s="68"/>
      <c r="J121" s="70"/>
      <c r="K121" s="71"/>
      <c r="L121" s="71"/>
      <c r="M121" s="53"/>
    </row>
    <row r="122" spans="1:13" ht="39" hidden="1" thickBot="1" x14ac:dyDescent="0.25">
      <c r="A122" s="66" t="s">
        <v>350</v>
      </c>
      <c r="B122" s="67" t="s">
        <v>85</v>
      </c>
      <c r="C122" s="70" t="s">
        <v>11</v>
      </c>
      <c r="D122" s="70" t="s">
        <v>207</v>
      </c>
      <c r="E122" s="69">
        <v>0</v>
      </c>
      <c r="F122" s="69">
        <v>0</v>
      </c>
      <c r="G122" s="69">
        <v>0</v>
      </c>
      <c r="H122" s="69">
        <v>0</v>
      </c>
      <c r="I122" s="68"/>
      <c r="J122" s="70"/>
      <c r="K122" s="71"/>
      <c r="L122" s="71"/>
      <c r="M122" s="53"/>
    </row>
    <row r="123" spans="1:13" ht="26.25" thickBot="1" x14ac:dyDescent="0.25">
      <c r="A123" s="40" t="s">
        <v>102</v>
      </c>
      <c r="B123" s="41" t="s">
        <v>103</v>
      </c>
      <c r="C123" s="44"/>
      <c r="D123" s="44"/>
      <c r="E123" s="43">
        <f>E124+E150+E155</f>
        <v>5962.5</v>
      </c>
      <c r="F123" s="43">
        <f>F124+F150+F155</f>
        <v>7697</v>
      </c>
      <c r="G123" s="43">
        <f>G124+G150+G155</f>
        <v>7153.3</v>
      </c>
      <c r="H123" s="43">
        <f>H124+H150+H155</f>
        <v>543.70000000000005</v>
      </c>
      <c r="I123" s="42"/>
      <c r="J123" s="44"/>
      <c r="K123" s="45"/>
      <c r="L123" s="45"/>
      <c r="M123" s="46"/>
    </row>
    <row r="124" spans="1:13" ht="26.25" thickBot="1" x14ac:dyDescent="0.25">
      <c r="A124" s="47" t="s">
        <v>104</v>
      </c>
      <c r="B124" s="48" t="s">
        <v>105</v>
      </c>
      <c r="C124" s="51"/>
      <c r="D124" s="51"/>
      <c r="E124" s="50">
        <f>E125+E130+E132+E133+E136+E137+E140+E142+E143+E144+E148+E149</f>
        <v>5957.2</v>
      </c>
      <c r="F124" s="50">
        <f>F125+F130+F132+F133+F136+F137+F140+F142+F143+F144+F148+F149</f>
        <v>7681.8</v>
      </c>
      <c r="G124" s="50">
        <f>G125+G130+G132+G133+G136+G137+G140+G142+G143+G144+G148+G149+0.1</f>
        <v>7138.2</v>
      </c>
      <c r="H124" s="50">
        <f>H125+H130+H132+H133+H136+H137+H140+H142+H143+H144+H148+H149-0.1</f>
        <v>543.6</v>
      </c>
      <c r="I124" s="49"/>
      <c r="J124" s="51"/>
      <c r="K124" s="52"/>
      <c r="L124" s="52"/>
      <c r="M124" s="53"/>
    </row>
    <row r="125" spans="1:13" ht="25.5" x14ac:dyDescent="0.2">
      <c r="A125" s="169" t="s">
        <v>106</v>
      </c>
      <c r="B125" s="172" t="s">
        <v>107</v>
      </c>
      <c r="C125" s="51"/>
      <c r="D125" s="51"/>
      <c r="E125" s="50">
        <f>SUM(E126:E129)</f>
        <v>4557.7</v>
      </c>
      <c r="F125" s="50">
        <f>SUM(F126:F129)</f>
        <v>3228.5</v>
      </c>
      <c r="G125" s="50">
        <f>SUM(G126:G129)</f>
        <v>3227.2</v>
      </c>
      <c r="H125" s="50">
        <f>SUM(H126:H129)</f>
        <v>1.3</v>
      </c>
      <c r="I125" s="49" t="s">
        <v>113</v>
      </c>
      <c r="J125" s="51" t="s">
        <v>66</v>
      </c>
      <c r="K125" s="52" t="s">
        <v>175</v>
      </c>
      <c r="L125" s="52" t="s">
        <v>351</v>
      </c>
      <c r="M125" s="53" t="s">
        <v>352</v>
      </c>
    </row>
    <row r="126" spans="1:13" ht="25.5" x14ac:dyDescent="0.2">
      <c r="A126" s="201"/>
      <c r="B126" s="173"/>
      <c r="C126" s="37" t="s">
        <v>13</v>
      </c>
      <c r="D126" s="37" t="s">
        <v>242</v>
      </c>
      <c r="E126" s="36">
        <v>29.9</v>
      </c>
      <c r="F126" s="36">
        <v>29.9</v>
      </c>
      <c r="G126" s="36">
        <v>29.9</v>
      </c>
      <c r="H126" s="36">
        <v>0</v>
      </c>
      <c r="I126" s="35" t="s">
        <v>353</v>
      </c>
      <c r="J126" s="37" t="s">
        <v>354</v>
      </c>
      <c r="K126" s="38" t="s">
        <v>355</v>
      </c>
      <c r="L126" s="38" t="s">
        <v>168</v>
      </c>
      <c r="M126" s="39" t="s">
        <v>356</v>
      </c>
    </row>
    <row r="127" spans="1:13" ht="25.5" x14ac:dyDescent="0.2">
      <c r="A127" s="201"/>
      <c r="B127" s="173"/>
      <c r="C127" s="37" t="s">
        <v>11</v>
      </c>
      <c r="D127" s="37" t="s">
        <v>240</v>
      </c>
      <c r="E127" s="36">
        <v>17.899999999999999</v>
      </c>
      <c r="F127" s="36">
        <v>17.899999999999999</v>
      </c>
      <c r="G127" s="36">
        <v>17.899999999999999</v>
      </c>
      <c r="H127" s="36">
        <v>0</v>
      </c>
      <c r="I127" s="35" t="s">
        <v>357</v>
      </c>
      <c r="J127" s="37" t="s">
        <v>354</v>
      </c>
      <c r="K127" s="38" t="s">
        <v>358</v>
      </c>
      <c r="L127" s="38" t="s">
        <v>359</v>
      </c>
      <c r="M127" s="39" t="s">
        <v>356</v>
      </c>
    </row>
    <row r="128" spans="1:13" ht="25.5" x14ac:dyDescent="0.2">
      <c r="A128" s="201"/>
      <c r="B128" s="173"/>
      <c r="C128" s="37" t="s">
        <v>1</v>
      </c>
      <c r="D128" s="37" t="s">
        <v>205</v>
      </c>
      <c r="E128" s="36">
        <v>4104.8999999999996</v>
      </c>
      <c r="F128" s="36">
        <v>3180.7</v>
      </c>
      <c r="G128" s="36">
        <v>3179.4</v>
      </c>
      <c r="H128" s="36">
        <v>1.3</v>
      </c>
      <c r="I128" s="35" t="s">
        <v>108</v>
      </c>
      <c r="J128" s="37" t="s">
        <v>109</v>
      </c>
      <c r="K128" s="38" t="s">
        <v>68</v>
      </c>
      <c r="L128" s="38" t="s">
        <v>68</v>
      </c>
      <c r="M128" s="39" t="s">
        <v>420</v>
      </c>
    </row>
    <row r="129" spans="1:14" ht="26.25" thickBot="1" x14ac:dyDescent="0.25">
      <c r="A129" s="200"/>
      <c r="B129" s="174"/>
      <c r="C129" s="37" t="s">
        <v>11</v>
      </c>
      <c r="D129" s="37" t="s">
        <v>207</v>
      </c>
      <c r="E129" s="36">
        <v>405</v>
      </c>
      <c r="F129" s="36">
        <v>0</v>
      </c>
      <c r="G129" s="36">
        <v>0</v>
      </c>
      <c r="H129" s="36">
        <v>0</v>
      </c>
      <c r="I129" s="35" t="s">
        <v>360</v>
      </c>
      <c r="J129" s="37" t="s">
        <v>354</v>
      </c>
      <c r="K129" s="38" t="s">
        <v>67</v>
      </c>
      <c r="L129" s="38" t="s">
        <v>361</v>
      </c>
      <c r="M129" s="39" t="s">
        <v>362</v>
      </c>
    </row>
    <row r="130" spans="1:14" x14ac:dyDescent="0.2">
      <c r="A130" s="169" t="s">
        <v>114</v>
      </c>
      <c r="B130" s="172" t="s">
        <v>243</v>
      </c>
      <c r="C130" s="51"/>
      <c r="D130" s="51"/>
      <c r="E130" s="50">
        <f>SUM(E131:E131)</f>
        <v>93.4</v>
      </c>
      <c r="F130" s="50">
        <f>SUM(F131:F131)</f>
        <v>200</v>
      </c>
      <c r="G130" s="50">
        <f>SUM(G131:G131)</f>
        <v>193.4</v>
      </c>
      <c r="H130" s="50">
        <f>SUM(H131:H131)</f>
        <v>6.6</v>
      </c>
      <c r="I130" s="172" t="s">
        <v>244</v>
      </c>
      <c r="J130" s="145" t="s">
        <v>66</v>
      </c>
      <c r="K130" s="192" t="s">
        <v>131</v>
      </c>
      <c r="L130" s="192" t="s">
        <v>131</v>
      </c>
      <c r="M130" s="190" t="s">
        <v>363</v>
      </c>
    </row>
    <row r="131" spans="1:14" ht="29.1" customHeight="1" thickBot="1" x14ac:dyDescent="0.25">
      <c r="A131" s="171"/>
      <c r="B131" s="174"/>
      <c r="C131" s="37" t="s">
        <v>1</v>
      </c>
      <c r="D131" s="37" t="s">
        <v>205</v>
      </c>
      <c r="E131" s="36">
        <v>93.4</v>
      </c>
      <c r="F131" s="36">
        <v>200</v>
      </c>
      <c r="G131" s="36">
        <v>193.4</v>
      </c>
      <c r="H131" s="36">
        <v>6.6</v>
      </c>
      <c r="I131" s="174"/>
      <c r="J131" s="203"/>
      <c r="K131" s="183"/>
      <c r="L131" s="183"/>
      <c r="M131" s="177"/>
    </row>
    <row r="132" spans="1:14" ht="31.15" customHeight="1" thickBot="1" x14ac:dyDescent="0.25">
      <c r="A132" s="47" t="s">
        <v>116</v>
      </c>
      <c r="B132" s="48" t="s">
        <v>5</v>
      </c>
      <c r="C132" s="51" t="s">
        <v>1</v>
      </c>
      <c r="D132" s="51" t="s">
        <v>205</v>
      </c>
      <c r="E132" s="54">
        <v>59.5</v>
      </c>
      <c r="F132" s="54">
        <v>59.5</v>
      </c>
      <c r="G132" s="54">
        <v>59.5</v>
      </c>
      <c r="H132" s="54">
        <v>0</v>
      </c>
      <c r="I132" s="49" t="s">
        <v>364</v>
      </c>
      <c r="J132" s="51" t="s">
        <v>354</v>
      </c>
      <c r="K132" s="52" t="s">
        <v>117</v>
      </c>
      <c r="L132" s="52" t="s">
        <v>117</v>
      </c>
      <c r="M132" s="53" t="s">
        <v>483</v>
      </c>
    </row>
    <row r="133" spans="1:14" ht="25.5" x14ac:dyDescent="0.2">
      <c r="A133" s="169" t="s">
        <v>118</v>
      </c>
      <c r="B133" s="172" t="s">
        <v>45</v>
      </c>
      <c r="C133" s="145" t="s">
        <v>1</v>
      </c>
      <c r="D133" s="145" t="s">
        <v>205</v>
      </c>
      <c r="E133" s="219">
        <f>SUM(E134:E135)+120</f>
        <v>120</v>
      </c>
      <c r="F133" s="219">
        <f>SUM(F134:F135)+100</f>
        <v>100</v>
      </c>
      <c r="G133" s="219">
        <f>SUM(G134:G135)+85.2</f>
        <v>85.2</v>
      </c>
      <c r="H133" s="219">
        <f>SUM(H134:H135)+14.8</f>
        <v>14.8</v>
      </c>
      <c r="I133" s="49" t="s">
        <v>449</v>
      </c>
      <c r="J133" s="51" t="s">
        <v>66</v>
      </c>
      <c r="K133" s="52" t="s">
        <v>70</v>
      </c>
      <c r="L133" s="52" t="s">
        <v>70</v>
      </c>
      <c r="M133" s="53" t="s">
        <v>365</v>
      </c>
    </row>
    <row r="134" spans="1:14" ht="38.25" x14ac:dyDescent="0.2">
      <c r="A134" s="201"/>
      <c r="B134" s="173"/>
      <c r="C134" s="146"/>
      <c r="D134" s="146"/>
      <c r="E134" s="220"/>
      <c r="F134" s="220"/>
      <c r="G134" s="220"/>
      <c r="H134" s="220"/>
      <c r="I134" s="35" t="s">
        <v>450</v>
      </c>
      <c r="J134" s="37" t="s">
        <v>66</v>
      </c>
      <c r="K134" s="38" t="s">
        <v>70</v>
      </c>
      <c r="L134" s="38" t="s">
        <v>68</v>
      </c>
      <c r="M134" s="39" t="s">
        <v>484</v>
      </c>
    </row>
    <row r="135" spans="1:14" ht="16.149999999999999" customHeight="1" thickBot="1" x14ac:dyDescent="0.25">
      <c r="A135" s="200"/>
      <c r="B135" s="174"/>
      <c r="C135" s="147"/>
      <c r="D135" s="147"/>
      <c r="E135" s="221"/>
      <c r="F135" s="221"/>
      <c r="G135" s="221"/>
      <c r="H135" s="221"/>
      <c r="I135" s="35" t="s">
        <v>46</v>
      </c>
      <c r="J135" s="37" t="s">
        <v>66</v>
      </c>
      <c r="K135" s="38" t="s">
        <v>70</v>
      </c>
      <c r="L135" s="38" t="s">
        <v>70</v>
      </c>
      <c r="M135" s="39" t="s">
        <v>365</v>
      </c>
    </row>
    <row r="136" spans="1:14" ht="39" hidden="1" thickBot="1" x14ac:dyDescent="0.25">
      <c r="A136" s="66" t="s">
        <v>119</v>
      </c>
      <c r="B136" s="67" t="s">
        <v>24</v>
      </c>
      <c r="C136" s="70" t="s">
        <v>13</v>
      </c>
      <c r="D136" s="70" t="s">
        <v>242</v>
      </c>
      <c r="E136" s="69">
        <v>0</v>
      </c>
      <c r="F136" s="69">
        <v>0</v>
      </c>
      <c r="G136" s="69">
        <v>0</v>
      </c>
      <c r="H136" s="69">
        <v>0</v>
      </c>
      <c r="I136" s="68" t="s">
        <v>120</v>
      </c>
      <c r="J136" s="70" t="s">
        <v>74</v>
      </c>
      <c r="K136" s="71" t="s">
        <v>68</v>
      </c>
      <c r="L136" s="71" t="s">
        <v>68</v>
      </c>
      <c r="M136" s="53"/>
    </row>
    <row r="137" spans="1:14" x14ac:dyDescent="0.2">
      <c r="A137" s="138" t="s">
        <v>121</v>
      </c>
      <c r="B137" s="140" t="s">
        <v>23</v>
      </c>
      <c r="C137" s="74"/>
      <c r="D137" s="74"/>
      <c r="E137" s="75">
        <f>SUM(E138:E139)</f>
        <v>23.7</v>
      </c>
      <c r="F137" s="75">
        <f>SUM(F138:F139)</f>
        <v>23.7</v>
      </c>
      <c r="G137" s="75">
        <f>SUM(G138:G139)</f>
        <v>8.1999999999999993</v>
      </c>
      <c r="H137" s="75">
        <f>SUM(H138:H139)</f>
        <v>15.5</v>
      </c>
      <c r="I137" s="140" t="s">
        <v>122</v>
      </c>
      <c r="J137" s="142" t="s">
        <v>66</v>
      </c>
      <c r="K137" s="178" t="s">
        <v>112</v>
      </c>
      <c r="L137" s="178" t="s">
        <v>70</v>
      </c>
      <c r="M137" s="166" t="s">
        <v>485</v>
      </c>
    </row>
    <row r="138" spans="1:14" x14ac:dyDescent="0.2">
      <c r="A138" s="217"/>
      <c r="B138" s="159"/>
      <c r="C138" s="76" t="s">
        <v>14</v>
      </c>
      <c r="D138" s="76" t="s">
        <v>229</v>
      </c>
      <c r="E138" s="77">
        <v>8.1999999999999993</v>
      </c>
      <c r="F138" s="77">
        <v>8.1999999999999993</v>
      </c>
      <c r="G138" s="77">
        <v>8.1999999999999993</v>
      </c>
      <c r="H138" s="77">
        <v>0</v>
      </c>
      <c r="I138" s="159"/>
      <c r="J138" s="207"/>
      <c r="K138" s="152"/>
      <c r="L138" s="152"/>
      <c r="M138" s="167"/>
    </row>
    <row r="139" spans="1:14" ht="46.5" customHeight="1" thickBot="1" x14ac:dyDescent="0.25">
      <c r="A139" s="218"/>
      <c r="B139" s="141"/>
      <c r="C139" s="76" t="s">
        <v>13</v>
      </c>
      <c r="D139" s="76" t="s">
        <v>242</v>
      </c>
      <c r="E139" s="77">
        <v>15.5</v>
      </c>
      <c r="F139" s="77">
        <v>15.5</v>
      </c>
      <c r="G139" s="77">
        <v>0</v>
      </c>
      <c r="H139" s="77">
        <v>15.5</v>
      </c>
      <c r="I139" s="141"/>
      <c r="J139" s="208"/>
      <c r="K139" s="153"/>
      <c r="L139" s="153"/>
      <c r="M139" s="168"/>
    </row>
    <row r="140" spans="1:14" x14ac:dyDescent="0.2">
      <c r="A140" s="169" t="s">
        <v>246</v>
      </c>
      <c r="B140" s="172" t="s">
        <v>366</v>
      </c>
      <c r="C140" s="51"/>
      <c r="D140" s="51"/>
      <c r="E140" s="50">
        <f>SUM(E141:E141)</f>
        <v>34.9</v>
      </c>
      <c r="F140" s="50">
        <f>SUM(F141:F141)</f>
        <v>34.9</v>
      </c>
      <c r="G140" s="50">
        <f>SUM(G141:G141)</f>
        <v>34.799999999999997</v>
      </c>
      <c r="H140" s="50">
        <f>SUM(H141:H141)</f>
        <v>0.1</v>
      </c>
      <c r="I140" s="172" t="s">
        <v>281</v>
      </c>
      <c r="J140" s="145" t="s">
        <v>74</v>
      </c>
      <c r="K140" s="192" t="s">
        <v>75</v>
      </c>
      <c r="L140" s="192" t="s">
        <v>75</v>
      </c>
      <c r="M140" s="190" t="s">
        <v>367</v>
      </c>
    </row>
    <row r="141" spans="1:14" ht="27" customHeight="1" thickBot="1" x14ac:dyDescent="0.25">
      <c r="A141" s="171"/>
      <c r="B141" s="174"/>
      <c r="C141" s="37" t="s">
        <v>14</v>
      </c>
      <c r="D141" s="37" t="s">
        <v>229</v>
      </c>
      <c r="E141" s="36">
        <v>34.9</v>
      </c>
      <c r="F141" s="36">
        <v>34.9</v>
      </c>
      <c r="G141" s="36">
        <v>34.799999999999997</v>
      </c>
      <c r="H141" s="36">
        <v>0.1</v>
      </c>
      <c r="I141" s="174"/>
      <c r="J141" s="203"/>
      <c r="K141" s="183"/>
      <c r="L141" s="183"/>
      <c r="M141" s="177"/>
    </row>
    <row r="142" spans="1:14" ht="51.75" customHeight="1" thickBot="1" x14ac:dyDescent="0.25">
      <c r="A142" s="47" t="s">
        <v>247</v>
      </c>
      <c r="B142" s="48" t="s">
        <v>248</v>
      </c>
      <c r="C142" s="51"/>
      <c r="D142" s="51"/>
      <c r="E142" s="54"/>
      <c r="F142" s="54"/>
      <c r="G142" s="54"/>
      <c r="H142" s="54"/>
      <c r="I142" s="112" t="s">
        <v>368</v>
      </c>
      <c r="J142" s="105" t="s">
        <v>66</v>
      </c>
      <c r="K142" s="113" t="s">
        <v>112</v>
      </c>
      <c r="L142" s="115">
        <v>2</v>
      </c>
      <c r="M142" s="116" t="s">
        <v>436</v>
      </c>
      <c r="N142" s="110"/>
    </row>
    <row r="143" spans="1:14" ht="16.149999999999999" hidden="1" customHeight="1" thickBot="1" x14ac:dyDescent="0.25">
      <c r="A143" s="66" t="s">
        <v>249</v>
      </c>
      <c r="B143" s="67" t="s">
        <v>250</v>
      </c>
      <c r="C143" s="70" t="s">
        <v>1</v>
      </c>
      <c r="D143" s="70" t="s">
        <v>205</v>
      </c>
      <c r="E143" s="69">
        <v>0</v>
      </c>
      <c r="F143" s="69">
        <v>0</v>
      </c>
      <c r="G143" s="69">
        <v>0</v>
      </c>
      <c r="H143" s="69">
        <v>0</v>
      </c>
      <c r="I143" s="68" t="s">
        <v>115</v>
      </c>
      <c r="J143" s="70" t="s">
        <v>66</v>
      </c>
      <c r="K143" s="71" t="s">
        <v>68</v>
      </c>
      <c r="L143" s="71" t="s">
        <v>68</v>
      </c>
      <c r="M143" s="72"/>
    </row>
    <row r="144" spans="1:14" x14ac:dyDescent="0.2">
      <c r="A144" s="169" t="s">
        <v>251</v>
      </c>
      <c r="B144" s="172" t="s">
        <v>252</v>
      </c>
      <c r="C144" s="51"/>
      <c r="D144" s="51"/>
      <c r="E144" s="50">
        <f>SUM(E145:E147)</f>
        <v>938</v>
      </c>
      <c r="F144" s="50">
        <f>SUM(F145:F147)</f>
        <v>3965.2</v>
      </c>
      <c r="G144" s="50">
        <f>SUM(G145:G147)</f>
        <v>3459.9</v>
      </c>
      <c r="H144" s="50">
        <f>SUM(H145:H147)</f>
        <v>505.3</v>
      </c>
      <c r="I144" s="172" t="s">
        <v>115</v>
      </c>
      <c r="J144" s="145" t="s">
        <v>66</v>
      </c>
      <c r="K144" s="192" t="s">
        <v>245</v>
      </c>
      <c r="L144" s="192" t="s">
        <v>245</v>
      </c>
      <c r="M144" s="190" t="s">
        <v>369</v>
      </c>
    </row>
    <row r="145" spans="1:13" x14ac:dyDescent="0.2">
      <c r="A145" s="170"/>
      <c r="B145" s="173"/>
      <c r="C145" s="37" t="s">
        <v>1</v>
      </c>
      <c r="D145" s="37" t="s">
        <v>205</v>
      </c>
      <c r="E145" s="36">
        <v>938</v>
      </c>
      <c r="F145" s="36">
        <v>2546.9</v>
      </c>
      <c r="G145" s="36">
        <v>2179.1999999999998</v>
      </c>
      <c r="H145" s="36">
        <v>367.7</v>
      </c>
      <c r="I145" s="215"/>
      <c r="J145" s="202"/>
      <c r="K145" s="193"/>
      <c r="L145" s="193"/>
      <c r="M145" s="191"/>
    </row>
    <row r="146" spans="1:13" x14ac:dyDescent="0.2">
      <c r="A146" s="170"/>
      <c r="B146" s="173"/>
      <c r="C146" s="37" t="s">
        <v>199</v>
      </c>
      <c r="D146" s="37" t="s">
        <v>370</v>
      </c>
      <c r="E146" s="36">
        <v>0</v>
      </c>
      <c r="F146" s="36">
        <v>485.2</v>
      </c>
      <c r="G146" s="36">
        <v>485.2</v>
      </c>
      <c r="H146" s="36">
        <v>0</v>
      </c>
      <c r="I146" s="215"/>
      <c r="J146" s="202"/>
      <c r="K146" s="193"/>
      <c r="L146" s="193"/>
      <c r="M146" s="191"/>
    </row>
    <row r="147" spans="1:13" ht="17.649999999999999" customHeight="1" thickBot="1" x14ac:dyDescent="0.25">
      <c r="A147" s="171"/>
      <c r="B147" s="174"/>
      <c r="C147" s="37" t="s">
        <v>11</v>
      </c>
      <c r="D147" s="37" t="s">
        <v>207</v>
      </c>
      <c r="E147" s="36">
        <v>0</v>
      </c>
      <c r="F147" s="36">
        <v>933.1</v>
      </c>
      <c r="G147" s="36">
        <v>795.5</v>
      </c>
      <c r="H147" s="36">
        <v>137.6</v>
      </c>
      <c r="I147" s="216"/>
      <c r="J147" s="203"/>
      <c r="K147" s="183"/>
      <c r="L147" s="183"/>
      <c r="M147" s="177"/>
    </row>
    <row r="148" spans="1:13" ht="53.65" customHeight="1" thickBot="1" x14ac:dyDescent="0.25">
      <c r="A148" s="47" t="s">
        <v>253</v>
      </c>
      <c r="B148" s="48" t="s">
        <v>254</v>
      </c>
      <c r="C148" s="51" t="s">
        <v>1</v>
      </c>
      <c r="D148" s="51" t="s">
        <v>205</v>
      </c>
      <c r="E148" s="54">
        <v>70</v>
      </c>
      <c r="F148" s="54">
        <v>70</v>
      </c>
      <c r="G148" s="54">
        <v>69.900000000000006</v>
      </c>
      <c r="H148" s="54">
        <v>0.1</v>
      </c>
      <c r="I148" s="49" t="s">
        <v>371</v>
      </c>
      <c r="J148" s="51" t="s">
        <v>109</v>
      </c>
      <c r="K148" s="52" t="s">
        <v>67</v>
      </c>
      <c r="L148" s="52" t="s">
        <v>67</v>
      </c>
      <c r="M148" s="53" t="s">
        <v>372</v>
      </c>
    </row>
    <row r="149" spans="1:13" ht="28.15" customHeight="1" thickBot="1" x14ac:dyDescent="0.25">
      <c r="A149" s="98" t="s">
        <v>255</v>
      </c>
      <c r="B149" s="99" t="s">
        <v>256</v>
      </c>
      <c r="C149" s="78" t="s">
        <v>13</v>
      </c>
      <c r="D149" s="78" t="s">
        <v>242</v>
      </c>
      <c r="E149" s="100">
        <v>60</v>
      </c>
      <c r="F149" s="100">
        <v>0</v>
      </c>
      <c r="G149" s="100">
        <v>0</v>
      </c>
      <c r="H149" s="100">
        <v>0</v>
      </c>
      <c r="I149" s="95" t="s">
        <v>373</v>
      </c>
      <c r="J149" s="78" t="s">
        <v>66</v>
      </c>
      <c r="K149" s="96" t="s">
        <v>68</v>
      </c>
      <c r="L149" s="96" t="s">
        <v>68</v>
      </c>
      <c r="M149" s="97" t="s">
        <v>421</v>
      </c>
    </row>
    <row r="150" spans="1:13" ht="42" customHeight="1" thickBot="1" x14ac:dyDescent="0.25">
      <c r="A150" s="47" t="s">
        <v>124</v>
      </c>
      <c r="B150" s="48" t="s">
        <v>28</v>
      </c>
      <c r="C150" s="51"/>
      <c r="D150" s="51"/>
      <c r="E150" s="50">
        <f>SUM(E151:E151)</f>
        <v>5.3</v>
      </c>
      <c r="F150" s="50">
        <f>SUM(F151:F151)</f>
        <v>15.2</v>
      </c>
      <c r="G150" s="50">
        <f>SUM(G151:G151)</f>
        <v>15.1</v>
      </c>
      <c r="H150" s="50">
        <f>SUM(H151:H151)</f>
        <v>0.1</v>
      </c>
      <c r="I150" s="49"/>
      <c r="J150" s="51"/>
      <c r="K150" s="52"/>
      <c r="L150" s="52"/>
      <c r="M150" s="53"/>
    </row>
    <row r="151" spans="1:13" ht="53.1" customHeight="1" x14ac:dyDescent="0.2">
      <c r="A151" s="169" t="s">
        <v>125</v>
      </c>
      <c r="B151" s="172" t="s">
        <v>28</v>
      </c>
      <c r="C151" s="51"/>
      <c r="D151" s="51"/>
      <c r="E151" s="50">
        <f>SUM(E152:E154)</f>
        <v>5.3</v>
      </c>
      <c r="F151" s="50">
        <f>SUM(F152:F154)</f>
        <v>15.2</v>
      </c>
      <c r="G151" s="50">
        <f>SUM(G152:G154)</f>
        <v>15.1</v>
      </c>
      <c r="H151" s="50">
        <f>SUM(H152:H154)</f>
        <v>0.1</v>
      </c>
      <c r="I151" s="49" t="s">
        <v>275</v>
      </c>
      <c r="J151" s="51" t="s">
        <v>66</v>
      </c>
      <c r="K151" s="52" t="s">
        <v>70</v>
      </c>
      <c r="L151" s="52" t="s">
        <v>70</v>
      </c>
      <c r="M151" s="53" t="s">
        <v>486</v>
      </c>
    </row>
    <row r="152" spans="1:13" x14ac:dyDescent="0.2">
      <c r="A152" s="201"/>
      <c r="B152" s="173"/>
      <c r="C152" s="37" t="s">
        <v>13</v>
      </c>
      <c r="D152" s="37" t="s">
        <v>242</v>
      </c>
      <c r="E152" s="36">
        <v>0</v>
      </c>
      <c r="F152" s="36">
        <v>6.2</v>
      </c>
      <c r="G152" s="36">
        <v>6.1</v>
      </c>
      <c r="H152" s="36">
        <v>0.1</v>
      </c>
      <c r="I152" s="175" t="s">
        <v>127</v>
      </c>
      <c r="J152" s="154" t="s">
        <v>66</v>
      </c>
      <c r="K152" s="182" t="s">
        <v>70</v>
      </c>
      <c r="L152" s="182" t="s">
        <v>70</v>
      </c>
      <c r="M152" s="176" t="s">
        <v>462</v>
      </c>
    </row>
    <row r="153" spans="1:13" x14ac:dyDescent="0.2">
      <c r="A153" s="201"/>
      <c r="B153" s="173"/>
      <c r="C153" s="37" t="s">
        <v>14</v>
      </c>
      <c r="D153" s="37" t="s">
        <v>229</v>
      </c>
      <c r="E153" s="36">
        <v>5.3</v>
      </c>
      <c r="F153" s="36">
        <v>5.3</v>
      </c>
      <c r="G153" s="36">
        <v>5.3</v>
      </c>
      <c r="H153" s="36"/>
      <c r="I153" s="173"/>
      <c r="J153" s="202"/>
      <c r="K153" s="193"/>
      <c r="L153" s="193"/>
      <c r="M153" s="191"/>
    </row>
    <row r="154" spans="1:13" ht="31.15" customHeight="1" thickBot="1" x14ac:dyDescent="0.25">
      <c r="A154" s="200"/>
      <c r="B154" s="174"/>
      <c r="C154" s="37" t="s">
        <v>11</v>
      </c>
      <c r="D154" s="37" t="s">
        <v>207</v>
      </c>
      <c r="E154" s="36"/>
      <c r="F154" s="36">
        <v>3.7</v>
      </c>
      <c r="G154" s="36">
        <v>3.7</v>
      </c>
      <c r="H154" s="36"/>
      <c r="I154" s="174"/>
      <c r="J154" s="203"/>
      <c r="K154" s="183"/>
      <c r="L154" s="183"/>
      <c r="M154" s="177"/>
    </row>
    <row r="155" spans="1:13" ht="26.25" hidden="1" thickBot="1" x14ac:dyDescent="0.25">
      <c r="A155" s="66" t="s">
        <v>128</v>
      </c>
      <c r="B155" s="67" t="s">
        <v>129</v>
      </c>
      <c r="C155" s="70"/>
      <c r="D155" s="70"/>
      <c r="E155" s="94">
        <f>SUM(E156:E156)</f>
        <v>0</v>
      </c>
      <c r="F155" s="94">
        <f>SUM(F156:F156)</f>
        <v>0</v>
      </c>
      <c r="G155" s="94">
        <f>SUM(G156:G156)</f>
        <v>0</v>
      </c>
      <c r="H155" s="94">
        <f>SUM(H156:H156)</f>
        <v>0</v>
      </c>
      <c r="I155" s="49"/>
      <c r="J155" s="51"/>
      <c r="K155" s="52"/>
      <c r="L155" s="52"/>
      <c r="M155" s="53"/>
    </row>
    <row r="156" spans="1:13" ht="26.25" hidden="1" thickBot="1" x14ac:dyDescent="0.25">
      <c r="A156" s="66" t="s">
        <v>130</v>
      </c>
      <c r="B156" s="67" t="s">
        <v>129</v>
      </c>
      <c r="C156" s="70"/>
      <c r="D156" s="70"/>
      <c r="E156" s="69">
        <v>0</v>
      </c>
      <c r="F156" s="69">
        <v>0</v>
      </c>
      <c r="G156" s="69">
        <v>0</v>
      </c>
      <c r="H156" s="69">
        <v>0</v>
      </c>
      <c r="I156" s="49"/>
      <c r="J156" s="51"/>
      <c r="K156" s="52"/>
      <c r="L156" s="52"/>
      <c r="M156" s="53"/>
    </row>
    <row r="157" spans="1:13" ht="26.25" thickBot="1" x14ac:dyDescent="0.25">
      <c r="A157" s="40" t="s">
        <v>132</v>
      </c>
      <c r="B157" s="41" t="s">
        <v>133</v>
      </c>
      <c r="C157" s="44"/>
      <c r="D157" s="44"/>
      <c r="E157" s="43">
        <f>E158+E179</f>
        <v>2682</v>
      </c>
      <c r="F157" s="43">
        <f>F158+F179</f>
        <v>3651.3</v>
      </c>
      <c r="G157" s="43">
        <f>G158+G179</f>
        <v>3150.6</v>
      </c>
      <c r="H157" s="43">
        <f>H158+H179</f>
        <v>500.7</v>
      </c>
      <c r="I157" s="42"/>
      <c r="J157" s="44"/>
      <c r="K157" s="45"/>
      <c r="L157" s="45"/>
      <c r="M157" s="46"/>
    </row>
    <row r="158" spans="1:13" ht="26.25" thickBot="1" x14ac:dyDescent="0.25">
      <c r="A158" s="47" t="s">
        <v>134</v>
      </c>
      <c r="B158" s="48" t="s">
        <v>135</v>
      </c>
      <c r="C158" s="51"/>
      <c r="D158" s="51"/>
      <c r="E158" s="50">
        <f>E159+E165+E168+E169+E173+E174+E175+E176+E178</f>
        <v>1405.5</v>
      </c>
      <c r="F158" s="50">
        <f>F159+F165+F168+F169+F173+F174+F175+F176+F178</f>
        <v>1797.5</v>
      </c>
      <c r="G158" s="50">
        <f>G159+G165+G168+G169+G173+G174+G175+G176+G178+0.1</f>
        <v>1729.9</v>
      </c>
      <c r="H158" s="50">
        <f>H159+H165+H168+H169+H173+H174+H175+H176+H178-0.1</f>
        <v>67.599999999999994</v>
      </c>
      <c r="I158" s="49"/>
      <c r="J158" s="51"/>
      <c r="K158" s="52"/>
      <c r="L158" s="52"/>
      <c r="M158" s="53"/>
    </row>
    <row r="159" spans="1:13" ht="25.5" x14ac:dyDescent="0.2">
      <c r="A159" s="169" t="s">
        <v>136</v>
      </c>
      <c r="B159" s="172" t="s">
        <v>20</v>
      </c>
      <c r="C159" s="51"/>
      <c r="D159" s="51"/>
      <c r="E159" s="50">
        <f>SUM(E160:E164)</f>
        <v>556.70000000000005</v>
      </c>
      <c r="F159" s="50">
        <f>SUM(F160:F164)</f>
        <v>750.1</v>
      </c>
      <c r="G159" s="50">
        <f>SUM(G160:G164)-0.1</f>
        <v>704.6</v>
      </c>
      <c r="H159" s="50">
        <f>SUM(H160:H164)+0.1</f>
        <v>45.5</v>
      </c>
      <c r="I159" s="49" t="s">
        <v>139</v>
      </c>
      <c r="J159" s="51" t="s">
        <v>66</v>
      </c>
      <c r="K159" s="52" t="s">
        <v>374</v>
      </c>
      <c r="L159" s="52" t="s">
        <v>375</v>
      </c>
      <c r="M159" s="53"/>
    </row>
    <row r="160" spans="1:13" ht="25.5" x14ac:dyDescent="0.2">
      <c r="A160" s="201"/>
      <c r="B160" s="173"/>
      <c r="C160" s="37" t="s">
        <v>1</v>
      </c>
      <c r="D160" s="37" t="s">
        <v>205</v>
      </c>
      <c r="E160" s="36">
        <v>207.6</v>
      </c>
      <c r="F160" s="36">
        <v>253.9</v>
      </c>
      <c r="G160" s="36">
        <v>236.5</v>
      </c>
      <c r="H160" s="36">
        <v>17.399999999999999</v>
      </c>
      <c r="I160" s="35" t="s">
        <v>376</v>
      </c>
      <c r="J160" s="37" t="s">
        <v>66</v>
      </c>
      <c r="K160" s="38" t="s">
        <v>117</v>
      </c>
      <c r="L160" s="38" t="s">
        <v>123</v>
      </c>
      <c r="M160" s="39" t="s">
        <v>423</v>
      </c>
    </row>
    <row r="161" spans="1:14" ht="25.5" x14ac:dyDescent="0.2">
      <c r="A161" s="201"/>
      <c r="B161" s="173"/>
      <c r="C161" s="37" t="s">
        <v>13</v>
      </c>
      <c r="D161" s="37" t="s">
        <v>242</v>
      </c>
      <c r="E161" s="36">
        <v>349.1</v>
      </c>
      <c r="F161" s="36">
        <v>277.8</v>
      </c>
      <c r="G161" s="36">
        <v>277.8</v>
      </c>
      <c r="H161" s="36">
        <v>0</v>
      </c>
      <c r="I161" s="82" t="s">
        <v>137</v>
      </c>
      <c r="J161" s="76" t="s">
        <v>66</v>
      </c>
      <c r="K161" s="83" t="s">
        <v>377</v>
      </c>
      <c r="L161" s="83" t="s">
        <v>117</v>
      </c>
      <c r="M161" s="84" t="s">
        <v>424</v>
      </c>
    </row>
    <row r="162" spans="1:14" ht="43.5" customHeight="1" x14ac:dyDescent="0.2">
      <c r="A162" s="201"/>
      <c r="B162" s="173"/>
      <c r="C162" s="154" t="s">
        <v>17</v>
      </c>
      <c r="D162" s="154" t="s">
        <v>204</v>
      </c>
      <c r="E162" s="212">
        <v>0</v>
      </c>
      <c r="F162" s="212">
        <v>218.4</v>
      </c>
      <c r="G162" s="212">
        <v>190.4</v>
      </c>
      <c r="H162" s="212">
        <v>28</v>
      </c>
      <c r="I162" s="85" t="s">
        <v>378</v>
      </c>
      <c r="J162" s="80" t="s">
        <v>74</v>
      </c>
      <c r="K162" s="86" t="s">
        <v>70</v>
      </c>
      <c r="L162" s="86" t="s">
        <v>68</v>
      </c>
      <c r="M162" s="87" t="s">
        <v>422</v>
      </c>
    </row>
    <row r="163" spans="1:14" ht="108.6" customHeight="1" x14ac:dyDescent="0.2">
      <c r="A163" s="201"/>
      <c r="B163" s="173"/>
      <c r="C163" s="146"/>
      <c r="D163" s="146"/>
      <c r="E163" s="213"/>
      <c r="F163" s="213"/>
      <c r="G163" s="213"/>
      <c r="H163" s="213"/>
      <c r="I163" s="82" t="s">
        <v>138</v>
      </c>
      <c r="J163" s="76" t="s">
        <v>66</v>
      </c>
      <c r="K163" s="83" t="s">
        <v>379</v>
      </c>
      <c r="L163" s="118" t="s">
        <v>380</v>
      </c>
      <c r="M163" s="84" t="s">
        <v>487</v>
      </c>
      <c r="N163" s="110"/>
    </row>
    <row r="164" spans="1:14" ht="36" customHeight="1" thickBot="1" x14ac:dyDescent="0.25">
      <c r="A164" s="200"/>
      <c r="B164" s="174"/>
      <c r="C164" s="147"/>
      <c r="D164" s="147"/>
      <c r="E164" s="214"/>
      <c r="F164" s="214"/>
      <c r="G164" s="214"/>
      <c r="H164" s="214"/>
      <c r="I164" s="35" t="s">
        <v>381</v>
      </c>
      <c r="J164" s="37" t="s">
        <v>66</v>
      </c>
      <c r="K164" s="38" t="s">
        <v>110</v>
      </c>
      <c r="L164" s="38" t="s">
        <v>110</v>
      </c>
      <c r="M164" s="39" t="s">
        <v>425</v>
      </c>
    </row>
    <row r="165" spans="1:14" x14ac:dyDescent="0.2">
      <c r="A165" s="138" t="s">
        <v>140</v>
      </c>
      <c r="B165" s="140" t="s">
        <v>12</v>
      </c>
      <c r="C165" s="74"/>
      <c r="D165" s="74"/>
      <c r="E165" s="75">
        <f>SUM(E166:E167)</f>
        <v>10.6</v>
      </c>
      <c r="F165" s="75">
        <f>SUM(F166:F167)</f>
        <v>110.6</v>
      </c>
      <c r="G165" s="75">
        <f>SUM(G166:G167)</f>
        <v>92.7</v>
      </c>
      <c r="H165" s="75">
        <f>SUM(H166:H167)</f>
        <v>17.899999999999999</v>
      </c>
      <c r="I165" s="140" t="s">
        <v>141</v>
      </c>
      <c r="J165" s="142" t="s">
        <v>142</v>
      </c>
      <c r="K165" s="178" t="s">
        <v>382</v>
      </c>
      <c r="L165" s="209">
        <v>0.78</v>
      </c>
      <c r="M165" s="204" t="s">
        <v>437</v>
      </c>
      <c r="N165" s="110"/>
    </row>
    <row r="166" spans="1:14" x14ac:dyDescent="0.2">
      <c r="A166" s="155"/>
      <c r="B166" s="159"/>
      <c r="C166" s="76" t="s">
        <v>13</v>
      </c>
      <c r="D166" s="76" t="s">
        <v>242</v>
      </c>
      <c r="E166" s="77">
        <v>10.6</v>
      </c>
      <c r="F166" s="77">
        <v>10.6</v>
      </c>
      <c r="G166" s="77">
        <v>0</v>
      </c>
      <c r="H166" s="77">
        <v>10.6</v>
      </c>
      <c r="I166" s="159"/>
      <c r="J166" s="207"/>
      <c r="K166" s="152"/>
      <c r="L166" s="210"/>
      <c r="M166" s="205"/>
    </row>
    <row r="167" spans="1:14" ht="83.1" customHeight="1" thickBot="1" x14ac:dyDescent="0.25">
      <c r="A167" s="139"/>
      <c r="B167" s="141"/>
      <c r="C167" s="76" t="s">
        <v>17</v>
      </c>
      <c r="D167" s="76" t="s">
        <v>204</v>
      </c>
      <c r="E167" s="77">
        <v>0</v>
      </c>
      <c r="F167" s="77">
        <v>100</v>
      </c>
      <c r="G167" s="77">
        <v>92.7</v>
      </c>
      <c r="H167" s="77">
        <v>7.3</v>
      </c>
      <c r="I167" s="141"/>
      <c r="J167" s="208"/>
      <c r="K167" s="153"/>
      <c r="L167" s="211"/>
      <c r="M167" s="206"/>
    </row>
    <row r="168" spans="1:14" ht="71.099999999999994" customHeight="1" thickBot="1" x14ac:dyDescent="0.25">
      <c r="A168" s="47" t="s">
        <v>143</v>
      </c>
      <c r="B168" s="48" t="s">
        <v>144</v>
      </c>
      <c r="C168" s="51" t="s">
        <v>13</v>
      </c>
      <c r="D168" s="51" t="s">
        <v>242</v>
      </c>
      <c r="E168" s="54">
        <v>8</v>
      </c>
      <c r="F168" s="54">
        <v>8</v>
      </c>
      <c r="G168" s="54">
        <v>8</v>
      </c>
      <c r="H168" s="54">
        <v>0</v>
      </c>
      <c r="I168" s="49" t="s">
        <v>145</v>
      </c>
      <c r="J168" s="51" t="s">
        <v>66</v>
      </c>
      <c r="K168" s="52" t="s">
        <v>146</v>
      </c>
      <c r="L168" s="52" t="s">
        <v>383</v>
      </c>
      <c r="M168" s="53" t="s">
        <v>488</v>
      </c>
    </row>
    <row r="169" spans="1:14" x14ac:dyDescent="0.2">
      <c r="A169" s="169" t="s">
        <v>147</v>
      </c>
      <c r="B169" s="172" t="s">
        <v>21</v>
      </c>
      <c r="C169" s="51"/>
      <c r="D169" s="51"/>
      <c r="E169" s="50">
        <f>SUM(E170:E172)</f>
        <v>626.1</v>
      </c>
      <c r="F169" s="50">
        <f>SUM(F170:F172)</f>
        <v>724.7</v>
      </c>
      <c r="G169" s="50">
        <f>SUM(G170:G172)</f>
        <v>724</v>
      </c>
      <c r="H169" s="50">
        <f>SUM(H170:H172)</f>
        <v>0.7</v>
      </c>
      <c r="I169" s="172" t="s">
        <v>148</v>
      </c>
      <c r="J169" s="145" t="s">
        <v>66</v>
      </c>
      <c r="K169" s="192" t="s">
        <v>384</v>
      </c>
      <c r="L169" s="192" t="s">
        <v>384</v>
      </c>
      <c r="M169" s="190" t="s">
        <v>385</v>
      </c>
    </row>
    <row r="170" spans="1:14" x14ac:dyDescent="0.2">
      <c r="A170" s="201"/>
      <c r="B170" s="173"/>
      <c r="C170" s="37" t="s">
        <v>14</v>
      </c>
      <c r="D170" s="37" t="s">
        <v>229</v>
      </c>
      <c r="E170" s="36">
        <v>5.2</v>
      </c>
      <c r="F170" s="36">
        <v>5.2</v>
      </c>
      <c r="G170" s="36">
        <v>5.2</v>
      </c>
      <c r="H170" s="36">
        <v>0</v>
      </c>
      <c r="I170" s="173"/>
      <c r="J170" s="202"/>
      <c r="K170" s="193"/>
      <c r="L170" s="193"/>
      <c r="M170" s="191"/>
    </row>
    <row r="171" spans="1:14" x14ac:dyDescent="0.2">
      <c r="A171" s="201"/>
      <c r="B171" s="173"/>
      <c r="C171" s="37" t="s">
        <v>14</v>
      </c>
      <c r="D171" s="37" t="s">
        <v>257</v>
      </c>
      <c r="E171" s="36">
        <v>10.5</v>
      </c>
      <c r="F171" s="36">
        <v>10.5</v>
      </c>
      <c r="G171" s="36">
        <v>10.5</v>
      </c>
      <c r="H171" s="36">
        <v>0</v>
      </c>
      <c r="I171" s="173"/>
      <c r="J171" s="202"/>
      <c r="K171" s="193"/>
      <c r="L171" s="193"/>
      <c r="M171" s="191"/>
    </row>
    <row r="172" spans="1:14" ht="13.5" thickBot="1" x14ac:dyDescent="0.25">
      <c r="A172" s="200"/>
      <c r="B172" s="174"/>
      <c r="C172" s="37" t="s">
        <v>13</v>
      </c>
      <c r="D172" s="37" t="s">
        <v>242</v>
      </c>
      <c r="E172" s="36">
        <v>610.4</v>
      </c>
      <c r="F172" s="36">
        <v>709</v>
      </c>
      <c r="G172" s="36">
        <v>708.3</v>
      </c>
      <c r="H172" s="36">
        <v>0.7</v>
      </c>
      <c r="I172" s="174"/>
      <c r="J172" s="203"/>
      <c r="K172" s="183"/>
      <c r="L172" s="183"/>
      <c r="M172" s="177"/>
    </row>
    <row r="173" spans="1:14" ht="57" customHeight="1" thickBot="1" x14ac:dyDescent="0.25">
      <c r="A173" s="47" t="s">
        <v>149</v>
      </c>
      <c r="B173" s="48" t="s">
        <v>150</v>
      </c>
      <c r="C173" s="51" t="s">
        <v>1</v>
      </c>
      <c r="D173" s="51" t="s">
        <v>205</v>
      </c>
      <c r="E173" s="54">
        <v>45</v>
      </c>
      <c r="F173" s="54">
        <v>45</v>
      </c>
      <c r="G173" s="54">
        <v>44.8</v>
      </c>
      <c r="H173" s="54">
        <v>0.2</v>
      </c>
      <c r="I173" s="49" t="s">
        <v>151</v>
      </c>
      <c r="J173" s="51" t="s">
        <v>66</v>
      </c>
      <c r="K173" s="52" t="s">
        <v>96</v>
      </c>
      <c r="L173" s="52" t="s">
        <v>96</v>
      </c>
      <c r="M173" s="53" t="s">
        <v>426</v>
      </c>
    </row>
    <row r="174" spans="1:14" ht="39" hidden="1" thickBot="1" x14ac:dyDescent="0.25">
      <c r="A174" s="66" t="s">
        <v>258</v>
      </c>
      <c r="B174" s="67" t="s">
        <v>259</v>
      </c>
      <c r="C174" s="70"/>
      <c r="D174" s="70"/>
      <c r="E174" s="69">
        <v>0</v>
      </c>
      <c r="F174" s="69">
        <v>0</v>
      </c>
      <c r="G174" s="69">
        <v>0</v>
      </c>
      <c r="H174" s="69">
        <v>0</v>
      </c>
      <c r="I174" s="68" t="s">
        <v>386</v>
      </c>
      <c r="J174" s="70" t="s">
        <v>109</v>
      </c>
      <c r="K174" s="71" t="s">
        <v>68</v>
      </c>
      <c r="L174" s="71" t="s">
        <v>68</v>
      </c>
      <c r="M174" s="53"/>
    </row>
    <row r="175" spans="1:14" ht="39" hidden="1" thickBot="1" x14ac:dyDescent="0.25">
      <c r="A175" s="66" t="s">
        <v>260</v>
      </c>
      <c r="B175" s="67" t="s">
        <v>387</v>
      </c>
      <c r="C175" s="70" t="s">
        <v>13</v>
      </c>
      <c r="D175" s="70" t="s">
        <v>242</v>
      </c>
      <c r="E175" s="69">
        <v>0</v>
      </c>
      <c r="F175" s="69">
        <v>0</v>
      </c>
      <c r="G175" s="69">
        <v>0</v>
      </c>
      <c r="H175" s="69">
        <v>0</v>
      </c>
      <c r="I175" s="68" t="s">
        <v>388</v>
      </c>
      <c r="J175" s="70" t="s">
        <v>66</v>
      </c>
      <c r="K175" s="71" t="s">
        <v>68</v>
      </c>
      <c r="L175" s="71" t="s">
        <v>68</v>
      </c>
      <c r="M175" s="53"/>
    </row>
    <row r="176" spans="1:14" ht="15.6" customHeight="1" x14ac:dyDescent="0.2">
      <c r="A176" s="169" t="s">
        <v>261</v>
      </c>
      <c r="B176" s="172" t="s">
        <v>152</v>
      </c>
      <c r="C176" s="51" t="s">
        <v>1</v>
      </c>
      <c r="D176" s="51" t="s">
        <v>205</v>
      </c>
      <c r="E176" s="50">
        <f>SUM(E177:E177)+139.1</f>
        <v>139.1</v>
      </c>
      <c r="F176" s="50">
        <f>SUM(F177:F177)+139.1</f>
        <v>139.1</v>
      </c>
      <c r="G176" s="50">
        <f>SUM(G177:G177)+139.1</f>
        <v>139.1</v>
      </c>
      <c r="H176" s="50">
        <f>SUM(H177:H177)</f>
        <v>0</v>
      </c>
      <c r="I176" s="49" t="s">
        <v>154</v>
      </c>
      <c r="J176" s="51" t="s">
        <v>66</v>
      </c>
      <c r="K176" s="52" t="s">
        <v>131</v>
      </c>
      <c r="L176" s="52" t="s">
        <v>131</v>
      </c>
      <c r="M176" s="53"/>
    </row>
    <row r="177" spans="1:13" ht="15.6" customHeight="1" thickBot="1" x14ac:dyDescent="0.25">
      <c r="A177" s="200"/>
      <c r="B177" s="174"/>
      <c r="C177" s="37"/>
      <c r="D177" s="37"/>
      <c r="E177" s="36">
        <v>0</v>
      </c>
      <c r="F177" s="36">
        <v>0</v>
      </c>
      <c r="G177" s="36">
        <v>0</v>
      </c>
      <c r="H177" s="36">
        <v>0</v>
      </c>
      <c r="I177" s="35" t="s">
        <v>153</v>
      </c>
      <c r="J177" s="37" t="s">
        <v>66</v>
      </c>
      <c r="K177" s="38" t="s">
        <v>117</v>
      </c>
      <c r="L177" s="38" t="s">
        <v>117</v>
      </c>
      <c r="M177" s="39"/>
    </row>
    <row r="178" spans="1:13" ht="21.6" customHeight="1" thickBot="1" x14ac:dyDescent="0.25">
      <c r="A178" s="47" t="s">
        <v>262</v>
      </c>
      <c r="B178" s="48" t="s">
        <v>263</v>
      </c>
      <c r="C178" s="51" t="s">
        <v>13</v>
      </c>
      <c r="D178" s="51" t="s">
        <v>242</v>
      </c>
      <c r="E178" s="54">
        <v>20</v>
      </c>
      <c r="F178" s="54">
        <v>20</v>
      </c>
      <c r="G178" s="54">
        <v>16.600000000000001</v>
      </c>
      <c r="H178" s="54">
        <v>3.4</v>
      </c>
      <c r="I178" s="49" t="s">
        <v>389</v>
      </c>
      <c r="J178" s="51" t="s">
        <v>66</v>
      </c>
      <c r="K178" s="52" t="s">
        <v>117</v>
      </c>
      <c r="L178" s="52" t="s">
        <v>117</v>
      </c>
      <c r="M178" s="53" t="s">
        <v>483</v>
      </c>
    </row>
    <row r="179" spans="1:13" ht="39" thickBot="1" x14ac:dyDescent="0.25">
      <c r="A179" s="47" t="s">
        <v>155</v>
      </c>
      <c r="B179" s="48" t="s">
        <v>156</v>
      </c>
      <c r="C179" s="51"/>
      <c r="D179" s="51"/>
      <c r="E179" s="50">
        <f>E180+E182+E185+E186+E187+E188+E191+E194+E195+E199+E203+E206</f>
        <v>1276.5</v>
      </c>
      <c r="F179" s="50">
        <f>F180+F182+F185+F186+F187+F188+F191+F194+F195+F199+F203+F206</f>
        <v>1853.8</v>
      </c>
      <c r="G179" s="50">
        <f>G180+G182+G185+G186+G187+G188+G191+G194+G195+G199+G203+G206-0.2</f>
        <v>1420.7</v>
      </c>
      <c r="H179" s="50">
        <f>H180+H182+H185+H186+H187+H188+H191+H194+H195+H199+H203+H206+0.2</f>
        <v>433.1</v>
      </c>
      <c r="I179" s="49"/>
      <c r="J179" s="51"/>
      <c r="K179" s="52"/>
      <c r="L179" s="52"/>
      <c r="M179" s="53"/>
    </row>
    <row r="180" spans="1:13" ht="25.5" x14ac:dyDescent="0.2">
      <c r="A180" s="169" t="s">
        <v>157</v>
      </c>
      <c r="B180" s="172" t="s">
        <v>452</v>
      </c>
      <c r="C180" s="51"/>
      <c r="D180" s="51"/>
      <c r="E180" s="50">
        <f>SUM(E181:E181)</f>
        <v>1</v>
      </c>
      <c r="F180" s="50">
        <f>SUM(F181:F181)</f>
        <v>1</v>
      </c>
      <c r="G180" s="50">
        <f>SUM(G181:G181)</f>
        <v>1</v>
      </c>
      <c r="H180" s="50">
        <f>SUM(H181:H181)</f>
        <v>0</v>
      </c>
      <c r="I180" s="49" t="s">
        <v>451</v>
      </c>
      <c r="J180" s="51" t="s">
        <v>66</v>
      </c>
      <c r="K180" s="52" t="s">
        <v>68</v>
      </c>
      <c r="L180" s="52" t="s">
        <v>68</v>
      </c>
      <c r="M180" s="53"/>
    </row>
    <row r="181" spans="1:13" ht="26.25" thickBot="1" x14ac:dyDescent="0.25">
      <c r="A181" s="200"/>
      <c r="B181" s="174"/>
      <c r="C181" s="37" t="s">
        <v>11</v>
      </c>
      <c r="D181" s="37" t="s">
        <v>240</v>
      </c>
      <c r="E181" s="36">
        <v>1</v>
      </c>
      <c r="F181" s="36">
        <v>1</v>
      </c>
      <c r="G181" s="36">
        <v>1</v>
      </c>
      <c r="H181" s="36">
        <v>0</v>
      </c>
      <c r="I181" s="35" t="s">
        <v>158</v>
      </c>
      <c r="J181" s="37" t="s">
        <v>74</v>
      </c>
      <c r="K181" s="38" t="s">
        <v>68</v>
      </c>
      <c r="L181" s="38" t="s">
        <v>68</v>
      </c>
      <c r="M181" s="39"/>
    </row>
    <row r="182" spans="1:13" x14ac:dyDescent="0.2">
      <c r="A182" s="138" t="s">
        <v>159</v>
      </c>
      <c r="B182" s="140" t="s">
        <v>26</v>
      </c>
      <c r="C182" s="74"/>
      <c r="D182" s="74"/>
      <c r="E182" s="75">
        <f>SUM(E183:E184)</f>
        <v>11.8</v>
      </c>
      <c r="F182" s="75">
        <f>SUM(F183:F184)</f>
        <v>90.1</v>
      </c>
      <c r="G182" s="75">
        <f>SUM(G183:G184)</f>
        <v>3.6</v>
      </c>
      <c r="H182" s="75">
        <f>SUM(H183:H184)</f>
        <v>86.5</v>
      </c>
      <c r="I182" s="140" t="s">
        <v>390</v>
      </c>
      <c r="J182" s="142" t="s">
        <v>66</v>
      </c>
      <c r="K182" s="178" t="s">
        <v>70</v>
      </c>
      <c r="L182" s="178" t="s">
        <v>68</v>
      </c>
      <c r="M182" s="166" t="s">
        <v>489</v>
      </c>
    </row>
    <row r="183" spans="1:13" x14ac:dyDescent="0.2">
      <c r="A183" s="155"/>
      <c r="B183" s="159"/>
      <c r="C183" s="76" t="s">
        <v>6</v>
      </c>
      <c r="D183" s="76" t="s">
        <v>186</v>
      </c>
      <c r="E183" s="77">
        <v>0</v>
      </c>
      <c r="F183" s="77">
        <v>78.3</v>
      </c>
      <c r="G183" s="77">
        <v>0</v>
      </c>
      <c r="H183" s="77">
        <v>78.3</v>
      </c>
      <c r="I183" s="159"/>
      <c r="J183" s="143"/>
      <c r="K183" s="152"/>
      <c r="L183" s="152"/>
      <c r="M183" s="167"/>
    </row>
    <row r="184" spans="1:13" ht="16.149999999999999" customHeight="1" thickBot="1" x14ac:dyDescent="0.25">
      <c r="A184" s="139"/>
      <c r="B184" s="141"/>
      <c r="C184" s="76" t="s">
        <v>11</v>
      </c>
      <c r="D184" s="76" t="s">
        <v>207</v>
      </c>
      <c r="E184" s="77">
        <v>11.8</v>
      </c>
      <c r="F184" s="77">
        <v>11.8</v>
      </c>
      <c r="G184" s="77">
        <v>3.6</v>
      </c>
      <c r="H184" s="77">
        <v>8.1999999999999993</v>
      </c>
      <c r="I184" s="141"/>
      <c r="J184" s="144"/>
      <c r="K184" s="153"/>
      <c r="L184" s="153"/>
      <c r="M184" s="168"/>
    </row>
    <row r="185" spans="1:13" ht="26.25" hidden="1" thickBot="1" x14ac:dyDescent="0.25">
      <c r="A185" s="66" t="s">
        <v>391</v>
      </c>
      <c r="B185" s="67" t="s">
        <v>392</v>
      </c>
      <c r="C185" s="70"/>
      <c r="D185" s="70"/>
      <c r="E185" s="69">
        <v>0</v>
      </c>
      <c r="F185" s="69">
        <v>0</v>
      </c>
      <c r="G185" s="69">
        <v>0</v>
      </c>
      <c r="H185" s="69">
        <v>0</v>
      </c>
      <c r="I185" s="49"/>
      <c r="J185" s="51"/>
      <c r="K185" s="52"/>
      <c r="L185" s="52"/>
      <c r="M185" s="53"/>
    </row>
    <row r="186" spans="1:13" ht="39" thickBot="1" x14ac:dyDescent="0.25">
      <c r="A186" s="47" t="s">
        <v>160</v>
      </c>
      <c r="B186" s="48" t="s">
        <v>264</v>
      </c>
      <c r="C186" s="51" t="s">
        <v>1</v>
      </c>
      <c r="D186" s="51" t="s">
        <v>205</v>
      </c>
      <c r="E186" s="54">
        <v>3.4</v>
      </c>
      <c r="F186" s="54">
        <v>3.4</v>
      </c>
      <c r="G186" s="54">
        <v>3.1</v>
      </c>
      <c r="H186" s="54">
        <v>0.3</v>
      </c>
      <c r="I186" s="49" t="s">
        <v>265</v>
      </c>
      <c r="J186" s="51" t="s">
        <v>66</v>
      </c>
      <c r="K186" s="52" t="s">
        <v>175</v>
      </c>
      <c r="L186" s="52" t="s">
        <v>175</v>
      </c>
      <c r="M186" s="53" t="s">
        <v>490</v>
      </c>
    </row>
    <row r="187" spans="1:13" ht="26.25" hidden="1" thickBot="1" x14ac:dyDescent="0.25">
      <c r="A187" s="66" t="s">
        <v>393</v>
      </c>
      <c r="B187" s="67" t="s">
        <v>394</v>
      </c>
      <c r="C187" s="70"/>
      <c r="D187" s="70"/>
      <c r="E187" s="69">
        <v>0</v>
      </c>
      <c r="F187" s="69">
        <v>0</v>
      </c>
      <c r="G187" s="69">
        <v>0</v>
      </c>
      <c r="H187" s="69">
        <v>0</v>
      </c>
      <c r="I187" s="49"/>
      <c r="J187" s="51"/>
      <c r="K187" s="52"/>
      <c r="L187" s="52"/>
      <c r="M187" s="53"/>
    </row>
    <row r="188" spans="1:13" ht="37.5" customHeight="1" x14ac:dyDescent="0.2">
      <c r="A188" s="138" t="s">
        <v>161</v>
      </c>
      <c r="B188" s="140" t="s">
        <v>29</v>
      </c>
      <c r="C188" s="142" t="s">
        <v>13</v>
      </c>
      <c r="D188" s="142" t="s">
        <v>242</v>
      </c>
      <c r="E188" s="136">
        <f>SUM(E189:E190)+98.1</f>
        <v>98.1</v>
      </c>
      <c r="F188" s="136">
        <f>SUM(F189:F190)+124.6</f>
        <v>124.6</v>
      </c>
      <c r="G188" s="136">
        <f>SUM(G189:G190)+107.2</f>
        <v>107.2</v>
      </c>
      <c r="H188" s="136">
        <f>SUM(H189:H190)+17.4</f>
        <v>17.399999999999999</v>
      </c>
      <c r="I188" s="90" t="s">
        <v>395</v>
      </c>
      <c r="J188" s="74" t="s">
        <v>66</v>
      </c>
      <c r="K188" s="91" t="s">
        <v>123</v>
      </c>
      <c r="L188" s="91" t="s">
        <v>175</v>
      </c>
      <c r="M188" s="92" t="s">
        <v>491</v>
      </c>
    </row>
    <row r="189" spans="1:13" ht="28.15" customHeight="1" x14ac:dyDescent="0.2">
      <c r="A189" s="155"/>
      <c r="B189" s="159"/>
      <c r="C189" s="143"/>
      <c r="D189" s="143"/>
      <c r="E189" s="151"/>
      <c r="F189" s="152"/>
      <c r="G189" s="152"/>
      <c r="H189" s="152"/>
      <c r="I189" s="82" t="s">
        <v>162</v>
      </c>
      <c r="J189" s="76" t="s">
        <v>66</v>
      </c>
      <c r="K189" s="83" t="s">
        <v>241</v>
      </c>
      <c r="L189" s="83" t="s">
        <v>123</v>
      </c>
      <c r="M189" s="84" t="s">
        <v>396</v>
      </c>
    </row>
    <row r="190" spans="1:13" ht="42.6" customHeight="1" thickBot="1" x14ac:dyDescent="0.25">
      <c r="A190" s="139"/>
      <c r="B190" s="141"/>
      <c r="C190" s="144"/>
      <c r="D190" s="144"/>
      <c r="E190" s="137"/>
      <c r="F190" s="153"/>
      <c r="G190" s="153"/>
      <c r="H190" s="153"/>
      <c r="I190" s="35" t="s">
        <v>282</v>
      </c>
      <c r="J190" s="37" t="s">
        <v>66</v>
      </c>
      <c r="K190" s="38" t="s">
        <v>84</v>
      </c>
      <c r="L190" s="38" t="s">
        <v>84</v>
      </c>
      <c r="M190" s="39" t="s">
        <v>397</v>
      </c>
    </row>
    <row r="191" spans="1:13" x14ac:dyDescent="0.2">
      <c r="A191" s="169" t="s">
        <v>163</v>
      </c>
      <c r="B191" s="172" t="s">
        <v>47</v>
      </c>
      <c r="C191" s="51"/>
      <c r="D191" s="51"/>
      <c r="E191" s="50">
        <f>SUM(E192:E193)</f>
        <v>33.6</v>
      </c>
      <c r="F191" s="50">
        <f>SUM(F192:F193)</f>
        <v>33.6</v>
      </c>
      <c r="G191" s="50">
        <f>SUM(G192:G193)</f>
        <v>25.6</v>
      </c>
      <c r="H191" s="50">
        <f>SUM(H192:H193)</f>
        <v>8</v>
      </c>
      <c r="I191" s="172" t="s">
        <v>266</v>
      </c>
      <c r="J191" s="145" t="s">
        <v>66</v>
      </c>
      <c r="K191" s="192" t="s">
        <v>68</v>
      </c>
      <c r="L191" s="192" t="s">
        <v>68</v>
      </c>
      <c r="M191" s="190" t="s">
        <v>492</v>
      </c>
    </row>
    <row r="192" spans="1:13" x14ac:dyDescent="0.2">
      <c r="A192" s="170"/>
      <c r="B192" s="173"/>
      <c r="C192" s="37" t="s">
        <v>1</v>
      </c>
      <c r="D192" s="37" t="s">
        <v>205</v>
      </c>
      <c r="E192" s="36">
        <v>28.6</v>
      </c>
      <c r="F192" s="36">
        <v>28.6</v>
      </c>
      <c r="G192" s="36">
        <v>25.6</v>
      </c>
      <c r="H192" s="36">
        <v>3</v>
      </c>
      <c r="I192" s="173"/>
      <c r="J192" s="146"/>
      <c r="K192" s="193"/>
      <c r="L192" s="193"/>
      <c r="M192" s="191"/>
    </row>
    <row r="193" spans="1:14" ht="71.650000000000006" customHeight="1" thickBot="1" x14ac:dyDescent="0.25">
      <c r="A193" s="171"/>
      <c r="B193" s="174"/>
      <c r="C193" s="37" t="s">
        <v>11</v>
      </c>
      <c r="D193" s="37" t="s">
        <v>207</v>
      </c>
      <c r="E193" s="36">
        <v>5</v>
      </c>
      <c r="F193" s="36">
        <v>5</v>
      </c>
      <c r="G193" s="36">
        <v>0</v>
      </c>
      <c r="H193" s="36">
        <v>5</v>
      </c>
      <c r="I193" s="174"/>
      <c r="J193" s="147"/>
      <c r="K193" s="183"/>
      <c r="L193" s="183"/>
      <c r="M193" s="177"/>
    </row>
    <row r="194" spans="1:14" ht="56.1" customHeight="1" thickBot="1" x14ac:dyDescent="0.25">
      <c r="A194" s="47" t="s">
        <v>267</v>
      </c>
      <c r="B194" s="48" t="s">
        <v>398</v>
      </c>
      <c r="C194" s="51" t="s">
        <v>6</v>
      </c>
      <c r="D194" s="51" t="s">
        <v>186</v>
      </c>
      <c r="E194" s="54">
        <v>0</v>
      </c>
      <c r="F194" s="54">
        <v>36.5</v>
      </c>
      <c r="G194" s="54">
        <v>0</v>
      </c>
      <c r="H194" s="54">
        <v>36.5</v>
      </c>
      <c r="I194" s="49" t="s">
        <v>266</v>
      </c>
      <c r="J194" s="51" t="s">
        <v>66</v>
      </c>
      <c r="K194" s="52" t="s">
        <v>68</v>
      </c>
      <c r="L194" s="52" t="s">
        <v>68</v>
      </c>
      <c r="M194" s="53" t="s">
        <v>399</v>
      </c>
    </row>
    <row r="195" spans="1:14" x14ac:dyDescent="0.2">
      <c r="A195" s="160" t="s">
        <v>268</v>
      </c>
      <c r="B195" s="163" t="s">
        <v>269</v>
      </c>
      <c r="C195" s="105"/>
      <c r="D195" s="105"/>
      <c r="E195" s="106">
        <f>SUM(E196:E198)</f>
        <v>115.5</v>
      </c>
      <c r="F195" s="106">
        <f>SUM(F196:F198)</f>
        <v>577.5</v>
      </c>
      <c r="G195" s="106">
        <f>SUM(G196:G198)</f>
        <v>328.8</v>
      </c>
      <c r="H195" s="106">
        <f>SUM(H196:H198)</f>
        <v>248.7</v>
      </c>
      <c r="I195" s="184" t="s">
        <v>400</v>
      </c>
      <c r="J195" s="148" t="s">
        <v>74</v>
      </c>
      <c r="K195" s="194" t="s">
        <v>203</v>
      </c>
      <c r="L195" s="197">
        <v>43</v>
      </c>
      <c r="M195" s="187" t="s">
        <v>493</v>
      </c>
    </row>
    <row r="196" spans="1:14" x14ac:dyDescent="0.2">
      <c r="A196" s="161"/>
      <c r="B196" s="164"/>
      <c r="C196" s="107" t="s">
        <v>1</v>
      </c>
      <c r="D196" s="107" t="s">
        <v>205</v>
      </c>
      <c r="E196" s="108">
        <v>1.7</v>
      </c>
      <c r="F196" s="108">
        <v>16.7</v>
      </c>
      <c r="G196" s="108">
        <v>16.7</v>
      </c>
      <c r="H196" s="108">
        <v>0</v>
      </c>
      <c r="I196" s="185"/>
      <c r="J196" s="149"/>
      <c r="K196" s="195"/>
      <c r="L196" s="198"/>
      <c r="M196" s="188"/>
    </row>
    <row r="197" spans="1:14" x14ac:dyDescent="0.2">
      <c r="A197" s="161"/>
      <c r="B197" s="164"/>
      <c r="C197" s="107" t="s">
        <v>13</v>
      </c>
      <c r="D197" s="107" t="s">
        <v>242</v>
      </c>
      <c r="E197" s="108">
        <v>113.8</v>
      </c>
      <c r="F197" s="108">
        <v>547</v>
      </c>
      <c r="G197" s="108">
        <v>298.3</v>
      </c>
      <c r="H197" s="108">
        <v>248.7</v>
      </c>
      <c r="I197" s="185"/>
      <c r="J197" s="149"/>
      <c r="K197" s="195"/>
      <c r="L197" s="198"/>
      <c r="M197" s="188"/>
    </row>
    <row r="198" spans="1:14" ht="82.5" customHeight="1" thickBot="1" x14ac:dyDescent="0.25">
      <c r="A198" s="162"/>
      <c r="B198" s="165"/>
      <c r="C198" s="107" t="s">
        <v>199</v>
      </c>
      <c r="D198" s="107" t="s">
        <v>293</v>
      </c>
      <c r="E198" s="108">
        <v>0</v>
      </c>
      <c r="F198" s="108">
        <v>13.8</v>
      </c>
      <c r="G198" s="108">
        <v>13.8</v>
      </c>
      <c r="H198" s="108">
        <v>0</v>
      </c>
      <c r="I198" s="186"/>
      <c r="J198" s="150"/>
      <c r="K198" s="196"/>
      <c r="L198" s="199"/>
      <c r="M198" s="189"/>
      <c r="N198" s="110"/>
    </row>
    <row r="199" spans="1:14" x14ac:dyDescent="0.2">
      <c r="A199" s="138" t="s">
        <v>270</v>
      </c>
      <c r="B199" s="156" t="s">
        <v>271</v>
      </c>
      <c r="C199" s="74"/>
      <c r="D199" s="74"/>
      <c r="E199" s="75">
        <f>SUM(E200:E202)</f>
        <v>470</v>
      </c>
      <c r="F199" s="75">
        <f>SUM(F200:F202)</f>
        <v>400</v>
      </c>
      <c r="G199" s="75">
        <f>SUM(G200:G202)</f>
        <v>400</v>
      </c>
      <c r="H199" s="75">
        <f>SUM(H200:H202)</f>
        <v>0</v>
      </c>
      <c r="I199" s="140" t="s">
        <v>400</v>
      </c>
      <c r="J199" s="142" t="s">
        <v>74</v>
      </c>
      <c r="K199" s="178" t="s">
        <v>202</v>
      </c>
      <c r="L199" s="179">
        <v>22</v>
      </c>
      <c r="M199" s="166" t="s">
        <v>463</v>
      </c>
    </row>
    <row r="200" spans="1:14" x14ac:dyDescent="0.2">
      <c r="A200" s="155"/>
      <c r="B200" s="157"/>
      <c r="C200" s="76" t="s">
        <v>17</v>
      </c>
      <c r="D200" s="76" t="s">
        <v>204</v>
      </c>
      <c r="E200" s="77">
        <v>0</v>
      </c>
      <c r="F200" s="77">
        <v>238.7</v>
      </c>
      <c r="G200" s="77">
        <v>238.7</v>
      </c>
      <c r="H200" s="77">
        <v>0</v>
      </c>
      <c r="I200" s="159"/>
      <c r="J200" s="143"/>
      <c r="K200" s="152"/>
      <c r="L200" s="180"/>
      <c r="M200" s="167"/>
    </row>
    <row r="201" spans="1:14" x14ac:dyDescent="0.2">
      <c r="A201" s="155"/>
      <c r="B201" s="157"/>
      <c r="C201" s="76" t="s">
        <v>1</v>
      </c>
      <c r="D201" s="76" t="s">
        <v>205</v>
      </c>
      <c r="E201" s="77">
        <v>14.9</v>
      </c>
      <c r="F201" s="77">
        <v>14.9</v>
      </c>
      <c r="G201" s="77">
        <v>14.9</v>
      </c>
      <c r="H201" s="77">
        <v>0</v>
      </c>
      <c r="I201" s="159"/>
      <c r="J201" s="143"/>
      <c r="K201" s="152"/>
      <c r="L201" s="180"/>
      <c r="M201" s="167"/>
    </row>
    <row r="202" spans="1:14" ht="82.9" customHeight="1" thickBot="1" x14ac:dyDescent="0.25">
      <c r="A202" s="139"/>
      <c r="B202" s="158"/>
      <c r="C202" s="76" t="s">
        <v>13</v>
      </c>
      <c r="D202" s="76" t="s">
        <v>242</v>
      </c>
      <c r="E202" s="77">
        <v>455.1</v>
      </c>
      <c r="F202" s="77">
        <v>146.4</v>
      </c>
      <c r="G202" s="77">
        <v>146.4</v>
      </c>
      <c r="H202" s="77">
        <v>0</v>
      </c>
      <c r="I202" s="141"/>
      <c r="J202" s="144"/>
      <c r="K202" s="153"/>
      <c r="L202" s="181"/>
      <c r="M202" s="168"/>
      <c r="N202" s="110"/>
    </row>
    <row r="203" spans="1:14" ht="19.149999999999999" customHeight="1" x14ac:dyDescent="0.2">
      <c r="A203" s="169" t="s">
        <v>272</v>
      </c>
      <c r="B203" s="172" t="s">
        <v>273</v>
      </c>
      <c r="C203" s="51"/>
      <c r="D203" s="51"/>
      <c r="E203" s="50">
        <f>SUM(E204:E205)</f>
        <v>543.1</v>
      </c>
      <c r="F203" s="50">
        <f>SUM(F204:F205)</f>
        <v>543.1</v>
      </c>
      <c r="G203" s="50">
        <f>SUM(G204:G205)</f>
        <v>543</v>
      </c>
      <c r="H203" s="50">
        <f>SUM(H204:H205)</f>
        <v>0.1</v>
      </c>
      <c r="I203" s="49" t="s">
        <v>401</v>
      </c>
      <c r="J203" s="51" t="s">
        <v>402</v>
      </c>
      <c r="K203" s="52" t="s">
        <v>383</v>
      </c>
      <c r="L203" s="52" t="s">
        <v>110</v>
      </c>
      <c r="M203" s="53" t="s">
        <v>439</v>
      </c>
      <c r="N203" s="110"/>
    </row>
    <row r="204" spans="1:14" x14ac:dyDescent="0.2">
      <c r="A204" s="170"/>
      <c r="B204" s="173"/>
      <c r="C204" s="37" t="s">
        <v>13</v>
      </c>
      <c r="D204" s="37" t="s">
        <v>242</v>
      </c>
      <c r="E204" s="36">
        <v>179.5</v>
      </c>
      <c r="F204" s="36">
        <v>179.5</v>
      </c>
      <c r="G204" s="36">
        <v>179.4</v>
      </c>
      <c r="H204" s="36">
        <v>0.1</v>
      </c>
      <c r="I204" s="175" t="s">
        <v>158</v>
      </c>
      <c r="J204" s="154" t="s">
        <v>74</v>
      </c>
      <c r="K204" s="182" t="s">
        <v>75</v>
      </c>
      <c r="L204" s="182" t="s">
        <v>75</v>
      </c>
      <c r="M204" s="176" t="s">
        <v>494</v>
      </c>
    </row>
    <row r="205" spans="1:14" ht="29.65" customHeight="1" thickBot="1" x14ac:dyDescent="0.25">
      <c r="A205" s="171"/>
      <c r="B205" s="174"/>
      <c r="C205" s="37" t="s">
        <v>14</v>
      </c>
      <c r="D205" s="37" t="s">
        <v>257</v>
      </c>
      <c r="E205" s="36">
        <v>363.6</v>
      </c>
      <c r="F205" s="36">
        <v>363.6</v>
      </c>
      <c r="G205" s="36">
        <v>363.6</v>
      </c>
      <c r="H205" s="36"/>
      <c r="I205" s="174"/>
      <c r="J205" s="147"/>
      <c r="K205" s="183"/>
      <c r="L205" s="183"/>
      <c r="M205" s="177"/>
    </row>
    <row r="206" spans="1:14" ht="70.150000000000006" customHeight="1" x14ac:dyDescent="0.2">
      <c r="A206" s="138" t="s">
        <v>403</v>
      </c>
      <c r="B206" s="140" t="s">
        <v>404</v>
      </c>
      <c r="C206" s="142" t="s">
        <v>1</v>
      </c>
      <c r="D206" s="142" t="s">
        <v>205</v>
      </c>
      <c r="E206" s="136">
        <f>SUM(E207:E207)</f>
        <v>0</v>
      </c>
      <c r="F206" s="136">
        <f>SUM(F207:F207)+44</f>
        <v>44</v>
      </c>
      <c r="G206" s="136">
        <f>SUM(G207:G207)+8.6</f>
        <v>8.6</v>
      </c>
      <c r="H206" s="136">
        <f>SUM(H207:H207)+35.4</f>
        <v>35.4</v>
      </c>
      <c r="I206" s="90" t="s">
        <v>405</v>
      </c>
      <c r="J206" s="74" t="s">
        <v>66</v>
      </c>
      <c r="K206" s="91" t="s">
        <v>70</v>
      </c>
      <c r="L206" s="91" t="s">
        <v>68</v>
      </c>
      <c r="M206" s="92" t="s">
        <v>427</v>
      </c>
    </row>
    <row r="207" spans="1:14" ht="51.75" thickBot="1" x14ac:dyDescent="0.25">
      <c r="A207" s="139"/>
      <c r="B207" s="141"/>
      <c r="C207" s="144"/>
      <c r="D207" s="144"/>
      <c r="E207" s="137"/>
      <c r="F207" s="137"/>
      <c r="G207" s="137"/>
      <c r="H207" s="137"/>
      <c r="I207" s="101" t="s">
        <v>406</v>
      </c>
      <c r="J207" s="102" t="s">
        <v>66</v>
      </c>
      <c r="K207" s="103" t="s">
        <v>70</v>
      </c>
      <c r="L207" s="103" t="s">
        <v>68</v>
      </c>
      <c r="M207" s="104" t="s">
        <v>495</v>
      </c>
    </row>
    <row r="208" spans="1:14" x14ac:dyDescent="0.2">
      <c r="A208" s="55"/>
      <c r="B208" s="55"/>
      <c r="C208" s="58"/>
      <c r="D208" s="58"/>
      <c r="E208" s="57"/>
      <c r="F208" s="57"/>
      <c r="G208" s="57"/>
      <c r="H208" s="57"/>
      <c r="I208" s="56"/>
      <c r="J208" s="58"/>
      <c r="K208" s="59"/>
      <c r="L208" s="59"/>
      <c r="M208" s="56"/>
    </row>
    <row r="209" spans="1:6" ht="41.1" customHeight="1" x14ac:dyDescent="0.2">
      <c r="A209" s="64" t="s">
        <v>48</v>
      </c>
      <c r="B209" s="64" t="s">
        <v>49</v>
      </c>
      <c r="C209" s="64" t="s">
        <v>51</v>
      </c>
      <c r="D209" s="64" t="s">
        <v>52</v>
      </c>
      <c r="E209" s="64" t="s">
        <v>53</v>
      </c>
      <c r="F209" s="64" t="s">
        <v>54</v>
      </c>
    </row>
    <row r="210" spans="1:6" x14ac:dyDescent="0.2">
      <c r="A210" s="34" t="s">
        <v>1</v>
      </c>
      <c r="B210" s="34" t="s">
        <v>453</v>
      </c>
      <c r="C210" s="65">
        <v>8834.2999999999993</v>
      </c>
      <c r="D210" s="65">
        <v>10729.6</v>
      </c>
      <c r="E210" s="36">
        <v>9983.7000000000007</v>
      </c>
      <c r="F210" s="36">
        <v>745.9</v>
      </c>
    </row>
    <row r="211" spans="1:6" ht="25.5" x14ac:dyDescent="0.2">
      <c r="A211" s="34" t="s">
        <v>199</v>
      </c>
      <c r="B211" s="34" t="s">
        <v>274</v>
      </c>
      <c r="C211" s="65">
        <v>0</v>
      </c>
      <c r="D211" s="65">
        <v>9932.1</v>
      </c>
      <c r="E211" s="36">
        <v>9932</v>
      </c>
      <c r="F211" s="36">
        <v>0.1</v>
      </c>
    </row>
    <row r="212" spans="1:6" ht="25.5" x14ac:dyDescent="0.2">
      <c r="A212" s="34" t="s">
        <v>30</v>
      </c>
      <c r="B212" s="34" t="s">
        <v>454</v>
      </c>
      <c r="C212" s="65">
        <v>33.799999999999997</v>
      </c>
      <c r="D212" s="65">
        <v>586.1</v>
      </c>
      <c r="E212" s="36">
        <v>480.2</v>
      </c>
      <c r="F212" s="36">
        <v>105.9</v>
      </c>
    </row>
    <row r="213" spans="1:6" x14ac:dyDescent="0.2">
      <c r="A213" s="34" t="s">
        <v>301</v>
      </c>
      <c r="B213" s="34" t="s">
        <v>407</v>
      </c>
      <c r="C213" s="65">
        <v>358</v>
      </c>
      <c r="D213" s="65">
        <v>422.4</v>
      </c>
      <c r="E213" s="36">
        <v>422.4</v>
      </c>
      <c r="F213" s="36">
        <v>0</v>
      </c>
    </row>
    <row r="214" spans="1:6" x14ac:dyDescent="0.2">
      <c r="A214" s="34" t="s">
        <v>320</v>
      </c>
      <c r="B214" s="34" t="s">
        <v>408</v>
      </c>
      <c r="C214" s="65">
        <v>150</v>
      </c>
      <c r="D214" s="65">
        <v>150</v>
      </c>
      <c r="E214" s="36">
        <v>27.4</v>
      </c>
      <c r="F214" s="36">
        <v>122.6</v>
      </c>
    </row>
    <row r="215" spans="1:6" x14ac:dyDescent="0.2">
      <c r="A215" s="34" t="s">
        <v>13</v>
      </c>
      <c r="B215" s="34" t="s">
        <v>180</v>
      </c>
      <c r="C215" s="65">
        <v>1950</v>
      </c>
      <c r="D215" s="65">
        <v>2074.5</v>
      </c>
      <c r="E215" s="36">
        <v>1778.1</v>
      </c>
      <c r="F215" s="36">
        <v>296.39999999999998</v>
      </c>
    </row>
    <row r="216" spans="1:6" x14ac:dyDescent="0.2">
      <c r="A216" s="34" t="s">
        <v>76</v>
      </c>
      <c r="B216" s="34" t="s">
        <v>183</v>
      </c>
      <c r="C216" s="65">
        <v>852.2</v>
      </c>
      <c r="D216" s="65">
        <v>858.2</v>
      </c>
      <c r="E216" s="36">
        <v>622.4</v>
      </c>
      <c r="F216" s="36">
        <v>235.8</v>
      </c>
    </row>
    <row r="217" spans="1:6" x14ac:dyDescent="0.2">
      <c r="A217" s="34" t="s">
        <v>17</v>
      </c>
      <c r="B217" s="34" t="s">
        <v>178</v>
      </c>
      <c r="C217" s="65">
        <v>0</v>
      </c>
      <c r="D217" s="65">
        <v>5154.2</v>
      </c>
      <c r="E217" s="36">
        <v>5046</v>
      </c>
      <c r="F217" s="36">
        <v>108.2</v>
      </c>
    </row>
    <row r="218" spans="1:6" ht="25.5" x14ac:dyDescent="0.2">
      <c r="A218" s="34" t="s">
        <v>306</v>
      </c>
      <c r="B218" s="34" t="s">
        <v>455</v>
      </c>
      <c r="C218" s="65">
        <v>59.1</v>
      </c>
      <c r="D218" s="65">
        <v>59.5</v>
      </c>
      <c r="E218" s="36">
        <v>59.4</v>
      </c>
      <c r="F218" s="36">
        <v>0.1</v>
      </c>
    </row>
    <row r="219" spans="1:6" ht="25.5" x14ac:dyDescent="0.2">
      <c r="A219" s="34" t="s">
        <v>11</v>
      </c>
      <c r="B219" s="34" t="s">
        <v>179</v>
      </c>
      <c r="C219" s="65">
        <v>1076.3</v>
      </c>
      <c r="D219" s="65">
        <v>1638</v>
      </c>
      <c r="E219" s="36">
        <v>1439.1</v>
      </c>
      <c r="F219" s="36">
        <v>198.9</v>
      </c>
    </row>
    <row r="220" spans="1:6" x14ac:dyDescent="0.2">
      <c r="A220" s="34" t="s">
        <v>14</v>
      </c>
      <c r="B220" s="34" t="s">
        <v>181</v>
      </c>
      <c r="C220" s="65">
        <v>427.7</v>
      </c>
      <c r="D220" s="65">
        <v>427.7</v>
      </c>
      <c r="E220" s="36">
        <v>427.6</v>
      </c>
      <c r="F220" s="36">
        <v>0.1</v>
      </c>
    </row>
    <row r="221" spans="1:6" x14ac:dyDescent="0.2">
      <c r="A221" s="34" t="s">
        <v>16</v>
      </c>
      <c r="B221" s="34" t="s">
        <v>184</v>
      </c>
      <c r="C221" s="65">
        <v>0</v>
      </c>
      <c r="D221" s="65">
        <v>5.7</v>
      </c>
      <c r="E221" s="36">
        <v>5.7</v>
      </c>
      <c r="F221" s="36">
        <v>0</v>
      </c>
    </row>
    <row r="222" spans="1:6" x14ac:dyDescent="0.2">
      <c r="A222" s="34" t="s">
        <v>6</v>
      </c>
      <c r="B222" s="34" t="s">
        <v>177</v>
      </c>
      <c r="C222" s="65">
        <v>0</v>
      </c>
      <c r="D222" s="65">
        <v>114.8</v>
      </c>
      <c r="E222" s="36">
        <v>0</v>
      </c>
      <c r="F222" s="36">
        <v>114.8</v>
      </c>
    </row>
    <row r="223" spans="1:6" x14ac:dyDescent="0.2">
      <c r="A223" s="34" t="s">
        <v>7</v>
      </c>
      <c r="B223" s="34" t="s">
        <v>182</v>
      </c>
      <c r="C223" s="65">
        <v>0</v>
      </c>
      <c r="D223" s="65">
        <v>81.2</v>
      </c>
      <c r="E223" s="36">
        <v>0</v>
      </c>
      <c r="F223" s="36">
        <v>81.2</v>
      </c>
    </row>
    <row r="224" spans="1:6" ht="25.5" x14ac:dyDescent="0.2">
      <c r="A224" s="34" t="s">
        <v>8</v>
      </c>
      <c r="B224" s="34" t="s">
        <v>185</v>
      </c>
      <c r="C224" s="65">
        <v>0</v>
      </c>
      <c r="D224" s="65">
        <v>900</v>
      </c>
      <c r="E224" s="36">
        <v>900</v>
      </c>
      <c r="F224" s="36">
        <v>0</v>
      </c>
    </row>
    <row r="225" spans="1:9" x14ac:dyDescent="0.2">
      <c r="A225" s="60"/>
      <c r="B225" s="61" t="s">
        <v>0</v>
      </c>
      <c r="C225" s="73">
        <f>SUM(C210:C224)</f>
        <v>13741.4</v>
      </c>
      <c r="D225" s="73">
        <f>SUM(D210:D224)</f>
        <v>33134</v>
      </c>
      <c r="E225" s="62">
        <f>SUM(E210:E224)</f>
        <v>31124</v>
      </c>
      <c r="F225" s="62">
        <f>SUM(F210:F224)</f>
        <v>2010</v>
      </c>
    </row>
    <row r="226" spans="1:9" x14ac:dyDescent="0.2">
      <c r="F226" s="122"/>
      <c r="G226" s="122"/>
      <c r="H226" s="122"/>
      <c r="I226" s="122"/>
    </row>
  </sheetData>
  <mergeCells count="300">
    <mergeCell ref="F4:F6"/>
    <mergeCell ref="A1:M1"/>
    <mergeCell ref="A2:M2"/>
    <mergeCell ref="A8:A11"/>
    <mergeCell ref="B8:B11"/>
    <mergeCell ref="C8:C11"/>
    <mergeCell ref="D8:D11"/>
    <mergeCell ref="E8:E11"/>
    <mergeCell ref="F8:F11"/>
    <mergeCell ref="G8:G11"/>
    <mergeCell ref="H8:H11"/>
    <mergeCell ref="A4:A6"/>
    <mergeCell ref="B4:B6"/>
    <mergeCell ref="C4:C6"/>
    <mergeCell ref="D4:D6"/>
    <mergeCell ref="E4:E6"/>
    <mergeCell ref="G4:G6"/>
    <mergeCell ref="H4:H6"/>
    <mergeCell ref="I4:M4"/>
    <mergeCell ref="I5:I6"/>
    <mergeCell ref="J5:J6"/>
    <mergeCell ref="K5:L5"/>
    <mergeCell ref="M5:M6"/>
    <mergeCell ref="A32:A37"/>
    <mergeCell ref="B32:B37"/>
    <mergeCell ref="I33:I37"/>
    <mergeCell ref="M33:M37"/>
    <mergeCell ref="J33:J37"/>
    <mergeCell ref="K33:K37"/>
    <mergeCell ref="L33:L37"/>
    <mergeCell ref="L16:L22"/>
    <mergeCell ref="M16:M22"/>
    <mergeCell ref="B14:B22"/>
    <mergeCell ref="A23:A29"/>
    <mergeCell ref="B23:B29"/>
    <mergeCell ref="I25:I29"/>
    <mergeCell ref="M25:M29"/>
    <mergeCell ref="L25:L29"/>
    <mergeCell ref="K25:K29"/>
    <mergeCell ref="J25:J29"/>
    <mergeCell ref="A14:A22"/>
    <mergeCell ref="I16:I22"/>
    <mergeCell ref="J16:J22"/>
    <mergeCell ref="K16:K22"/>
    <mergeCell ref="A44:A46"/>
    <mergeCell ref="B44:B46"/>
    <mergeCell ref="I45:I46"/>
    <mergeCell ref="M45:M46"/>
    <mergeCell ref="J45:J46"/>
    <mergeCell ref="K45:K46"/>
    <mergeCell ref="L45:L46"/>
    <mergeCell ref="A38:A43"/>
    <mergeCell ref="B38:B43"/>
    <mergeCell ref="I38:I43"/>
    <mergeCell ref="M38:M43"/>
    <mergeCell ref="J38:J43"/>
    <mergeCell ref="K38:K43"/>
    <mergeCell ref="L38:L43"/>
    <mergeCell ref="A47:A51"/>
    <mergeCell ref="B47:B51"/>
    <mergeCell ref="I47:I51"/>
    <mergeCell ref="M47:M51"/>
    <mergeCell ref="A52:A53"/>
    <mergeCell ref="B52:B53"/>
    <mergeCell ref="I52:I53"/>
    <mergeCell ref="M52:M53"/>
    <mergeCell ref="J47:J51"/>
    <mergeCell ref="J52:J53"/>
    <mergeCell ref="K47:K51"/>
    <mergeCell ref="L47:L51"/>
    <mergeCell ref="K52:K53"/>
    <mergeCell ref="L52:L53"/>
    <mergeCell ref="M69:M70"/>
    <mergeCell ref="C69:C70"/>
    <mergeCell ref="D69:D70"/>
    <mergeCell ref="E69:E70"/>
    <mergeCell ref="F69:F70"/>
    <mergeCell ref="G69:G70"/>
    <mergeCell ref="H69:H70"/>
    <mergeCell ref="A54:A56"/>
    <mergeCell ref="B54:B56"/>
    <mergeCell ref="I54:I56"/>
    <mergeCell ref="M54:M56"/>
    <mergeCell ref="J54:J56"/>
    <mergeCell ref="K54:K56"/>
    <mergeCell ref="L54:L56"/>
    <mergeCell ref="B71:B73"/>
    <mergeCell ref="A74:A78"/>
    <mergeCell ref="B74:B78"/>
    <mergeCell ref="B79:B81"/>
    <mergeCell ref="A79:A81"/>
    <mergeCell ref="L71:L73"/>
    <mergeCell ref="A57:A61"/>
    <mergeCell ref="B57:B61"/>
    <mergeCell ref="A69:A70"/>
    <mergeCell ref="B69:B70"/>
    <mergeCell ref="M71:M73"/>
    <mergeCell ref="I71:I73"/>
    <mergeCell ref="A88:A90"/>
    <mergeCell ref="B88:B90"/>
    <mergeCell ref="I88:I90"/>
    <mergeCell ref="M88:M90"/>
    <mergeCell ref="J88:J90"/>
    <mergeCell ref="L88:L90"/>
    <mergeCell ref="J71:J73"/>
    <mergeCell ref="K71:K73"/>
    <mergeCell ref="J74:J78"/>
    <mergeCell ref="J79:J81"/>
    <mergeCell ref="J83:J84"/>
    <mergeCell ref="K83:K84"/>
    <mergeCell ref="L83:L84"/>
    <mergeCell ref="I74:I78"/>
    <mergeCell ref="I79:I81"/>
    <mergeCell ref="M79:M81"/>
    <mergeCell ref="M74:M78"/>
    <mergeCell ref="K79:K81"/>
    <mergeCell ref="L79:L81"/>
    <mergeCell ref="K74:K78"/>
    <mergeCell ref="L74:L78"/>
    <mergeCell ref="A71:A73"/>
    <mergeCell ref="A99:A101"/>
    <mergeCell ref="B99:B101"/>
    <mergeCell ref="I100:I101"/>
    <mergeCell ref="M100:M101"/>
    <mergeCell ref="J100:J101"/>
    <mergeCell ref="K100:K101"/>
    <mergeCell ref="L100:L101"/>
    <mergeCell ref="M83:M84"/>
    <mergeCell ref="A92:A94"/>
    <mergeCell ref="B92:B94"/>
    <mergeCell ref="A95:A97"/>
    <mergeCell ref="B95:B97"/>
    <mergeCell ref="I92:I94"/>
    <mergeCell ref="M92:M94"/>
    <mergeCell ref="J92:J94"/>
    <mergeCell ref="K92:K94"/>
    <mergeCell ref="L92:L94"/>
    <mergeCell ref="K88:K90"/>
    <mergeCell ref="A82:A84"/>
    <mergeCell ref="B82:B84"/>
    <mergeCell ref="I83:I84"/>
    <mergeCell ref="M102:M103"/>
    <mergeCell ref="M104:M106"/>
    <mergeCell ref="I104:I106"/>
    <mergeCell ref="A104:A106"/>
    <mergeCell ref="B104:B106"/>
    <mergeCell ref="J102:J103"/>
    <mergeCell ref="J104:J106"/>
    <mergeCell ref="K104:K106"/>
    <mergeCell ref="L102:L103"/>
    <mergeCell ref="K102:K103"/>
    <mergeCell ref="L104:L106"/>
    <mergeCell ref="A107:A108"/>
    <mergeCell ref="B107:B108"/>
    <mergeCell ref="A109:A111"/>
    <mergeCell ref="B109:B111"/>
    <mergeCell ref="A113:A114"/>
    <mergeCell ref="B113:B114"/>
    <mergeCell ref="A102:A103"/>
    <mergeCell ref="B102:B103"/>
    <mergeCell ref="I102:I103"/>
    <mergeCell ref="A125:A129"/>
    <mergeCell ref="B125:B129"/>
    <mergeCell ref="A130:A131"/>
    <mergeCell ref="B130:B131"/>
    <mergeCell ref="I130:I131"/>
    <mergeCell ref="M110:M111"/>
    <mergeCell ref="I110:I111"/>
    <mergeCell ref="I113:I114"/>
    <mergeCell ref="J110:J111"/>
    <mergeCell ref="K110:K111"/>
    <mergeCell ref="L110:L111"/>
    <mergeCell ref="J113:J114"/>
    <mergeCell ref="K113:K114"/>
    <mergeCell ref="L113:L114"/>
    <mergeCell ref="A115:A117"/>
    <mergeCell ref="B115:B117"/>
    <mergeCell ref="I115:I117"/>
    <mergeCell ref="M115:M117"/>
    <mergeCell ref="M113:M114"/>
    <mergeCell ref="J115:J117"/>
    <mergeCell ref="K115:K117"/>
    <mergeCell ref="L115:L117"/>
    <mergeCell ref="A137:A139"/>
    <mergeCell ref="B137:B139"/>
    <mergeCell ref="A140:A141"/>
    <mergeCell ref="B140:B141"/>
    <mergeCell ref="A144:A147"/>
    <mergeCell ref="B144:B147"/>
    <mergeCell ref="M130:M131"/>
    <mergeCell ref="J130:J131"/>
    <mergeCell ref="K130:K131"/>
    <mergeCell ref="L130:L131"/>
    <mergeCell ref="A133:A135"/>
    <mergeCell ref="B133:B135"/>
    <mergeCell ref="C133:C135"/>
    <mergeCell ref="D133:D135"/>
    <mergeCell ref="E133:E135"/>
    <mergeCell ref="F133:F135"/>
    <mergeCell ref="G133:G135"/>
    <mergeCell ref="H133:H135"/>
    <mergeCell ref="I140:I141"/>
    <mergeCell ref="J140:J141"/>
    <mergeCell ref="K140:K141"/>
    <mergeCell ref="L140:L141"/>
    <mergeCell ref="M140:M141"/>
    <mergeCell ref="M137:M139"/>
    <mergeCell ref="I137:I139"/>
    <mergeCell ref="J137:J139"/>
    <mergeCell ref="K137:K139"/>
    <mergeCell ref="L137:L139"/>
    <mergeCell ref="I144:I147"/>
    <mergeCell ref="M144:M147"/>
    <mergeCell ref="L144:L147"/>
    <mergeCell ref="J144:J147"/>
    <mergeCell ref="K144:K147"/>
    <mergeCell ref="A151:A154"/>
    <mergeCell ref="B151:B154"/>
    <mergeCell ref="I152:I154"/>
    <mergeCell ref="M152:M154"/>
    <mergeCell ref="J152:J154"/>
    <mergeCell ref="K152:K154"/>
    <mergeCell ref="L152:L154"/>
    <mergeCell ref="C162:C164"/>
    <mergeCell ref="D162:D164"/>
    <mergeCell ref="E162:E164"/>
    <mergeCell ref="F162:F164"/>
    <mergeCell ref="G162:G164"/>
    <mergeCell ref="H162:H164"/>
    <mergeCell ref="A159:A164"/>
    <mergeCell ref="B159:B164"/>
    <mergeCell ref="B165:B167"/>
    <mergeCell ref="A165:A167"/>
    <mergeCell ref="A169:A172"/>
    <mergeCell ref="B169:B172"/>
    <mergeCell ref="I169:I172"/>
    <mergeCell ref="M169:M172"/>
    <mergeCell ref="J169:J172"/>
    <mergeCell ref="K169:K172"/>
    <mergeCell ref="L169:L172"/>
    <mergeCell ref="M165:M167"/>
    <mergeCell ref="J165:J167"/>
    <mergeCell ref="K165:K167"/>
    <mergeCell ref="L165:L167"/>
    <mergeCell ref="I165:I167"/>
    <mergeCell ref="A188:A190"/>
    <mergeCell ref="B188:B190"/>
    <mergeCell ref="A191:A193"/>
    <mergeCell ref="B191:B193"/>
    <mergeCell ref="I191:I193"/>
    <mergeCell ref="K182:K184"/>
    <mergeCell ref="L182:L184"/>
    <mergeCell ref="A176:A177"/>
    <mergeCell ref="B176:B177"/>
    <mergeCell ref="A180:A181"/>
    <mergeCell ref="B180:B181"/>
    <mergeCell ref="A182:A184"/>
    <mergeCell ref="B182:B184"/>
    <mergeCell ref="I195:I198"/>
    <mergeCell ref="M195:M198"/>
    <mergeCell ref="M191:M193"/>
    <mergeCell ref="K191:K193"/>
    <mergeCell ref="K195:K198"/>
    <mergeCell ref="L195:L198"/>
    <mergeCell ref="L191:L193"/>
    <mergeCell ref="I182:I184"/>
    <mergeCell ref="M182:M184"/>
    <mergeCell ref="M199:M202"/>
    <mergeCell ref="A203:A205"/>
    <mergeCell ref="B203:B205"/>
    <mergeCell ref="I204:I205"/>
    <mergeCell ref="M204:M205"/>
    <mergeCell ref="K199:K202"/>
    <mergeCell ref="L199:L202"/>
    <mergeCell ref="K204:K205"/>
    <mergeCell ref="L204:L205"/>
    <mergeCell ref="F206:F207"/>
    <mergeCell ref="G206:G207"/>
    <mergeCell ref="H206:H207"/>
    <mergeCell ref="A206:A207"/>
    <mergeCell ref="B206:B207"/>
    <mergeCell ref="C188:C190"/>
    <mergeCell ref="D188:D190"/>
    <mergeCell ref="J182:J184"/>
    <mergeCell ref="J191:J193"/>
    <mergeCell ref="J195:J198"/>
    <mergeCell ref="J199:J202"/>
    <mergeCell ref="E188:E190"/>
    <mergeCell ref="F188:F190"/>
    <mergeCell ref="G188:G190"/>
    <mergeCell ref="H188:H190"/>
    <mergeCell ref="J204:J205"/>
    <mergeCell ref="C206:C207"/>
    <mergeCell ref="D206:D207"/>
    <mergeCell ref="E206:E207"/>
    <mergeCell ref="A199:A202"/>
    <mergeCell ref="B199:B202"/>
    <mergeCell ref="I199:I202"/>
    <mergeCell ref="A195:A198"/>
    <mergeCell ref="B195:B198"/>
  </mergeCells>
  <pageMargins left="0.39370078740157483" right="0" top="0.39370078740157483" bottom="0.39370078740157483" header="0.31496062992125984" footer="0.31496062992125984"/>
  <pageSetup paperSize="9" scale="67" orientation="landscape" r:id="rId1"/>
  <rowBreaks count="7" manualBreakCount="7">
    <brk id="29" max="12" man="1"/>
    <brk id="53" max="16383" man="1"/>
    <brk id="70" max="16383" man="1"/>
    <brk id="103" max="12" man="1"/>
    <brk id="139" max="12" man="1"/>
    <brk id="164" max="12" man="1"/>
    <brk id="19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Ataskaita</vt:lpstr>
      <vt:lpstr>6 programa</vt:lpstr>
      <vt:lpstr>'6 programa'!Print_Area</vt:lpstr>
      <vt:lpstr>'6 programa'!Print_Titles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Asta Česnauskienė</cp:lastModifiedBy>
  <cp:lastPrinted>2022-02-24T06:37:42Z</cp:lastPrinted>
  <dcterms:created xsi:type="dcterms:W3CDTF">2007-07-27T10:32:34Z</dcterms:created>
  <dcterms:modified xsi:type="dcterms:W3CDTF">2022-03-23T11:30:37Z</dcterms:modified>
</cp:coreProperties>
</file>