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Sprendimas\"/>
    </mc:Choice>
  </mc:AlternateContent>
  <bookViews>
    <workbookView xWindow="-120" yWindow="-120" windowWidth="24240" windowHeight="13140"/>
  </bookViews>
  <sheets>
    <sheet name="1 programa" sheetId="18" r:id="rId1"/>
    <sheet name="Aiškinamoji lentelė" sheetId="17" state="hidden" r:id="rId2"/>
  </sheets>
  <definedNames>
    <definedName name="_xlnm.Print_Area" localSheetId="0">'1 programa'!$A$1:$M$127</definedName>
    <definedName name="_xlnm.Print_Area" localSheetId="1">'Aiškinamoji lentelė'!$A$1:$Q$139</definedName>
    <definedName name="_xlnm.Print_Titles" localSheetId="0">'1 programa'!$9:$11</definedName>
    <definedName name="_xlnm.Print_Titles" localSheetId="1">'Aiškinamoji lentelė'!$8:$10</definedName>
  </definedNames>
  <calcPr calcId="162913" fullPrecision="0"/>
</workbook>
</file>

<file path=xl/calcChain.xml><?xml version="1.0" encoding="utf-8"?>
<calcChain xmlns="http://schemas.openxmlformats.org/spreadsheetml/2006/main">
  <c r="G16" i="18" l="1"/>
  <c r="G87" i="18" l="1"/>
  <c r="H51" i="18" l="1"/>
  <c r="G53" i="18"/>
  <c r="G51" i="18"/>
  <c r="I17" i="18"/>
  <c r="H17" i="18"/>
  <c r="H16" i="18"/>
  <c r="G19" i="18"/>
  <c r="G17" i="18"/>
  <c r="I75" i="18" l="1"/>
  <c r="H75" i="18"/>
  <c r="G75" i="18"/>
  <c r="I70" i="18"/>
  <c r="H70" i="18"/>
  <c r="G52" i="18"/>
  <c r="I124" i="18" l="1"/>
  <c r="I122" i="18"/>
  <c r="I121" i="18"/>
  <c r="I120" i="18"/>
  <c r="I119" i="18"/>
  <c r="H124" i="18"/>
  <c r="H122" i="18"/>
  <c r="H121" i="18"/>
  <c r="H120" i="18"/>
  <c r="H119" i="18"/>
  <c r="H118" i="18" l="1"/>
  <c r="I118" i="18"/>
  <c r="G124" i="18"/>
  <c r="G122" i="18"/>
  <c r="G121" i="18"/>
  <c r="G120" i="18"/>
  <c r="G119" i="18"/>
  <c r="I109" i="18"/>
  <c r="H109" i="18"/>
  <c r="G109" i="18"/>
  <c r="Q88" i="18"/>
  <c r="R88" i="18"/>
  <c r="P88" i="18"/>
  <c r="Q87" i="18"/>
  <c r="R87" i="18"/>
  <c r="P87" i="18"/>
  <c r="Q78" i="18"/>
  <c r="R78" i="18"/>
  <c r="P78" i="18"/>
  <c r="Q70" i="18"/>
  <c r="R70" i="18"/>
  <c r="P70" i="18"/>
  <c r="I67" i="18"/>
  <c r="H67" i="18"/>
  <c r="G67" i="18"/>
  <c r="Q53" i="18"/>
  <c r="R53" i="18"/>
  <c r="G118" i="18" l="1"/>
  <c r="R89" i="18"/>
  <c r="R90" i="18" s="1"/>
  <c r="P89" i="18"/>
  <c r="P90" i="18" s="1"/>
  <c r="Q89" i="18"/>
  <c r="Q90" i="18" s="1"/>
  <c r="P72" i="18"/>
  <c r="R72" i="18"/>
  <c r="Q72" i="18"/>
  <c r="Q52" i="18"/>
  <c r="R52" i="18"/>
  <c r="P52" i="18"/>
  <c r="Q51" i="18"/>
  <c r="R51" i="18"/>
  <c r="P51" i="18"/>
  <c r="Q50" i="18"/>
  <c r="R50" i="18"/>
  <c r="P50" i="18"/>
  <c r="H49" i="18"/>
  <c r="I49" i="18"/>
  <c r="G49" i="18"/>
  <c r="Q19" i="18"/>
  <c r="R19" i="18"/>
  <c r="Q18" i="18"/>
  <c r="R18" i="18"/>
  <c r="P18" i="18"/>
  <c r="Q17" i="18"/>
  <c r="R17" i="18"/>
  <c r="P17" i="18"/>
  <c r="Q16" i="18"/>
  <c r="R16" i="18"/>
  <c r="P16" i="18"/>
  <c r="R54" i="18" l="1"/>
  <c r="R55" i="18" s="1"/>
  <c r="Q54" i="18"/>
  <c r="Q55" i="18" s="1"/>
  <c r="R20" i="18"/>
  <c r="Q20" i="18"/>
  <c r="I86" i="18"/>
  <c r="R79" i="18" s="1"/>
  <c r="H86" i="18"/>
  <c r="Q79" i="18" s="1"/>
  <c r="G86" i="18"/>
  <c r="P79" i="18" s="1"/>
  <c r="I76" i="18"/>
  <c r="H76" i="18"/>
  <c r="G76" i="18"/>
  <c r="G61" i="18"/>
  <c r="P53" i="18" s="1"/>
  <c r="P54" i="18" s="1"/>
  <c r="P55" i="18" s="1"/>
  <c r="G45" i="18"/>
  <c r="P19" i="18" s="1"/>
  <c r="Q21" i="18" l="1"/>
  <c r="R21" i="18"/>
  <c r="P20" i="18"/>
  <c r="I123" i="18"/>
  <c r="G123" i="18"/>
  <c r="H123" i="18"/>
  <c r="H68" i="18"/>
  <c r="G110" i="18"/>
  <c r="I68" i="18"/>
  <c r="H110" i="18"/>
  <c r="H117" i="18"/>
  <c r="I110" i="18"/>
  <c r="I117" i="18"/>
  <c r="G68" i="18"/>
  <c r="J48" i="17"/>
  <c r="G111" i="18" l="1"/>
  <c r="G112" i="18" s="1"/>
  <c r="I125" i="18"/>
  <c r="H125" i="18"/>
  <c r="G117" i="18"/>
  <c r="G125" i="18" s="1"/>
  <c r="P21" i="18"/>
  <c r="H111" i="18"/>
  <c r="H112" i="18" s="1"/>
  <c r="I111" i="18"/>
  <c r="I112" i="18" s="1"/>
  <c r="J64" i="17"/>
  <c r="L128" i="17" l="1"/>
  <c r="K128" i="17"/>
  <c r="J128" i="17"/>
  <c r="I128" i="17"/>
  <c r="J55" i="17" l="1"/>
  <c r="K74" i="17" l="1"/>
  <c r="J74" i="17"/>
  <c r="I74" i="17"/>
  <c r="K116" i="17" l="1"/>
  <c r="L116" i="17" l="1"/>
  <c r="I116" i="17"/>
  <c r="J116" i="17"/>
  <c r="L74" i="17"/>
  <c r="L55" i="17"/>
  <c r="K55" i="17"/>
  <c r="L132" i="17" l="1"/>
  <c r="J138" i="17"/>
  <c r="L138" i="17"/>
  <c r="L137" i="17"/>
  <c r="L136" i="17"/>
  <c r="L135" i="17"/>
  <c r="L133" i="17"/>
  <c r="L131" i="17"/>
  <c r="L130" i="17"/>
  <c r="L129" i="17"/>
  <c r="L127" i="17"/>
  <c r="K138" i="17"/>
  <c r="K137" i="17"/>
  <c r="K136" i="17"/>
  <c r="K135" i="17"/>
  <c r="K133" i="17"/>
  <c r="K132" i="17"/>
  <c r="K131" i="17"/>
  <c r="K130" i="17"/>
  <c r="K129" i="17"/>
  <c r="K127" i="17"/>
  <c r="J137" i="17"/>
  <c r="J136" i="17"/>
  <c r="J135" i="17"/>
  <c r="J133" i="17"/>
  <c r="J132" i="17"/>
  <c r="J131" i="17"/>
  <c r="J130" i="17"/>
  <c r="J129" i="17"/>
  <c r="J127" i="17"/>
  <c r="I138" i="17"/>
  <c r="I137" i="17"/>
  <c r="I136" i="17"/>
  <c r="I135" i="17"/>
  <c r="I132" i="17"/>
  <c r="I131" i="17"/>
  <c r="I130" i="17"/>
  <c r="I129" i="17"/>
  <c r="J93" i="17"/>
  <c r="I93" i="17"/>
  <c r="I81" i="17"/>
  <c r="L81" i="17"/>
  <c r="L82" i="17" s="1"/>
  <c r="K81" i="17"/>
  <c r="K82" i="17" s="1"/>
  <c r="J81" i="17"/>
  <c r="J82" i="17" s="1"/>
  <c r="K93" i="17"/>
  <c r="L93" i="17"/>
  <c r="L126" i="17" l="1"/>
  <c r="L125" i="17" s="1"/>
  <c r="I134" i="17"/>
  <c r="K126" i="17"/>
  <c r="K125" i="17" s="1"/>
  <c r="J126" i="17"/>
  <c r="J125" i="17" s="1"/>
  <c r="L117" i="17"/>
  <c r="L134" i="17"/>
  <c r="K134" i="17"/>
  <c r="J134" i="17"/>
  <c r="L75" i="17"/>
  <c r="K117" i="17"/>
  <c r="J117" i="17"/>
  <c r="K75" i="17"/>
  <c r="J75" i="17"/>
  <c r="L139" i="17" l="1"/>
  <c r="L118" i="17"/>
  <c r="L119" i="17" s="1"/>
  <c r="K139" i="17"/>
  <c r="J139" i="17"/>
  <c r="J118" i="17"/>
  <c r="J119" i="17" s="1"/>
  <c r="K118" i="17"/>
  <c r="K119" i="17" s="1"/>
  <c r="I33" i="17" l="1"/>
  <c r="I127" i="17" s="1"/>
  <c r="I126" i="17" s="1"/>
  <c r="I16" i="17" l="1"/>
  <c r="I55" i="17" s="1"/>
  <c r="I133" i="17" l="1"/>
  <c r="I75" i="17"/>
  <c r="I117" i="17" l="1"/>
  <c r="I82" i="17"/>
  <c r="I118" i="17" l="1"/>
  <c r="I119" i="17" l="1"/>
  <c r="I125" i="17" l="1"/>
  <c r="I139" i="17" s="1"/>
</calcChain>
</file>

<file path=xl/comments1.xml><?xml version="1.0" encoding="utf-8"?>
<comments xmlns="http://schemas.openxmlformats.org/spreadsheetml/2006/main">
  <authors>
    <author>Indrė Butenienė</author>
    <author>Inga Mikalauskienė</author>
    <author>Snieguole Kacerauskaite</author>
    <author>Audra Cepiene</author>
  </authors>
  <commentList>
    <comment ref="E20"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21" authorId="1" shapeId="0">
      <text>
        <r>
          <rPr>
            <sz val="9"/>
            <color indexed="81"/>
            <rFont val="Tahoma"/>
            <family val="2"/>
            <charset val="186"/>
          </rPr>
          <t xml:space="preserve">P-3.2.3.2.
</t>
        </r>
      </text>
    </comment>
    <comment ref="D25" authorId="2" shapeId="0">
      <text>
        <r>
          <rPr>
            <sz val="9"/>
            <color indexed="81"/>
            <rFont val="Tahoma"/>
            <family val="2"/>
            <charset val="186"/>
          </rPr>
          <t>pagal Teritorijų planavimo įstatymą Savivaldybės lygmens teritorijų planavimo dokumentų rengimą organizuoja savivaldybės administracijos direktorius, o fiziniai ir juridiniai asmenys galėti finansuoti vietovės lygmens SP rengimą</t>
        </r>
      </text>
    </comment>
    <comment ref="E25" authorId="1" shapeId="0">
      <text>
        <r>
          <rPr>
            <sz val="9"/>
            <color indexed="81"/>
            <rFont val="Tahoma"/>
            <family val="2"/>
            <charset val="186"/>
          </rPr>
          <t xml:space="preserve">P-3.3.3.1.
</t>
        </r>
      </text>
    </comment>
    <comment ref="D27" authorId="2" shapeId="0">
      <text>
        <r>
          <rPr>
            <sz val="9"/>
            <color indexed="81"/>
            <rFont val="Tahoma"/>
            <family val="2"/>
            <charset val="186"/>
          </rPr>
          <t xml:space="preserve">2022 m. I ketv. planuojama paskelbti pirkimą, II ketv. - pasirašyti sutartį
</t>
        </r>
      </text>
    </comment>
    <comment ref="E27" authorId="1" shapeId="0">
      <text>
        <r>
          <rPr>
            <sz val="9"/>
            <color indexed="81"/>
            <rFont val="Tahoma"/>
            <family val="2"/>
            <charset val="186"/>
          </rPr>
          <t xml:space="preserve">P-3.3.3.2.;
3.3.3.4.
</t>
        </r>
      </text>
    </comment>
    <comment ref="J31" authorId="2" shapeId="0">
      <text>
        <r>
          <rPr>
            <sz val="9"/>
            <color indexed="81"/>
            <rFont val="Tahoma"/>
            <family val="2"/>
            <charset val="186"/>
          </rPr>
          <t xml:space="preserve">BP leidinys
</t>
        </r>
      </text>
    </comment>
    <comment ref="E36" authorId="3" shapeId="0">
      <text>
        <r>
          <rPr>
            <b/>
            <sz val="9"/>
            <color indexed="81"/>
            <rFont val="Tahoma"/>
            <family val="2"/>
            <charset val="186"/>
          </rPr>
          <t>KSP2.1.3.19</t>
        </r>
        <r>
          <rPr>
            <sz val="9"/>
            <color indexed="81"/>
            <rFont val="Tahoma"/>
            <family val="2"/>
            <charset val="186"/>
          </rPr>
          <t xml:space="preserve">
Plėsti kapinių infrastruktūrą siekiant užtikrinti miesto poreikius atitinkantį laidojimo vietų skaičių</t>
        </r>
      </text>
    </comment>
    <comment ref="E38" authorId="1" shapeId="0">
      <text>
        <r>
          <rPr>
            <sz val="9"/>
            <color indexed="81"/>
            <rFont val="Tahoma"/>
            <family val="2"/>
            <charset val="186"/>
          </rPr>
          <t>P-3.2.2.6</t>
        </r>
      </text>
    </comment>
    <comment ref="E39" authorId="3" shapeId="0">
      <text>
        <r>
          <rPr>
            <sz val="9"/>
            <color indexed="81"/>
            <rFont val="Tahoma"/>
            <family val="2"/>
            <charset val="186"/>
          </rPr>
          <t>P-1.2.1.1., 1.2.1.2.</t>
        </r>
      </text>
    </comment>
    <comment ref="E40" authorId="0" shapeId="0">
      <text>
        <r>
          <rPr>
            <sz val="9"/>
            <color indexed="81"/>
            <rFont val="Tahoma"/>
            <family val="2"/>
            <charset val="186"/>
          </rPr>
          <t xml:space="preserve">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E43" authorId="1" shapeId="0">
      <text>
        <r>
          <rPr>
            <sz val="9"/>
            <color indexed="81"/>
            <rFont val="Tahoma"/>
            <family val="2"/>
            <charset val="186"/>
          </rPr>
          <t xml:space="preserve">P-3.2.1.1.
</t>
        </r>
      </text>
    </comment>
    <comment ref="J43" authorId="1" shapeId="0">
      <text>
        <r>
          <rPr>
            <sz val="9"/>
            <color indexed="81"/>
            <rFont val="Tahoma"/>
            <family val="2"/>
            <charset val="186"/>
          </rPr>
          <t xml:space="preserve">Projektą rengia patys investuotojai. Savivaldybė mokės už rangos darbus. 
</t>
        </r>
      </text>
    </comment>
    <comment ref="E54" authorId="3" shapeId="0">
      <text>
        <r>
          <rPr>
            <sz val="9"/>
            <color indexed="81"/>
            <rFont val="Tahoma"/>
            <family val="2"/>
            <charset val="186"/>
          </rPr>
          <t>P-3.2.2.1.</t>
        </r>
      </text>
    </comment>
    <comment ref="E72" authorId="3" shapeId="0">
      <text>
        <r>
          <rPr>
            <sz val="9"/>
            <color indexed="81"/>
            <rFont val="Tahoma"/>
            <family val="2"/>
            <charset val="186"/>
          </rPr>
          <t>P-2.6.1.5; 3.3.5.4</t>
        </r>
      </text>
    </comment>
    <comment ref="E89" authorId="3" shapeId="0">
      <text>
        <r>
          <rPr>
            <sz val="9"/>
            <color indexed="81"/>
            <rFont val="Tahoma"/>
            <family val="2"/>
            <charset val="186"/>
          </rPr>
          <t>P-3.2.3.5.</t>
        </r>
      </text>
    </comment>
    <comment ref="E92"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D93" authorId="2" shapeId="0">
      <text>
        <r>
          <rPr>
            <sz val="9"/>
            <color indexed="81"/>
            <rFont val="Tahoma"/>
            <family val="2"/>
            <charset val="186"/>
          </rPr>
          <t xml:space="preserve">Planuojama pasirašyti preliminari bendradarbiavimo sutartis su liuteronų bendruomene, įsipareigojant finansuoti projektavimo išlaidas ir pagal galimybę bokšto atstatymo darbus. 
</t>
        </r>
      </text>
    </comment>
    <comment ref="E93" authorId="3"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E95" authorId="1" shapeId="0">
      <text>
        <r>
          <rPr>
            <sz val="9"/>
            <color indexed="81"/>
            <rFont val="Tahoma"/>
            <family val="2"/>
            <charset val="186"/>
          </rPr>
          <t xml:space="preserve">P-3.2.3.2.
</t>
        </r>
      </text>
    </comment>
    <comment ref="E97"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L98" authorId="1" shapeId="0">
      <text>
        <r>
          <rPr>
            <sz val="9"/>
            <color indexed="81"/>
            <rFont val="Tahoma"/>
            <family val="2"/>
            <charset val="186"/>
          </rPr>
          <t xml:space="preserve">Pamatų uždengimas yra laikina priemonė, todėl parodyta atskirai nuo pačio projekto. Po kasinėjimų būtina apsaugoti atkastus pamatus, tai inicijavo Paveldosaugos skyrius. 
</t>
        </r>
      </text>
    </comment>
    <comment ref="E99" authorId="1" shapeId="0">
      <text>
        <r>
          <rPr>
            <sz val="9"/>
            <color indexed="81"/>
            <rFont val="Tahoma"/>
            <family val="2"/>
            <charset val="186"/>
          </rPr>
          <t xml:space="preserve">P-3.2.3.2.
</t>
        </r>
      </text>
    </comment>
    <comment ref="E100" authorId="0" shapeId="0">
      <text>
        <r>
          <rPr>
            <sz val="9"/>
            <color indexed="81"/>
            <rFont val="Tahoma"/>
            <family val="2"/>
            <charset val="186"/>
          </rPr>
          <t xml:space="preserve">P-3.2.3.4.
</t>
        </r>
      </text>
    </comment>
    <comment ref="E102" authorId="0"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E103" authorId="0" shapeId="0">
      <text>
        <r>
          <rPr>
            <sz val="9"/>
            <color indexed="81"/>
            <rFont val="Tahoma"/>
            <family val="2"/>
            <charset val="186"/>
          </rPr>
          <t>P-3.2.3.6.</t>
        </r>
      </text>
    </comment>
    <comment ref="E105" authorId="0" shapeId="0">
      <text>
        <r>
          <rPr>
            <sz val="9"/>
            <color indexed="81"/>
            <rFont val="Tahoma"/>
            <family val="2"/>
            <charset val="186"/>
          </rPr>
          <t>P-1.2.1.1.
P-1.2.1.2.</t>
        </r>
      </text>
    </comment>
    <comment ref="E107" authorId="0" shapeId="0">
      <text>
        <r>
          <rPr>
            <sz val="9"/>
            <color indexed="81"/>
            <rFont val="Tahoma"/>
            <family val="2"/>
            <charset val="186"/>
          </rPr>
          <t>P-3.2.3.6.</t>
        </r>
      </text>
    </comment>
    <comment ref="J107" authorId="1" shapeId="0">
      <text>
        <r>
          <rPr>
            <sz val="9"/>
            <color indexed="81"/>
            <rFont val="Tahoma"/>
            <family val="2"/>
            <charset val="186"/>
          </rPr>
          <t>Vitės kapinių projektavimo darbus numatoma pradėti 2024 m. ir užbaigti 2025 m. Kaina įvertinta preliminariai, remiantis Klaipėdos m. istorinių kapinių (Skuptūrų parko) sutvarkymo projekto pavyzdžiu. Skulptūro parko 10,5 ha ploto projekto parengimas kainavo 67000 eurų. Kadangi Vitės istorinių kapinių plotas yra apie 2,5 ha, bet teritorija yra pakankamai sudėtinga ir gana komplikuota, numatoma galutinė 35000 eurų suma projekto parengimui.</t>
        </r>
      </text>
    </comment>
  </commentList>
</comments>
</file>

<file path=xl/comments2.xml><?xml version="1.0" encoding="utf-8"?>
<comments xmlns="http://schemas.openxmlformats.org/spreadsheetml/2006/main">
  <authors>
    <author>Audra Cepiene</author>
    <author>Indrė Butenienė</author>
    <author>Inga Mikalauskienė</author>
    <author>Snieguole Kacerauskaite</author>
  </authors>
  <commentList>
    <comment ref="F17" authorId="0" shapeId="0">
      <text>
        <r>
          <rPr>
            <b/>
            <sz val="9"/>
            <color indexed="81"/>
            <rFont val="Tahoma"/>
            <family val="2"/>
            <charset val="186"/>
          </rPr>
          <t xml:space="preserve">P1, </t>
        </r>
        <r>
          <rPr>
            <sz val="9"/>
            <color indexed="81"/>
            <rFont val="Tahoma"/>
            <family val="2"/>
            <charset val="186"/>
          </rPr>
          <t>8.1.2. Patvirtintas ir įgyvendinamas Klaipėdos miesto bendrasis planas ir sprendinių įgyvendinimo programa, vnt.</t>
        </r>
      </text>
    </comment>
    <comment ref="F18" authorId="1" shapeId="0">
      <text>
        <r>
          <rPr>
            <b/>
            <sz val="9"/>
            <color indexed="81"/>
            <rFont val="Tahoma"/>
            <family val="2"/>
            <charset val="186"/>
          </rPr>
          <t>KEPS 3.1.1.</t>
        </r>
        <r>
          <rPr>
            <sz val="9"/>
            <color indexed="81"/>
            <rFont val="Tahoma"/>
            <family val="2"/>
            <charset val="186"/>
          </rPr>
          <t xml:space="preserve"> Atnaujinti miesto planavimo dokumentus, atsižvelgiant į miesto vystymo zonų prioritetus, kuriant policentrinę miesto urbanistinę struktūrą. Stiprinti miesto istorinį centrą ir pacentrius, sudarant galimybes panaudoti teritoriją įvairioms funkcijoms </t>
        </r>
      </text>
    </comment>
    <comment ref="F19"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F20" authorId="2" shapeId="0">
      <text>
        <r>
          <rPr>
            <sz val="9"/>
            <color indexed="81"/>
            <rFont val="Tahoma"/>
            <family val="2"/>
            <charset val="186"/>
          </rPr>
          <t xml:space="preserve">P-3.2.3.2.
</t>
        </r>
      </text>
    </comment>
    <comment ref="E24" authorId="3" shapeId="0">
      <text>
        <r>
          <rPr>
            <sz val="9"/>
            <color indexed="81"/>
            <rFont val="Tahoma"/>
            <family val="2"/>
            <charset val="186"/>
          </rPr>
          <t>pagal Teritorijų planavimo įstatymą Savivaldybės lygmens teritorijų planavimo dokumentų rengimą organizuoja savivaldybės administracijos direktorius, o fiziniai ir juridiniai asmenys galėti finansuoti vietovės lygmens SP rengimą</t>
        </r>
      </text>
    </comment>
    <comment ref="F24" authorId="2" shapeId="0">
      <text>
        <r>
          <rPr>
            <sz val="9"/>
            <color indexed="81"/>
            <rFont val="Tahoma"/>
            <family val="2"/>
            <charset val="186"/>
          </rPr>
          <t xml:space="preserve">P-3.3.3.1.
</t>
        </r>
      </text>
    </comment>
    <comment ref="E26" authorId="3" shapeId="0">
      <text>
        <r>
          <rPr>
            <sz val="9"/>
            <color indexed="81"/>
            <rFont val="Tahoma"/>
            <family val="2"/>
            <charset val="186"/>
          </rPr>
          <t xml:space="preserve">2022 m. I ketv. planuojama paskelbti pirkimą, II ketv. - pasirašyti sutartį
</t>
        </r>
      </text>
    </comment>
    <comment ref="F26" authorId="2" shapeId="0">
      <text>
        <r>
          <rPr>
            <sz val="9"/>
            <color indexed="81"/>
            <rFont val="Tahoma"/>
            <family val="2"/>
            <charset val="186"/>
          </rPr>
          <t xml:space="preserve">P-3.3.3.2.;
3.3.3.4.
</t>
        </r>
      </text>
    </comment>
    <comment ref="J26" authorId="3" shapeId="0">
      <text>
        <r>
          <rPr>
            <sz val="9"/>
            <color indexed="81"/>
            <rFont val="Tahoma"/>
            <family val="2"/>
            <charset val="186"/>
          </rPr>
          <t xml:space="preserve">Esamos būklės analizės rengėjo pirkimas
</t>
        </r>
      </text>
    </comment>
    <comment ref="K26" authorId="3" shapeId="0">
      <text>
        <r>
          <rPr>
            <sz val="9"/>
            <color indexed="81"/>
            <rFont val="Tahoma"/>
            <family val="2"/>
            <charset val="186"/>
          </rPr>
          <t xml:space="preserve">Koncepcija
</t>
        </r>
      </text>
    </comment>
    <comment ref="L26" authorId="3" shapeId="0">
      <text>
        <r>
          <rPr>
            <sz val="9"/>
            <color indexed="81"/>
            <rFont val="Tahoma"/>
            <family val="2"/>
            <charset val="186"/>
          </rPr>
          <t xml:space="preserve">Sprendiniai
</t>
        </r>
      </text>
    </comment>
    <comment ref="M30" authorId="3" shapeId="0">
      <text>
        <r>
          <rPr>
            <sz val="9"/>
            <color indexed="81"/>
            <rFont val="Tahoma"/>
            <family val="2"/>
            <charset val="186"/>
          </rPr>
          <t xml:space="preserve">BP leidinys
</t>
        </r>
      </text>
    </comment>
    <comment ref="F35" authorId="0" shapeId="0">
      <text>
        <r>
          <rPr>
            <b/>
            <sz val="9"/>
            <color indexed="81"/>
            <rFont val="Tahoma"/>
            <family val="2"/>
            <charset val="186"/>
          </rPr>
          <t>KSP2.1.3.19</t>
        </r>
        <r>
          <rPr>
            <sz val="9"/>
            <color indexed="81"/>
            <rFont val="Tahoma"/>
            <family val="2"/>
            <charset val="186"/>
          </rPr>
          <t xml:space="preserve">
Plėsti kapinių infrastruktūrą siekiant užtikrinti miesto poreikius atitinkantį laidojimo vietų skaičių</t>
        </r>
      </text>
    </comment>
    <comment ref="F37" authorId="2" shapeId="0">
      <text>
        <r>
          <rPr>
            <sz val="9"/>
            <color indexed="81"/>
            <rFont val="Tahoma"/>
            <family val="2"/>
            <charset val="186"/>
          </rPr>
          <t>P-3.2.2.6</t>
        </r>
      </text>
    </comment>
    <comment ref="F38" authorId="0"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F39" authorId="2" shapeId="0">
      <text>
        <r>
          <rPr>
            <sz val="9"/>
            <color indexed="81"/>
            <rFont val="Tahoma"/>
            <family val="2"/>
            <charset val="186"/>
          </rPr>
          <t xml:space="preserve">P-3.2.1.2.
</t>
        </r>
      </text>
    </comment>
    <comment ref="F41" authorId="0" shapeId="0">
      <text>
        <r>
          <rPr>
            <sz val="9"/>
            <color indexed="81"/>
            <rFont val="Tahoma"/>
            <family val="2"/>
            <charset val="186"/>
          </rPr>
          <t>P-1.2.1.1., 1.2.1.2.</t>
        </r>
      </text>
    </comment>
    <comment ref="F42" authorId="1" shapeId="0">
      <text>
        <r>
          <rPr>
            <sz val="9"/>
            <color indexed="81"/>
            <rFont val="Tahoma"/>
            <family val="2"/>
            <charset val="186"/>
          </rPr>
          <t xml:space="preserve">KEPS 3.1.8.Paversti Smiltynę kurortine teritorija: sukurti infrastruktūrą, reikalingą kurortinės teritorijos statusui įgyti, traukos objektų, didinti Smiltynės pasiekiamumą ir
 3.1.9. Paversti Girulius kurortine teritorija: plėtoti turistinę infrastruktūrą ir įkurti rekreacinių centrų (pvz., pastatyti SPA centrų, išnaudojančių geoterminius vandenis) </t>
        </r>
      </text>
    </comment>
    <comment ref="F45" authorId="2" shapeId="0">
      <text>
        <r>
          <rPr>
            <sz val="9"/>
            <color indexed="81"/>
            <rFont val="Tahoma"/>
            <family val="2"/>
            <charset val="186"/>
          </rPr>
          <t xml:space="preserve">P-3.2.1.1.
</t>
        </r>
      </text>
    </comment>
    <comment ref="M46" authorId="2" shapeId="0">
      <text>
        <r>
          <rPr>
            <sz val="9"/>
            <color indexed="81"/>
            <rFont val="Tahoma"/>
            <family val="2"/>
            <charset val="186"/>
          </rPr>
          <t xml:space="preserve">Projektą rengia patys investuotojai. Savivaldybė mokės už rangos darbus. 
</t>
        </r>
      </text>
    </comment>
    <comment ref="F57" authorId="0" shapeId="0">
      <text>
        <r>
          <rPr>
            <sz val="9"/>
            <color indexed="81"/>
            <rFont val="Tahoma"/>
            <family val="2"/>
            <charset val="186"/>
          </rPr>
          <t>P-3.2.2.1.</t>
        </r>
      </text>
    </comment>
    <comment ref="F78" authorId="0" shapeId="0">
      <text>
        <r>
          <rPr>
            <sz val="9"/>
            <color indexed="81"/>
            <rFont val="Tahoma"/>
            <family val="2"/>
            <charset val="186"/>
          </rPr>
          <t>P-2.6.1.5; 3.3.5.4</t>
        </r>
      </text>
    </comment>
    <comment ref="F96" authorId="0" shapeId="0">
      <text>
        <r>
          <rPr>
            <sz val="9"/>
            <color indexed="81"/>
            <rFont val="Tahoma"/>
            <family val="2"/>
            <charset val="186"/>
          </rPr>
          <t>P-3.2.3.5.</t>
        </r>
      </text>
    </comment>
    <comment ref="F99"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E100" authorId="3" shapeId="0">
      <text>
        <r>
          <rPr>
            <sz val="9"/>
            <color indexed="81"/>
            <rFont val="Tahoma"/>
            <family val="2"/>
            <charset val="186"/>
          </rPr>
          <t xml:space="preserve">Planuojama pasirašyti preliminari bendradarbiavimo sutartis su liuteronų bendruomene, įsipareigojant finansuoti projektavimo išlaidas ir pagal galimybę bokšto atstatymo darbus. 
</t>
        </r>
      </text>
    </comment>
    <comment ref="F100" authorId="0" shapeId="0">
      <text>
        <r>
          <rPr>
            <b/>
            <sz val="9"/>
            <color indexed="81"/>
            <rFont val="Tahoma"/>
            <family val="2"/>
            <charset val="186"/>
          </rPr>
          <t>P1, 4.1.7.</t>
        </r>
        <r>
          <rPr>
            <sz val="9"/>
            <color indexed="81"/>
            <rFont val="Tahoma"/>
            <family val="2"/>
            <charset val="186"/>
          </rPr>
          <t xml:space="preserve"> Parengta Šv. Jono bažnyčios atstatymo techninė dokumentacija
</t>
        </r>
      </text>
    </comment>
    <comment ref="F102" authorId="2" shapeId="0">
      <text>
        <r>
          <rPr>
            <sz val="9"/>
            <color indexed="81"/>
            <rFont val="Tahoma"/>
            <family val="2"/>
            <charset val="186"/>
          </rPr>
          <t xml:space="preserve">P-3.2.3.2.
</t>
        </r>
      </text>
    </comment>
    <comment ref="F104" authorId="1"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t>
        </r>
      </text>
    </comment>
    <comment ref="P105" authorId="2" shapeId="0">
      <text>
        <r>
          <rPr>
            <sz val="9"/>
            <color indexed="81"/>
            <rFont val="Tahoma"/>
            <family val="2"/>
            <charset val="186"/>
          </rPr>
          <t xml:space="preserve">Pamatų uždengimas yra laikina priemonė, todėl parodyta atskirai nuo pačio projekto. Po kasinėjimų būtina apsaugoti atkastus pamatus, tai inicijavo Paveldosaugos skyrius. 
</t>
        </r>
      </text>
    </comment>
    <comment ref="F106" authorId="2" shapeId="0">
      <text>
        <r>
          <rPr>
            <sz val="9"/>
            <color indexed="81"/>
            <rFont val="Tahoma"/>
            <family val="2"/>
            <charset val="186"/>
          </rPr>
          <t xml:space="preserve">P-3.2.3.2.
</t>
        </r>
      </text>
    </comment>
    <comment ref="F107" authorId="1" shapeId="0">
      <text>
        <r>
          <rPr>
            <sz val="9"/>
            <color indexed="81"/>
            <rFont val="Tahoma"/>
            <family val="2"/>
            <charset val="186"/>
          </rPr>
          <t xml:space="preserve">P-3.2.3.4.
</t>
        </r>
      </text>
    </comment>
    <comment ref="F109" authorId="1" shapeId="0">
      <text>
        <r>
          <rPr>
            <b/>
            <sz val="9"/>
            <color indexed="81"/>
            <rFont val="Tahoma"/>
            <family val="2"/>
            <charset val="186"/>
          </rPr>
          <t xml:space="preserve">KEPS 3.1.13. </t>
        </r>
        <r>
          <rPr>
            <sz val="9"/>
            <color indexed="81"/>
            <rFont val="Tahoma"/>
            <family val="2"/>
            <charset val="186"/>
          </rPr>
          <t>Vystyti viešųjų erdvių gerinimo programas ir lokalius urbanistinės struktūros atgaivinimo projektus</t>
        </r>
      </text>
    </comment>
    <comment ref="F110" authorId="1" shapeId="0">
      <text>
        <r>
          <rPr>
            <sz val="9"/>
            <color indexed="81"/>
            <rFont val="Tahoma"/>
            <family val="2"/>
            <charset val="186"/>
          </rPr>
          <t>P-3.2.3.6.</t>
        </r>
      </text>
    </comment>
    <comment ref="F112" authorId="1" shapeId="0">
      <text>
        <r>
          <rPr>
            <sz val="9"/>
            <color indexed="81"/>
            <rFont val="Tahoma"/>
            <family val="2"/>
            <charset val="186"/>
          </rPr>
          <t>P-1.2.1.1.
P-1.2.1.2.</t>
        </r>
      </text>
    </comment>
    <comment ref="F114" authorId="1" shapeId="0">
      <text>
        <r>
          <rPr>
            <sz val="9"/>
            <color indexed="81"/>
            <rFont val="Tahoma"/>
            <family val="2"/>
            <charset val="186"/>
          </rPr>
          <t>P-3.2.3.6.</t>
        </r>
      </text>
    </comment>
    <comment ref="M114" authorId="2" shapeId="0">
      <text>
        <r>
          <rPr>
            <sz val="9"/>
            <color indexed="81"/>
            <rFont val="Tahoma"/>
            <family val="2"/>
            <charset val="186"/>
          </rPr>
          <t>Vitės kapinių projektavimo darbus numatoma pradėti 2024 m. ir užbaigti 2025 m. Kaina įvertinta preliminariai, remiantis Klaipėdos m. istorinių kapinių (Skuptūrų parko) sutvarkymo projekto pavyzdžiu. Skulptūro parko 10,5 ha ploto projekto parengimas kainavo 67000 eurų. Kadangi Vitės istorinių kapinių plotas yra apie 2,5 ha, bet teritorija yra pakankamai sudėtinga ir gana komplikuota, numatoma galutinė 35000 eurų suma projekto parengimui.</t>
        </r>
      </text>
    </comment>
  </commentList>
</comments>
</file>

<file path=xl/sharedStrings.xml><?xml version="1.0" encoding="utf-8"?>
<sst xmlns="http://schemas.openxmlformats.org/spreadsheetml/2006/main" count="646" uniqueCount="202">
  <si>
    <t>Uždavinio kodas</t>
  </si>
  <si>
    <t>Priemonės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</si>
  <si>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</si>
  <si>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</si>
  <si>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</si>
  <si>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</si>
  <si>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</si>
  <si>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</si>
  <si>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</si>
  <si>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</si>
  <si>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</si>
  <si>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</si>
  <si>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</si>
  <si>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</si>
  <si>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</si>
  <si>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</si>
  <si>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</si>
  <si>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</si>
  <si>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</si>
  <si>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</si>
  <si>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</si>
  <si>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</si>
  <si>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</si>
  <si>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</si>
  <si>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</si>
  <si>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</si>
  <si>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 xml:space="preserve">B </t>
  </si>
  <si>
    <t>Parengta planų, vnt.</t>
  </si>
  <si>
    <t>Užtikrinti geoinformacinių sistemų (GIS) administravimą ir vykdomų geodezinių darbų kontrolę</t>
  </si>
  <si>
    <t>Savivaldybės administracijos GIS programinės įrangos ir informacinių sistemų, veikiančių GIS pagrindu, atnaujinimas, papildymas</t>
  </si>
  <si>
    <t>Atnaujinta duomenų bazių, vnt.</t>
  </si>
  <si>
    <t>Kultūrinės vertės nustatymo objektų dokumentacijos parengimas</t>
  </si>
  <si>
    <t>Išleistas leidinys, egz.</t>
  </si>
  <si>
    <t>Parengta objektų kultūrinės vertės nustatymo dokumentacija, vnt.</t>
  </si>
  <si>
    <t>Strateginis tikslas 01. Didinti miesto konkurencingumą, kryptingai vystant infrastruktūrą ir sudarant palankias sąlygas verslui</t>
  </si>
  <si>
    <t>07</t>
  </si>
  <si>
    <t>Bendrojo plano parengimas</t>
  </si>
  <si>
    <t>Suorganizuota paroda, vnt.</t>
  </si>
  <si>
    <t>Geoinformacinių sistemų (GIS) administravimas ir kontrolė:</t>
  </si>
  <si>
    <t>Kultūros paveldo objektų apskaitos, tvarkybos ir sklaidos dokumentacijos parengimas:</t>
  </si>
  <si>
    <t>SB(ŽPL)</t>
  </si>
  <si>
    <t>09</t>
  </si>
  <si>
    <t>Detaliųjų ir kitų planų rengimas:</t>
  </si>
  <si>
    <t>Žemės sklypų planų rengimas:</t>
  </si>
  <si>
    <t>Kultūros paveldo sklaida:</t>
  </si>
  <si>
    <t>Suorganizuotas renginys, vnt.</t>
  </si>
  <si>
    <t>10</t>
  </si>
  <si>
    <t>Archeologinių tyrimų vykdymas Klaipėdos miesto teritorijoje</t>
  </si>
  <si>
    <t xml:space="preserve">Miško žemės keitimas kitomis naudmenomis inžinerinės infrastruktūros plėtrai:  </t>
  </si>
  <si>
    <t>tūkst. Eur</t>
  </si>
  <si>
    <t>Parengtas naujas Bendrasis planas, vnt.</t>
  </si>
  <si>
    <t>Topografinėms-inžinerinėms nuotraukoms vykdyti reikalingų išeitinių duomenų išdavimas, atliktų geodezinių darbų kontrolės vykdymas, Klaipėdos miesto žemės kadastro skaitmeninių duomenų įsigijimas</t>
  </si>
  <si>
    <t>Atnaujinta GIS licencijuotų darbo vietų, vnt.</t>
  </si>
  <si>
    <t>Atlikta archeologinių tyrimų, vnt.</t>
  </si>
  <si>
    <t>Atnaujintų topografinių-inžinerinių nuotraukų kokybės tikrinimo programų, vnt.</t>
  </si>
  <si>
    <t>Atskirų žemės sklypų planų ir susijusių dokumentų parengimas</t>
  </si>
  <si>
    <t>Kultūros paveldo objektų tvarkybos darbų vykdymas</t>
  </si>
  <si>
    <t>Kultūros paveldo objektų tvarkyba:</t>
  </si>
  <si>
    <t>Kompensacijų išmokėjimas už visuomenės poreikiams paimtą turtą ir turto įsigijimas infrastruktūros plėtrai:</t>
  </si>
  <si>
    <t>Žemės visuomenės poreikiams paėmimas ir turto įsigijimas inžinerinės infrastruktūros plėtrai:</t>
  </si>
  <si>
    <t>Savivaldybės biudžetas, iš jo:</t>
  </si>
  <si>
    <t xml:space="preserve">Sutvarkyta kultūros paveldo objektų, vnt. </t>
  </si>
  <si>
    <t xml:space="preserve">Leidinio apie Klaipėdos miesto architektūrą ir urbanistiką išleidimas ir architektūrinės parodos organizavimas </t>
  </si>
  <si>
    <t>SB(L)</t>
  </si>
  <si>
    <t>Vykdyti paveldo objektų išsaugojimo priemones</t>
  </si>
  <si>
    <t>Atlikta ekspertizių, vnt.</t>
  </si>
  <si>
    <t>Surengta posėdžių, vnt.</t>
  </si>
  <si>
    <t>Parengtas techninis projektas, vnt.</t>
  </si>
  <si>
    <t xml:space="preserve">Detaliųjų ar specialiųjų planų koregavimas ar keitimas </t>
  </si>
  <si>
    <t xml:space="preserve">Iš viso programai: </t>
  </si>
  <si>
    <t>Pakoreguota teritorijų planavimo dokumentų, vnt.</t>
  </si>
  <si>
    <r>
      <t xml:space="preserve">Savivaldybės biudžeto lėšos </t>
    </r>
    <r>
      <rPr>
        <b/>
        <sz val="10"/>
        <rFont val="Times New Roman"/>
        <family val="1"/>
        <charset val="186"/>
      </rPr>
      <t>SB</t>
    </r>
  </si>
  <si>
    <r>
      <t xml:space="preserve">Europos Sąjungos paramos lėšos, kurios įtrauktos į savivaldybės biudžetą </t>
    </r>
    <r>
      <rPr>
        <b/>
        <sz val="10"/>
        <rFont val="Times New Roman"/>
        <family val="1"/>
        <charset val="186"/>
      </rPr>
      <t>SB(ES)</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</si>
  <si>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</si>
  <si>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</si>
  <si>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r>
      <t xml:space="preserve">Europos Sąjungos paramos lėšos </t>
    </r>
    <r>
      <rPr>
        <b/>
        <sz val="10"/>
        <rFont val="Times New Roman"/>
        <family val="1"/>
        <charset val="186"/>
      </rPr>
      <t>ES</t>
    </r>
  </si>
  <si>
    <r>
      <t xml:space="preserve">Kiti finansavimo šaltiniai </t>
    </r>
    <r>
      <rPr>
        <b/>
        <sz val="10"/>
        <rFont val="Times New Roman"/>
        <family val="1"/>
        <charset val="186"/>
      </rPr>
      <t>Kt</t>
    </r>
  </si>
  <si>
    <r>
      <t xml:space="preserve">Valstybės biudžeto lėšos </t>
    </r>
    <r>
      <rPr>
        <b/>
        <sz val="10"/>
        <rFont val="Times New Roman"/>
        <family val="1"/>
        <charset val="186"/>
      </rPr>
      <t>LRVB</t>
    </r>
  </si>
  <si>
    <t>08</t>
  </si>
  <si>
    <t>Rengiamų planavimo dokumentų ekspertinis vertinimas</t>
  </si>
  <si>
    <t>P1</t>
  </si>
  <si>
    <t>P6</t>
  </si>
  <si>
    <t>P</t>
  </si>
  <si>
    <t>Klaipėdos miesto savivaldybės nekilnojamojo kultūros paveldo vertinimo tarybos darbo organizavimas (ekspertų paslaugų įsigijimas)</t>
  </si>
  <si>
    <t xml:space="preserve">Savanorių g. ir Martyno Jankaus g.  bei Savanorių g. ir Ernesto Galvanausko g. sankryžoms įrengti </t>
  </si>
  <si>
    <t xml:space="preserve">Urbanistikos ir architektūros skyrius </t>
  </si>
  <si>
    <t>Galimybių studijos dėl kapinių plėtros papildymas</t>
  </si>
  <si>
    <t>Parengta galimybių studija (darbų pabaiga ir lėšos 2021 m.), vnt.</t>
  </si>
  <si>
    <t>Parengtas planas, vnt.</t>
  </si>
  <si>
    <t>Žemėtvarkos skyrius</t>
  </si>
  <si>
    <t>Geodezijos ir GIS skyrius</t>
  </si>
  <si>
    <t>Paveldosaugos skyrius</t>
  </si>
  <si>
    <t xml:space="preserve"> Paveldosaugos skyrius</t>
  </si>
  <si>
    <t xml:space="preserve">vyr. patarėjas    K. Macijauskas </t>
  </si>
  <si>
    <t xml:space="preserve">Paversta kitomis naudmenomis miško žemės, ha </t>
  </si>
  <si>
    <t>Urbanistikos ir architektūros skyrius</t>
  </si>
  <si>
    <t>Išmokėta kompensacijų projektams ir įsigyta turto, vnt.</t>
  </si>
  <si>
    <t xml:space="preserve">Dokumentų parengimas </t>
  </si>
  <si>
    <t>Parengta žemės paėmimo visuomenės poreikiams dokumentų, vnt.</t>
  </si>
  <si>
    <t>Informacinės lentelės prie užsienio valstybei reikšmingo kultūros paveldo objekto įrengimas</t>
  </si>
  <si>
    <t>Parengtas investicijų projektas, vnt.</t>
  </si>
  <si>
    <t xml:space="preserve">Statybos ir infrastruktūros plėtros skyrius </t>
  </si>
  <si>
    <t>Savivaldybės infrastruktūros plėtros organizatoriaus funkcijų įgyvendinimo modelio  parengimas</t>
  </si>
  <si>
    <t>Parengtas dokumentų paketas, vnt.</t>
  </si>
  <si>
    <t>Savivaldybės infrastruktūros schemos parengimas</t>
  </si>
  <si>
    <t>Parengta infrastruktūros schema, vnt.</t>
  </si>
  <si>
    <t>Informacinė lentelė, vnt.</t>
  </si>
  <si>
    <t>1. Danės g. 6</t>
  </si>
  <si>
    <t>Produkto kriterijaus</t>
  </si>
  <si>
    <t>Atlikta analizė, vnt.</t>
  </si>
  <si>
    <t>Detaliojo plano korektūros parengimas dėl dengto futbolo maniežo statybos teritorijoje prie Baltijos pr.</t>
  </si>
  <si>
    <t>11</t>
  </si>
  <si>
    <t>Žemės sklypo Turgaus g. 24 detaliojo plano keitimas (Šv. Jono bažnyčios detalusis planas)</t>
  </si>
  <si>
    <t xml:space="preserve">Rytinės dalies B teritorijos (tarp Pajūrio g., kelio A13, Liepų g. ir Danės g.) susisiekimo infrastruktūros vystymo specialiojo plano parengimas </t>
  </si>
  <si>
    <t>Šilumos ūkio specialiojo plano parengimas</t>
  </si>
  <si>
    <t>planas</t>
  </si>
  <si>
    <t>Lėšų poreikis biudžetiniams 2022-iesiems metams</t>
  </si>
  <si>
    <t>2024-ųjų metų lėšų projektas</t>
  </si>
  <si>
    <t>Vykdytojas (skyrius/asmuo)</t>
  </si>
  <si>
    <t xml:space="preserve">2021–2024 M. KLAIPĖDOS MIESTO SAVIVALDYBĖS  </t>
  </si>
  <si>
    <t>2022-ieji metai</t>
  </si>
  <si>
    <t>2023-ieji metai</t>
  </si>
  <si>
    <t>2024-ieji metai</t>
  </si>
  <si>
    <t>Pakeistas detalusis planas, vnt.</t>
  </si>
  <si>
    <t>Parengtas specialusis planas, vnt.</t>
  </si>
  <si>
    <t>Parengtas ir išleistas leidinys, egz.</t>
  </si>
  <si>
    <t>Pagaminta ir pakabinta Bendrojo plano stendų, vnt.</t>
  </si>
  <si>
    <t>Suorganizuota kitų renginių, vnt.</t>
  </si>
  <si>
    <t xml:space="preserve">Smiltynės ir Girulių bendrųjų planų parengimas    </t>
  </si>
  <si>
    <t>Parengtas Smiltynės bendrasis planas, vnt.</t>
  </si>
  <si>
    <t>12</t>
  </si>
  <si>
    <t>13</t>
  </si>
  <si>
    <t>14</t>
  </si>
  <si>
    <t>15</t>
  </si>
  <si>
    <t>Parengta schema, vnt.</t>
  </si>
  <si>
    <t>16</t>
  </si>
  <si>
    <t>17</t>
  </si>
  <si>
    <t>18</t>
  </si>
  <si>
    <t>Priemonės požymis*</t>
  </si>
  <si>
    <t>Smiltynėje dviračių ir pėsčiųjų tako rekonstrukcijai</t>
  </si>
  <si>
    <t>Klaipėdos Smeltės istorinių kapinių sutvarkymo projekto parengimas</t>
  </si>
  <si>
    <t xml:space="preserve">P  </t>
  </si>
  <si>
    <t>Informacinio leidinio apie paveldo objektus leidyba</t>
  </si>
  <si>
    <t>Asignavimai 2021-iesiems metams</t>
  </si>
  <si>
    <r>
      <t xml:space="preserve">Savivaldybės aplinkos apsaugos rėmimo specialiosios programos lėšos </t>
    </r>
    <r>
      <rPr>
        <b/>
        <sz val="10"/>
        <rFont val="Times New Roman"/>
        <family val="1"/>
        <charset val="186"/>
      </rPr>
      <t>SB(AA)</t>
    </r>
  </si>
  <si>
    <r>
      <t xml:space="preserve">Apyvartos lėšų likutis </t>
    </r>
    <r>
      <rPr>
        <b/>
        <sz val="10"/>
        <rFont val="Times New Roman"/>
        <family val="1"/>
        <charset val="186"/>
      </rPr>
      <t>SB(L)</t>
    </r>
  </si>
  <si>
    <r>
      <t xml:space="preserve">Klaipėdos valstybinio jūrų uosto direkcijos lėšos </t>
    </r>
    <r>
      <rPr>
        <b/>
        <sz val="10"/>
        <rFont val="Times New Roman"/>
        <family val="1"/>
        <charset val="186"/>
      </rPr>
      <t>KVJUD</t>
    </r>
  </si>
  <si>
    <t>Asignavimai 2021-iesiems metams**</t>
  </si>
  <si>
    <t>2021-ieji metai**</t>
  </si>
  <si>
    <t>* Nurodoma: 1) ar priemonė nauja (N), ar tęstinė (T); 
                     2) ar projektas investicinis (I);
                     3) KMS 2021–2030 m. Strateginio plėtros plano priemonės, kuri įgyvendinama per šį (n-1)–(n+2) metų SVP, eil. Nr.</t>
  </si>
  <si>
    <t>T</t>
  </si>
  <si>
    <t>N</t>
  </si>
  <si>
    <t>Atliktas tyrimas dėl Girulių bendrojo plano rengimo, vnt.</t>
  </si>
  <si>
    <t>Suorganizuota konferencija, vnt.</t>
  </si>
  <si>
    <t>Europos kultūros paveldo dienų renginio organizavimas</t>
  </si>
  <si>
    <t>Smiltynės ir Girulių vietovių istorinio paveldo aktualizavimo ir atgaivinimo studija</t>
  </si>
  <si>
    <t>Klaipėdos Vitės istorinių kapinių sutvarkymo projekto parengimas</t>
  </si>
  <si>
    <t>Parengta studja, vnt.</t>
  </si>
  <si>
    <t>Parengtas galimybių studijos papildymas, vnt.</t>
  </si>
  <si>
    <t xml:space="preserve">Planavimo dokumentų viešinimas ir sklaida            </t>
  </si>
  <si>
    <t>Kt</t>
  </si>
  <si>
    <t>Klaipėdos miesto vandens tiekimo ir nuotekų bei paviršinių nuotekų tvarkymo infrastruktūros plėtros specialiojo plano parengimas</t>
  </si>
  <si>
    <t>Atlikta rangos darbų, proc.</t>
  </si>
  <si>
    <t>Koreguotas detalusis planas, vnt.</t>
  </si>
  <si>
    <t>2. Žemės sklypas Vėjo g. jungčiai su Klaipėdos rajono teritorija įrengti</t>
  </si>
  <si>
    <t>4. Žemės sklypas Pajūrio g. ir Vėjo g. žiedinei sankryžai įrengti</t>
  </si>
  <si>
    <t>6. Nemuno g. 113-133 turtas įsigyjamas Nemuno g. rekonstrukcijai</t>
  </si>
  <si>
    <t xml:space="preserve">7. Žemės sklypas tarp Klemiškės ir Tilžės g. </t>
  </si>
  <si>
    <r>
      <t>Schemos ir vertinimo dėl vietų, kuriose gali būti statomi ar įrengiami atsinaujinančių išteklių energijos bendrijos</t>
    </r>
    <r>
      <rPr>
        <sz val="10"/>
        <color rgb="FFFF0000"/>
        <rFont val="Times New Roman"/>
        <family val="1"/>
        <charset val="186"/>
      </rPr>
      <t xml:space="preserve"> </t>
    </r>
    <r>
      <rPr>
        <sz val="10"/>
        <rFont val="Times New Roman"/>
        <family val="1"/>
        <charset val="186"/>
      </rPr>
      <t>energijos gamybos įrenginiai, parengimas</t>
    </r>
  </si>
  <si>
    <t>SB(ŽP)</t>
  </si>
  <si>
    <r>
      <t xml:space="preserve">Žemės pardavimų lėšos </t>
    </r>
    <r>
      <rPr>
        <b/>
        <sz val="10"/>
        <rFont val="Times New Roman"/>
        <family val="1"/>
        <charset val="186"/>
      </rPr>
      <t>SB(ŽP)</t>
    </r>
  </si>
  <si>
    <t>3. LEZ teritorijoje esantys 3 sklypai</t>
  </si>
  <si>
    <t xml:space="preserve">vyr. patarėjas    K. Macijauskas  </t>
  </si>
  <si>
    <t>Galimybių studijos dėl AB „Klaipėdos energija“ teritorijos Danės g. 8, Klaipėdoje, konversijos parengimas</t>
  </si>
  <si>
    <t>Įvykdytas architektūrinis konkursas dėl Smiltynės bendrojo plano, vnt.</t>
  </si>
  <si>
    <t>Įvykdytas architektūrinis konkursas, vnt.</t>
  </si>
  <si>
    <t>Projektų skyrius</t>
  </si>
  <si>
    <t>Šv. Jono bažnyčios bokšto projektavimas</t>
  </si>
  <si>
    <t xml:space="preserve"> vyr. patarėjas  R. Zulcas</t>
  </si>
  <si>
    <t xml:space="preserve"> Projektų  skyrius,</t>
  </si>
  <si>
    <t>2023-iųjų metų lėšų projektas</t>
  </si>
  <si>
    <t>Lėšų poreikis biudžetiniams    2022-iesiems metams</t>
  </si>
  <si>
    <t>„Memelio miesto“ teritorijos išvystymo veiksmų plano parengimas ir įgyvendinimas</t>
  </si>
  <si>
    <t>Savivaldybės infrastruktūros plėtros sutarčių, sudarytų su investuotojais iki 2021-12-31, analizės atlikimas</t>
  </si>
  <si>
    <t>5. Didžioji Vandens g. 28B</t>
  </si>
  <si>
    <t>Konferencijos „Archaeologia Urbana“ organizavimas</t>
  </si>
  <si>
    <t>Šv. Jono bažnyčios Turgaus g. 24, Klaipėdoje, pamatų uždengimas</t>
  </si>
  <si>
    <t>Antrojo pasaulinio karo pakrantės priešlėktuvinės gynybos baterijų sutvarkymo techninio projekto parengimas</t>
  </si>
  <si>
    <t>** Pagal Klaipėdos miesto savivaldybės tarybos sprendimus: 2021-02-25 Nr. T2-24, 2021-04-29 Nr. T2-90; 2021-06-22 Nr. T2-157.</t>
  </si>
  <si>
    <t xml:space="preserve">Aiškinamojo rašto 3 priedas </t>
  </si>
  <si>
    <t xml:space="preserve">2022–2024 M. KLAIPĖDOS MIESTO SAVIVALDYBĖS  </t>
  </si>
  <si>
    <t xml:space="preserve">Klaipėdos miesto savivaldybės miesto urbanistinio planavimo programos (Nr. 01) aprašymo    </t>
  </si>
  <si>
    <t>priedas</t>
  </si>
  <si>
    <t>SB(ŽPL)'</t>
  </si>
  <si>
    <t>SB(ŽP)'</t>
  </si>
  <si>
    <t>SB'</t>
  </si>
  <si>
    <t>SB(L)'</t>
  </si>
  <si>
    <t>Kt'</t>
  </si>
  <si>
    <t>I</t>
  </si>
  <si>
    <t xml:space="preserve">Šv. Jono bažnyčios atstatymas Klaipėdoje: </t>
  </si>
  <si>
    <t>* N – nauja priemonė, T – tęstinė priemonė, I – investicijų projektas.</t>
  </si>
  <si>
    <t>Antrojo pasaulinio karo Sovietų Sąjungos karių palaidojimo vietos, esančios S. Daukanto gatvėje, pertvarkymas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</si>
</sst>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0"/>
      <name val="Arial"/>
      <charset val="186"/>
    </font>
    <font>
      <sz val="10"/>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11"/>
      <name val="Times New Roman"/>
      <family val="1"/>
      <charset val="186"/>
    </font>
    <font>
      <b/>
      <sz val="10"/>
      <name val="Times New Roman"/>
      <family val="1"/>
      <charset val="204"/>
    </font>
    <font>
      <b/>
      <sz val="9"/>
      <name val="Times New Roman"/>
      <family val="1"/>
      <charset val="186"/>
    </font>
    <font>
      <sz val="9"/>
      <name val="Times New Roman"/>
      <family val="1"/>
      <charset val="186"/>
    </font>
    <font>
      <sz val="7"/>
      <name val="Times New Roman"/>
      <family val="1"/>
      <charset val="186"/>
    </font>
    <font>
      <sz val="11"/>
      <name val="Arial"/>
      <family val="2"/>
      <charset val="186"/>
    </font>
    <font>
      <sz val="10"/>
      <color rgb="FFFF0000"/>
      <name val="Times New Roman"/>
      <family val="1"/>
      <charset val="186"/>
    </font>
    <font>
      <sz val="12"/>
      <name val="Times New Roman"/>
      <family val="1"/>
      <charset val="186"/>
    </font>
    <font>
      <b/>
      <sz val="12"/>
      <name val="Times New Roman"/>
      <family val="1"/>
      <charset val="186"/>
    </font>
    <font>
      <i/>
      <sz val="10"/>
      <name val="Times New Roman"/>
      <family val="1"/>
      <charset val="186"/>
    </font>
    <font>
      <sz val="9"/>
      <name val="Times New Roman"/>
      <family val="1"/>
    </font>
    <font>
      <sz val="12"/>
      <name val="Times New Roman"/>
      <family val="1"/>
    </font>
    <font>
      <sz val="10"/>
      <color theme="1"/>
      <name val="Times New Roman"/>
      <family val="1"/>
      <charset val="186"/>
    </font>
    <font>
      <sz val="10"/>
      <name val="Times New Roman"/>
      <family val="1"/>
    </font>
    <font>
      <sz val="11"/>
      <name val="Calibri"/>
      <family val="2"/>
      <charset val="186"/>
      <scheme val="minor"/>
    </font>
    <font>
      <sz val="10"/>
      <color theme="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2">
    <xf numFmtId="0" fontId="0" fillId="0" borderId="0"/>
    <xf numFmtId="0" fontId="3" fillId="0" borderId="0"/>
  </cellStyleXfs>
  <cellXfs count="957">
    <xf numFmtId="0" fontId="0" fillId="0" borderId="0" xfId="0"/>
    <xf numFmtId="3" fontId="1" fillId="6" borderId="6" xfId="0" applyNumberFormat="1" applyFont="1" applyFill="1" applyBorder="1" applyAlignment="1">
      <alignment vertical="top" wrapText="1"/>
    </xf>
    <xf numFmtId="0" fontId="1" fillId="6" borderId="34" xfId="0" applyFont="1" applyFill="1" applyBorder="1" applyAlignment="1">
      <alignment horizontal="left" vertical="top" wrapText="1"/>
    </xf>
    <xf numFmtId="0" fontId="1" fillId="3" borderId="0" xfId="0" applyFont="1" applyFill="1" applyAlignment="1">
      <alignment vertical="top"/>
    </xf>
    <xf numFmtId="0" fontId="1" fillId="0" borderId="0" xfId="0" applyFont="1" applyAlignment="1">
      <alignment vertical="top"/>
    </xf>
    <xf numFmtId="0" fontId="1" fillId="0" borderId="0" xfId="0" applyFont="1" applyAlignment="1">
      <alignment vertical="center"/>
    </xf>
    <xf numFmtId="0" fontId="1" fillId="0" borderId="0" xfId="0" applyNumberFormat="1" applyFont="1" applyAlignment="1">
      <alignment vertical="top"/>
    </xf>
    <xf numFmtId="0" fontId="1" fillId="0" borderId="0" xfId="0" applyFont="1" applyAlignment="1">
      <alignment horizontal="center" vertical="top"/>
    </xf>
    <xf numFmtId="0" fontId="1" fillId="0" borderId="0" xfId="0" applyFont="1" applyBorder="1" applyAlignment="1">
      <alignment vertical="top"/>
    </xf>
    <xf numFmtId="0" fontId="1" fillId="6" borderId="3" xfId="0" applyFont="1" applyFill="1" applyBorder="1" applyAlignment="1">
      <alignment horizontal="center" vertical="top"/>
    </xf>
    <xf numFmtId="165" fontId="1" fillId="0" borderId="26" xfId="0" applyNumberFormat="1" applyFont="1" applyFill="1" applyBorder="1" applyAlignment="1">
      <alignment vertical="top" wrapText="1"/>
    </xf>
    <xf numFmtId="0" fontId="1" fillId="6" borderId="1" xfId="0" applyFont="1" applyFill="1" applyBorder="1" applyAlignment="1">
      <alignment horizontal="left" vertical="top" wrapText="1"/>
    </xf>
    <xf numFmtId="165" fontId="1" fillId="6" borderId="27" xfId="0" applyNumberFormat="1" applyFont="1" applyFill="1" applyBorder="1" applyAlignment="1">
      <alignment horizontal="left" vertical="top" wrapText="1"/>
    </xf>
    <xf numFmtId="165" fontId="2" fillId="6" borderId="22" xfId="0" applyNumberFormat="1" applyFont="1" applyFill="1" applyBorder="1" applyAlignment="1">
      <alignment horizontal="left" vertical="top" wrapText="1"/>
    </xf>
    <xf numFmtId="49" fontId="2" fillId="9" borderId="31" xfId="0" applyNumberFormat="1" applyFont="1" applyFill="1" applyBorder="1" applyAlignment="1">
      <alignment horizontal="center" vertical="top"/>
    </xf>
    <xf numFmtId="49" fontId="2" fillId="4" borderId="31"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0" fontId="1" fillId="0" borderId="0" xfId="0" applyFont="1" applyFill="1" applyBorder="1" applyAlignment="1">
      <alignment horizontal="center" vertical="top"/>
    </xf>
    <xf numFmtId="164" fontId="1" fillId="0" borderId="0" xfId="0" applyNumberFormat="1" applyFont="1" applyAlignment="1">
      <alignment vertical="top"/>
    </xf>
    <xf numFmtId="3" fontId="1" fillId="0" borderId="0" xfId="0" applyNumberFormat="1" applyFont="1" applyBorder="1" applyAlignment="1">
      <alignment vertical="top"/>
    </xf>
    <xf numFmtId="0" fontId="1" fillId="0" borderId="0" xfId="0" applyFont="1" applyFill="1" applyAlignment="1">
      <alignment vertical="top"/>
    </xf>
    <xf numFmtId="0" fontId="1" fillId="0" borderId="0" xfId="0" applyFont="1" applyFill="1" applyBorder="1" applyAlignment="1">
      <alignment vertical="top"/>
    </xf>
    <xf numFmtId="0" fontId="3" fillId="0" borderId="0" xfId="0" applyFont="1"/>
    <xf numFmtId="49" fontId="2" fillId="9" borderId="11"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xf>
    <xf numFmtId="49" fontId="2" fillId="8" borderId="33" xfId="0" applyNumberFormat="1" applyFont="1" applyFill="1" applyBorder="1" applyAlignment="1">
      <alignment horizontal="center" vertical="top"/>
    </xf>
    <xf numFmtId="49" fontId="2" fillId="9" borderId="7" xfId="0" applyNumberFormat="1" applyFont="1" applyFill="1" applyBorder="1" applyAlignment="1">
      <alignment horizontal="center" vertical="top"/>
    </xf>
    <xf numFmtId="3" fontId="2" fillId="8" borderId="44" xfId="0" applyNumberFormat="1" applyFont="1" applyFill="1" applyBorder="1" applyAlignment="1">
      <alignment horizontal="center" vertical="top"/>
    </xf>
    <xf numFmtId="165" fontId="2" fillId="8" borderId="36"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1" fillId="0" borderId="4" xfId="0" applyNumberFormat="1" applyFont="1" applyFill="1" applyBorder="1" applyAlignment="1">
      <alignment horizontal="center" vertical="top"/>
    </xf>
    <xf numFmtId="3" fontId="1" fillId="6" borderId="45" xfId="0" applyNumberFormat="1" applyFont="1" applyFill="1" applyBorder="1" applyAlignment="1">
      <alignment horizontal="center" vertical="top"/>
    </xf>
    <xf numFmtId="49" fontId="2" fillId="8" borderId="37" xfId="0" applyNumberFormat="1" applyFont="1" applyFill="1" applyBorder="1" applyAlignment="1">
      <alignment horizontal="left" vertical="top"/>
    </xf>
    <xf numFmtId="49" fontId="2" fillId="0" borderId="22" xfId="0" applyNumberFormat="1" applyFont="1" applyBorder="1" applyAlignment="1">
      <alignment horizontal="center" vertical="top"/>
    </xf>
    <xf numFmtId="0" fontId="2" fillId="3" borderId="22" xfId="0" applyFont="1" applyFill="1" applyBorder="1" applyAlignment="1">
      <alignment horizontal="left" vertical="top" wrapText="1"/>
    </xf>
    <xf numFmtId="0" fontId="1" fillId="0" borderId="4" xfId="0" applyFont="1" applyFill="1" applyBorder="1" applyAlignment="1">
      <alignment horizontal="center" vertical="top" wrapText="1"/>
    </xf>
    <xf numFmtId="0" fontId="2" fillId="3" borderId="5" xfId="0" applyFont="1" applyFill="1" applyBorder="1" applyAlignment="1">
      <alignment horizontal="left" vertical="top" wrapText="1"/>
    </xf>
    <xf numFmtId="0" fontId="1" fillId="0" borderId="3" xfId="0" applyFont="1" applyFill="1" applyBorder="1" applyAlignment="1">
      <alignment horizontal="center" vertical="top"/>
    </xf>
    <xf numFmtId="0" fontId="1" fillId="0" borderId="19" xfId="0" applyFont="1" applyFill="1" applyBorder="1" applyAlignment="1">
      <alignment horizontal="center" vertical="top"/>
    </xf>
    <xf numFmtId="49" fontId="2" fillId="8" borderId="22"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wrapText="1"/>
    </xf>
    <xf numFmtId="49" fontId="2" fillId="6" borderId="1" xfId="0" applyNumberFormat="1" applyFont="1" applyFill="1" applyBorder="1" applyAlignment="1">
      <alignment horizontal="center" vertical="top" wrapText="1"/>
    </xf>
    <xf numFmtId="49" fontId="2" fillId="8" borderId="33" xfId="0" applyNumberFormat="1" applyFont="1" applyFill="1" applyBorder="1" applyAlignment="1">
      <alignment horizontal="center" vertical="top" wrapText="1"/>
    </xf>
    <xf numFmtId="165" fontId="2" fillId="6" borderId="22" xfId="0" applyNumberFormat="1" applyFont="1" applyFill="1" applyBorder="1" applyAlignment="1">
      <alignment horizontal="center" vertical="top" wrapText="1"/>
    </xf>
    <xf numFmtId="49" fontId="2" fillId="8" borderId="44" xfId="0" applyNumberFormat="1" applyFont="1" applyFill="1" applyBorder="1" applyAlignment="1">
      <alignment horizontal="center" vertical="top" wrapText="1"/>
    </xf>
    <xf numFmtId="0" fontId="1" fillId="6" borderId="19" xfId="0" applyFont="1" applyFill="1" applyBorder="1" applyAlignment="1">
      <alignment horizontal="center" vertical="top"/>
    </xf>
    <xf numFmtId="165" fontId="2" fillId="8" borderId="19" xfId="0" applyNumberFormat="1" applyFont="1" applyFill="1" applyBorder="1" applyAlignment="1">
      <alignment horizontal="center" vertical="top"/>
    </xf>
    <xf numFmtId="165" fontId="2" fillId="4" borderId="4" xfId="0" applyNumberFormat="1" applyFont="1" applyFill="1" applyBorder="1" applyAlignment="1">
      <alignment horizontal="center" vertical="top"/>
    </xf>
    <xf numFmtId="165" fontId="1" fillId="0" borderId="19" xfId="0" applyNumberFormat="1" applyFont="1" applyBorder="1" applyAlignment="1">
      <alignment horizontal="center" vertical="top"/>
    </xf>
    <xf numFmtId="165" fontId="1" fillId="0" borderId="18" xfId="0" applyNumberFormat="1" applyFont="1" applyBorder="1" applyAlignment="1">
      <alignment horizontal="center" vertical="top" wrapText="1"/>
    </xf>
    <xf numFmtId="165" fontId="1" fillId="0" borderId="0" xfId="0" applyNumberFormat="1" applyFont="1" applyAlignment="1">
      <alignment vertical="top"/>
    </xf>
    <xf numFmtId="165" fontId="2" fillId="4" borderId="19"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0" fontId="1" fillId="3" borderId="26" xfId="0" applyFont="1" applyFill="1" applyBorder="1" applyAlignment="1">
      <alignment horizontal="left" vertical="top" wrapText="1"/>
    </xf>
    <xf numFmtId="3" fontId="1" fillId="6" borderId="55" xfId="0" applyNumberFormat="1" applyFont="1" applyFill="1" applyBorder="1" applyAlignment="1">
      <alignment horizontal="center" vertical="top"/>
    </xf>
    <xf numFmtId="165" fontId="2" fillId="6" borderId="12" xfId="0" applyNumberFormat="1" applyFont="1" applyFill="1" applyBorder="1" applyAlignment="1">
      <alignment horizontal="center" vertical="top" wrapText="1"/>
    </xf>
    <xf numFmtId="165" fontId="2" fillId="6" borderId="26" xfId="0" applyNumberFormat="1" applyFont="1" applyFill="1" applyBorder="1" applyAlignment="1">
      <alignment horizontal="left" vertical="top" wrapText="1"/>
    </xf>
    <xf numFmtId="3" fontId="1" fillId="6" borderId="29" xfId="0" applyNumberFormat="1" applyFont="1" applyFill="1" applyBorder="1" applyAlignment="1">
      <alignment horizontal="left" vertical="top" wrapText="1"/>
    </xf>
    <xf numFmtId="3" fontId="1" fillId="6" borderId="3"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1" fillId="6" borderId="39" xfId="0" applyNumberFormat="1" applyFont="1" applyFill="1" applyBorder="1" applyAlignment="1">
      <alignment horizontal="center" vertical="top" wrapText="1"/>
    </xf>
    <xf numFmtId="0" fontId="1" fillId="6" borderId="38" xfId="0" applyFont="1" applyFill="1" applyBorder="1" applyAlignment="1">
      <alignment horizontal="center" vertical="top" wrapText="1"/>
    </xf>
    <xf numFmtId="3" fontId="2" fillId="6" borderId="37" xfId="0" applyNumberFormat="1" applyFont="1" applyFill="1" applyBorder="1" applyAlignment="1">
      <alignment horizontal="left" vertical="top" wrapText="1"/>
    </xf>
    <xf numFmtId="165" fontId="1" fillId="6" borderId="30" xfId="0" applyNumberFormat="1" applyFont="1" applyFill="1" applyBorder="1" applyAlignment="1">
      <alignment vertical="top" wrapText="1"/>
    </xf>
    <xf numFmtId="3" fontId="1" fillId="6" borderId="70" xfId="0" applyNumberFormat="1" applyFont="1" applyFill="1" applyBorder="1" applyAlignment="1">
      <alignment horizontal="center" vertical="center" textRotation="90" wrapText="1"/>
    </xf>
    <xf numFmtId="3" fontId="1" fillId="6" borderId="33" xfId="0" applyNumberFormat="1" applyFont="1" applyFill="1" applyBorder="1" applyAlignment="1">
      <alignment horizontal="center" vertical="center" textRotation="90" wrapText="1"/>
    </xf>
    <xf numFmtId="49" fontId="2" fillId="9" borderId="11" xfId="0" applyNumberFormat="1" applyFont="1" applyFill="1" applyBorder="1" applyAlignment="1">
      <alignment horizontal="center" vertical="top"/>
    </xf>
    <xf numFmtId="0" fontId="2" fillId="0" borderId="70" xfId="0" applyFont="1" applyBorder="1" applyAlignment="1">
      <alignment vertical="top"/>
    </xf>
    <xf numFmtId="49" fontId="9" fillId="6" borderId="10" xfId="0" applyNumberFormat="1" applyFont="1" applyFill="1" applyBorder="1" applyAlignment="1">
      <alignment horizontal="center" vertical="top" wrapText="1"/>
    </xf>
    <xf numFmtId="3" fontId="1" fillId="6" borderId="10" xfId="0" applyNumberFormat="1" applyFont="1" applyFill="1" applyBorder="1" applyAlignment="1">
      <alignment horizontal="center" vertical="top" wrapText="1"/>
    </xf>
    <xf numFmtId="165" fontId="2" fillId="6" borderId="37" xfId="0" applyNumberFormat="1" applyFont="1" applyFill="1" applyBorder="1" applyAlignment="1">
      <alignment horizontal="center" vertical="center" wrapText="1"/>
    </xf>
    <xf numFmtId="165" fontId="10" fillId="0" borderId="33" xfId="0" applyNumberFormat="1" applyFont="1" applyFill="1" applyBorder="1" applyAlignment="1">
      <alignment horizontal="center" vertical="center" textRotation="90" wrapText="1"/>
    </xf>
    <xf numFmtId="165" fontId="1" fillId="6" borderId="12" xfId="0" applyNumberFormat="1" applyFont="1" applyFill="1" applyBorder="1" applyAlignment="1">
      <alignment horizontal="center" vertical="top"/>
    </xf>
    <xf numFmtId="165" fontId="1" fillId="6" borderId="56" xfId="0" applyNumberFormat="1" applyFont="1" applyFill="1" applyBorder="1" applyAlignment="1">
      <alignment horizontal="center" vertical="top"/>
    </xf>
    <xf numFmtId="165" fontId="1" fillId="6" borderId="78" xfId="0" applyNumberFormat="1" applyFont="1" applyFill="1" applyBorder="1" applyAlignment="1">
      <alignment horizontal="center" vertical="top"/>
    </xf>
    <xf numFmtId="165" fontId="1" fillId="6" borderId="63" xfId="0" applyNumberFormat="1" applyFont="1" applyFill="1" applyBorder="1" applyAlignment="1">
      <alignment horizontal="center" vertical="top"/>
    </xf>
    <xf numFmtId="165" fontId="1" fillId="6" borderId="27" xfId="0" applyNumberFormat="1" applyFont="1" applyFill="1" applyBorder="1" applyAlignment="1">
      <alignment vertical="top" wrapText="1"/>
    </xf>
    <xf numFmtId="165" fontId="1" fillId="6" borderId="59" xfId="0" applyNumberFormat="1" applyFont="1" applyFill="1" applyBorder="1" applyAlignment="1">
      <alignment horizontal="center" vertical="top"/>
    </xf>
    <xf numFmtId="0" fontId="1" fillId="6" borderId="58" xfId="0" applyFont="1" applyFill="1" applyBorder="1" applyAlignment="1">
      <alignment horizontal="center" vertical="top" wrapText="1"/>
    </xf>
    <xf numFmtId="0" fontId="1" fillId="6" borderId="39" xfId="0" applyFont="1" applyFill="1" applyBorder="1" applyAlignment="1">
      <alignment horizontal="center" vertical="top" wrapText="1"/>
    </xf>
    <xf numFmtId="0" fontId="1" fillId="6" borderId="19" xfId="0" applyFont="1" applyFill="1" applyBorder="1" applyAlignment="1">
      <alignment horizontal="center" vertical="top" wrapText="1"/>
    </xf>
    <xf numFmtId="165" fontId="1" fillId="6" borderId="15" xfId="0" applyNumberFormat="1" applyFont="1" applyFill="1" applyBorder="1" applyAlignment="1">
      <alignment horizontal="center" vertical="top"/>
    </xf>
    <xf numFmtId="165" fontId="1" fillId="6" borderId="26" xfId="0" applyNumberFormat="1" applyFont="1" applyFill="1" applyBorder="1" applyAlignment="1">
      <alignment horizontal="center" vertical="top"/>
    </xf>
    <xf numFmtId="0" fontId="1" fillId="0" borderId="18" xfId="0" applyFont="1" applyFill="1" applyBorder="1" applyAlignment="1">
      <alignment horizontal="center" vertical="top"/>
    </xf>
    <xf numFmtId="0" fontId="1" fillId="6" borderId="47" xfId="0" applyFont="1" applyFill="1" applyBorder="1" applyAlignment="1">
      <alignment horizontal="center" vertical="top" wrapText="1"/>
    </xf>
    <xf numFmtId="0" fontId="6" fillId="0" borderId="0" xfId="0" applyFont="1" applyFill="1" applyBorder="1" applyAlignment="1">
      <alignment vertical="top" wrapText="1"/>
    </xf>
    <xf numFmtId="0" fontId="11" fillId="0" borderId="0" xfId="0" applyFont="1" applyAlignment="1">
      <alignment vertical="top" wrapText="1"/>
    </xf>
    <xf numFmtId="0" fontId="3" fillId="6" borderId="33" xfId="0" applyFont="1" applyFill="1" applyBorder="1" applyAlignment="1">
      <alignment horizontal="center" wrapText="1"/>
    </xf>
    <xf numFmtId="3" fontId="1" fillId="6" borderId="12" xfId="0" applyNumberFormat="1" applyFont="1" applyFill="1" applyBorder="1" applyAlignment="1">
      <alignment horizontal="center" vertical="center" textRotation="90" wrapText="1"/>
    </xf>
    <xf numFmtId="0" fontId="1" fillId="6" borderId="85" xfId="0" applyFont="1" applyFill="1" applyBorder="1" applyAlignment="1">
      <alignment horizontal="center" vertical="top"/>
    </xf>
    <xf numFmtId="0" fontId="1" fillId="6" borderId="18" xfId="0" applyFont="1" applyFill="1" applyBorder="1" applyAlignment="1">
      <alignment horizontal="center" vertical="top" wrapText="1"/>
    </xf>
    <xf numFmtId="0" fontId="1" fillId="0" borderId="24" xfId="0" applyFont="1" applyBorder="1" applyAlignment="1">
      <alignment vertical="top"/>
    </xf>
    <xf numFmtId="0" fontId="1" fillId="0" borderId="24" xfId="0" applyFont="1" applyBorder="1" applyAlignment="1">
      <alignment vertical="center"/>
    </xf>
    <xf numFmtId="0" fontId="1" fillId="0" borderId="24" xfId="0" applyNumberFormat="1" applyFont="1" applyBorder="1" applyAlignment="1">
      <alignment vertical="top"/>
    </xf>
    <xf numFmtId="0" fontId="1" fillId="0" borderId="24" xfId="0" applyFont="1" applyBorder="1" applyAlignment="1">
      <alignment horizontal="center" vertical="top"/>
    </xf>
    <xf numFmtId="49" fontId="2" fillId="2" borderId="15" xfId="0" applyNumberFormat="1" applyFont="1" applyFill="1" applyBorder="1" applyAlignment="1">
      <alignment horizontal="center" vertical="top"/>
    </xf>
    <xf numFmtId="49" fontId="2" fillId="3" borderId="9" xfId="0" applyNumberFormat="1" applyFont="1" applyFill="1" applyBorder="1" applyAlignment="1">
      <alignment vertical="top"/>
    </xf>
    <xf numFmtId="0" fontId="2" fillId="6" borderId="70" xfId="0" applyFont="1" applyFill="1" applyBorder="1" applyAlignment="1">
      <alignment vertical="top" wrapText="1"/>
    </xf>
    <xf numFmtId="0" fontId="2" fillId="6" borderId="70" xfId="0" applyFont="1" applyFill="1" applyBorder="1" applyAlignment="1">
      <alignment horizontal="center" vertical="center" wrapText="1"/>
    </xf>
    <xf numFmtId="49" fontId="1" fillId="6" borderId="10" xfId="0" applyNumberFormat="1" applyFont="1" applyFill="1" applyBorder="1" applyAlignment="1">
      <alignment horizontal="center" vertical="center"/>
    </xf>
    <xf numFmtId="0" fontId="1" fillId="6" borderId="51" xfId="0" applyFont="1" applyFill="1" applyBorder="1" applyAlignment="1">
      <alignment horizontal="center" vertical="top" wrapText="1"/>
    </xf>
    <xf numFmtId="165" fontId="1" fillId="6" borderId="9" xfId="0" applyNumberFormat="1" applyFont="1" applyFill="1" applyBorder="1" applyAlignment="1">
      <alignment horizontal="right" vertical="top"/>
    </xf>
    <xf numFmtId="165" fontId="1" fillId="6" borderId="62" xfId="0" applyNumberFormat="1" applyFont="1" applyFill="1" applyBorder="1" applyAlignment="1">
      <alignment horizontal="center" vertical="top"/>
    </xf>
    <xf numFmtId="165" fontId="1" fillId="6" borderId="68" xfId="0" applyNumberFormat="1" applyFont="1" applyFill="1" applyBorder="1" applyAlignment="1">
      <alignment horizontal="center" vertical="top"/>
    </xf>
    <xf numFmtId="165" fontId="1" fillId="6" borderId="61" xfId="0" applyNumberFormat="1" applyFont="1" applyFill="1" applyBorder="1" applyAlignment="1">
      <alignment horizontal="center" vertical="top"/>
    </xf>
    <xf numFmtId="165" fontId="1" fillId="0" borderId="9" xfId="0" applyNumberFormat="1" applyFont="1" applyFill="1" applyBorder="1" applyAlignment="1">
      <alignment horizontal="center" vertical="top"/>
    </xf>
    <xf numFmtId="3" fontId="2" fillId="6" borderId="44" xfId="0" applyNumberFormat="1" applyFont="1" applyFill="1" applyBorder="1" applyAlignment="1">
      <alignment horizontal="right" vertical="top"/>
    </xf>
    <xf numFmtId="3" fontId="1" fillId="6" borderId="80" xfId="0" applyNumberFormat="1" applyFont="1" applyFill="1" applyBorder="1" applyAlignment="1">
      <alignment horizontal="left" vertical="top" wrapText="1"/>
    </xf>
    <xf numFmtId="49" fontId="2" fillId="6" borderId="80" xfId="0" applyNumberFormat="1"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3" fontId="2" fillId="8" borderId="20" xfId="0" applyNumberFormat="1" applyFont="1" applyFill="1" applyBorder="1" applyAlignment="1">
      <alignment horizontal="center" vertical="top"/>
    </xf>
    <xf numFmtId="3" fontId="1" fillId="0" borderId="82" xfId="0" applyNumberFormat="1" applyFont="1" applyBorder="1" applyAlignment="1">
      <alignment horizontal="center" vertical="top"/>
    </xf>
    <xf numFmtId="165" fontId="1" fillId="6" borderId="81" xfId="0" applyNumberFormat="1" applyFont="1" applyFill="1" applyBorder="1" applyAlignment="1">
      <alignment horizontal="center" vertical="top"/>
    </xf>
    <xf numFmtId="165" fontId="1" fillId="6" borderId="0" xfId="0" applyNumberFormat="1" applyFont="1" applyFill="1" applyBorder="1" applyAlignment="1">
      <alignment horizontal="center"/>
    </xf>
    <xf numFmtId="165" fontId="1" fillId="6" borderId="26" xfId="0" applyNumberFormat="1" applyFont="1" applyFill="1" applyBorder="1" applyAlignment="1">
      <alignment horizontal="center"/>
    </xf>
    <xf numFmtId="3" fontId="2" fillId="6" borderId="80" xfId="0" applyNumberFormat="1" applyFont="1" applyFill="1" applyBorder="1" applyAlignment="1">
      <alignment horizontal="right" vertical="top"/>
    </xf>
    <xf numFmtId="0" fontId="2" fillId="8" borderId="24" xfId="0" applyFont="1" applyFill="1" applyBorder="1" applyAlignment="1">
      <alignment horizontal="center" vertical="center"/>
    </xf>
    <xf numFmtId="3" fontId="2" fillId="8" borderId="44" xfId="0" applyNumberFormat="1" applyFont="1" applyFill="1" applyBorder="1" applyAlignment="1">
      <alignment horizontal="center" vertical="center"/>
    </xf>
    <xf numFmtId="49" fontId="2" fillId="6" borderId="60" xfId="0" applyNumberFormat="1" applyFont="1" applyFill="1" applyBorder="1" applyAlignment="1">
      <alignment horizontal="center" vertical="center" wrapText="1"/>
    </xf>
    <xf numFmtId="3" fontId="1" fillId="6" borderId="80" xfId="0" applyNumberFormat="1" applyFont="1" applyFill="1" applyBorder="1" applyAlignment="1">
      <alignment horizontal="left" vertical="center" wrapText="1"/>
    </xf>
    <xf numFmtId="49" fontId="1" fillId="6" borderId="28" xfId="0" applyNumberFormat="1" applyFont="1" applyFill="1" applyBorder="1" applyAlignment="1">
      <alignment horizontal="center" vertical="center" wrapText="1"/>
    </xf>
    <xf numFmtId="0" fontId="8" fillId="8" borderId="24" xfId="0" applyFont="1" applyFill="1" applyBorder="1" applyAlignment="1">
      <alignment horizontal="center" vertical="center"/>
    </xf>
    <xf numFmtId="0" fontId="8" fillId="8" borderId="52" xfId="0" applyFont="1" applyFill="1" applyBorder="1" applyAlignment="1">
      <alignment horizontal="center" vertical="center"/>
    </xf>
    <xf numFmtId="165" fontId="2" fillId="6" borderId="60" xfId="0" applyNumberFormat="1" applyFont="1" applyFill="1" applyBorder="1" applyAlignment="1">
      <alignment horizontal="center" vertical="top" wrapText="1"/>
    </xf>
    <xf numFmtId="0" fontId="1" fillId="6" borderId="80" xfId="0" applyFont="1" applyFill="1" applyBorder="1" applyAlignment="1">
      <alignment horizontal="left" vertical="top" wrapText="1"/>
    </xf>
    <xf numFmtId="165" fontId="2" fillId="8" borderId="71" xfId="0" applyNumberFormat="1" applyFont="1" applyFill="1" applyBorder="1" applyAlignment="1">
      <alignment horizontal="center" vertical="center"/>
    </xf>
    <xf numFmtId="0" fontId="2" fillId="6" borderId="15" xfId="0" applyFont="1" applyFill="1" applyBorder="1" applyAlignment="1">
      <alignment horizontal="center" vertical="center" wrapText="1"/>
    </xf>
    <xf numFmtId="0" fontId="1" fillId="0" borderId="30" xfId="0" applyFont="1" applyBorder="1" applyAlignment="1">
      <alignment vertical="top" wrapText="1"/>
    </xf>
    <xf numFmtId="0" fontId="2" fillId="8" borderId="74" xfId="0" applyFont="1" applyFill="1" applyBorder="1" applyAlignment="1">
      <alignment horizontal="center" vertical="center"/>
    </xf>
    <xf numFmtId="0" fontId="1" fillId="6" borderId="33" xfId="0" applyFont="1" applyFill="1" applyBorder="1" applyAlignment="1">
      <alignment vertical="top" wrapText="1"/>
    </xf>
    <xf numFmtId="0" fontId="1" fillId="6" borderId="59" xfId="0" applyFont="1" applyFill="1" applyBorder="1" applyAlignment="1">
      <alignment vertical="top" wrapText="1"/>
    </xf>
    <xf numFmtId="165" fontId="1" fillId="6" borderId="72" xfId="0" applyNumberFormat="1" applyFont="1" applyFill="1" applyBorder="1" applyAlignment="1">
      <alignment horizontal="center" vertical="top"/>
    </xf>
    <xf numFmtId="165" fontId="2" fillId="8" borderId="83" xfId="0" applyNumberFormat="1" applyFont="1" applyFill="1" applyBorder="1" applyAlignment="1">
      <alignment horizontal="center" vertical="center"/>
    </xf>
    <xf numFmtId="165" fontId="2" fillId="2" borderId="41" xfId="0" applyNumberFormat="1" applyFont="1" applyFill="1" applyBorder="1" applyAlignment="1">
      <alignment horizontal="center" vertical="center"/>
    </xf>
    <xf numFmtId="165" fontId="1" fillId="6" borderId="5" xfId="0" applyNumberFormat="1" applyFont="1" applyFill="1" applyBorder="1" applyAlignment="1">
      <alignment horizontal="left" vertical="top" wrapText="1"/>
    </xf>
    <xf numFmtId="0" fontId="1" fillId="6" borderId="84" xfId="0" applyFont="1" applyFill="1" applyBorder="1" applyAlignment="1">
      <alignment vertical="top" wrapText="1"/>
    </xf>
    <xf numFmtId="3" fontId="1" fillId="0" borderId="8" xfId="0" applyNumberFormat="1" applyFont="1" applyFill="1" applyBorder="1" applyAlignment="1">
      <alignment vertical="top" wrapText="1"/>
    </xf>
    <xf numFmtId="0" fontId="2" fillId="6" borderId="8" xfId="0" applyFont="1" applyFill="1" applyBorder="1" applyAlignment="1">
      <alignment vertical="top" wrapText="1"/>
    </xf>
    <xf numFmtId="165" fontId="1" fillId="8" borderId="19" xfId="0" applyNumberFormat="1" applyFont="1" applyFill="1" applyBorder="1" applyAlignment="1">
      <alignment horizontal="center" vertical="top"/>
    </xf>
    <xf numFmtId="49" fontId="2" fillId="9" borderId="29" xfId="0" applyNumberFormat="1" applyFont="1" applyFill="1" applyBorder="1" applyAlignment="1">
      <alignment horizontal="center" vertical="top"/>
    </xf>
    <xf numFmtId="49" fontId="2" fillId="2" borderId="75" xfId="0" applyNumberFormat="1" applyFont="1" applyFill="1" applyBorder="1" applyAlignment="1">
      <alignment horizontal="center" vertical="top"/>
    </xf>
    <xf numFmtId="49" fontId="2" fillId="2" borderId="41" xfId="0" applyNumberFormat="1" applyFont="1" applyFill="1" applyBorder="1" applyAlignment="1">
      <alignment horizontal="center" vertical="top"/>
    </xf>
    <xf numFmtId="49" fontId="2" fillId="2" borderId="88" xfId="0" applyNumberFormat="1" applyFont="1" applyFill="1" applyBorder="1" applyAlignment="1">
      <alignment horizontal="center" vertical="top"/>
    </xf>
    <xf numFmtId="49" fontId="2" fillId="2" borderId="0" xfId="0" applyNumberFormat="1" applyFont="1" applyFill="1" applyBorder="1" applyAlignment="1">
      <alignment horizontal="center" vertical="top"/>
    </xf>
    <xf numFmtId="49" fontId="2" fillId="10" borderId="24" xfId="0" applyNumberFormat="1" applyFont="1" applyFill="1" applyBorder="1" applyAlignment="1">
      <alignment horizontal="center" vertical="top"/>
    </xf>
    <xf numFmtId="0" fontId="1" fillId="6" borderId="17" xfId="0" applyFont="1" applyFill="1" applyBorder="1" applyAlignment="1">
      <alignment horizontal="center" vertical="top"/>
    </xf>
    <xf numFmtId="0" fontId="1" fillId="6" borderId="18" xfId="0" applyFont="1" applyFill="1" applyBorder="1" applyAlignment="1">
      <alignment horizontal="center" vertical="top"/>
    </xf>
    <xf numFmtId="0" fontId="1" fillId="6" borderId="16" xfId="0" applyFont="1" applyFill="1" applyBorder="1" applyAlignment="1">
      <alignment horizontal="center" vertical="top" wrapText="1"/>
    </xf>
    <xf numFmtId="3" fontId="1" fillId="6" borderId="17" xfId="0" applyNumberFormat="1" applyFont="1" applyFill="1" applyBorder="1" applyAlignment="1">
      <alignment horizontal="center" vertical="top" wrapText="1"/>
    </xf>
    <xf numFmtId="0" fontId="1" fillId="6" borderId="65" xfId="0" applyFont="1" applyFill="1" applyBorder="1" applyAlignment="1">
      <alignment vertical="center" wrapText="1"/>
    </xf>
    <xf numFmtId="165" fontId="1" fillId="6" borderId="65" xfId="0" applyNumberFormat="1" applyFont="1" applyFill="1" applyBorder="1" applyAlignment="1">
      <alignment vertical="center" wrapText="1"/>
    </xf>
    <xf numFmtId="0" fontId="1" fillId="6" borderId="89" xfId="0" applyFont="1" applyFill="1" applyBorder="1" applyAlignment="1">
      <alignment horizontal="left" vertical="top" wrapText="1"/>
    </xf>
    <xf numFmtId="0" fontId="1" fillId="6" borderId="55" xfId="0" applyFont="1" applyFill="1" applyBorder="1" applyAlignment="1">
      <alignment horizontal="center" vertical="top"/>
    </xf>
    <xf numFmtId="0" fontId="1" fillId="6" borderId="87" xfId="0" applyFont="1" applyFill="1" applyBorder="1" applyAlignment="1">
      <alignment horizontal="left" vertical="top" wrapText="1"/>
    </xf>
    <xf numFmtId="3" fontId="1" fillId="6" borderId="57" xfId="0" applyNumberFormat="1" applyFont="1" applyFill="1" applyBorder="1" applyAlignment="1">
      <alignment horizontal="center" vertical="top" wrapText="1"/>
    </xf>
    <xf numFmtId="0" fontId="1" fillId="6" borderId="19" xfId="0" applyFont="1" applyFill="1" applyBorder="1" applyAlignment="1">
      <alignment vertical="top"/>
    </xf>
    <xf numFmtId="0" fontId="1" fillId="6" borderId="14" xfId="0" applyFont="1" applyFill="1" applyBorder="1" applyAlignment="1">
      <alignment horizontal="center" vertical="top" wrapText="1"/>
    </xf>
    <xf numFmtId="49" fontId="2" fillId="8" borderId="2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49" fontId="2" fillId="6" borderId="15" xfId="0" applyNumberFormat="1" applyFont="1" applyFill="1" applyBorder="1" applyAlignment="1">
      <alignment horizontal="center" vertical="top"/>
    </xf>
    <xf numFmtId="49" fontId="2" fillId="6" borderId="26" xfId="0" applyNumberFormat="1" applyFont="1" applyFill="1" applyBorder="1" applyAlignment="1">
      <alignment horizontal="center" vertical="top"/>
    </xf>
    <xf numFmtId="49" fontId="1" fillId="6" borderId="23" xfId="0" applyNumberFormat="1" applyFont="1" applyFill="1" applyBorder="1" applyAlignment="1">
      <alignment horizontal="center" vertical="top" wrapText="1"/>
    </xf>
    <xf numFmtId="49" fontId="1" fillId="6" borderId="14"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49" fontId="2" fillId="2" borderId="82" xfId="0" applyNumberFormat="1" applyFont="1" applyFill="1" applyBorder="1" applyAlignment="1">
      <alignment horizontal="center" vertical="top"/>
    </xf>
    <xf numFmtId="49" fontId="2" fillId="6" borderId="12" xfId="0" applyNumberFormat="1" applyFont="1" applyFill="1" applyBorder="1" applyAlignment="1">
      <alignment horizontal="center" vertical="top" wrapText="1"/>
    </xf>
    <xf numFmtId="0" fontId="3" fillId="6" borderId="14" xfId="0" applyFont="1" applyFill="1" applyBorder="1" applyAlignment="1">
      <alignment horizontal="center" wrapText="1"/>
    </xf>
    <xf numFmtId="0" fontId="1" fillId="6" borderId="33" xfId="0" applyFont="1" applyFill="1" applyBorder="1" applyAlignment="1">
      <alignment horizontal="center" vertical="top" wrapText="1"/>
    </xf>
    <xf numFmtId="49" fontId="2" fillId="6" borderId="12" xfId="0" applyNumberFormat="1" applyFont="1" applyFill="1" applyBorder="1" applyAlignment="1">
      <alignment horizontal="center" vertical="top"/>
    </xf>
    <xf numFmtId="0" fontId="1" fillId="6" borderId="12" xfId="0" applyFont="1" applyFill="1" applyBorder="1" applyAlignment="1">
      <alignment horizontal="left" vertical="top" wrapText="1"/>
    </xf>
    <xf numFmtId="165" fontId="1" fillId="6" borderId="73"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2" fillId="6" borderId="15" xfId="0" applyNumberFormat="1" applyFont="1" applyFill="1" applyBorder="1" applyAlignment="1">
      <alignment horizontal="center" vertical="top"/>
    </xf>
    <xf numFmtId="0" fontId="1" fillId="6" borderId="45" xfId="0"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2" fillId="6" borderId="15" xfId="0" applyNumberFormat="1" applyFont="1" applyFill="1" applyBorder="1" applyAlignment="1">
      <alignment horizontal="center" vertical="top"/>
    </xf>
    <xf numFmtId="49" fontId="1" fillId="6" borderId="16" xfId="0" applyNumberFormat="1" applyFont="1" applyFill="1" applyBorder="1" applyAlignment="1">
      <alignment horizontal="center" vertical="top" wrapText="1"/>
    </xf>
    <xf numFmtId="0" fontId="1" fillId="6" borderId="30" xfId="0" applyFont="1" applyFill="1" applyBorder="1" applyAlignment="1">
      <alignment vertical="top" wrapText="1"/>
    </xf>
    <xf numFmtId="0" fontId="8" fillId="8" borderId="28" xfId="0" applyFont="1" applyFill="1" applyBorder="1" applyAlignment="1">
      <alignment horizontal="center" vertical="center"/>
    </xf>
    <xf numFmtId="0" fontId="2" fillId="6" borderId="33" xfId="0" applyFont="1" applyFill="1" applyBorder="1" applyAlignment="1">
      <alignment horizontal="center" vertical="center" wrapText="1"/>
    </xf>
    <xf numFmtId="0" fontId="2" fillId="6" borderId="15" xfId="0" applyFont="1" applyFill="1" applyBorder="1" applyAlignment="1">
      <alignment horizontal="center" vertical="top" wrapText="1"/>
    </xf>
    <xf numFmtId="0" fontId="2" fillId="6" borderId="26" xfId="0" applyFont="1" applyFill="1" applyBorder="1" applyAlignment="1">
      <alignment horizontal="center" vertical="top" wrapText="1"/>
    </xf>
    <xf numFmtId="165" fontId="2" fillId="4" borderId="91" xfId="0" applyNumberFormat="1" applyFont="1" applyFill="1" applyBorder="1" applyAlignment="1">
      <alignment horizontal="center" vertical="top"/>
    </xf>
    <xf numFmtId="0" fontId="1" fillId="6" borderId="86" xfId="0" applyFont="1" applyFill="1" applyBorder="1" applyAlignment="1">
      <alignment horizontal="left" vertical="top" wrapText="1"/>
    </xf>
    <xf numFmtId="3" fontId="1" fillId="6" borderId="58" xfId="0" applyNumberFormat="1" applyFont="1" applyFill="1" applyBorder="1" applyAlignment="1">
      <alignment horizontal="center" vertical="top"/>
    </xf>
    <xf numFmtId="0" fontId="2" fillId="3" borderId="79" xfId="0" applyFont="1" applyFill="1" applyBorder="1" applyAlignment="1">
      <alignment horizontal="left" vertical="top" wrapText="1"/>
    </xf>
    <xf numFmtId="0" fontId="1" fillId="0" borderId="92" xfId="0" applyFont="1" applyBorder="1" applyAlignment="1">
      <alignment vertical="top"/>
    </xf>
    <xf numFmtId="0" fontId="1" fillId="6" borderId="69" xfId="0" applyFont="1" applyFill="1" applyBorder="1" applyAlignment="1">
      <alignment horizontal="center" vertical="top" wrapText="1"/>
    </xf>
    <xf numFmtId="0" fontId="2" fillId="6" borderId="51" xfId="0" applyFont="1" applyFill="1" applyBorder="1" applyAlignment="1">
      <alignment vertical="top" wrapText="1"/>
    </xf>
    <xf numFmtId="3" fontId="1" fillId="6" borderId="58" xfId="0" applyNumberFormat="1" applyFont="1" applyFill="1" applyBorder="1" applyAlignment="1">
      <alignment horizontal="center" vertical="center" wrapText="1"/>
    </xf>
    <xf numFmtId="165" fontId="1" fillId="6" borderId="38" xfId="0" applyNumberFormat="1" applyFont="1" applyFill="1" applyBorder="1" applyAlignment="1">
      <alignment vertical="top" wrapText="1"/>
    </xf>
    <xf numFmtId="0" fontId="3" fillId="6" borderId="38" xfId="0" applyFont="1" applyFill="1" applyBorder="1" applyAlignment="1">
      <alignment vertical="top" wrapText="1"/>
    </xf>
    <xf numFmtId="0" fontId="1" fillId="6" borderId="18" xfId="0" applyFont="1" applyFill="1" applyBorder="1" applyAlignment="1">
      <alignment vertical="top"/>
    </xf>
    <xf numFmtId="164" fontId="1" fillId="6" borderId="18" xfId="0" applyNumberFormat="1" applyFont="1" applyFill="1" applyBorder="1" applyAlignment="1">
      <alignment horizontal="center" vertical="top"/>
    </xf>
    <xf numFmtId="165" fontId="1" fillId="6" borderId="17" xfId="0" applyNumberFormat="1" applyFont="1" applyFill="1" applyBorder="1" applyAlignment="1">
      <alignment horizontal="center" vertical="top"/>
    </xf>
    <xf numFmtId="165" fontId="2" fillId="8" borderId="74" xfId="0" applyNumberFormat="1" applyFont="1" applyFill="1" applyBorder="1" applyAlignment="1">
      <alignment horizontal="center" vertical="center"/>
    </xf>
    <xf numFmtId="49" fontId="2" fillId="6" borderId="12" xfId="0" applyNumberFormat="1" applyFont="1" applyFill="1" applyBorder="1" applyAlignment="1">
      <alignment horizontal="center" vertical="top" wrapText="1"/>
    </xf>
    <xf numFmtId="3" fontId="1" fillId="6" borderId="90" xfId="0" applyNumberFormat="1" applyFont="1" applyFill="1" applyBorder="1" applyAlignment="1">
      <alignment horizontal="center" vertical="top" wrapText="1"/>
    </xf>
    <xf numFmtId="165" fontId="1" fillId="6" borderId="26" xfId="0" applyNumberFormat="1" applyFont="1" applyFill="1" applyBorder="1" applyAlignment="1">
      <alignment vertical="top" wrapText="1"/>
    </xf>
    <xf numFmtId="49" fontId="2" fillId="0" borderId="26" xfId="0" applyNumberFormat="1" applyFont="1" applyBorder="1" applyAlignment="1">
      <alignment horizontal="center" vertical="top" wrapText="1"/>
    </xf>
    <xf numFmtId="0" fontId="2" fillId="3" borderId="26" xfId="0" applyFont="1" applyFill="1" applyBorder="1" applyAlignment="1">
      <alignment horizontal="left" vertical="top" wrapText="1"/>
    </xf>
    <xf numFmtId="0" fontId="9" fillId="0" borderId="54" xfId="0" applyFont="1" applyFill="1" applyBorder="1" applyAlignment="1">
      <alignment horizontal="center" vertical="center" textRotation="90" wrapText="1"/>
    </xf>
    <xf numFmtId="3" fontId="1" fillId="0" borderId="61" xfId="0" applyNumberFormat="1" applyFont="1" applyBorder="1" applyAlignment="1">
      <alignment horizontal="right" vertical="top"/>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0" fontId="1" fillId="0" borderId="49" xfId="0" applyNumberFormat="1" applyFont="1" applyBorder="1" applyAlignment="1">
      <alignment vertical="top"/>
    </xf>
    <xf numFmtId="0" fontId="1" fillId="0" borderId="49" xfId="0" applyFont="1" applyBorder="1" applyAlignment="1">
      <alignment horizontal="center" vertical="top"/>
    </xf>
    <xf numFmtId="165" fontId="1" fillId="0" borderId="49" xfId="0" applyNumberFormat="1" applyFont="1" applyBorder="1" applyAlignment="1">
      <alignment vertical="top"/>
    </xf>
    <xf numFmtId="165" fontId="2" fillId="2" borderId="50" xfId="0" applyNumberFormat="1" applyFont="1" applyFill="1" applyBorder="1" applyAlignment="1">
      <alignment horizontal="center" vertical="center"/>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165" fontId="1" fillId="6" borderId="18" xfId="0" applyNumberFormat="1" applyFont="1" applyFill="1" applyBorder="1" applyAlignment="1">
      <alignment horizontal="center" vertical="top"/>
    </xf>
    <xf numFmtId="0" fontId="1" fillId="0" borderId="19" xfId="0" applyFont="1" applyBorder="1" applyAlignment="1">
      <alignment vertical="top"/>
    </xf>
    <xf numFmtId="49" fontId="2" fillId="8" borderId="12"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0" fontId="1" fillId="6" borderId="35" xfId="0" applyFont="1" applyFill="1" applyBorder="1" applyAlignment="1">
      <alignment vertical="top" wrapText="1"/>
    </xf>
    <xf numFmtId="49" fontId="1" fillId="6" borderId="14" xfId="0" applyNumberFormat="1" applyFont="1" applyFill="1" applyBorder="1" applyAlignment="1">
      <alignment horizontal="center" vertical="top" wrapText="1"/>
    </xf>
    <xf numFmtId="165" fontId="1" fillId="6" borderId="6" xfId="0" applyNumberFormat="1" applyFont="1" applyFill="1" applyBorder="1" applyAlignment="1">
      <alignment vertical="top" wrapText="1"/>
    </xf>
    <xf numFmtId="165" fontId="1" fillId="6" borderId="26" xfId="0" applyNumberFormat="1" applyFont="1" applyFill="1" applyBorder="1" applyAlignment="1">
      <alignment horizontal="left" vertical="top" wrapText="1"/>
    </xf>
    <xf numFmtId="49" fontId="1" fillId="6" borderId="13" xfId="0" applyNumberFormat="1" applyFont="1" applyFill="1" applyBorder="1" applyAlignment="1">
      <alignment horizontal="center" vertical="top" wrapText="1"/>
    </xf>
    <xf numFmtId="0" fontId="2" fillId="6" borderId="33" xfId="0" applyFont="1" applyFill="1" applyBorder="1" applyAlignment="1">
      <alignment horizontal="center" vertical="top" wrapText="1"/>
    </xf>
    <xf numFmtId="0" fontId="1" fillId="6" borderId="15" xfId="0" applyFont="1" applyFill="1" applyBorder="1" applyAlignment="1">
      <alignment horizontal="left" vertical="top" wrapText="1"/>
    </xf>
    <xf numFmtId="49" fontId="2" fillId="6" borderId="12" xfId="0" applyNumberFormat="1" applyFont="1" applyFill="1" applyBorder="1" applyAlignment="1">
      <alignment horizontal="center" vertical="top"/>
    </xf>
    <xf numFmtId="0" fontId="3" fillId="6" borderId="6" xfId="0" applyFont="1" applyFill="1" applyBorder="1" applyAlignment="1">
      <alignment vertical="top" wrapText="1"/>
    </xf>
    <xf numFmtId="165" fontId="1" fillId="6" borderId="93" xfId="0" applyNumberFormat="1" applyFont="1" applyFill="1" applyBorder="1" applyAlignment="1">
      <alignment horizontal="right" vertical="top"/>
    </xf>
    <xf numFmtId="165" fontId="1" fillId="0" borderId="93" xfId="0" applyNumberFormat="1" applyFont="1" applyFill="1" applyBorder="1" applyAlignment="1">
      <alignment horizontal="center" vertical="top"/>
    </xf>
    <xf numFmtId="165" fontId="1" fillId="6" borderId="94" xfId="0" applyNumberFormat="1" applyFont="1" applyFill="1" applyBorder="1" applyAlignment="1">
      <alignment horizontal="center" vertical="top"/>
    </xf>
    <xf numFmtId="165" fontId="1" fillId="6" borderId="61" xfId="0" applyNumberFormat="1" applyFont="1" applyFill="1" applyBorder="1" applyAlignment="1">
      <alignment horizontal="center"/>
    </xf>
    <xf numFmtId="3" fontId="1" fillId="6" borderId="54" xfId="0" applyNumberFormat="1" applyFont="1" applyFill="1" applyBorder="1" applyAlignment="1">
      <alignment horizontal="center" vertical="top" wrapText="1"/>
    </xf>
    <xf numFmtId="3" fontId="1" fillId="6" borderId="19"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xf>
    <xf numFmtId="0" fontId="1" fillId="0" borderId="39" xfId="0" applyFont="1" applyBorder="1" applyAlignment="1">
      <alignment vertical="top"/>
    </xf>
    <xf numFmtId="0" fontId="1" fillId="6" borderId="47" xfId="0" applyFont="1" applyFill="1" applyBorder="1" applyAlignment="1">
      <alignment vertical="top"/>
    </xf>
    <xf numFmtId="164" fontId="1" fillId="6" borderId="47" xfId="0" applyNumberFormat="1" applyFont="1" applyFill="1" applyBorder="1" applyAlignment="1">
      <alignment horizontal="center" vertical="top"/>
    </xf>
    <xf numFmtId="165" fontId="1" fillId="6" borderId="29" xfId="0" applyNumberFormat="1" applyFont="1" applyFill="1" applyBorder="1" applyAlignment="1">
      <alignment horizontal="center" vertical="top"/>
    </xf>
    <xf numFmtId="165" fontId="2" fillId="8" borderId="84" xfId="0" applyNumberFormat="1" applyFont="1" applyFill="1" applyBorder="1" applyAlignment="1">
      <alignment horizontal="center" vertical="center"/>
    </xf>
    <xf numFmtId="0" fontId="1" fillId="0" borderId="26" xfId="0" applyFont="1" applyBorder="1" applyAlignment="1">
      <alignment vertical="top"/>
    </xf>
    <xf numFmtId="0" fontId="1" fillId="6" borderId="1" xfId="0" applyFont="1" applyFill="1" applyBorder="1" applyAlignment="1">
      <alignment vertical="top"/>
    </xf>
    <xf numFmtId="164" fontId="1" fillId="6" borderId="1" xfId="0" applyNumberFormat="1" applyFont="1" applyFill="1" applyBorder="1" applyAlignment="1">
      <alignment horizontal="center" vertical="top"/>
    </xf>
    <xf numFmtId="165" fontId="2" fillId="8" borderId="60" xfId="0" applyNumberFormat="1" applyFont="1" applyFill="1" applyBorder="1" applyAlignment="1">
      <alignment horizontal="center" vertical="center"/>
    </xf>
    <xf numFmtId="165" fontId="2" fillId="8" borderId="2" xfId="0" applyNumberFormat="1" applyFont="1" applyFill="1" applyBorder="1" applyAlignment="1">
      <alignment horizontal="center" vertical="center"/>
    </xf>
    <xf numFmtId="165" fontId="1" fillId="6" borderId="16" xfId="0" applyNumberFormat="1" applyFont="1" applyFill="1" applyBorder="1" applyAlignment="1">
      <alignment horizontal="center" vertical="top"/>
    </xf>
    <xf numFmtId="165" fontId="1" fillId="6" borderId="46" xfId="0" applyNumberFormat="1" applyFont="1" applyFill="1" applyBorder="1" applyAlignment="1">
      <alignment horizontal="center" vertical="top"/>
    </xf>
    <xf numFmtId="165" fontId="1" fillId="6" borderId="4" xfId="0" applyNumberFormat="1" applyFont="1" applyFill="1" applyBorder="1" applyAlignment="1">
      <alignment horizontal="right" vertical="top"/>
    </xf>
    <xf numFmtId="165" fontId="1" fillId="6" borderId="3" xfId="0" applyNumberFormat="1" applyFont="1" applyFill="1" applyBorder="1" applyAlignment="1">
      <alignment horizontal="center" vertical="top"/>
    </xf>
    <xf numFmtId="165" fontId="1" fillId="6" borderId="19" xfId="0" applyNumberFormat="1" applyFont="1" applyFill="1" applyBorder="1" applyAlignment="1">
      <alignment horizontal="center" vertical="top"/>
    </xf>
    <xf numFmtId="0" fontId="1" fillId="6" borderId="81" xfId="0" applyFont="1" applyFill="1" applyBorder="1" applyAlignment="1">
      <alignment vertical="top"/>
    </xf>
    <xf numFmtId="164" fontId="1" fillId="6" borderId="81" xfId="0" applyNumberFormat="1" applyFont="1" applyFill="1" applyBorder="1" applyAlignment="1">
      <alignment horizontal="center" vertical="top"/>
    </xf>
    <xf numFmtId="165" fontId="1" fillId="6" borderId="98" xfId="0" applyNumberFormat="1" applyFont="1" applyFill="1" applyBorder="1" applyAlignment="1">
      <alignment horizontal="center" vertical="top"/>
    </xf>
    <xf numFmtId="165" fontId="1" fillId="0" borderId="4" xfId="0" applyNumberFormat="1" applyFont="1" applyFill="1" applyBorder="1" applyAlignment="1">
      <alignment horizontal="center" vertical="top"/>
    </xf>
    <xf numFmtId="165" fontId="1" fillId="6" borderId="55" xfId="0" applyNumberFormat="1" applyFont="1" applyFill="1" applyBorder="1" applyAlignment="1">
      <alignment horizontal="center" vertical="top"/>
    </xf>
    <xf numFmtId="165" fontId="1" fillId="6" borderId="57" xfId="0" applyNumberFormat="1" applyFont="1" applyFill="1" applyBorder="1" applyAlignment="1">
      <alignment horizontal="center" vertical="top"/>
    </xf>
    <xf numFmtId="3" fontId="1" fillId="0" borderId="96" xfId="0" applyNumberFormat="1" applyFont="1" applyBorder="1" applyAlignment="1">
      <alignment horizontal="center" vertical="top"/>
    </xf>
    <xf numFmtId="165" fontId="2" fillId="8" borderId="99" xfId="0" applyNumberFormat="1" applyFont="1" applyFill="1" applyBorder="1" applyAlignment="1">
      <alignment horizontal="center" vertical="center"/>
    </xf>
    <xf numFmtId="165" fontId="2" fillId="8" borderId="80" xfId="0" applyNumberFormat="1" applyFont="1" applyFill="1" applyBorder="1" applyAlignment="1">
      <alignment horizontal="center" vertical="center"/>
    </xf>
    <xf numFmtId="165" fontId="2" fillId="8" borderId="97" xfId="0" applyNumberFormat="1" applyFont="1" applyFill="1" applyBorder="1" applyAlignment="1">
      <alignment horizontal="center" vertical="center"/>
    </xf>
    <xf numFmtId="165" fontId="2" fillId="2" borderId="31" xfId="0" applyNumberFormat="1" applyFont="1" applyFill="1" applyBorder="1" applyAlignment="1">
      <alignment horizontal="center" vertical="center"/>
    </xf>
    <xf numFmtId="165" fontId="2" fillId="2" borderId="100" xfId="0" applyNumberFormat="1" applyFont="1" applyFill="1" applyBorder="1" applyAlignment="1">
      <alignment horizontal="center" vertical="center"/>
    </xf>
    <xf numFmtId="165" fontId="2" fillId="2" borderId="88" xfId="0" applyNumberFormat="1" applyFont="1" applyFill="1" applyBorder="1" applyAlignment="1">
      <alignment horizontal="center" vertical="center"/>
    </xf>
    <xf numFmtId="165" fontId="2" fillId="2" borderId="91" xfId="0" applyNumberFormat="1" applyFont="1" applyFill="1" applyBorder="1" applyAlignment="1">
      <alignment horizontal="center" vertical="center"/>
    </xf>
    <xf numFmtId="165" fontId="1" fillId="6" borderId="101" xfId="0" applyNumberFormat="1" applyFont="1" applyFill="1" applyBorder="1" applyAlignment="1">
      <alignment horizontal="center" vertical="top"/>
    </xf>
    <xf numFmtId="165" fontId="2" fillId="4" borderId="50" xfId="0" applyNumberFormat="1" applyFont="1" applyFill="1" applyBorder="1" applyAlignment="1">
      <alignment horizontal="center" vertical="top"/>
    </xf>
    <xf numFmtId="165" fontId="1" fillId="6" borderId="96" xfId="0" applyNumberFormat="1" applyFont="1" applyFill="1" applyBorder="1" applyAlignment="1">
      <alignment horizontal="center"/>
    </xf>
    <xf numFmtId="165" fontId="1" fillId="6" borderId="19" xfId="0" applyNumberFormat="1" applyFont="1" applyFill="1" applyBorder="1" applyAlignment="1">
      <alignment horizontal="center"/>
    </xf>
    <xf numFmtId="165" fontId="2" fillId="2" borderId="91" xfId="0" applyNumberFormat="1" applyFont="1" applyFill="1" applyBorder="1" applyAlignment="1">
      <alignment horizontal="center" vertical="top"/>
    </xf>
    <xf numFmtId="165" fontId="2" fillId="9" borderId="91" xfId="0" applyNumberFormat="1" applyFont="1" applyFill="1" applyBorder="1" applyAlignment="1">
      <alignment horizontal="center" vertical="top"/>
    </xf>
    <xf numFmtId="165" fontId="1" fillId="6" borderId="6" xfId="0" applyNumberFormat="1" applyFont="1" applyFill="1" applyBorder="1" applyAlignment="1">
      <alignment horizontal="center"/>
    </xf>
    <xf numFmtId="165" fontId="1" fillId="6" borderId="12" xfId="0" applyNumberFormat="1" applyFont="1" applyFill="1" applyBorder="1" applyAlignment="1">
      <alignment horizontal="center"/>
    </xf>
    <xf numFmtId="165" fontId="2" fillId="2" borderId="50" xfId="0" applyNumberFormat="1" applyFont="1" applyFill="1" applyBorder="1" applyAlignment="1">
      <alignment horizontal="center" vertical="top"/>
    </xf>
    <xf numFmtId="165" fontId="2" fillId="9" borderId="50" xfId="0" applyNumberFormat="1" applyFont="1" applyFill="1" applyBorder="1" applyAlignment="1">
      <alignment horizontal="center" vertical="top"/>
    </xf>
    <xf numFmtId="165" fontId="2" fillId="2" borderId="31" xfId="0" applyNumberFormat="1" applyFont="1" applyFill="1" applyBorder="1" applyAlignment="1">
      <alignment horizontal="center" vertical="top"/>
    </xf>
    <xf numFmtId="165" fontId="2" fillId="9" borderId="31" xfId="0" applyNumberFormat="1" applyFont="1" applyFill="1" applyBorder="1" applyAlignment="1">
      <alignment horizontal="center" vertical="top"/>
    </xf>
    <xf numFmtId="165" fontId="2" fillId="4" borderId="31" xfId="0" applyNumberFormat="1" applyFont="1" applyFill="1" applyBorder="1" applyAlignment="1">
      <alignment horizontal="center" vertical="top"/>
    </xf>
    <xf numFmtId="165" fontId="2" fillId="2" borderId="100" xfId="0" applyNumberFormat="1" applyFont="1" applyFill="1" applyBorder="1" applyAlignment="1">
      <alignment horizontal="center" vertical="top"/>
    </xf>
    <xf numFmtId="165" fontId="2" fillId="9" borderId="100" xfId="0" applyNumberFormat="1" applyFont="1" applyFill="1" applyBorder="1" applyAlignment="1">
      <alignment horizontal="center" vertical="top"/>
    </xf>
    <xf numFmtId="165" fontId="2" fillId="4" borderId="100" xfId="0" applyNumberFormat="1" applyFont="1" applyFill="1" applyBorder="1" applyAlignment="1">
      <alignment horizontal="center" vertical="top"/>
    </xf>
    <xf numFmtId="1" fontId="1" fillId="6" borderId="58" xfId="0" applyNumberFormat="1" applyFont="1" applyFill="1" applyBorder="1" applyAlignment="1">
      <alignment horizontal="center" vertical="top" wrapText="1"/>
    </xf>
    <xf numFmtId="1" fontId="1" fillId="6" borderId="102" xfId="0" applyNumberFormat="1" applyFont="1" applyFill="1" applyBorder="1" applyAlignment="1">
      <alignment horizontal="center" vertical="top" wrapText="1"/>
    </xf>
    <xf numFmtId="3" fontId="1" fillId="6" borderId="58" xfId="0" applyNumberFormat="1" applyFont="1" applyFill="1" applyBorder="1" applyAlignment="1">
      <alignment horizontal="center" vertical="top" wrapText="1"/>
    </xf>
    <xf numFmtId="165" fontId="1" fillId="6" borderId="39" xfId="0" applyNumberFormat="1" applyFont="1" applyFill="1" applyBorder="1" applyAlignment="1">
      <alignment vertical="top" wrapText="1"/>
    </xf>
    <xf numFmtId="3" fontId="1" fillId="6" borderId="103" xfId="0" applyNumberFormat="1" applyFont="1" applyFill="1" applyBorder="1" applyAlignment="1">
      <alignment horizontal="center" vertical="top" wrapText="1"/>
    </xf>
    <xf numFmtId="165" fontId="1" fillId="6" borderId="17" xfId="0" applyNumberFormat="1" applyFont="1" applyFill="1" applyBorder="1" applyAlignment="1">
      <alignment horizontal="left" vertical="top" wrapText="1"/>
    </xf>
    <xf numFmtId="165" fontId="1" fillId="6" borderId="90" xfId="0" applyNumberFormat="1" applyFont="1" applyFill="1" applyBorder="1" applyAlignment="1">
      <alignment vertical="top" wrapText="1"/>
    </xf>
    <xf numFmtId="165" fontId="1" fillId="6" borderId="19" xfId="0" applyNumberFormat="1" applyFont="1" applyFill="1" applyBorder="1" applyAlignment="1">
      <alignment vertical="top" wrapText="1"/>
    </xf>
    <xf numFmtId="165" fontId="1" fillId="6" borderId="85" xfId="0" applyNumberFormat="1" applyFont="1" applyFill="1" applyBorder="1" applyAlignment="1">
      <alignment horizontal="left" vertical="top" wrapText="1"/>
    </xf>
    <xf numFmtId="165" fontId="1" fillId="6" borderId="3" xfId="0" applyNumberFormat="1" applyFont="1" applyFill="1" applyBorder="1" applyAlignment="1">
      <alignment horizontal="left" vertical="top" wrapText="1"/>
    </xf>
    <xf numFmtId="0" fontId="2" fillId="6" borderId="4" xfId="0" applyFont="1" applyFill="1" applyBorder="1" applyAlignment="1">
      <alignment vertical="top" wrapText="1"/>
    </xf>
    <xf numFmtId="0" fontId="1" fillId="0" borderId="84" xfId="0" applyFont="1" applyBorder="1" applyAlignment="1">
      <alignment horizontal="center" vertical="center" textRotation="90"/>
    </xf>
    <xf numFmtId="0" fontId="1" fillId="0" borderId="2" xfId="0" applyFont="1" applyBorder="1" applyAlignment="1">
      <alignment horizontal="center" vertical="center" textRotation="90"/>
    </xf>
    <xf numFmtId="3" fontId="1" fillId="6" borderId="29" xfId="0" applyNumberFormat="1" applyFont="1" applyFill="1" applyBorder="1" applyAlignment="1">
      <alignment horizontal="center" vertical="center" wrapText="1"/>
    </xf>
    <xf numFmtId="0" fontId="2" fillId="6" borderId="93" xfId="0" applyFont="1" applyFill="1" applyBorder="1" applyAlignment="1">
      <alignment vertical="top" wrapText="1"/>
    </xf>
    <xf numFmtId="3" fontId="1" fillId="6" borderId="68" xfId="0" applyNumberFormat="1" applyFont="1" applyFill="1" applyBorder="1" applyAlignment="1">
      <alignment horizontal="center" vertical="center" wrapText="1"/>
    </xf>
    <xf numFmtId="165" fontId="1" fillId="6" borderId="62" xfId="0" applyNumberFormat="1" applyFont="1" applyFill="1" applyBorder="1" applyAlignment="1">
      <alignment vertical="top" wrapText="1"/>
    </xf>
    <xf numFmtId="0" fontId="3" fillId="6" borderId="62" xfId="0" applyFont="1" applyFill="1" applyBorder="1" applyAlignment="1">
      <alignment vertical="top" wrapText="1"/>
    </xf>
    <xf numFmtId="3" fontId="1" fillId="6" borderId="29" xfId="0" applyNumberFormat="1" applyFont="1" applyFill="1" applyBorder="1" applyAlignment="1">
      <alignment horizontal="center" vertical="top" wrapText="1"/>
    </xf>
    <xf numFmtId="1" fontId="1" fillId="6" borderId="15"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68" xfId="0" applyNumberFormat="1" applyFont="1" applyFill="1" applyBorder="1" applyAlignment="1">
      <alignment horizontal="center" vertical="top" wrapText="1"/>
    </xf>
    <xf numFmtId="0" fontId="1" fillId="6" borderId="97" xfId="0" applyFont="1" applyFill="1" applyBorder="1" applyAlignment="1">
      <alignment vertical="top" wrapText="1"/>
    </xf>
    <xf numFmtId="3" fontId="1" fillId="6" borderId="27" xfId="0" applyNumberFormat="1" applyFont="1" applyFill="1" applyBorder="1" applyAlignment="1">
      <alignment horizontal="center" vertical="top" wrapText="1"/>
    </xf>
    <xf numFmtId="3" fontId="1" fillId="6" borderId="6" xfId="0" applyNumberFormat="1" applyFont="1" applyFill="1" applyBorder="1" applyAlignment="1">
      <alignment horizontal="center" vertical="top" wrapText="1"/>
    </xf>
    <xf numFmtId="3" fontId="1" fillId="6" borderId="26"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0" fontId="1" fillId="6" borderId="80" xfId="0" applyFont="1" applyFill="1" applyBorder="1" applyAlignment="1">
      <alignment vertical="top" wrapText="1"/>
    </xf>
    <xf numFmtId="3" fontId="1" fillId="0" borderId="51" xfId="0" applyNumberFormat="1" applyFont="1" applyFill="1" applyBorder="1" applyAlignment="1">
      <alignment vertical="top" wrapText="1"/>
    </xf>
    <xf numFmtId="3" fontId="1" fillId="6" borderId="58" xfId="0" applyNumberFormat="1" applyFont="1" applyFill="1" applyBorder="1" applyAlignment="1">
      <alignment horizontal="left" vertical="top" wrapText="1"/>
    </xf>
    <xf numFmtId="3" fontId="1" fillId="3" borderId="105" xfId="0" applyNumberFormat="1" applyFont="1" applyFill="1" applyBorder="1" applyAlignment="1">
      <alignment horizontal="left" vertical="top" wrapText="1"/>
    </xf>
    <xf numFmtId="3" fontId="1" fillId="6" borderId="106" xfId="0" applyNumberFormat="1" applyFont="1" applyFill="1" applyBorder="1" applyAlignment="1">
      <alignment horizontal="center" vertical="top" wrapText="1"/>
    </xf>
    <xf numFmtId="3" fontId="1" fillId="3" borderId="107" xfId="0" applyNumberFormat="1" applyFont="1" applyFill="1" applyBorder="1" applyAlignment="1">
      <alignment horizontal="left" vertical="top" wrapText="1"/>
    </xf>
    <xf numFmtId="3" fontId="1" fillId="6" borderId="64" xfId="0" applyNumberFormat="1" applyFont="1" applyFill="1" applyBorder="1" applyAlignment="1">
      <alignment horizontal="center" vertical="top" wrapText="1"/>
    </xf>
    <xf numFmtId="3" fontId="1" fillId="0" borderId="9" xfId="0" applyNumberFormat="1" applyFont="1" applyFill="1" applyBorder="1" applyAlignment="1">
      <alignment vertical="top" wrapText="1"/>
    </xf>
    <xf numFmtId="3" fontId="1" fillId="6" borderId="15" xfId="0" applyNumberFormat="1" applyFont="1" applyFill="1" applyBorder="1" applyAlignment="1">
      <alignment horizontal="left" vertical="top" wrapText="1"/>
    </xf>
    <xf numFmtId="3" fontId="1" fillId="3" borderId="56" xfId="0" applyNumberFormat="1" applyFont="1" applyFill="1" applyBorder="1" applyAlignment="1">
      <alignment horizontal="left" vertical="top" wrapText="1"/>
    </xf>
    <xf numFmtId="3" fontId="1" fillId="6" borderId="63" xfId="0" applyNumberFormat="1" applyFont="1" applyFill="1" applyBorder="1" applyAlignment="1">
      <alignment horizontal="center" vertical="top" wrapText="1"/>
    </xf>
    <xf numFmtId="0" fontId="1" fillId="6" borderId="74" xfId="0" applyFont="1" applyFill="1" applyBorder="1" applyAlignment="1">
      <alignment vertical="top" wrapText="1"/>
    </xf>
    <xf numFmtId="3" fontId="1" fillId="0" borderId="4" xfId="0" applyNumberFormat="1" applyFont="1" applyFill="1" applyBorder="1" applyAlignment="1">
      <alignment vertical="top" wrapText="1"/>
    </xf>
    <xf numFmtId="3" fontId="1" fillId="6" borderId="3" xfId="0" applyNumberFormat="1" applyFont="1" applyFill="1" applyBorder="1" applyAlignment="1">
      <alignment vertical="top" wrapText="1"/>
    </xf>
    <xf numFmtId="3" fontId="1" fillId="6" borderId="19" xfId="0" applyNumberFormat="1" applyFont="1" applyFill="1" applyBorder="1" applyAlignment="1">
      <alignment vertical="top" wrapText="1"/>
    </xf>
    <xf numFmtId="3" fontId="1" fillId="6" borderId="17" xfId="0" applyNumberFormat="1" applyFont="1" applyFill="1" applyBorder="1" applyAlignment="1">
      <alignment horizontal="left" vertical="top" wrapText="1"/>
    </xf>
    <xf numFmtId="3" fontId="1" fillId="3" borderId="3" xfId="0" applyNumberFormat="1" applyFont="1" applyFill="1" applyBorder="1" applyAlignment="1">
      <alignment horizontal="left" vertical="top" wrapText="1"/>
    </xf>
    <xf numFmtId="3" fontId="1" fillId="6" borderId="101" xfId="0" applyNumberFormat="1" applyFont="1" applyFill="1" applyBorder="1" applyAlignment="1">
      <alignment vertical="top" wrapText="1"/>
    </xf>
    <xf numFmtId="3" fontId="1" fillId="6" borderId="38" xfId="0" applyNumberFormat="1" applyFont="1" applyFill="1" applyBorder="1" applyAlignment="1">
      <alignment vertical="top" wrapText="1"/>
    </xf>
    <xf numFmtId="0" fontId="1" fillId="6" borderId="58" xfId="0" applyFont="1" applyFill="1" applyBorder="1" applyAlignment="1">
      <alignment horizontal="left" vertical="top" wrapText="1"/>
    </xf>
    <xf numFmtId="0" fontId="1" fillId="6" borderId="104" xfId="0" applyFont="1" applyFill="1" applyBorder="1" applyAlignment="1">
      <alignment horizontal="center" vertical="top" wrapText="1"/>
    </xf>
    <xf numFmtId="0" fontId="1" fillId="6" borderId="17" xfId="0" applyFont="1" applyFill="1" applyBorder="1" applyAlignment="1">
      <alignment horizontal="left" vertical="top" wrapText="1"/>
    </xf>
    <xf numFmtId="0" fontId="1" fillId="6" borderId="36" xfId="0" applyFont="1" applyFill="1" applyBorder="1" applyAlignment="1">
      <alignment vertical="top" wrapText="1"/>
    </xf>
    <xf numFmtId="3" fontId="1" fillId="6" borderId="102" xfId="0" applyNumberFormat="1" applyFont="1" applyFill="1" applyBorder="1" applyAlignment="1">
      <alignment horizontal="center" vertical="top"/>
    </xf>
    <xf numFmtId="3" fontId="1" fillId="6" borderId="47" xfId="0" applyNumberFormat="1" applyFont="1" applyFill="1" applyBorder="1" applyAlignment="1">
      <alignment horizontal="center" vertical="top"/>
    </xf>
    <xf numFmtId="0" fontId="2" fillId="3" borderId="96" xfId="0" applyFont="1" applyFill="1" applyBorder="1" applyAlignment="1">
      <alignment horizontal="left" vertical="top" wrapText="1"/>
    </xf>
    <xf numFmtId="0" fontId="1" fillId="6" borderId="85" xfId="0" applyFont="1" applyFill="1" applyBorder="1" applyAlignment="1">
      <alignment horizontal="left" vertical="top" wrapText="1"/>
    </xf>
    <xf numFmtId="0" fontId="1" fillId="6" borderId="19"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6" borderId="103" xfId="0" applyFont="1" applyFill="1" applyBorder="1" applyAlignment="1">
      <alignment horizontal="left" vertical="top" wrapText="1"/>
    </xf>
    <xf numFmtId="0" fontId="1" fillId="6" borderId="102" xfId="0" applyFont="1" applyFill="1" applyBorder="1" applyAlignment="1">
      <alignment horizontal="center" vertical="top" wrapText="1"/>
    </xf>
    <xf numFmtId="0" fontId="1" fillId="6" borderId="18" xfId="0" applyFont="1" applyFill="1" applyBorder="1" applyAlignment="1">
      <alignment horizontal="left" vertical="top" wrapText="1"/>
    </xf>
    <xf numFmtId="0" fontId="1" fillId="6" borderId="57" xfId="0" applyFont="1" applyFill="1" applyBorder="1" applyAlignment="1">
      <alignment horizontal="left" vertical="top" wrapText="1"/>
    </xf>
    <xf numFmtId="165" fontId="1" fillId="6" borderId="79" xfId="0" applyNumberFormat="1" applyFont="1" applyFill="1" applyBorder="1" applyAlignment="1">
      <alignment horizontal="left" vertical="top" wrapText="1"/>
    </xf>
    <xf numFmtId="165" fontId="1" fillId="6" borderId="39" xfId="0" applyNumberFormat="1" applyFont="1" applyFill="1" applyBorder="1" applyAlignment="1">
      <alignment horizontal="left" vertical="top" wrapText="1"/>
    </xf>
    <xf numFmtId="165" fontId="1" fillId="6" borderId="96" xfId="0" applyNumberFormat="1" applyFont="1" applyFill="1" applyBorder="1" applyAlignment="1">
      <alignment horizontal="left" vertical="top" wrapText="1"/>
    </xf>
    <xf numFmtId="165" fontId="1" fillId="6" borderId="19" xfId="0" applyNumberFormat="1" applyFont="1" applyFill="1" applyBorder="1" applyAlignment="1">
      <alignment horizontal="left" vertical="top" wrapText="1"/>
    </xf>
    <xf numFmtId="165" fontId="1" fillId="6" borderId="17" xfId="0" applyNumberFormat="1" applyFont="1" applyFill="1" applyBorder="1" applyAlignment="1">
      <alignment vertical="top" wrapText="1"/>
    </xf>
    <xf numFmtId="165" fontId="1" fillId="6" borderId="57" xfId="0" applyNumberFormat="1" applyFont="1" applyFill="1" applyBorder="1" applyAlignment="1">
      <alignment vertical="top" wrapText="1"/>
    </xf>
    <xf numFmtId="0" fontId="12" fillId="6" borderId="36" xfId="0" applyFont="1" applyFill="1" applyBorder="1" applyAlignment="1">
      <alignment vertical="top" wrapText="1"/>
    </xf>
    <xf numFmtId="3" fontId="1" fillId="6" borderId="12" xfId="0" applyNumberFormat="1" applyFont="1" applyFill="1" applyBorder="1" applyAlignment="1">
      <alignment vertical="top" wrapText="1"/>
    </xf>
    <xf numFmtId="0" fontId="1" fillId="6" borderId="59" xfId="0" applyFont="1" applyFill="1" applyBorder="1" applyAlignment="1">
      <alignment horizontal="center" vertical="top" wrapText="1"/>
    </xf>
    <xf numFmtId="3" fontId="1" fillId="6" borderId="29" xfId="0" applyNumberFormat="1" applyFont="1" applyFill="1" applyBorder="1" applyAlignment="1">
      <alignment horizontal="center" vertical="top"/>
    </xf>
    <xf numFmtId="3" fontId="1" fillId="6" borderId="76" xfId="0" applyNumberFormat="1" applyFont="1" applyFill="1" applyBorder="1" applyAlignment="1">
      <alignment horizontal="center" vertical="top"/>
    </xf>
    <xf numFmtId="3" fontId="1" fillId="6" borderId="11" xfId="0" applyNumberFormat="1" applyFont="1" applyFill="1" applyBorder="1" applyAlignment="1">
      <alignment horizontal="center" vertical="top"/>
    </xf>
    <xf numFmtId="3" fontId="1" fillId="6" borderId="15" xfId="0" applyNumberFormat="1" applyFont="1" applyFill="1" applyBorder="1" applyAlignment="1">
      <alignment horizontal="center" vertical="top"/>
    </xf>
    <xf numFmtId="3" fontId="1" fillId="6" borderId="78" xfId="0" applyNumberFormat="1" applyFont="1" applyFill="1" applyBorder="1" applyAlignment="1">
      <alignment horizontal="center" vertical="top"/>
    </xf>
    <xf numFmtId="3" fontId="1" fillId="6" borderId="1" xfId="0" applyNumberFormat="1" applyFont="1" applyFill="1" applyBorder="1" applyAlignment="1">
      <alignment horizontal="center" vertical="top"/>
    </xf>
    <xf numFmtId="3" fontId="1" fillId="0" borderId="19" xfId="0" applyNumberFormat="1" applyFont="1" applyBorder="1" applyAlignment="1">
      <alignment horizontal="right" vertical="top"/>
    </xf>
    <xf numFmtId="0" fontId="1" fillId="0" borderId="19"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6" borderId="11" xfId="0" applyFont="1" applyFill="1" applyBorder="1" applyAlignment="1">
      <alignment horizontal="center" vertical="top" wrapText="1"/>
    </xf>
    <xf numFmtId="0" fontId="1" fillId="6" borderId="6"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0" borderId="9"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6" borderId="12" xfId="0" applyFont="1" applyFill="1" applyBorder="1" applyAlignment="1">
      <alignment horizontal="center" vertical="top" wrapText="1"/>
    </xf>
    <xf numFmtId="165" fontId="1" fillId="6" borderId="22" xfId="0" applyNumberFormat="1" applyFont="1" applyFill="1" applyBorder="1" applyAlignment="1">
      <alignment horizontal="left" vertical="top" wrapText="1"/>
    </xf>
    <xf numFmtId="3" fontId="1" fillId="6" borderId="46"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1" fillId="6" borderId="62" xfId="0" applyNumberFormat="1" applyFont="1" applyFill="1" applyBorder="1" applyAlignment="1">
      <alignment horizontal="center" vertical="top" wrapText="1"/>
    </xf>
    <xf numFmtId="165" fontId="1" fillId="6" borderId="0" xfId="0" applyNumberFormat="1" applyFont="1" applyFill="1" applyBorder="1" applyAlignment="1">
      <alignment horizontal="center" vertical="top" wrapText="1"/>
    </xf>
    <xf numFmtId="3" fontId="1" fillId="6" borderId="26"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1" fontId="1" fillId="6" borderId="12" xfId="0" applyNumberFormat="1" applyFont="1" applyFill="1" applyBorder="1" applyAlignment="1">
      <alignment horizontal="center" vertical="top" wrapText="1"/>
    </xf>
    <xf numFmtId="1" fontId="1" fillId="6" borderId="26" xfId="0" applyNumberFormat="1" applyFont="1" applyFill="1" applyBorder="1" applyAlignment="1">
      <alignment horizontal="center" vertical="top" wrapText="1"/>
    </xf>
    <xf numFmtId="0" fontId="3" fillId="6" borderId="16" xfId="0" applyFont="1" applyFill="1" applyBorder="1" applyAlignment="1">
      <alignment vertical="top" wrapText="1"/>
    </xf>
    <xf numFmtId="0" fontId="3" fillId="6" borderId="25" xfId="0" applyFont="1" applyFill="1" applyBorder="1" applyAlignment="1">
      <alignment vertical="top" wrapText="1"/>
    </xf>
    <xf numFmtId="165" fontId="1" fillId="6" borderId="58" xfId="0" applyNumberFormat="1" applyFont="1" applyFill="1" applyBorder="1" applyAlignment="1">
      <alignment horizontal="center" vertical="top" wrapText="1"/>
    </xf>
    <xf numFmtId="165" fontId="1" fillId="6" borderId="38" xfId="0" applyNumberFormat="1" applyFont="1" applyFill="1" applyBorder="1" applyAlignment="1">
      <alignment horizontal="center" vertical="top" wrapText="1"/>
    </xf>
    <xf numFmtId="1" fontId="1" fillId="6" borderId="103" xfId="0" applyNumberFormat="1" applyFont="1" applyFill="1" applyBorder="1" applyAlignment="1">
      <alignment horizontal="center" vertical="top" wrapText="1"/>
    </xf>
    <xf numFmtId="3" fontId="1" fillId="6" borderId="17" xfId="0" applyNumberFormat="1" applyFont="1" applyFill="1" applyBorder="1" applyAlignment="1">
      <alignment vertical="top" wrapText="1"/>
    </xf>
    <xf numFmtId="49" fontId="1" fillId="6" borderId="38" xfId="0" applyNumberFormat="1" applyFont="1" applyFill="1" applyBorder="1" applyAlignment="1">
      <alignment horizontal="center" vertical="top" wrapText="1"/>
    </xf>
    <xf numFmtId="1" fontId="1" fillId="6" borderId="89" xfId="0" applyNumberFormat="1" applyFont="1" applyFill="1" applyBorder="1" applyAlignment="1">
      <alignment horizontal="center" vertical="top" wrapText="1"/>
    </xf>
    <xf numFmtId="1" fontId="1" fillId="6" borderId="61" xfId="0" applyNumberFormat="1" applyFont="1" applyFill="1" applyBorder="1" applyAlignment="1">
      <alignment horizontal="center" vertical="top" wrapText="1"/>
    </xf>
    <xf numFmtId="1" fontId="1" fillId="6" borderId="38" xfId="0" applyNumberFormat="1" applyFont="1" applyFill="1" applyBorder="1" applyAlignment="1">
      <alignment horizontal="center" vertical="top" wrapText="1"/>
    </xf>
    <xf numFmtId="1" fontId="1" fillId="6" borderId="69" xfId="0" applyNumberFormat="1" applyFont="1" applyFill="1" applyBorder="1" applyAlignment="1">
      <alignment horizontal="center" vertical="top" wrapText="1"/>
    </xf>
    <xf numFmtId="165" fontId="1" fillId="6" borderId="27" xfId="0" applyNumberFormat="1" applyFont="1" applyFill="1" applyBorder="1" applyAlignment="1">
      <alignment horizontal="center" vertical="top"/>
    </xf>
    <xf numFmtId="165" fontId="1" fillId="6" borderId="25" xfId="0" applyNumberFormat="1" applyFont="1" applyFill="1" applyBorder="1" applyAlignment="1">
      <alignment horizontal="center" vertical="top"/>
    </xf>
    <xf numFmtId="1" fontId="1" fillId="6" borderId="63" xfId="0" applyNumberFormat="1" applyFont="1" applyFill="1" applyBorder="1" applyAlignment="1">
      <alignment horizontal="center" vertical="top" wrapText="1"/>
    </xf>
    <xf numFmtId="1" fontId="1" fillId="6" borderId="59" xfId="0" applyNumberFormat="1" applyFont="1" applyFill="1" applyBorder="1" applyAlignment="1">
      <alignment horizontal="center" vertical="top" wrapText="1"/>
    </xf>
    <xf numFmtId="3" fontId="1" fillId="6" borderId="98" xfId="0" applyNumberFormat="1" applyFont="1" applyFill="1" applyBorder="1" applyAlignment="1">
      <alignment horizontal="center" vertical="top" wrapText="1"/>
    </xf>
    <xf numFmtId="165" fontId="1" fillId="6" borderId="57" xfId="0" applyNumberFormat="1" applyFont="1" applyFill="1" applyBorder="1" applyAlignment="1">
      <alignment horizontal="left" vertical="top" wrapText="1"/>
    </xf>
    <xf numFmtId="3" fontId="1" fillId="6" borderId="85" xfId="0" applyNumberFormat="1" applyFont="1" applyFill="1" applyBorder="1" applyAlignment="1">
      <alignment horizontal="center" vertical="top" wrapText="1"/>
    </xf>
    <xf numFmtId="0" fontId="1" fillId="6" borderId="17" xfId="0" applyFont="1" applyFill="1" applyBorder="1" applyAlignment="1">
      <alignment horizontal="center" vertical="top" wrapText="1"/>
    </xf>
    <xf numFmtId="0" fontId="2" fillId="6" borderId="1" xfId="0" applyFont="1" applyFill="1" applyBorder="1" applyAlignment="1">
      <alignment horizontal="center" vertical="top" wrapText="1"/>
    </xf>
    <xf numFmtId="165" fontId="1" fillId="6" borderId="86" xfId="0" applyNumberFormat="1" applyFont="1" applyFill="1" applyBorder="1" applyAlignment="1">
      <alignment vertical="top" wrapText="1"/>
    </xf>
    <xf numFmtId="3" fontId="1" fillId="6" borderId="13" xfId="0" applyNumberFormat="1" applyFont="1" applyFill="1" applyBorder="1" applyAlignment="1">
      <alignment horizontal="center" vertical="top" wrapText="1"/>
    </xf>
    <xf numFmtId="165" fontId="1" fillId="6" borderId="108" xfId="0" applyNumberFormat="1" applyFont="1" applyFill="1" applyBorder="1" applyAlignment="1">
      <alignment horizontal="left" vertical="center" wrapText="1"/>
    </xf>
    <xf numFmtId="165" fontId="1" fillId="6" borderId="63" xfId="0" applyNumberFormat="1" applyFont="1" applyFill="1" applyBorder="1" applyAlignment="1">
      <alignment horizontal="left" vertical="top" wrapText="1"/>
    </xf>
    <xf numFmtId="0" fontId="1" fillId="6" borderId="38" xfId="0" applyFont="1" applyFill="1" applyBorder="1" applyAlignment="1">
      <alignment horizontal="left" vertical="top" wrapText="1"/>
    </xf>
    <xf numFmtId="0" fontId="1" fillId="6" borderId="6" xfId="0" applyFont="1" applyFill="1" applyBorder="1" applyAlignment="1">
      <alignment horizontal="left" vertical="top" wrapText="1"/>
    </xf>
    <xf numFmtId="164" fontId="1" fillId="6" borderId="72" xfId="0" applyNumberFormat="1" applyFont="1" applyFill="1" applyBorder="1" applyAlignment="1">
      <alignment horizontal="center" vertical="top" wrapText="1"/>
    </xf>
    <xf numFmtId="164" fontId="1" fillId="6" borderId="90" xfId="0" applyNumberFormat="1" applyFont="1" applyFill="1" applyBorder="1" applyAlignment="1">
      <alignment horizontal="center" vertical="top" wrapText="1"/>
    </xf>
    <xf numFmtId="3" fontId="1" fillId="6" borderId="101" xfId="0" applyNumberFormat="1" applyFont="1" applyFill="1" applyBorder="1" applyAlignment="1">
      <alignment horizontal="center" vertical="top" wrapText="1"/>
    </xf>
    <xf numFmtId="3" fontId="1" fillId="6" borderId="90" xfId="0" applyNumberFormat="1" applyFont="1" applyFill="1" applyBorder="1" applyAlignment="1">
      <alignment horizontal="center" vertical="top"/>
    </xf>
    <xf numFmtId="0" fontId="1" fillId="0" borderId="90" xfId="0" applyFont="1" applyBorder="1" applyAlignment="1">
      <alignment vertical="top"/>
    </xf>
    <xf numFmtId="165" fontId="1" fillId="6" borderId="66" xfId="0" applyNumberFormat="1" applyFont="1" applyFill="1" applyBorder="1" applyAlignment="1">
      <alignment horizontal="center" vertical="top"/>
    </xf>
    <xf numFmtId="165" fontId="1" fillId="6" borderId="69" xfId="0" applyNumberFormat="1" applyFont="1" applyFill="1" applyBorder="1" applyAlignment="1">
      <alignment horizontal="center" vertical="top"/>
    </xf>
    <xf numFmtId="0" fontId="1" fillId="6" borderId="59" xfId="0" applyFont="1" applyFill="1" applyBorder="1" applyAlignment="1">
      <alignment horizontal="left" vertical="top" wrapText="1"/>
    </xf>
    <xf numFmtId="0" fontId="1" fillId="6" borderId="83" xfId="0" applyFont="1" applyFill="1" applyBorder="1" applyAlignment="1">
      <alignment vertical="top" wrapText="1"/>
    </xf>
    <xf numFmtId="3" fontId="1" fillId="6" borderId="33"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3" fontId="1" fillId="6" borderId="6" xfId="0" applyNumberFormat="1" applyFont="1" applyFill="1" applyBorder="1" applyAlignment="1">
      <alignment horizontal="center" vertical="top"/>
    </xf>
    <xf numFmtId="0" fontId="1" fillId="6" borderId="72" xfId="0" applyFont="1" applyFill="1" applyBorder="1" applyAlignment="1">
      <alignment horizontal="center" vertical="top" wrapText="1"/>
    </xf>
    <xf numFmtId="0" fontId="1" fillId="6" borderId="57" xfId="0" applyFont="1" applyFill="1" applyBorder="1" applyAlignment="1">
      <alignment horizontal="center" vertical="top" wrapText="1"/>
    </xf>
    <xf numFmtId="0" fontId="1" fillId="6" borderId="57" xfId="0" applyFont="1" applyFill="1" applyBorder="1" applyAlignment="1">
      <alignment horizontal="center" vertical="top"/>
    </xf>
    <xf numFmtId="0" fontId="8" fillId="0" borderId="32" xfId="0" applyFont="1" applyBorder="1" applyAlignment="1">
      <alignment horizontal="center" vertical="center" textRotation="90" wrapText="1"/>
    </xf>
    <xf numFmtId="0" fontId="16" fillId="0" borderId="0" xfId="0" applyFont="1" applyFill="1" applyAlignment="1">
      <alignment vertical="top"/>
    </xf>
    <xf numFmtId="0" fontId="16" fillId="3" borderId="0" xfId="0" applyFont="1" applyFill="1" applyAlignment="1">
      <alignment vertical="top"/>
    </xf>
    <xf numFmtId="165" fontId="2" fillId="4" borderId="51" xfId="0" applyNumberFormat="1" applyFont="1" applyFill="1" applyBorder="1" applyAlignment="1">
      <alignment horizontal="center" vertical="top"/>
    </xf>
    <xf numFmtId="165" fontId="2" fillId="8" borderId="39" xfId="0" applyNumberFormat="1" applyFont="1" applyFill="1" applyBorder="1" applyAlignment="1">
      <alignment horizontal="center" vertical="top"/>
    </xf>
    <xf numFmtId="165" fontId="1" fillId="0" borderId="39" xfId="0" applyNumberFormat="1" applyFont="1" applyBorder="1" applyAlignment="1">
      <alignment horizontal="center" vertical="top"/>
    </xf>
    <xf numFmtId="165" fontId="1" fillId="0" borderId="47" xfId="0" applyNumberFormat="1" applyFont="1" applyBorder="1" applyAlignment="1">
      <alignment horizontal="center" vertical="top" wrapText="1"/>
    </xf>
    <xf numFmtId="165" fontId="1" fillId="8" borderId="39" xfId="0" applyNumberFormat="1" applyFont="1" applyFill="1" applyBorder="1" applyAlignment="1">
      <alignment horizontal="center" vertical="top"/>
    </xf>
    <xf numFmtId="165" fontId="2" fillId="4" borderId="39" xfId="0" applyNumberFormat="1" applyFont="1" applyFill="1" applyBorder="1" applyAlignment="1">
      <alignment horizontal="center" vertical="top"/>
    </xf>
    <xf numFmtId="165" fontId="2" fillId="8" borderId="28" xfId="0" applyNumberFormat="1" applyFont="1" applyFill="1" applyBorder="1" applyAlignment="1">
      <alignment horizontal="center" vertical="top"/>
    </xf>
    <xf numFmtId="0" fontId="8" fillId="0" borderId="31" xfId="0" applyFont="1" applyBorder="1" applyAlignment="1">
      <alignment horizontal="center" vertical="center" textRotation="90" wrapText="1"/>
    </xf>
    <xf numFmtId="165" fontId="2" fillId="4" borderId="8" xfId="0" applyNumberFormat="1" applyFont="1" applyFill="1" applyBorder="1" applyAlignment="1">
      <alignment horizontal="center" vertical="top"/>
    </xf>
    <xf numFmtId="165" fontId="1" fillId="0" borderId="27" xfId="0" applyNumberFormat="1" applyFont="1" applyBorder="1" applyAlignment="1">
      <alignment horizontal="center" vertical="top"/>
    </xf>
    <xf numFmtId="165" fontId="1" fillId="0" borderId="11" xfId="0" applyNumberFormat="1" applyFont="1" applyBorder="1" applyAlignment="1">
      <alignment horizontal="center" vertical="top" wrapText="1"/>
    </xf>
    <xf numFmtId="165" fontId="1" fillId="8" borderId="27" xfId="0" applyNumberFormat="1" applyFont="1" applyFill="1" applyBorder="1" applyAlignment="1">
      <alignment horizontal="center" vertical="top"/>
    </xf>
    <xf numFmtId="165" fontId="2" fillId="4" borderId="27" xfId="0" applyNumberFormat="1" applyFont="1" applyFill="1" applyBorder="1" applyAlignment="1">
      <alignment horizontal="center" vertical="top"/>
    </xf>
    <xf numFmtId="165" fontId="2" fillId="8" borderId="7" xfId="0" applyNumberFormat="1" applyFont="1" applyFill="1" applyBorder="1" applyAlignment="1">
      <alignment horizontal="center" vertical="top"/>
    </xf>
    <xf numFmtId="0" fontId="8" fillId="0" borderId="50" xfId="0" applyFont="1" applyBorder="1" applyAlignment="1">
      <alignment horizontal="center" vertical="center" textRotation="90" wrapText="1"/>
    </xf>
    <xf numFmtId="0" fontId="8" fillId="0" borderId="100" xfId="0" applyFont="1" applyBorder="1" applyAlignment="1">
      <alignment horizontal="center" vertical="center" textRotation="90" wrapText="1"/>
    </xf>
    <xf numFmtId="165" fontId="2" fillId="4" borderId="9" xfId="0" applyNumberFormat="1" applyFont="1" applyFill="1" applyBorder="1" applyAlignment="1">
      <alignment horizontal="center" vertical="top"/>
    </xf>
    <xf numFmtId="165" fontId="1" fillId="0" borderId="26" xfId="0" applyNumberFormat="1" applyFont="1" applyBorder="1" applyAlignment="1">
      <alignment horizontal="center" vertical="top"/>
    </xf>
    <xf numFmtId="165" fontId="1" fillId="0" borderId="1" xfId="0" applyNumberFormat="1" applyFont="1" applyBorder="1" applyAlignment="1">
      <alignment horizontal="center" vertical="top" wrapText="1"/>
    </xf>
    <xf numFmtId="165" fontId="1" fillId="8" borderId="26" xfId="0" applyNumberFormat="1" applyFont="1" applyFill="1" applyBorder="1" applyAlignment="1">
      <alignment horizontal="center" vertical="top"/>
    </xf>
    <xf numFmtId="165" fontId="2" fillId="4" borderId="26" xfId="0" applyNumberFormat="1" applyFont="1" applyFill="1" applyBorder="1" applyAlignment="1">
      <alignment horizontal="center" vertical="top"/>
    </xf>
    <xf numFmtId="165" fontId="2" fillId="8" borderId="20"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165" fontId="1" fillId="6" borderId="3" xfId="0" applyNumberFormat="1" applyFont="1" applyFill="1" applyBorder="1" applyAlignment="1">
      <alignment vertical="top" wrapText="1"/>
    </xf>
    <xf numFmtId="49" fontId="2" fillId="6" borderId="1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26"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1" fillId="6" borderId="14" xfId="0" applyNumberFormat="1" applyFont="1" applyFill="1" applyBorder="1" applyAlignment="1">
      <alignment horizontal="center" vertical="top" wrapText="1"/>
    </xf>
    <xf numFmtId="0" fontId="2" fillId="6" borderId="12" xfId="0"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1" fillId="6" borderId="14" xfId="0" applyNumberFormat="1" applyFont="1" applyFill="1" applyBorder="1" applyAlignment="1">
      <alignment horizontal="center" vertical="top" wrapText="1"/>
    </xf>
    <xf numFmtId="0" fontId="3" fillId="6" borderId="14" xfId="0" applyFont="1" applyFill="1" applyBorder="1" applyAlignment="1">
      <alignment vertical="top" wrapText="1"/>
    </xf>
    <xf numFmtId="165" fontId="1" fillId="6" borderId="6" xfId="0" applyNumberFormat="1" applyFont="1" applyFill="1" applyBorder="1" applyAlignment="1">
      <alignment horizontal="center" vertical="top"/>
    </xf>
    <xf numFmtId="165" fontId="1" fillId="6" borderId="17" xfId="0" applyNumberFormat="1" applyFont="1" applyFill="1" applyBorder="1" applyAlignment="1">
      <alignment horizontal="center" vertical="top" wrapText="1"/>
    </xf>
    <xf numFmtId="0" fontId="1" fillId="6" borderId="26" xfId="0" applyFont="1" applyFill="1" applyBorder="1" applyAlignment="1">
      <alignment vertical="center" textRotation="90" wrapText="1"/>
    </xf>
    <xf numFmtId="3" fontId="1" fillId="6" borderId="87" xfId="0" applyNumberFormat="1" applyFont="1" applyFill="1" applyBorder="1" applyAlignment="1">
      <alignment horizontal="center" vertical="top" wrapText="1"/>
    </xf>
    <xf numFmtId="165" fontId="1" fillId="6" borderId="25" xfId="0" applyNumberFormat="1" applyFont="1" applyFill="1" applyBorder="1" applyAlignment="1">
      <alignment vertical="top" wrapText="1"/>
    </xf>
    <xf numFmtId="165" fontId="1" fillId="6" borderId="14" xfId="0" applyNumberFormat="1" applyFont="1" applyFill="1" applyBorder="1" applyAlignment="1">
      <alignment horizontal="center" vertical="top"/>
    </xf>
    <xf numFmtId="1" fontId="1" fillId="6" borderId="33" xfId="0" applyNumberFormat="1" applyFont="1" applyFill="1" applyBorder="1" applyAlignment="1">
      <alignment horizontal="center" vertical="top" wrapText="1"/>
    </xf>
    <xf numFmtId="165" fontId="1" fillId="6" borderId="14" xfId="0" applyNumberFormat="1" applyFont="1" applyFill="1" applyBorder="1" applyAlignment="1">
      <alignment vertical="top" wrapText="1"/>
    </xf>
    <xf numFmtId="3" fontId="1" fillId="6" borderId="66" xfId="0" applyNumberFormat="1" applyFont="1" applyFill="1" applyBorder="1" applyAlignment="1">
      <alignment horizontal="center" vertical="top" wrapText="1"/>
    </xf>
    <xf numFmtId="3" fontId="1" fillId="6" borderId="69" xfId="0" applyNumberFormat="1" applyFont="1" applyFill="1" applyBorder="1" applyAlignment="1">
      <alignment horizontal="center" vertical="top" wrapText="1"/>
    </xf>
    <xf numFmtId="0" fontId="1" fillId="0" borderId="61" xfId="0" applyFont="1" applyBorder="1" applyAlignment="1">
      <alignment horizontal="center" vertical="top"/>
    </xf>
    <xf numFmtId="0" fontId="1" fillId="6" borderId="101" xfId="0" applyFont="1" applyFill="1" applyBorder="1" applyAlignment="1">
      <alignment horizontal="left" vertical="top" wrapText="1"/>
    </xf>
    <xf numFmtId="0" fontId="12" fillId="6" borderId="90" xfId="0" applyFont="1" applyFill="1" applyBorder="1" applyAlignment="1">
      <alignment horizontal="left" vertical="top" wrapText="1"/>
    </xf>
    <xf numFmtId="3" fontId="2" fillId="6" borderId="80" xfId="0" applyNumberFormat="1" applyFont="1" applyFill="1" applyBorder="1" applyAlignment="1">
      <alignment horizontal="right" vertical="center"/>
    </xf>
    <xf numFmtId="0" fontId="1" fillId="6" borderId="106" xfId="0" applyFont="1" applyFill="1" applyBorder="1" applyAlignment="1">
      <alignment horizontal="center" vertical="top" wrapText="1"/>
    </xf>
    <xf numFmtId="0" fontId="1" fillId="6" borderId="63" xfId="0" applyFont="1" applyFill="1" applyBorder="1" applyAlignment="1">
      <alignment horizontal="center" vertical="top" wrapText="1"/>
    </xf>
    <xf numFmtId="0" fontId="1" fillId="6" borderId="55" xfId="0" applyFont="1" applyFill="1" applyBorder="1" applyAlignment="1">
      <alignment horizontal="left" vertical="top" wrapText="1"/>
    </xf>
    <xf numFmtId="49" fontId="1" fillId="6" borderId="21" xfId="0" applyNumberFormat="1" applyFont="1" applyFill="1" applyBorder="1" applyAlignment="1">
      <alignment horizontal="center" vertical="top" wrapText="1"/>
    </xf>
    <xf numFmtId="0" fontId="1" fillId="6" borderId="38" xfId="0" applyFont="1" applyFill="1" applyBorder="1" applyAlignment="1">
      <alignment horizontal="center" vertical="top"/>
    </xf>
    <xf numFmtId="165" fontId="15" fillId="6" borderId="17" xfId="0" applyNumberFormat="1" applyFont="1" applyFill="1" applyBorder="1" applyAlignment="1">
      <alignment vertical="top" wrapText="1"/>
    </xf>
    <xf numFmtId="165" fontId="9" fillId="6" borderId="80" xfId="0" applyNumberFormat="1" applyFont="1" applyFill="1" applyBorder="1" applyAlignment="1">
      <alignment horizontal="center" vertical="center" textRotation="90" wrapText="1"/>
    </xf>
    <xf numFmtId="165" fontId="15" fillId="6" borderId="19" xfId="0" applyNumberFormat="1" applyFont="1" applyFill="1" applyBorder="1" applyAlignment="1">
      <alignment vertical="top" wrapText="1"/>
    </xf>
    <xf numFmtId="3" fontId="1" fillId="6" borderId="25" xfId="0" applyNumberFormat="1" applyFont="1" applyFill="1" applyBorder="1" applyAlignment="1">
      <alignment horizontal="center" vertical="top" wrapText="1"/>
    </xf>
    <xf numFmtId="0" fontId="1" fillId="6" borderId="3" xfId="0" applyFont="1" applyFill="1" applyBorder="1" applyAlignment="1">
      <alignment horizontal="left" vertical="top" wrapText="1"/>
    </xf>
    <xf numFmtId="165" fontId="15" fillId="6" borderId="3" xfId="0" applyNumberFormat="1" applyFont="1" applyFill="1" applyBorder="1" applyAlignment="1">
      <alignment vertical="top" wrapText="1"/>
    </xf>
    <xf numFmtId="3" fontId="1" fillId="6" borderId="14" xfId="0" applyNumberFormat="1" applyFont="1" applyFill="1" applyBorder="1" applyAlignment="1">
      <alignment horizontal="center" vertical="top" wrapText="1"/>
    </xf>
    <xf numFmtId="3" fontId="1" fillId="6" borderId="89" xfId="0" applyNumberFormat="1" applyFont="1" applyFill="1" applyBorder="1" applyAlignment="1">
      <alignment horizontal="center" vertical="top" wrapText="1"/>
    </xf>
    <xf numFmtId="165" fontId="1" fillId="6" borderId="101" xfId="0" applyNumberFormat="1" applyFont="1" applyFill="1" applyBorder="1" applyAlignment="1">
      <alignment vertical="top" wrapText="1"/>
    </xf>
    <xf numFmtId="165" fontId="1" fillId="6" borderId="64" xfId="0" applyNumberFormat="1" applyFont="1" applyFill="1" applyBorder="1" applyAlignment="1">
      <alignment vertical="top" wrapText="1"/>
    </xf>
    <xf numFmtId="165" fontId="1" fillId="6" borderId="33"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0" fontId="2" fillId="6" borderId="15" xfId="0" applyFont="1" applyFill="1" applyBorder="1" applyAlignment="1">
      <alignment horizontal="center" vertical="top" wrapText="1"/>
    </xf>
    <xf numFmtId="0" fontId="2" fillId="6" borderId="26" xfId="0" applyFont="1" applyFill="1" applyBorder="1" applyAlignment="1">
      <alignment horizontal="center" vertical="top" wrapText="1"/>
    </xf>
    <xf numFmtId="164" fontId="1" fillId="6" borderId="90" xfId="0" applyNumberFormat="1" applyFont="1" applyFill="1" applyBorder="1" applyAlignment="1">
      <alignment horizontal="center" vertical="top"/>
    </xf>
    <xf numFmtId="165" fontId="1" fillId="6" borderId="89" xfId="0" applyNumberFormat="1" applyFont="1" applyFill="1" applyBorder="1" applyAlignment="1">
      <alignment horizontal="center" vertical="top"/>
    </xf>
    <xf numFmtId="165" fontId="1" fillId="6" borderId="39" xfId="0" applyNumberFormat="1" applyFont="1" applyFill="1" applyBorder="1" applyAlignment="1">
      <alignment horizontal="center" vertical="top"/>
    </xf>
    <xf numFmtId="165" fontId="1" fillId="6" borderId="86" xfId="0" applyNumberFormat="1" applyFont="1" applyFill="1" applyBorder="1" applyAlignment="1">
      <alignment horizontal="center" vertical="top"/>
    </xf>
    <xf numFmtId="3" fontId="1" fillId="6" borderId="78" xfId="0" applyNumberFormat="1" applyFont="1" applyFill="1" applyBorder="1" applyAlignment="1">
      <alignment horizontal="center" vertical="top" wrapText="1"/>
    </xf>
    <xf numFmtId="3" fontId="1" fillId="6" borderId="86" xfId="0" applyNumberFormat="1" applyFont="1" applyFill="1" applyBorder="1" applyAlignment="1">
      <alignment horizontal="center" vertical="top" wrapText="1"/>
    </xf>
    <xf numFmtId="165" fontId="1" fillId="6" borderId="87" xfId="0" applyNumberFormat="1" applyFont="1" applyFill="1" applyBorder="1" applyAlignment="1">
      <alignment horizontal="center" vertical="top"/>
    </xf>
    <xf numFmtId="3" fontId="2" fillId="6" borderId="35" xfId="0" applyNumberFormat="1" applyFont="1" applyFill="1" applyBorder="1" applyAlignment="1">
      <alignment horizontal="center" vertical="top" wrapText="1"/>
    </xf>
    <xf numFmtId="0" fontId="12" fillId="0" borderId="0" xfId="0" applyFont="1" applyAlignment="1">
      <alignment vertical="top"/>
    </xf>
    <xf numFmtId="165" fontId="1" fillId="6" borderId="17" xfId="0" applyNumberFormat="1" applyFont="1" applyFill="1" applyBorder="1" applyAlignment="1">
      <alignment horizontal="left" vertical="top" wrapText="1"/>
    </xf>
    <xf numFmtId="0" fontId="2" fillId="6" borderId="15" xfId="0" applyFont="1" applyFill="1" applyBorder="1" applyAlignment="1">
      <alignment horizontal="center" vertical="top" wrapText="1"/>
    </xf>
    <xf numFmtId="165" fontId="1" fillId="6" borderId="3" xfId="0" applyNumberFormat="1" applyFont="1" applyFill="1" applyBorder="1" applyAlignment="1">
      <alignment vertical="top" wrapText="1"/>
    </xf>
    <xf numFmtId="49" fontId="2" fillId="9" borderId="6" xfId="0" applyNumberFormat="1" applyFont="1" applyFill="1" applyBorder="1" applyAlignment="1">
      <alignment horizontal="center" vertical="top"/>
    </xf>
    <xf numFmtId="0" fontId="1" fillId="6" borderId="90" xfId="0" applyFont="1" applyFill="1" applyBorder="1" applyAlignment="1">
      <alignment horizontal="center" vertical="top" wrapText="1"/>
    </xf>
    <xf numFmtId="164" fontId="1" fillId="6" borderId="27" xfId="0" applyNumberFormat="1" applyFont="1" applyFill="1" applyBorder="1" applyAlignment="1">
      <alignment horizontal="center" vertical="top"/>
    </xf>
    <xf numFmtId="49" fontId="1" fillId="6" borderId="14" xfId="0" applyNumberFormat="1" applyFont="1" applyFill="1" applyBorder="1" applyAlignment="1">
      <alignment vertical="top" wrapText="1"/>
    </xf>
    <xf numFmtId="3" fontId="1" fillId="6" borderId="30" xfId="0" applyNumberFormat="1" applyFont="1" applyFill="1" applyBorder="1" applyAlignment="1">
      <alignment horizontal="center" vertical="top" wrapText="1"/>
    </xf>
    <xf numFmtId="165" fontId="1" fillId="6" borderId="53" xfId="0" applyNumberFormat="1" applyFont="1" applyFill="1" applyBorder="1" applyAlignment="1">
      <alignment horizontal="left" vertical="top" wrapText="1"/>
    </xf>
    <xf numFmtId="3" fontId="1" fillId="6" borderId="53" xfId="0" applyNumberFormat="1" applyFont="1" applyFill="1" applyBorder="1" applyAlignment="1">
      <alignment horizontal="center" vertical="top" wrapText="1"/>
    </xf>
    <xf numFmtId="3" fontId="1" fillId="6" borderId="1" xfId="0" applyNumberFormat="1" applyFont="1" applyFill="1" applyBorder="1" applyAlignment="1">
      <alignment horizontal="center" vertical="top" wrapText="1"/>
    </xf>
    <xf numFmtId="0" fontId="12" fillId="0" borderId="0" xfId="0" applyFont="1" applyBorder="1" applyAlignment="1">
      <alignment vertical="top"/>
    </xf>
    <xf numFmtId="49" fontId="2" fillId="9" borderId="6"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49" fontId="2" fillId="2" borderId="62" xfId="0" applyNumberFormat="1" applyFont="1" applyFill="1" applyBorder="1" applyAlignment="1">
      <alignment horizontal="center" vertical="top"/>
    </xf>
    <xf numFmtId="49" fontId="2" fillId="6" borderId="15" xfId="0" applyNumberFormat="1" applyFont="1" applyFill="1" applyBorder="1" applyAlignment="1">
      <alignment horizontal="center" vertical="top"/>
    </xf>
    <xf numFmtId="49" fontId="2" fillId="6" borderId="26"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12" fillId="6" borderId="16" xfId="0" applyNumberFormat="1" applyFont="1" applyFill="1" applyBorder="1" applyAlignment="1">
      <alignment horizontal="center" vertical="top" wrapText="1"/>
    </xf>
    <xf numFmtId="0" fontId="2" fillId="6" borderId="68" xfId="0" applyFont="1" applyFill="1" applyBorder="1" applyAlignment="1">
      <alignment horizontal="center" vertical="top" wrapText="1"/>
    </xf>
    <xf numFmtId="0" fontId="2" fillId="6" borderId="62" xfId="0" applyFont="1" applyFill="1" applyBorder="1" applyAlignment="1">
      <alignment horizontal="center" vertical="top" wrapText="1"/>
    </xf>
    <xf numFmtId="0" fontId="1" fillId="0" borderId="26" xfId="0" applyFont="1" applyBorder="1" applyAlignment="1">
      <alignment vertical="center"/>
    </xf>
    <xf numFmtId="0" fontId="2" fillId="6" borderId="30" xfId="0" applyFont="1" applyFill="1" applyBorder="1" applyAlignment="1">
      <alignment horizontal="center" vertical="center" wrapText="1"/>
    </xf>
    <xf numFmtId="165" fontId="1" fillId="6" borderId="30" xfId="0" applyNumberFormat="1" applyFont="1" applyFill="1" applyBorder="1" applyAlignment="1">
      <alignment horizontal="center" vertical="top"/>
    </xf>
    <xf numFmtId="0" fontId="1" fillId="0" borderId="76" xfId="0" applyFont="1" applyBorder="1" applyAlignment="1">
      <alignment vertical="top"/>
    </xf>
    <xf numFmtId="0" fontId="1" fillId="0" borderId="77" xfId="0" applyFont="1" applyBorder="1" applyAlignment="1">
      <alignment vertical="top"/>
    </xf>
    <xf numFmtId="0" fontId="1" fillId="6" borderId="85" xfId="0" applyFont="1" applyFill="1" applyBorder="1" applyAlignment="1">
      <alignment horizontal="center" vertical="top" wrapText="1"/>
    </xf>
    <xf numFmtId="165" fontId="1" fillId="6" borderId="85" xfId="0" applyNumberFormat="1" applyFont="1" applyFill="1" applyBorder="1" applyAlignment="1">
      <alignment horizontal="center" vertical="top"/>
    </xf>
    <xf numFmtId="0" fontId="1" fillId="0" borderId="89" xfId="0" applyFont="1" applyBorder="1" applyAlignment="1">
      <alignment vertical="top"/>
    </xf>
    <xf numFmtId="165" fontId="1" fillId="6" borderId="111" xfId="0" applyNumberFormat="1" applyFont="1" applyFill="1" applyBorder="1" applyAlignment="1">
      <alignment horizontal="center" vertical="top"/>
    </xf>
    <xf numFmtId="165" fontId="1" fillId="6" borderId="77" xfId="0" applyNumberFormat="1" applyFont="1" applyFill="1" applyBorder="1" applyAlignment="1">
      <alignment horizontal="center" vertical="top"/>
    </xf>
    <xf numFmtId="0" fontId="1" fillId="6" borderId="63" xfId="0" applyFont="1" applyFill="1" applyBorder="1" applyAlignment="1">
      <alignment vertical="top" wrapText="1"/>
    </xf>
    <xf numFmtId="0" fontId="1" fillId="6" borderId="101" xfId="0" applyFont="1" applyFill="1" applyBorder="1" applyAlignment="1">
      <alignment horizontal="center" vertical="top"/>
    </xf>
    <xf numFmtId="0" fontId="2" fillId="0" borderId="33" xfId="0" applyFont="1" applyFill="1" applyBorder="1" applyAlignment="1">
      <alignment vertical="top" textRotation="255" wrapText="1"/>
    </xf>
    <xf numFmtId="0" fontId="2" fillId="0" borderId="1" xfId="0" applyFont="1" applyFill="1" applyBorder="1" applyAlignment="1">
      <alignment vertical="top" textRotation="255" wrapText="1"/>
    </xf>
    <xf numFmtId="0" fontId="1" fillId="6" borderId="89" xfId="0" applyFont="1" applyFill="1" applyBorder="1" applyAlignment="1">
      <alignment horizontal="center" vertical="top" textRotation="90" wrapText="1"/>
    </xf>
    <xf numFmtId="0" fontId="1" fillId="6" borderId="63" xfId="0" applyFont="1" applyFill="1" applyBorder="1" applyAlignment="1">
      <alignment horizontal="center" vertical="top" textRotation="90" wrapText="1"/>
    </xf>
    <xf numFmtId="165" fontId="2" fillId="6" borderId="35" xfId="0" applyNumberFormat="1" applyFont="1" applyFill="1" applyBorder="1" applyAlignment="1">
      <alignment horizontal="center" vertical="center" wrapText="1"/>
    </xf>
    <xf numFmtId="165" fontId="2" fillId="6" borderId="33" xfId="0" applyNumberFormat="1" applyFont="1" applyFill="1" applyBorder="1" applyAlignment="1">
      <alignment horizontal="center" vertical="center" wrapText="1"/>
    </xf>
    <xf numFmtId="165" fontId="2" fillId="6" borderId="30" xfId="0" applyNumberFormat="1" applyFont="1" applyFill="1" applyBorder="1" applyAlignment="1">
      <alignment horizontal="center" vertical="center" wrapText="1"/>
    </xf>
    <xf numFmtId="0" fontId="1" fillId="0" borderId="92" xfId="0" applyFont="1" applyBorder="1" applyAlignment="1">
      <alignment vertical="top" wrapText="1"/>
    </xf>
    <xf numFmtId="0" fontId="1" fillId="0" borderId="0" xfId="0" applyFont="1" applyBorder="1" applyAlignment="1">
      <alignment vertical="top" wrapText="1"/>
    </xf>
    <xf numFmtId="49" fontId="2" fillId="6" borderId="12"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165" fontId="1" fillId="6" borderId="90" xfId="0" applyNumberFormat="1" applyFont="1" applyFill="1" applyBorder="1" applyAlignment="1">
      <alignment horizontal="center" vertical="top"/>
    </xf>
    <xf numFmtId="165" fontId="1" fillId="6" borderId="76" xfId="0" applyNumberFormat="1" applyFont="1" applyFill="1" applyBorder="1" applyAlignment="1">
      <alignment horizontal="center" vertical="top"/>
    </xf>
    <xf numFmtId="3" fontId="1" fillId="6" borderId="63" xfId="0" applyNumberFormat="1" applyFont="1" applyFill="1" applyBorder="1" applyAlignment="1">
      <alignment horizontal="center" vertical="center" textRotation="90" wrapText="1"/>
    </xf>
    <xf numFmtId="165" fontId="1" fillId="6" borderId="63" xfId="0" applyNumberFormat="1" applyFont="1" applyFill="1" applyBorder="1" applyAlignment="1">
      <alignment vertical="top" wrapText="1"/>
    </xf>
    <xf numFmtId="165" fontId="1" fillId="6" borderId="56" xfId="0" applyNumberFormat="1" applyFont="1" applyFill="1" applyBorder="1" applyAlignment="1">
      <alignment vertical="top" wrapText="1"/>
    </xf>
    <xf numFmtId="165" fontId="2" fillId="8" borderId="11" xfId="0" applyNumberFormat="1" applyFont="1" applyFill="1" applyBorder="1" applyAlignment="1">
      <alignment horizontal="center" vertical="top"/>
    </xf>
    <xf numFmtId="165" fontId="1" fillId="0" borderId="53" xfId="0" applyNumberFormat="1" applyFont="1" applyBorder="1" applyAlignment="1">
      <alignment horizontal="center" vertical="top"/>
    </xf>
    <xf numFmtId="165" fontId="1" fillId="0" borderId="1" xfId="0" applyNumberFormat="1" applyFont="1" applyBorder="1" applyAlignment="1">
      <alignment horizontal="center" vertical="top"/>
    </xf>
    <xf numFmtId="165" fontId="2" fillId="8" borderId="1"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49" fontId="2" fillId="2" borderId="62" xfId="0" applyNumberFormat="1" applyFont="1" applyFill="1" applyBorder="1" applyAlignment="1">
      <alignment horizontal="center" vertical="top"/>
    </xf>
    <xf numFmtId="49" fontId="2" fillId="6" borderId="15" xfId="0" applyNumberFormat="1" applyFont="1" applyFill="1" applyBorder="1" applyAlignment="1">
      <alignment horizontal="center" vertical="top"/>
    </xf>
    <xf numFmtId="3" fontId="1" fillId="6" borderId="17"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xf>
    <xf numFmtId="3" fontId="1" fillId="6" borderId="17"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wrapText="1"/>
    </xf>
    <xf numFmtId="0" fontId="1" fillId="6" borderId="3" xfId="0" applyFont="1" applyFill="1" applyBorder="1" applyAlignment="1">
      <alignment horizontal="center" vertical="top" wrapText="1"/>
    </xf>
    <xf numFmtId="1" fontId="1" fillId="6" borderId="16" xfId="0" applyNumberFormat="1" applyFont="1" applyFill="1" applyBorder="1" applyAlignment="1">
      <alignment horizontal="center" vertical="top" wrapText="1"/>
    </xf>
    <xf numFmtId="0" fontId="1" fillId="6" borderId="12" xfId="0" applyFont="1" applyFill="1" applyBorder="1" applyAlignment="1">
      <alignment horizontal="center" vertical="center" textRotation="90" wrapText="1"/>
    </xf>
    <xf numFmtId="0" fontId="1" fillId="6" borderId="26" xfId="0" applyFont="1" applyFill="1" applyBorder="1" applyAlignment="1">
      <alignment horizontal="left" vertical="top" wrapText="1"/>
    </xf>
    <xf numFmtId="49" fontId="2" fillId="6" borderId="15"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0" fontId="1" fillId="6" borderId="30" xfId="0" applyFont="1" applyFill="1" applyBorder="1" applyAlignment="1">
      <alignment vertical="top" wrapText="1"/>
    </xf>
    <xf numFmtId="49" fontId="2" fillId="6" borderId="1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26" xfId="0" applyNumberFormat="1" applyFont="1" applyFill="1" applyBorder="1" applyAlignment="1">
      <alignment horizontal="center" vertical="top" wrapText="1"/>
    </xf>
    <xf numFmtId="0" fontId="2" fillId="6" borderId="1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 fillId="6" borderId="35" xfId="0" applyFont="1" applyFill="1" applyBorder="1" applyAlignment="1">
      <alignment horizontal="left" vertical="top" wrapText="1"/>
    </xf>
    <xf numFmtId="0" fontId="2" fillId="6" borderId="12" xfId="0" applyFont="1" applyFill="1" applyBorder="1" applyAlignment="1">
      <alignment horizontal="center" vertical="center" wrapText="1"/>
    </xf>
    <xf numFmtId="165" fontId="1" fillId="6" borderId="35" xfId="0" applyNumberFormat="1" applyFont="1" applyFill="1" applyBorder="1" applyAlignment="1">
      <alignment vertical="top" wrapText="1"/>
    </xf>
    <xf numFmtId="0" fontId="2" fillId="6" borderId="35" xfId="0" applyFont="1" applyFill="1" applyBorder="1" applyAlignment="1">
      <alignment horizontal="center" vertical="top" wrapText="1"/>
    </xf>
    <xf numFmtId="165" fontId="1" fillId="6" borderId="33" xfId="0" applyNumberFormat="1" applyFont="1" applyFill="1" applyBorder="1" applyAlignment="1">
      <alignment vertical="top" wrapText="1"/>
    </xf>
    <xf numFmtId="49" fontId="2" fillId="6" borderId="1" xfId="0" applyNumberFormat="1" applyFont="1" applyFill="1" applyBorder="1" applyAlignment="1">
      <alignment horizontal="center" vertical="top"/>
    </xf>
    <xf numFmtId="0" fontId="2" fillId="6" borderId="59" xfId="0" applyFont="1" applyFill="1" applyBorder="1" applyAlignment="1">
      <alignment vertical="top" textRotation="255" wrapText="1"/>
    </xf>
    <xf numFmtId="0" fontId="1" fillId="6" borderId="109" xfId="0" applyFont="1" applyFill="1" applyBorder="1" applyAlignment="1">
      <alignment horizontal="left" vertical="top" wrapText="1"/>
    </xf>
    <xf numFmtId="0" fontId="2" fillId="6" borderId="78" xfId="0" applyFont="1" applyFill="1" applyBorder="1" applyAlignment="1">
      <alignment vertical="top" textRotation="255" wrapText="1"/>
    </xf>
    <xf numFmtId="165" fontId="1" fillId="6" borderId="12" xfId="0" applyNumberFormat="1" applyFont="1" applyFill="1" applyBorder="1" applyAlignment="1">
      <alignment vertical="top" wrapText="1"/>
    </xf>
    <xf numFmtId="165" fontId="2" fillId="6" borderId="15" xfId="0" applyNumberFormat="1" applyFont="1" applyFill="1" applyBorder="1" applyAlignment="1">
      <alignment horizontal="center" vertical="center" wrapText="1"/>
    </xf>
    <xf numFmtId="165" fontId="2" fillId="6" borderId="26" xfId="0" applyNumberFormat="1" applyFont="1" applyFill="1" applyBorder="1" applyAlignment="1">
      <alignment horizontal="center" vertical="center" wrapText="1"/>
    </xf>
    <xf numFmtId="49" fontId="2" fillId="6" borderId="33" xfId="0" applyNumberFormat="1" applyFont="1" applyFill="1" applyBorder="1" applyAlignment="1">
      <alignment horizontal="center" vertical="top" wrapText="1"/>
    </xf>
    <xf numFmtId="49" fontId="2" fillId="6" borderId="35" xfId="0" applyNumberFormat="1" applyFont="1" applyFill="1" applyBorder="1" applyAlignment="1">
      <alignment horizontal="center" vertical="top" wrapText="1"/>
    </xf>
    <xf numFmtId="165" fontId="1" fillId="6" borderId="3" xfId="0" applyNumberFormat="1" applyFont="1" applyFill="1" applyBorder="1" applyAlignment="1">
      <alignment horizontal="left" vertical="top" wrapText="1"/>
    </xf>
    <xf numFmtId="3" fontId="1" fillId="6" borderId="104" xfId="0" applyNumberFormat="1" applyFont="1" applyFill="1" applyBorder="1" applyAlignment="1">
      <alignment horizontal="center" vertical="top" wrapText="1"/>
    </xf>
    <xf numFmtId="165" fontId="1" fillId="6" borderId="59" xfId="0" applyNumberFormat="1" applyFont="1" applyFill="1" applyBorder="1" applyAlignment="1">
      <alignment horizontal="left" vertical="top" wrapText="1"/>
    </xf>
    <xf numFmtId="165" fontId="1" fillId="6" borderId="54" xfId="0" applyNumberFormat="1" applyFont="1" applyFill="1" applyBorder="1" applyAlignment="1">
      <alignment vertical="top" wrapText="1"/>
    </xf>
    <xf numFmtId="0" fontId="1" fillId="0" borderId="0" xfId="0" applyFont="1" applyBorder="1" applyAlignment="1">
      <alignment vertical="center"/>
    </xf>
    <xf numFmtId="0" fontId="1" fillId="0" borderId="0" xfId="0" applyNumberFormat="1" applyFont="1" applyBorder="1" applyAlignment="1">
      <alignment vertical="top"/>
    </xf>
    <xf numFmtId="0" fontId="1" fillId="0" borderId="0" xfId="0" applyFont="1" applyBorder="1" applyAlignment="1">
      <alignment horizontal="center" vertical="top"/>
    </xf>
    <xf numFmtId="0" fontId="1" fillId="0" borderId="71" xfId="0" applyFont="1" applyBorder="1" applyAlignment="1">
      <alignment horizontal="center" vertical="center" textRotation="90"/>
    </xf>
    <xf numFmtId="0" fontId="2" fillId="6" borderId="15" xfId="0" applyFont="1" applyFill="1" applyBorder="1" applyAlignment="1">
      <alignment horizontal="center" vertical="center" wrapText="1"/>
    </xf>
    <xf numFmtId="49" fontId="2" fillId="6" borderId="15" xfId="0" applyNumberFormat="1" applyFont="1" applyFill="1" applyBorder="1" applyAlignment="1">
      <alignment horizontal="center" vertical="top"/>
    </xf>
    <xf numFmtId="0" fontId="1" fillId="6" borderId="35" xfId="0" applyFont="1" applyFill="1" applyBorder="1" applyAlignment="1">
      <alignment vertical="top" wrapText="1"/>
    </xf>
    <xf numFmtId="165" fontId="1" fillId="6" borderId="17" xfId="0" applyNumberFormat="1" applyFont="1" applyFill="1" applyBorder="1" applyAlignment="1">
      <alignment horizontal="left" vertical="top" wrapText="1"/>
    </xf>
    <xf numFmtId="49" fontId="1" fillId="6" borderId="25" xfId="0" applyNumberFormat="1" applyFont="1" applyFill="1" applyBorder="1" applyAlignment="1">
      <alignment horizontal="center" vertical="top" wrapText="1"/>
    </xf>
    <xf numFmtId="49" fontId="2" fillId="6" borderId="20" xfId="0" applyNumberFormat="1" applyFont="1" applyFill="1" applyBorder="1" applyAlignment="1">
      <alignment horizontal="center" vertical="top" wrapText="1"/>
    </xf>
    <xf numFmtId="3" fontId="2" fillId="6" borderId="20" xfId="0" applyNumberFormat="1" applyFont="1" applyFill="1" applyBorder="1" applyAlignment="1">
      <alignment horizontal="right" vertical="top"/>
    </xf>
    <xf numFmtId="0" fontId="1" fillId="6" borderId="28" xfId="0" applyFont="1" applyFill="1" applyBorder="1" applyAlignment="1">
      <alignment vertical="top" wrapText="1"/>
    </xf>
    <xf numFmtId="0" fontId="1" fillId="6" borderId="7" xfId="0" applyFont="1" applyFill="1" applyBorder="1" applyAlignment="1">
      <alignment vertical="top" wrapText="1"/>
    </xf>
    <xf numFmtId="0" fontId="1" fillId="6" borderId="20" xfId="0" applyFont="1" applyFill="1" applyBorder="1" applyAlignment="1">
      <alignment vertical="top" wrapText="1"/>
    </xf>
    <xf numFmtId="165" fontId="1" fillId="6" borderId="76" xfId="0" applyNumberFormat="1" applyFont="1" applyFill="1" applyBorder="1" applyAlignment="1">
      <alignment vertical="top" wrapText="1"/>
    </xf>
    <xf numFmtId="0" fontId="1" fillId="0" borderId="57" xfId="0" applyFont="1" applyBorder="1" applyAlignment="1">
      <alignment vertical="top"/>
    </xf>
    <xf numFmtId="165" fontId="1" fillId="6" borderId="17" xfId="0" applyNumberFormat="1" applyFont="1" applyFill="1" applyBorder="1" applyAlignment="1">
      <alignment vertical="top" wrapText="1"/>
    </xf>
    <xf numFmtId="165" fontId="1" fillId="6" borderId="87" xfId="0" applyNumberFormat="1" applyFont="1" applyFill="1" applyBorder="1" applyAlignment="1">
      <alignment vertical="top" wrapText="1"/>
    </xf>
    <xf numFmtId="0" fontId="1" fillId="0" borderId="85" xfId="0" applyFont="1" applyBorder="1" applyAlignment="1">
      <alignment horizontal="center" vertical="top"/>
    </xf>
    <xf numFmtId="165" fontId="1" fillId="6" borderId="107" xfId="0" applyNumberFormat="1" applyFont="1" applyFill="1" applyBorder="1" applyAlignment="1">
      <alignment horizontal="center" vertical="top"/>
    </xf>
    <xf numFmtId="0" fontId="1" fillId="0" borderId="87" xfId="0" applyFont="1" applyBorder="1" applyAlignment="1">
      <alignment vertical="top"/>
    </xf>
    <xf numFmtId="0" fontId="1" fillId="0" borderId="69" xfId="0" applyFont="1" applyBorder="1" applyAlignment="1">
      <alignment vertical="top"/>
    </xf>
    <xf numFmtId="165" fontId="1" fillId="6" borderId="55" xfId="0" applyNumberFormat="1" applyFont="1" applyFill="1" applyBorder="1" applyAlignment="1">
      <alignment vertical="top" wrapText="1"/>
    </xf>
    <xf numFmtId="0" fontId="1" fillId="0" borderId="85" xfId="0" applyFont="1" applyBorder="1" applyAlignment="1">
      <alignment vertical="top"/>
    </xf>
    <xf numFmtId="165" fontId="1" fillId="6" borderId="107" xfId="0" applyNumberFormat="1" applyFont="1" applyFill="1" applyBorder="1" applyAlignment="1">
      <alignment vertical="top" wrapText="1"/>
    </xf>
    <xf numFmtId="3" fontId="1" fillId="6" borderId="59" xfId="0" applyNumberFormat="1" applyFont="1" applyFill="1" applyBorder="1" applyAlignment="1">
      <alignment horizontal="center" vertical="top"/>
    </xf>
    <xf numFmtId="0" fontId="1" fillId="0" borderId="110" xfId="0" applyFont="1" applyBorder="1" applyAlignment="1">
      <alignment vertical="top"/>
    </xf>
    <xf numFmtId="165" fontId="1" fillId="6" borderId="15" xfId="0" applyNumberFormat="1" applyFont="1" applyFill="1" applyBorder="1" applyAlignment="1">
      <alignment vertical="top" wrapText="1"/>
    </xf>
    <xf numFmtId="0" fontId="1" fillId="6" borderId="85" xfId="0" applyFont="1" applyFill="1" applyBorder="1" applyAlignment="1">
      <alignment vertical="top" wrapText="1"/>
    </xf>
    <xf numFmtId="49" fontId="2" fillId="9" borderId="6" xfId="0" applyNumberFormat="1" applyFont="1" applyFill="1" applyBorder="1" applyAlignment="1">
      <alignment horizontal="center" vertical="top"/>
    </xf>
    <xf numFmtId="165" fontId="1" fillId="6" borderId="26" xfId="0" applyNumberFormat="1" applyFont="1" applyFill="1" applyBorder="1" applyAlignment="1">
      <alignment horizontal="left" vertical="top" wrapText="1"/>
    </xf>
    <xf numFmtId="3" fontId="1" fillId="6" borderId="16" xfId="0" applyNumberFormat="1" applyFont="1" applyFill="1" applyBorder="1" applyAlignment="1">
      <alignment horizontal="center" vertical="top" wrapText="1"/>
    </xf>
    <xf numFmtId="0" fontId="1" fillId="6" borderId="12" xfId="0" applyFont="1" applyFill="1" applyBorder="1" applyAlignment="1">
      <alignment horizontal="left" vertical="top" wrapText="1"/>
    </xf>
    <xf numFmtId="0" fontId="1" fillId="6" borderId="26" xfId="0" applyFont="1" applyFill="1" applyBorder="1" applyAlignment="1">
      <alignment horizontal="left" vertical="top" wrapText="1"/>
    </xf>
    <xf numFmtId="49" fontId="2" fillId="2" borderId="82"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49" fontId="2" fillId="8" borderId="22" xfId="0" applyNumberFormat="1" applyFont="1" applyFill="1" applyBorder="1" applyAlignment="1">
      <alignment horizontal="center" vertical="top"/>
    </xf>
    <xf numFmtId="49" fontId="2" fillId="9" borderId="5" xfId="0" applyNumberFormat="1" applyFont="1" applyFill="1" applyBorder="1" applyAlignment="1">
      <alignment horizontal="center" vertical="top"/>
    </xf>
    <xf numFmtId="165" fontId="1" fillId="6" borderId="17" xfId="0" applyNumberFormat="1" applyFont="1" applyFill="1" applyBorder="1" applyAlignment="1">
      <alignment horizontal="left" vertical="top" wrapText="1"/>
    </xf>
    <xf numFmtId="165" fontId="1" fillId="6" borderId="3" xfId="0" applyNumberFormat="1" applyFont="1" applyFill="1" applyBorder="1" applyAlignment="1">
      <alignment horizontal="left" vertical="top" wrapText="1"/>
    </xf>
    <xf numFmtId="165" fontId="1" fillId="6" borderId="19" xfId="0" applyNumberFormat="1" applyFont="1" applyFill="1" applyBorder="1" applyAlignment="1">
      <alignment horizontal="left" vertical="top" wrapText="1"/>
    </xf>
    <xf numFmtId="0" fontId="1" fillId="6" borderId="30" xfId="0" applyFont="1" applyFill="1" applyBorder="1" applyAlignment="1">
      <alignment vertical="top" wrapText="1"/>
    </xf>
    <xf numFmtId="165" fontId="1" fillId="6" borderId="17" xfId="0" applyNumberFormat="1" applyFont="1" applyFill="1" applyBorder="1" applyAlignment="1">
      <alignment vertical="top" wrapText="1"/>
    </xf>
    <xf numFmtId="165" fontId="1" fillId="6" borderId="3" xfId="0" applyNumberFormat="1" applyFont="1" applyFill="1" applyBorder="1" applyAlignment="1">
      <alignment vertical="top" wrapText="1"/>
    </xf>
    <xf numFmtId="0" fontId="2" fillId="6" borderId="1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 fillId="6" borderId="35" xfId="0" applyFont="1" applyFill="1" applyBorder="1" applyAlignment="1">
      <alignment horizontal="left" vertical="top" wrapText="1"/>
    </xf>
    <xf numFmtId="0" fontId="20" fillId="0" borderId="0" xfId="0" applyFont="1"/>
    <xf numFmtId="0" fontId="6" fillId="0" borderId="0" xfId="0" applyFont="1" applyAlignment="1">
      <alignment horizontal="left" wrapText="1"/>
    </xf>
    <xf numFmtId="0" fontId="3" fillId="0" borderId="0" xfId="0" applyFont="1" applyAlignment="1">
      <alignment horizontal="left"/>
    </xf>
    <xf numFmtId="0" fontId="2" fillId="6" borderId="16"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 fillId="6" borderId="25" xfId="0" applyFont="1" applyFill="1" applyBorder="1" applyAlignment="1">
      <alignment vertical="center" textRotation="90" wrapText="1"/>
    </xf>
    <xf numFmtId="0" fontId="1" fillId="6" borderId="14" xfId="0" applyFont="1" applyFill="1" applyBorder="1" applyAlignment="1">
      <alignment horizontal="center" vertical="center" textRotation="90" wrapText="1"/>
    </xf>
    <xf numFmtId="0" fontId="1" fillId="6" borderId="25" xfId="0" applyFont="1" applyFill="1" applyBorder="1" applyAlignment="1">
      <alignment horizontal="center" vertical="center" textRotation="90" wrapText="1"/>
    </xf>
    <xf numFmtId="0" fontId="2" fillId="6" borderId="16" xfId="0" applyFont="1" applyFill="1" applyBorder="1" applyAlignment="1">
      <alignment horizontal="center" vertical="top" wrapText="1"/>
    </xf>
    <xf numFmtId="0" fontId="2" fillId="6" borderId="25" xfId="0" applyFont="1" applyFill="1" applyBorder="1" applyAlignment="1">
      <alignment horizontal="center" vertical="top" wrapText="1"/>
    </xf>
    <xf numFmtId="0" fontId="2" fillId="6" borderId="14" xfId="0" applyFont="1" applyFill="1" applyBorder="1" applyAlignment="1">
      <alignment horizontal="center" vertical="top" wrapText="1"/>
    </xf>
    <xf numFmtId="3" fontId="1" fillId="6" borderId="14" xfId="0" applyNumberFormat="1" applyFont="1" applyFill="1" applyBorder="1" applyAlignment="1">
      <alignment horizontal="center" vertical="center" textRotation="90" wrapText="1"/>
    </xf>
    <xf numFmtId="3" fontId="2" fillId="6" borderId="2" xfId="0" applyNumberFormat="1" applyFont="1" applyFill="1" applyBorder="1" applyAlignment="1">
      <alignment horizontal="right" vertical="top"/>
    </xf>
    <xf numFmtId="3" fontId="2" fillId="6" borderId="60" xfId="0" applyNumberFormat="1" applyFont="1" applyFill="1" applyBorder="1" applyAlignment="1">
      <alignment horizontal="right" vertical="center"/>
    </xf>
    <xf numFmtId="0" fontId="8" fillId="8" borderId="74" xfId="0" applyFont="1" applyFill="1" applyBorder="1" applyAlignment="1">
      <alignment horizontal="center" vertical="center"/>
    </xf>
    <xf numFmtId="165" fontId="9" fillId="6" borderId="60" xfId="0" applyNumberFormat="1" applyFont="1" applyFill="1" applyBorder="1" applyAlignment="1">
      <alignment horizontal="center" vertical="center" textRotation="90" wrapText="1"/>
    </xf>
    <xf numFmtId="0" fontId="15" fillId="6" borderId="63" xfId="0" applyFont="1" applyFill="1" applyBorder="1"/>
    <xf numFmtId="0" fontId="2" fillId="6" borderId="33" xfId="0" applyFont="1" applyFill="1" applyBorder="1" applyAlignment="1">
      <alignment vertical="top" wrapText="1"/>
    </xf>
    <xf numFmtId="0" fontId="2" fillId="6" borderId="3" xfId="0" applyFont="1" applyFill="1" applyBorder="1" applyAlignment="1">
      <alignment vertical="top" wrapText="1"/>
    </xf>
    <xf numFmtId="0" fontId="2" fillId="6" borderId="6" xfId="0" applyFont="1" applyFill="1" applyBorder="1" applyAlignment="1">
      <alignment vertical="top" wrapText="1"/>
    </xf>
    <xf numFmtId="0" fontId="2" fillId="6" borderId="62" xfId="0" applyFont="1" applyFill="1" applyBorder="1" applyAlignment="1">
      <alignment vertical="top" wrapText="1"/>
    </xf>
    <xf numFmtId="0" fontId="2" fillId="6" borderId="38" xfId="0" applyFont="1" applyFill="1" applyBorder="1" applyAlignment="1">
      <alignment vertical="top" wrapText="1"/>
    </xf>
    <xf numFmtId="0" fontId="2" fillId="6" borderId="37" xfId="0" applyFont="1" applyFill="1" applyBorder="1" applyAlignment="1">
      <alignment vertical="top" wrapText="1"/>
    </xf>
    <xf numFmtId="0" fontId="2" fillId="6" borderId="12" xfId="0" applyFont="1" applyFill="1" applyBorder="1" applyAlignment="1">
      <alignment vertical="top" wrapText="1"/>
    </xf>
    <xf numFmtId="0" fontId="2" fillId="6" borderId="23" xfId="0" applyFont="1" applyFill="1" applyBorder="1" applyAlignment="1">
      <alignment horizontal="center" vertical="center" wrapText="1"/>
    </xf>
    <xf numFmtId="0" fontId="2" fillId="6" borderId="96" xfId="0" applyFont="1" applyFill="1" applyBorder="1" applyAlignment="1">
      <alignment vertical="top" wrapText="1"/>
    </xf>
    <xf numFmtId="0" fontId="2" fillId="6" borderId="5" xfId="0" applyFont="1" applyFill="1" applyBorder="1" applyAlignment="1">
      <alignment vertical="top" wrapText="1"/>
    </xf>
    <xf numFmtId="0" fontId="2" fillId="6" borderId="82" xfId="0" applyFont="1" applyFill="1" applyBorder="1" applyAlignment="1">
      <alignment vertical="top" wrapText="1"/>
    </xf>
    <xf numFmtId="3" fontId="1" fillId="6" borderId="96" xfId="0" applyNumberFormat="1" applyFont="1" applyFill="1" applyBorder="1" applyAlignment="1">
      <alignment horizontal="center" vertical="top" wrapText="1"/>
    </xf>
    <xf numFmtId="0" fontId="2" fillId="6" borderId="79" xfId="0" applyFont="1" applyFill="1" applyBorder="1" applyAlignment="1">
      <alignment vertical="top" wrapText="1"/>
    </xf>
    <xf numFmtId="0" fontId="2" fillId="6" borderId="14" xfId="0" applyFont="1" applyFill="1" applyBorder="1" applyAlignment="1">
      <alignment vertical="top" wrapText="1"/>
    </xf>
    <xf numFmtId="49" fontId="2" fillId="6" borderId="12"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165" fontId="1" fillId="6" borderId="3" xfId="0" applyNumberFormat="1" applyFont="1" applyFill="1" applyBorder="1" applyAlignment="1">
      <alignment vertical="top" wrapText="1"/>
    </xf>
    <xf numFmtId="3" fontId="1" fillId="6" borderId="16" xfId="0" applyNumberFormat="1" applyFont="1" applyFill="1" applyBorder="1" applyAlignment="1">
      <alignment horizontal="center" vertical="top" wrapText="1"/>
    </xf>
    <xf numFmtId="165" fontId="1" fillId="6" borderId="82" xfId="0" applyNumberFormat="1" applyFont="1" applyFill="1" applyBorder="1" applyAlignment="1">
      <alignment horizontal="center" vertical="top"/>
    </xf>
    <xf numFmtId="165" fontId="1" fillId="6" borderId="22" xfId="0" applyNumberFormat="1" applyFont="1" applyFill="1" applyBorder="1" applyAlignment="1">
      <alignment horizontal="center" vertical="top"/>
    </xf>
    <xf numFmtId="165" fontId="1" fillId="6" borderId="101" xfId="0" applyNumberFormat="1" applyFont="1" applyFill="1" applyBorder="1" applyAlignment="1">
      <alignment horizontal="left" vertical="top" wrapText="1"/>
    </xf>
    <xf numFmtId="3" fontId="1" fillId="6" borderId="76" xfId="0" applyNumberFormat="1" applyFont="1" applyFill="1" applyBorder="1" applyAlignment="1">
      <alignment horizontal="center" vertical="top" wrapText="1"/>
    </xf>
    <xf numFmtId="3" fontId="1" fillId="6" borderId="111" xfId="0" applyNumberFormat="1" applyFont="1" applyFill="1" applyBorder="1" applyAlignment="1">
      <alignment horizontal="center" vertical="top" wrapText="1"/>
    </xf>
    <xf numFmtId="0" fontId="1" fillId="6" borderId="1" xfId="0" applyFont="1" applyFill="1" applyBorder="1" applyAlignment="1">
      <alignment vertical="top" wrapText="1"/>
    </xf>
    <xf numFmtId="0" fontId="1" fillId="6" borderId="2" xfId="0" applyFont="1" applyFill="1" applyBorder="1" applyAlignment="1">
      <alignment vertical="top" wrapText="1"/>
    </xf>
    <xf numFmtId="165" fontId="21" fillId="6" borderId="87" xfId="0" applyNumberFormat="1" applyFont="1" applyFill="1" applyBorder="1" applyAlignment="1">
      <alignment horizontal="center" vertical="top"/>
    </xf>
    <xf numFmtId="165" fontId="21" fillId="6" borderId="16" xfId="0" applyNumberFormat="1" applyFont="1" applyFill="1" applyBorder="1" applyAlignment="1">
      <alignment horizontal="center" vertical="top"/>
    </xf>
    <xf numFmtId="165" fontId="21" fillId="6" borderId="62" xfId="0" applyNumberFormat="1" applyFont="1" applyFill="1" applyBorder="1" applyAlignment="1">
      <alignment horizontal="center" vertical="top"/>
    </xf>
    <xf numFmtId="165" fontId="21" fillId="6" borderId="111" xfId="0" applyNumberFormat="1" applyFont="1" applyFill="1" applyBorder="1" applyAlignment="1">
      <alignment horizontal="center" vertical="top"/>
    </xf>
    <xf numFmtId="3" fontId="21" fillId="6" borderId="19" xfId="0" applyNumberFormat="1" applyFont="1" applyFill="1" applyBorder="1" applyAlignment="1">
      <alignment horizontal="center" vertical="top" wrapText="1"/>
    </xf>
    <xf numFmtId="165" fontId="21" fillId="6" borderId="27" xfId="0" applyNumberFormat="1" applyFont="1" applyFill="1" applyBorder="1" applyAlignment="1">
      <alignment horizontal="center" vertical="top"/>
    </xf>
    <xf numFmtId="165" fontId="21" fillId="6" borderId="26" xfId="0" applyNumberFormat="1" applyFont="1" applyFill="1" applyBorder="1" applyAlignment="1">
      <alignment horizontal="center" vertical="top"/>
    </xf>
    <xf numFmtId="165" fontId="21" fillId="6" borderId="25" xfId="0" applyNumberFormat="1" applyFont="1" applyFill="1" applyBorder="1" applyAlignment="1">
      <alignment horizontal="center" vertical="top"/>
    </xf>
    <xf numFmtId="0" fontId="21" fillId="6" borderId="17" xfId="0" applyFont="1" applyFill="1" applyBorder="1" applyAlignment="1">
      <alignment horizontal="center" vertical="top" wrapText="1"/>
    </xf>
    <xf numFmtId="0" fontId="21" fillId="6" borderId="19" xfId="0" applyFont="1" applyFill="1" applyBorder="1" applyAlignment="1">
      <alignment horizontal="center" vertical="top" wrapText="1"/>
    </xf>
    <xf numFmtId="165" fontId="21" fillId="6" borderId="29" xfId="0" applyNumberFormat="1" applyFont="1" applyFill="1" applyBorder="1" applyAlignment="1">
      <alignment horizontal="center" vertical="top"/>
    </xf>
    <xf numFmtId="165" fontId="21" fillId="6" borderId="15" xfId="0" applyNumberFormat="1" applyFont="1" applyFill="1" applyBorder="1" applyAlignment="1">
      <alignment horizontal="center" vertical="top"/>
    </xf>
    <xf numFmtId="165" fontId="21" fillId="6" borderId="6" xfId="0" applyNumberFormat="1" applyFont="1" applyFill="1" applyBorder="1" applyAlignment="1">
      <alignment horizontal="center" vertical="top"/>
    </xf>
    <xf numFmtId="0" fontId="21" fillId="6" borderId="38" xfId="0" applyFont="1" applyFill="1" applyBorder="1" applyAlignment="1">
      <alignment horizontal="center" vertical="top" wrapText="1"/>
    </xf>
    <xf numFmtId="3" fontId="21" fillId="6" borderId="38" xfId="0" applyNumberFormat="1" applyFont="1" applyFill="1" applyBorder="1" applyAlignment="1">
      <alignment horizontal="center" vertical="top" wrapText="1"/>
    </xf>
    <xf numFmtId="0" fontId="21" fillId="6" borderId="58" xfId="0" applyFont="1" applyFill="1" applyBorder="1" applyAlignment="1">
      <alignment horizontal="center" vertical="top" wrapText="1"/>
    </xf>
    <xf numFmtId="165" fontId="21" fillId="6" borderId="68" xfId="0" applyNumberFormat="1" applyFont="1" applyFill="1" applyBorder="1" applyAlignment="1">
      <alignment horizontal="center" vertical="top"/>
    </xf>
    <xf numFmtId="0" fontId="21" fillId="6" borderId="39" xfId="0" applyFont="1" applyFill="1" applyBorder="1" applyAlignment="1">
      <alignment horizontal="center" vertical="top" wrapText="1"/>
    </xf>
    <xf numFmtId="165" fontId="21" fillId="6" borderId="61" xfId="0" applyNumberFormat="1" applyFont="1" applyFill="1" applyBorder="1" applyAlignment="1">
      <alignment horizontal="center" vertical="top"/>
    </xf>
    <xf numFmtId="165" fontId="21" fillId="6" borderId="89" xfId="0" applyNumberFormat="1" applyFont="1" applyFill="1" applyBorder="1" applyAlignment="1">
      <alignment horizontal="center" vertical="top"/>
    </xf>
    <xf numFmtId="165" fontId="21" fillId="6" borderId="86" xfId="0" applyNumberFormat="1" applyFont="1" applyFill="1" applyBorder="1" applyAlignment="1">
      <alignment horizontal="center" vertical="top"/>
    </xf>
    <xf numFmtId="165" fontId="21" fillId="6" borderId="14" xfId="0" applyNumberFormat="1" applyFont="1" applyFill="1" applyBorder="1" applyAlignment="1">
      <alignment horizontal="center" vertical="top"/>
    </xf>
    <xf numFmtId="165" fontId="21" fillId="6" borderId="0" xfId="0" applyNumberFormat="1" applyFont="1" applyFill="1" applyBorder="1" applyAlignment="1">
      <alignment horizontal="center" vertical="top"/>
    </xf>
    <xf numFmtId="0" fontId="21" fillId="6" borderId="18" xfId="0" applyFont="1" applyFill="1" applyBorder="1" applyAlignment="1">
      <alignment horizontal="center" vertical="top" wrapText="1"/>
    </xf>
    <xf numFmtId="0" fontId="21" fillId="0" borderId="61" xfId="0" applyFont="1" applyBorder="1" applyAlignment="1">
      <alignment horizontal="center" vertical="top"/>
    </xf>
    <xf numFmtId="0" fontId="21" fillId="0" borderId="26" xfId="0" applyFont="1" applyBorder="1" applyAlignment="1">
      <alignment vertical="top"/>
    </xf>
    <xf numFmtId="0" fontId="21" fillId="0" borderId="39" xfId="0" applyFont="1" applyBorder="1" applyAlignment="1">
      <alignment vertical="top"/>
    </xf>
    <xf numFmtId="3" fontId="2" fillId="6" borderId="33" xfId="0" applyNumberFormat="1" applyFont="1" applyFill="1" applyBorder="1" applyAlignment="1">
      <alignment horizontal="left" vertical="top" wrapText="1"/>
    </xf>
    <xf numFmtId="3" fontId="1" fillId="6" borderId="37" xfId="0" applyNumberFormat="1" applyFont="1" applyFill="1" applyBorder="1" applyAlignment="1">
      <alignment horizontal="center" vertical="center" textRotation="90" wrapText="1"/>
    </xf>
    <xf numFmtId="3" fontId="1" fillId="6" borderId="96" xfId="0" applyNumberFormat="1" applyFont="1" applyFill="1" applyBorder="1" applyAlignment="1">
      <alignment horizontal="center" vertical="top"/>
    </xf>
    <xf numFmtId="3" fontId="1" fillId="6" borderId="19" xfId="0" applyNumberFormat="1" applyFont="1" applyFill="1" applyBorder="1" applyAlignment="1">
      <alignment horizontal="center" vertical="top"/>
    </xf>
    <xf numFmtId="165" fontId="1" fillId="6" borderId="5" xfId="0" applyNumberFormat="1" applyFont="1" applyFill="1" applyBorder="1" applyAlignment="1">
      <alignment horizontal="center" vertical="top"/>
    </xf>
    <xf numFmtId="3" fontId="1" fillId="6" borderId="96" xfId="0" applyNumberFormat="1" applyFont="1" applyFill="1" applyBorder="1" applyAlignment="1">
      <alignment vertical="top" wrapText="1"/>
    </xf>
    <xf numFmtId="3" fontId="1" fillId="6" borderId="5" xfId="0" applyNumberFormat="1" applyFont="1" applyFill="1" applyBorder="1" applyAlignment="1">
      <alignment vertical="top" wrapText="1"/>
    </xf>
    <xf numFmtId="3" fontId="1" fillId="6" borderId="22" xfId="0" applyNumberFormat="1" applyFont="1" applyFill="1" applyBorder="1" applyAlignment="1">
      <alignment vertical="top" wrapText="1"/>
    </xf>
    <xf numFmtId="3" fontId="1" fillId="6" borderId="79" xfId="0" applyNumberFormat="1" applyFont="1" applyFill="1" applyBorder="1" applyAlignment="1">
      <alignment vertical="top" wrapText="1"/>
    </xf>
    <xf numFmtId="3" fontId="1" fillId="6" borderId="14" xfId="0" applyNumberFormat="1" applyFont="1" applyFill="1" applyBorder="1" applyAlignment="1">
      <alignment vertical="top" wrapText="1"/>
    </xf>
    <xf numFmtId="3" fontId="1" fillId="6" borderId="27" xfId="0" applyNumberFormat="1" applyFont="1" applyFill="1" applyBorder="1" applyAlignment="1">
      <alignment vertical="top" wrapText="1"/>
    </xf>
    <xf numFmtId="3" fontId="21" fillId="6" borderId="45" xfId="0" applyNumberFormat="1" applyFont="1" applyFill="1" applyBorder="1" applyAlignment="1">
      <alignment horizontal="center" vertical="top"/>
    </xf>
    <xf numFmtId="165" fontId="21" fillId="6" borderId="46" xfId="0" applyNumberFormat="1" applyFont="1" applyFill="1" applyBorder="1" applyAlignment="1">
      <alignment horizontal="center" vertical="top"/>
    </xf>
    <xf numFmtId="3" fontId="21" fillId="6" borderId="55" xfId="0" applyNumberFormat="1" applyFont="1" applyFill="1" applyBorder="1" applyAlignment="1">
      <alignment horizontal="center" vertical="top"/>
    </xf>
    <xf numFmtId="165" fontId="21" fillId="6" borderId="73" xfId="0" applyNumberFormat="1" applyFont="1" applyFill="1" applyBorder="1" applyAlignment="1">
      <alignment horizontal="center" vertical="top"/>
    </xf>
    <xf numFmtId="165" fontId="21" fillId="6" borderId="56" xfId="0" applyNumberFormat="1" applyFont="1" applyFill="1" applyBorder="1" applyAlignment="1">
      <alignment horizontal="center" vertical="top"/>
    </xf>
    <xf numFmtId="3" fontId="21" fillId="6" borderId="3" xfId="0" applyNumberFormat="1" applyFont="1" applyFill="1" applyBorder="1" applyAlignment="1">
      <alignment horizontal="center" vertical="top"/>
    </xf>
    <xf numFmtId="3" fontId="21" fillId="6" borderId="3" xfId="0" applyNumberFormat="1"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0" borderId="15" xfId="0" applyFont="1" applyBorder="1" applyAlignment="1">
      <alignment vertical="top"/>
    </xf>
    <xf numFmtId="165" fontId="21" fillId="6" borderId="12" xfId="0" applyNumberFormat="1" applyFont="1" applyFill="1" applyBorder="1" applyAlignment="1">
      <alignment horizontal="center" vertical="top"/>
    </xf>
    <xf numFmtId="3" fontId="21" fillId="6" borderId="19" xfId="0" applyNumberFormat="1" applyFont="1" applyFill="1" applyBorder="1" applyAlignment="1">
      <alignment horizontal="center" vertical="top"/>
    </xf>
    <xf numFmtId="0" fontId="21" fillId="6" borderId="55" xfId="0" applyFont="1" applyFill="1" applyBorder="1" applyAlignment="1">
      <alignment horizontal="center" vertical="top" wrapText="1"/>
    </xf>
    <xf numFmtId="165" fontId="21" fillId="6" borderId="72" xfId="0" applyNumberFormat="1" applyFont="1" applyFill="1" applyBorder="1" applyAlignment="1">
      <alignment horizontal="center" vertical="top"/>
    </xf>
    <xf numFmtId="165" fontId="21" fillId="6" borderId="107" xfId="0" applyNumberFormat="1" applyFont="1" applyFill="1" applyBorder="1" applyAlignment="1">
      <alignment horizontal="center" vertical="top"/>
    </xf>
    <xf numFmtId="165" fontId="21" fillId="6" borderId="63" xfId="0" applyNumberFormat="1" applyFont="1" applyFill="1" applyBorder="1" applyAlignment="1">
      <alignment horizontal="center" vertical="top"/>
    </xf>
    <xf numFmtId="165" fontId="21" fillId="6" borderId="110" xfId="0" applyNumberFormat="1" applyFont="1" applyFill="1" applyBorder="1" applyAlignment="1">
      <alignment horizontal="center" vertical="top"/>
    </xf>
    <xf numFmtId="3" fontId="21" fillId="6" borderId="101" xfId="0" applyNumberFormat="1" applyFont="1" applyFill="1" applyBorder="1" applyAlignment="1">
      <alignment horizontal="center" vertical="top" wrapText="1"/>
    </xf>
    <xf numFmtId="165" fontId="1" fillId="0" borderId="82" xfId="0" applyNumberFormat="1" applyFont="1" applyBorder="1" applyAlignment="1">
      <alignment horizontal="center" vertical="top"/>
    </xf>
    <xf numFmtId="0" fontId="21" fillId="0" borderId="3" xfId="0" applyFont="1" applyFill="1" applyBorder="1" applyAlignment="1">
      <alignment horizontal="center" vertical="top"/>
    </xf>
    <xf numFmtId="0" fontId="21" fillId="6" borderId="19" xfId="0" applyFont="1" applyFill="1" applyBorder="1" applyAlignment="1">
      <alignment horizontal="center" vertical="top"/>
    </xf>
    <xf numFmtId="0" fontId="21" fillId="0" borderId="19" xfId="0" applyFont="1" applyFill="1" applyBorder="1" applyAlignment="1">
      <alignment horizontal="center" vertical="top"/>
    </xf>
    <xf numFmtId="165" fontId="1" fillId="0" borderId="61" xfId="0" applyNumberFormat="1" applyFont="1" applyBorder="1" applyAlignment="1">
      <alignment horizontal="center" vertical="top"/>
    </xf>
    <xf numFmtId="0" fontId="21" fillId="0" borderId="18" xfId="0" applyFont="1" applyFill="1" applyBorder="1" applyAlignment="1">
      <alignment horizontal="center" vertical="top"/>
    </xf>
    <xf numFmtId="165" fontId="21" fillId="6" borderId="81" xfId="0" applyNumberFormat="1" applyFont="1" applyFill="1" applyBorder="1" applyAlignment="1">
      <alignment horizontal="center" vertical="top"/>
    </xf>
    <xf numFmtId="0" fontId="21" fillId="6" borderId="3" xfId="0" applyFont="1" applyFill="1" applyBorder="1" applyAlignment="1">
      <alignment horizontal="center" vertical="top"/>
    </xf>
    <xf numFmtId="0" fontId="21" fillId="6" borderId="18" xfId="0" applyFont="1" applyFill="1" applyBorder="1" applyAlignment="1">
      <alignment horizontal="center" vertical="top"/>
    </xf>
    <xf numFmtId="0" fontId="21" fillId="6" borderId="17" xfId="0" applyFont="1" applyFill="1" applyBorder="1" applyAlignment="1">
      <alignment horizontal="center" vertical="top"/>
    </xf>
    <xf numFmtId="0" fontId="21" fillId="6" borderId="19" xfId="0" applyFont="1" applyFill="1" applyBorder="1" applyAlignment="1">
      <alignment vertical="top"/>
    </xf>
    <xf numFmtId="0" fontId="21" fillId="6" borderId="101" xfId="0" applyFont="1" applyFill="1" applyBorder="1" applyAlignment="1">
      <alignment horizontal="center" vertical="top"/>
    </xf>
    <xf numFmtId="165" fontId="21" fillId="6" borderId="33" xfId="0" applyNumberFormat="1" applyFont="1" applyFill="1" applyBorder="1" applyAlignment="1">
      <alignment horizontal="center" vertical="top"/>
    </xf>
    <xf numFmtId="0" fontId="21" fillId="6" borderId="38" xfId="0" applyFont="1" applyFill="1" applyBorder="1" applyAlignment="1">
      <alignment horizontal="center" vertical="top"/>
    </xf>
    <xf numFmtId="0" fontId="21" fillId="0" borderId="0" xfId="0" applyFont="1" applyBorder="1" applyAlignment="1">
      <alignment vertical="top"/>
    </xf>
    <xf numFmtId="165" fontId="21" fillId="0" borderId="0" xfId="0" applyNumberFormat="1" applyFont="1" applyBorder="1" applyAlignment="1">
      <alignment vertical="top"/>
    </xf>
    <xf numFmtId="164" fontId="21" fillId="0" borderId="0" xfId="0" applyNumberFormat="1" applyFont="1" applyBorder="1" applyAlignment="1">
      <alignment vertical="top"/>
    </xf>
    <xf numFmtId="0" fontId="21" fillId="0" borderId="17" xfId="0" applyFont="1" applyBorder="1" applyAlignment="1">
      <alignment horizontal="center" vertical="top"/>
    </xf>
    <xf numFmtId="0" fontId="21" fillId="0" borderId="29" xfId="0" applyFont="1" applyBorder="1" applyAlignment="1">
      <alignment vertical="top"/>
    </xf>
    <xf numFmtId="165" fontId="21" fillId="6" borderId="64" xfId="0" applyNumberFormat="1" applyFont="1" applyFill="1" applyBorder="1" applyAlignment="1">
      <alignment horizontal="center" vertical="top"/>
    </xf>
    <xf numFmtId="0" fontId="21" fillId="0" borderId="111" xfId="0" applyFont="1" applyBorder="1" applyAlignment="1">
      <alignment vertical="top"/>
    </xf>
    <xf numFmtId="165" fontId="1" fillId="0" borderId="0" xfId="0" applyNumberFormat="1" applyFont="1" applyBorder="1" applyAlignment="1">
      <alignment vertical="top"/>
    </xf>
    <xf numFmtId="3" fontId="1" fillId="6" borderId="111" xfId="0" applyNumberFormat="1" applyFont="1" applyFill="1" applyBorder="1" applyAlignment="1">
      <alignment horizontal="center" vertical="center" textRotation="90" wrapText="1"/>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2" fillId="8" borderId="33" xfId="0" applyNumberFormat="1" applyFont="1" applyFill="1" applyBorder="1" applyAlignment="1">
      <alignment horizontal="left" vertical="top"/>
    </xf>
    <xf numFmtId="0" fontId="2" fillId="3" borderId="12" xfId="0" applyFont="1" applyFill="1" applyBorder="1" applyAlignment="1">
      <alignment horizontal="left" vertical="top" wrapText="1"/>
    </xf>
    <xf numFmtId="165" fontId="1" fillId="0" borderId="62" xfId="0" applyNumberFormat="1" applyFont="1" applyBorder="1" applyAlignment="1">
      <alignment horizontal="center" vertical="top"/>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38" xfId="0" applyFont="1" applyFill="1" applyBorder="1" applyAlignment="1">
      <alignment horizontal="left" vertical="top" wrapText="1"/>
    </xf>
    <xf numFmtId="0" fontId="1" fillId="0" borderId="112" xfId="0" applyFont="1" applyFill="1" applyBorder="1" applyAlignment="1">
      <alignment horizontal="center" vertical="top" wrapText="1"/>
    </xf>
    <xf numFmtId="165" fontId="1" fillId="0" borderId="76" xfId="0" applyNumberFormat="1" applyFont="1" applyBorder="1" applyAlignment="1">
      <alignment horizontal="center" vertical="top"/>
    </xf>
    <xf numFmtId="165" fontId="1" fillId="0" borderId="113" xfId="0" applyNumberFormat="1" applyFont="1" applyBorder="1" applyAlignment="1">
      <alignment horizontal="center" vertical="top"/>
    </xf>
    <xf numFmtId="165" fontId="1" fillId="0" borderId="77" xfId="0" applyNumberFormat="1" applyFont="1" applyBorder="1" applyAlignment="1">
      <alignment horizontal="center" vertical="top"/>
    </xf>
    <xf numFmtId="0" fontId="1" fillId="0" borderId="90" xfId="0"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165" fontId="1" fillId="6" borderId="17" xfId="0" applyNumberFormat="1" applyFont="1" applyFill="1" applyBorder="1" applyAlignment="1">
      <alignment horizontal="left" vertical="top" wrapText="1"/>
    </xf>
    <xf numFmtId="0" fontId="1" fillId="6" borderId="30" xfId="0" applyFont="1" applyFill="1" applyBorder="1" applyAlignment="1">
      <alignment vertical="top" wrapText="1"/>
    </xf>
    <xf numFmtId="3" fontId="1" fillId="6" borderId="16" xfId="0" applyNumberFormat="1" applyFont="1" applyFill="1" applyBorder="1" applyAlignment="1">
      <alignment horizontal="center" vertical="top" wrapText="1"/>
    </xf>
    <xf numFmtId="0" fontId="6" fillId="0" borderId="0" xfId="0" applyFont="1" applyAlignment="1">
      <alignment horizontal="left" vertical="center" wrapText="1"/>
    </xf>
    <xf numFmtId="3" fontId="17" fillId="0" borderId="0" xfId="0" applyNumberFormat="1" applyFont="1" applyAlignment="1">
      <alignment horizontal="center" vertical="top"/>
    </xf>
    <xf numFmtId="0" fontId="14" fillId="0" borderId="0" xfId="0" applyFont="1" applyAlignment="1">
      <alignment horizontal="center" vertical="top" wrapText="1"/>
    </xf>
    <xf numFmtId="0" fontId="13" fillId="0" borderId="0" xfId="0" applyFont="1" applyAlignment="1">
      <alignment horizontal="center" vertical="top"/>
    </xf>
    <xf numFmtId="0" fontId="1" fillId="0" borderId="24" xfId="0" applyFont="1" applyBorder="1" applyAlignment="1">
      <alignment horizontal="right"/>
    </xf>
    <xf numFmtId="0" fontId="2" fillId="9" borderId="35" xfId="0" applyFont="1" applyFill="1" applyBorder="1" applyAlignment="1">
      <alignment horizontal="left" vertical="top"/>
    </xf>
    <xf numFmtId="0" fontId="2" fillId="9" borderId="46" xfId="0" applyFont="1" applyFill="1" applyBorder="1" applyAlignment="1">
      <alignment horizontal="left" vertical="top"/>
    </xf>
    <xf numFmtId="0" fontId="2" fillId="9" borderId="58" xfId="0" applyFont="1" applyFill="1" applyBorder="1" applyAlignment="1">
      <alignment horizontal="left" vertical="top"/>
    </xf>
    <xf numFmtId="0" fontId="2" fillId="2" borderId="60" xfId="0" applyFont="1" applyFill="1" applyBorder="1" applyAlignment="1">
      <alignment horizontal="left" vertical="top" wrapText="1"/>
    </xf>
    <xf numFmtId="0" fontId="2" fillId="2" borderId="71" xfId="0" applyFont="1" applyFill="1" applyBorder="1" applyAlignment="1">
      <alignment horizontal="left" vertical="top" wrapText="1"/>
    </xf>
    <xf numFmtId="0" fontId="2" fillId="2" borderId="97" xfId="0" applyFont="1" applyFill="1" applyBorder="1" applyAlignment="1">
      <alignment horizontal="left" vertical="top" wrapText="1"/>
    </xf>
    <xf numFmtId="0" fontId="1" fillId="0" borderId="82" xfId="0" applyFont="1" applyBorder="1" applyAlignment="1">
      <alignment horizontal="center" vertical="center" textRotation="90" wrapText="1"/>
    </xf>
    <xf numFmtId="0" fontId="1" fillId="0" borderId="62" xfId="0" applyFont="1" applyBorder="1" applyAlignment="1">
      <alignment horizontal="center" vertical="center" textRotation="90" wrapText="1"/>
    </xf>
    <xf numFmtId="0" fontId="1" fillId="0" borderId="75" xfId="0" applyFont="1" applyBorder="1" applyAlignment="1">
      <alignment horizontal="center" vertical="center" textRotation="90" wrapText="1"/>
    </xf>
    <xf numFmtId="0" fontId="2" fillId="0" borderId="95" xfId="0" applyFont="1" applyBorder="1" applyAlignment="1">
      <alignment horizontal="center" vertical="center"/>
    </xf>
    <xf numFmtId="0" fontId="2" fillId="0" borderId="67" xfId="0" applyFont="1" applyBorder="1" applyAlignment="1">
      <alignment horizontal="center" vertical="center"/>
    </xf>
    <xf numFmtId="0" fontId="2" fillId="0" borderId="79" xfId="0" applyFont="1" applyBorder="1" applyAlignment="1">
      <alignment horizontal="center" vertical="center"/>
    </xf>
    <xf numFmtId="0" fontId="1" fillId="0" borderId="96" xfId="0" applyFont="1" applyBorder="1" applyAlignment="1">
      <alignment horizontal="center" vertical="center" wrapText="1"/>
    </xf>
    <xf numFmtId="0" fontId="1" fillId="0" borderId="36" xfId="0" applyFont="1" applyBorder="1" applyAlignment="1">
      <alignment horizontal="center" vertical="center" wrapText="1"/>
    </xf>
    <xf numFmtId="3" fontId="1" fillId="0" borderId="49" xfId="0" applyNumberFormat="1" applyFont="1" applyBorder="1" applyAlignment="1">
      <alignment horizontal="center" vertical="center"/>
    </xf>
    <xf numFmtId="3" fontId="1" fillId="0" borderId="51" xfId="0" applyNumberFormat="1" applyFont="1" applyBorder="1" applyAlignment="1">
      <alignment horizontal="center" vertical="center"/>
    </xf>
    <xf numFmtId="49" fontId="7" fillId="5" borderId="95" xfId="0" applyNumberFormat="1" applyFont="1" applyFill="1" applyBorder="1" applyAlignment="1">
      <alignment horizontal="left" vertical="top" wrapText="1"/>
    </xf>
    <xf numFmtId="49" fontId="7" fillId="5" borderId="67" xfId="0" applyNumberFormat="1" applyFont="1" applyFill="1" applyBorder="1" applyAlignment="1">
      <alignment horizontal="left" vertical="top" wrapText="1"/>
    </xf>
    <xf numFmtId="49" fontId="7" fillId="5" borderId="79" xfId="0" applyNumberFormat="1" applyFont="1" applyFill="1" applyBorder="1" applyAlignment="1">
      <alignment horizontal="left" vertical="top" wrapText="1"/>
    </xf>
    <xf numFmtId="3" fontId="18" fillId="0" borderId="37" xfId="0" applyNumberFormat="1" applyFont="1" applyBorder="1" applyAlignment="1">
      <alignment horizontal="center" vertical="center" textRotation="90" shrinkToFit="1"/>
    </xf>
    <xf numFmtId="3" fontId="18" fillId="0" borderId="33" xfId="0" applyNumberFormat="1" applyFont="1" applyBorder="1" applyAlignment="1">
      <alignment horizontal="center" vertical="center" textRotation="90" shrinkToFit="1"/>
    </xf>
    <xf numFmtId="3" fontId="18" fillId="0" borderId="44" xfId="0" applyNumberFormat="1" applyFont="1" applyBorder="1" applyAlignment="1">
      <alignment horizontal="center" vertical="center" textRotation="90" shrinkToFit="1"/>
    </xf>
    <xf numFmtId="3" fontId="1" fillId="0" borderId="96" xfId="0" applyNumberFormat="1" applyFont="1" applyBorder="1" applyAlignment="1">
      <alignment horizontal="center" vertical="center" textRotation="90" wrapText="1" shrinkToFit="1"/>
    </xf>
    <xf numFmtId="3" fontId="1" fillId="0" borderId="3" xfId="0" applyNumberFormat="1" applyFont="1" applyBorder="1" applyAlignment="1">
      <alignment horizontal="center" vertical="center" textRotation="90" wrapText="1" shrinkToFit="1"/>
    </xf>
    <xf numFmtId="3" fontId="1" fillId="0" borderId="36" xfId="0" applyNumberFormat="1" applyFont="1" applyBorder="1" applyAlignment="1">
      <alignment horizontal="center" vertical="center" textRotation="90" wrapText="1" shrinkToFi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3" fontId="1" fillId="0" borderId="5" xfId="0" applyNumberFormat="1" applyFont="1" applyBorder="1" applyAlignment="1">
      <alignment horizontal="center" vertical="center" textRotation="90" shrinkToFit="1"/>
    </xf>
    <xf numFmtId="3" fontId="1" fillId="0" borderId="6"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shrinkToFit="1"/>
    </xf>
    <xf numFmtId="3" fontId="1" fillId="0" borderId="22"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0" xfId="0" applyNumberFormat="1" applyFont="1" applyBorder="1" applyAlignment="1">
      <alignment horizontal="center" vertical="center" textRotation="90" shrinkToFit="1"/>
    </xf>
    <xf numFmtId="3" fontId="1" fillId="0" borderId="37" xfId="0" applyNumberFormat="1" applyFont="1" applyBorder="1" applyAlignment="1">
      <alignment horizontal="center" vertical="center" shrinkToFit="1"/>
    </xf>
    <xf numFmtId="3" fontId="1" fillId="0" borderId="33" xfId="0" applyNumberFormat="1" applyFont="1" applyBorder="1" applyAlignment="1">
      <alignment horizontal="center" vertical="center" shrinkToFit="1"/>
    </xf>
    <xf numFmtId="3" fontId="1" fillId="0" borderId="44" xfId="0" applyNumberFormat="1" applyFont="1" applyBorder="1" applyAlignment="1">
      <alignment horizontal="center" vertical="center" shrinkToFit="1"/>
    </xf>
    <xf numFmtId="0" fontId="7" fillId="7" borderId="45" xfId="0" applyFont="1" applyFill="1" applyBorder="1" applyAlignment="1">
      <alignment horizontal="left" vertical="top" wrapText="1"/>
    </xf>
    <xf numFmtId="0" fontId="7" fillId="7" borderId="46" xfId="0" applyFont="1" applyFill="1" applyBorder="1" applyAlignment="1">
      <alignment horizontal="left" vertical="top" wrapText="1"/>
    </xf>
    <xf numFmtId="0" fontId="7" fillId="7" borderId="58" xfId="0" applyFont="1" applyFill="1" applyBorder="1" applyAlignment="1">
      <alignment horizontal="left" vertical="top" wrapText="1"/>
    </xf>
    <xf numFmtId="0" fontId="2" fillId="6" borderId="16" xfId="0" applyFont="1" applyFill="1" applyBorder="1" applyAlignment="1">
      <alignment horizontal="center" vertical="center" wrapText="1"/>
    </xf>
    <xf numFmtId="0" fontId="2" fillId="6" borderId="25" xfId="0" applyFont="1" applyFill="1" applyBorder="1" applyAlignment="1">
      <alignment horizontal="center" vertical="center" wrapText="1"/>
    </xf>
    <xf numFmtId="3" fontId="1" fillId="6" borderId="35" xfId="0" applyNumberFormat="1" applyFont="1" applyFill="1" applyBorder="1" applyAlignment="1">
      <alignment horizontal="left" vertical="top" wrapText="1"/>
    </xf>
    <xf numFmtId="3" fontId="1" fillId="6" borderId="33" xfId="0" applyNumberFormat="1" applyFont="1" applyFill="1" applyBorder="1" applyAlignment="1">
      <alignment horizontal="left" vertical="top" wrapText="1"/>
    </xf>
    <xf numFmtId="3" fontId="1" fillId="6" borderId="30" xfId="0" applyNumberFormat="1" applyFont="1" applyFill="1" applyBorder="1" applyAlignment="1">
      <alignment horizontal="left" vertical="top" wrapText="1"/>
    </xf>
    <xf numFmtId="3" fontId="1" fillId="6" borderId="33" xfId="0" applyNumberFormat="1" applyFont="1" applyFill="1" applyBorder="1" applyAlignment="1">
      <alignment vertical="top" wrapText="1"/>
    </xf>
    <xf numFmtId="0" fontId="3" fillId="6" borderId="30" xfId="0" applyFont="1" applyFill="1" applyBorder="1" applyAlignment="1">
      <alignment vertical="top" wrapText="1"/>
    </xf>
    <xf numFmtId="0" fontId="1" fillId="6" borderId="35" xfId="0" applyFont="1" applyFill="1" applyBorder="1" applyAlignment="1">
      <alignment horizontal="left" vertical="top" wrapText="1"/>
    </xf>
    <xf numFmtId="0" fontId="1" fillId="6" borderId="30" xfId="0" applyFont="1" applyFill="1" applyBorder="1" applyAlignment="1">
      <alignment horizontal="left" vertical="top" wrapText="1"/>
    </xf>
    <xf numFmtId="49" fontId="2" fillId="9" borderId="6" xfId="0" applyNumberFormat="1" applyFont="1" applyFill="1" applyBorder="1" applyAlignment="1">
      <alignment horizontal="center" vertical="top"/>
    </xf>
    <xf numFmtId="49" fontId="2" fillId="2" borderId="62"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0" fontId="1" fillId="6" borderId="35" xfId="0" applyFont="1" applyFill="1" applyBorder="1" applyAlignment="1">
      <alignment vertical="top" wrapText="1"/>
    </xf>
    <xf numFmtId="0" fontId="1" fillId="6" borderId="30" xfId="0" applyFont="1" applyFill="1" applyBorder="1" applyAlignment="1">
      <alignment vertical="top" wrapText="1"/>
    </xf>
    <xf numFmtId="0" fontId="1" fillId="6" borderId="15"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6" borderId="26" xfId="0" applyFont="1" applyFill="1" applyBorder="1" applyAlignment="1">
      <alignment horizontal="left" vertical="top" wrapText="1"/>
    </xf>
    <xf numFmtId="3" fontId="1" fillId="6" borderId="101" xfId="0" applyNumberFormat="1" applyFont="1" applyFill="1" applyBorder="1" applyAlignment="1">
      <alignment horizontal="left" vertical="top" wrapText="1"/>
    </xf>
    <xf numFmtId="3" fontId="1" fillId="6" borderId="55" xfId="0" applyNumberFormat="1" applyFont="1" applyFill="1" applyBorder="1" applyAlignment="1">
      <alignment horizontal="left" vertical="top" wrapText="1"/>
    </xf>
    <xf numFmtId="49" fontId="2" fillId="9" borderId="5" xfId="0" applyNumberFormat="1" applyFont="1" applyFill="1" applyBorder="1" applyAlignment="1">
      <alignment horizontal="center" vertical="top"/>
    </xf>
    <xf numFmtId="49" fontId="2" fillId="2" borderId="82" xfId="0" applyNumberFormat="1" applyFont="1" applyFill="1" applyBorder="1" applyAlignment="1">
      <alignment horizontal="center" vertical="top"/>
    </xf>
    <xf numFmtId="49" fontId="2" fillId="8" borderId="22" xfId="0" applyNumberFormat="1" applyFont="1" applyFill="1" applyBorder="1" applyAlignment="1">
      <alignment horizontal="center" vertical="top"/>
    </xf>
    <xf numFmtId="3" fontId="1" fillId="6" borderId="15" xfId="0" applyNumberFormat="1" applyFont="1" applyFill="1" applyBorder="1" applyAlignment="1">
      <alignment vertical="top" wrapText="1"/>
    </xf>
    <xf numFmtId="3" fontId="1" fillId="6" borderId="56" xfId="0" applyNumberFormat="1" applyFont="1" applyFill="1" applyBorder="1" applyAlignment="1">
      <alignment vertical="top" wrapText="1"/>
    </xf>
    <xf numFmtId="0" fontId="1" fillId="0" borderId="15" xfId="0" applyFont="1" applyBorder="1" applyAlignment="1">
      <alignment horizontal="left" vertical="top" wrapText="1"/>
    </xf>
    <xf numFmtId="0" fontId="1" fillId="0" borderId="26" xfId="0" applyFont="1" applyBorder="1" applyAlignment="1">
      <alignment horizontal="left" vertical="top" wrapText="1"/>
    </xf>
    <xf numFmtId="165" fontId="1" fillId="6" borderId="17" xfId="0" applyNumberFormat="1" applyFont="1" applyFill="1" applyBorder="1" applyAlignment="1">
      <alignment horizontal="left" vertical="top" wrapText="1"/>
    </xf>
    <xf numFmtId="165" fontId="1" fillId="6" borderId="19"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50" xfId="0" applyFont="1" applyFill="1" applyBorder="1" applyAlignment="1">
      <alignment horizontal="left" vertical="top" wrapText="1"/>
    </xf>
    <xf numFmtId="165" fontId="1" fillId="6" borderId="15" xfId="0" applyNumberFormat="1" applyFont="1" applyFill="1" applyBorder="1" applyAlignment="1">
      <alignment horizontal="left" vertical="top" wrapText="1"/>
    </xf>
    <xf numFmtId="165" fontId="1" fillId="6" borderId="12" xfId="0" applyNumberFormat="1" applyFont="1" applyFill="1" applyBorder="1" applyAlignment="1">
      <alignment horizontal="left" vertical="top" wrapText="1"/>
    </xf>
    <xf numFmtId="165" fontId="1" fillId="6" borderId="26" xfId="0" applyNumberFormat="1" applyFont="1" applyFill="1" applyBorder="1" applyAlignment="1">
      <alignment horizontal="left" vertical="top" wrapText="1"/>
    </xf>
    <xf numFmtId="49" fontId="2" fillId="2" borderId="41" xfId="0" applyNumberFormat="1" applyFont="1" applyFill="1" applyBorder="1" applyAlignment="1">
      <alignment horizontal="right" vertical="center"/>
    </xf>
    <xf numFmtId="49" fontId="2" fillId="2" borderId="50" xfId="0" applyNumberFormat="1" applyFont="1" applyFill="1" applyBorder="1" applyAlignment="1">
      <alignment horizontal="right" vertical="center"/>
    </xf>
    <xf numFmtId="0" fontId="1" fillId="2" borderId="32" xfId="0" applyFont="1" applyFill="1" applyBorder="1" applyAlignment="1">
      <alignment horizontal="center" vertical="top" wrapText="1"/>
    </xf>
    <xf numFmtId="0" fontId="1" fillId="2" borderId="41" xfId="0" applyFont="1" applyFill="1" applyBorder="1" applyAlignment="1">
      <alignment horizontal="center" vertical="top" wrapText="1"/>
    </xf>
    <xf numFmtId="0" fontId="1" fillId="2" borderId="50" xfId="0" applyFont="1" applyFill="1" applyBorder="1" applyAlignment="1">
      <alignment horizontal="center" vertical="top" wrapText="1"/>
    </xf>
    <xf numFmtId="49" fontId="2" fillId="2" borderId="40" xfId="0" applyNumberFormat="1" applyFont="1" applyFill="1" applyBorder="1" applyAlignment="1">
      <alignment horizontal="left" vertical="top"/>
    </xf>
    <xf numFmtId="49" fontId="2" fillId="2" borderId="41" xfId="0" applyNumberFormat="1" applyFont="1" applyFill="1" applyBorder="1" applyAlignment="1">
      <alignment horizontal="left" vertical="top"/>
    </xf>
    <xf numFmtId="49" fontId="2" fillId="2" borderId="50" xfId="0" applyNumberFormat="1" applyFont="1" applyFill="1" applyBorder="1" applyAlignment="1">
      <alignment horizontal="left" vertical="top"/>
    </xf>
    <xf numFmtId="0" fontId="2" fillId="0" borderId="23" xfId="0" applyFont="1" applyBorder="1" applyAlignment="1">
      <alignment horizontal="center" vertical="top"/>
    </xf>
    <xf numFmtId="0" fontId="2" fillId="0" borderId="25" xfId="0" applyFont="1" applyBorder="1" applyAlignment="1">
      <alignment horizontal="center" vertical="top"/>
    </xf>
    <xf numFmtId="0" fontId="1" fillId="3" borderId="15" xfId="0" applyFont="1" applyFill="1" applyBorder="1" applyAlignment="1">
      <alignment vertical="top" wrapText="1"/>
    </xf>
    <xf numFmtId="0" fontId="1" fillId="3" borderId="26" xfId="0" applyFont="1" applyFill="1" applyBorder="1" applyAlignment="1">
      <alignment vertical="top" wrapText="1"/>
    </xf>
    <xf numFmtId="0" fontId="1" fillId="4" borderId="32" xfId="0" applyFont="1" applyFill="1" applyBorder="1" applyAlignment="1">
      <alignment horizontal="center" vertical="top"/>
    </xf>
    <xf numFmtId="0" fontId="1" fillId="4" borderId="41" xfId="0" applyFont="1" applyFill="1" applyBorder="1" applyAlignment="1">
      <alignment horizontal="center" vertical="top"/>
    </xf>
    <xf numFmtId="0" fontId="1" fillId="4" borderId="50" xfId="0" applyFont="1" applyFill="1" applyBorder="1" applyAlignment="1">
      <alignment horizontal="center" vertical="top"/>
    </xf>
    <xf numFmtId="0" fontId="19" fillId="6" borderId="15" xfId="0" applyFont="1" applyFill="1" applyBorder="1" applyAlignment="1">
      <alignment horizontal="left" vertical="top" wrapText="1"/>
    </xf>
    <xf numFmtId="0" fontId="19" fillId="6" borderId="26" xfId="0" applyFont="1" applyFill="1" applyBorder="1" applyAlignment="1">
      <alignment horizontal="left" vertical="top" wrapText="1"/>
    </xf>
    <xf numFmtId="49" fontId="2" fillId="2" borderId="44" xfId="0" applyNumberFormat="1" applyFont="1" applyFill="1" applyBorder="1" applyAlignment="1">
      <alignment horizontal="right" vertical="top"/>
    </xf>
    <xf numFmtId="49" fontId="2" fillId="2" borderId="24" xfId="0" applyNumberFormat="1" applyFont="1" applyFill="1" applyBorder="1" applyAlignment="1">
      <alignment horizontal="right" vertical="top"/>
    </xf>
    <xf numFmtId="49" fontId="2" fillId="2" borderId="28" xfId="0" applyNumberFormat="1" applyFont="1" applyFill="1" applyBorder="1" applyAlignment="1">
      <alignment horizontal="right" vertical="top"/>
    </xf>
    <xf numFmtId="49" fontId="2" fillId="9" borderId="41" xfId="0" applyNumberFormat="1" applyFont="1" applyFill="1" applyBorder="1" applyAlignment="1">
      <alignment horizontal="right" vertical="top"/>
    </xf>
    <xf numFmtId="49" fontId="2" fillId="9" borderId="50" xfId="0" applyNumberFormat="1" applyFont="1" applyFill="1" applyBorder="1" applyAlignment="1">
      <alignment horizontal="right" vertical="top"/>
    </xf>
    <xf numFmtId="0" fontId="1" fillId="9" borderId="32" xfId="0" applyFont="1" applyFill="1" applyBorder="1" applyAlignment="1">
      <alignment horizontal="center" vertical="top"/>
    </xf>
    <xf numFmtId="0" fontId="1" fillId="9" borderId="41" xfId="0" applyFont="1" applyFill="1" applyBorder="1" applyAlignment="1">
      <alignment horizontal="center" vertical="top"/>
    </xf>
    <xf numFmtId="0" fontId="1" fillId="9" borderId="50" xfId="0" applyFont="1" applyFill="1" applyBorder="1" applyAlignment="1">
      <alignment horizontal="center" vertical="top"/>
    </xf>
    <xf numFmtId="49" fontId="2" fillId="2" borderId="40" xfId="0" applyNumberFormat="1" applyFont="1" applyFill="1" applyBorder="1" applyAlignment="1">
      <alignment horizontal="right" vertical="center"/>
    </xf>
    <xf numFmtId="0" fontId="2" fillId="8" borderId="52" xfId="0" applyFont="1" applyFill="1" applyBorder="1" applyAlignment="1">
      <alignment horizontal="right" vertical="top" wrapText="1"/>
    </xf>
    <xf numFmtId="0" fontId="2" fillId="8" borderId="24" xfId="0" applyFont="1" applyFill="1" applyBorder="1" applyAlignment="1">
      <alignment horizontal="right" vertical="top" wrapText="1"/>
    </xf>
    <xf numFmtId="0" fontId="2" fillId="8" borderId="28" xfId="0" applyFont="1" applyFill="1" applyBorder="1" applyAlignment="1">
      <alignment horizontal="right" vertical="top" wrapText="1"/>
    </xf>
    <xf numFmtId="0" fontId="6" fillId="0" borderId="0" xfId="0" applyFont="1" applyAlignment="1">
      <alignment horizontal="left" wrapText="1"/>
    </xf>
    <xf numFmtId="0" fontId="1" fillId="8" borderId="43" xfId="0" applyFont="1" applyFill="1" applyBorder="1" applyAlignment="1">
      <alignment horizontal="left" vertical="top" wrapText="1"/>
    </xf>
    <xf numFmtId="0" fontId="1" fillId="8" borderId="48" xfId="0" applyFont="1" applyFill="1" applyBorder="1" applyAlignment="1">
      <alignment horizontal="left" vertical="top" wrapText="1"/>
    </xf>
    <xf numFmtId="0" fontId="1" fillId="8" borderId="47" xfId="0" applyFont="1" applyFill="1" applyBorder="1" applyAlignment="1">
      <alignment horizontal="left" vertical="top" wrapText="1"/>
    </xf>
    <xf numFmtId="0" fontId="2" fillId="4" borderId="43" xfId="0" applyFont="1" applyFill="1" applyBorder="1" applyAlignment="1">
      <alignment horizontal="right" vertical="top" wrapText="1"/>
    </xf>
    <xf numFmtId="0" fontId="2" fillId="4" borderId="48" xfId="0" applyFont="1" applyFill="1" applyBorder="1" applyAlignment="1">
      <alignment horizontal="right" vertical="top" wrapText="1"/>
    </xf>
    <xf numFmtId="0" fontId="2" fillId="4" borderId="47" xfId="0" applyFont="1" applyFill="1" applyBorder="1" applyAlignment="1">
      <alignment horizontal="right" vertical="top" wrapText="1"/>
    </xf>
    <xf numFmtId="0" fontId="1" fillId="3" borderId="43" xfId="0" applyFont="1" applyFill="1" applyBorder="1" applyAlignment="1">
      <alignment horizontal="left" vertical="top" wrapText="1"/>
    </xf>
    <xf numFmtId="0" fontId="3" fillId="0" borderId="48" xfId="0" applyFont="1" applyBorder="1" applyAlignment="1">
      <alignment horizontal="left" vertical="top" wrapText="1"/>
    </xf>
    <xf numFmtId="0" fontId="3" fillId="0" borderId="47" xfId="0" applyFont="1" applyBorder="1" applyAlignment="1">
      <alignment horizontal="left" vertical="top" wrapText="1"/>
    </xf>
    <xf numFmtId="0" fontId="2" fillId="8" borderId="53" xfId="0" applyFont="1" applyFill="1" applyBorder="1" applyAlignment="1">
      <alignment horizontal="right" vertical="top" wrapText="1"/>
    </xf>
    <xf numFmtId="0" fontId="2" fillId="8" borderId="54" xfId="0" applyFont="1" applyFill="1" applyBorder="1" applyAlignment="1">
      <alignment horizontal="right" vertical="top" wrapText="1"/>
    </xf>
    <xf numFmtId="0" fontId="2" fillId="8" borderId="39" xfId="0" applyFont="1" applyFill="1" applyBorder="1" applyAlignment="1">
      <alignment horizontal="righ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39" xfId="0" applyFont="1" applyBorder="1" applyAlignment="1">
      <alignment horizontal="left" vertical="top" wrapText="1"/>
    </xf>
    <xf numFmtId="0" fontId="1"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47" xfId="0" applyFont="1" applyBorder="1" applyAlignment="1">
      <alignment horizontal="left" vertical="top" wrapText="1"/>
    </xf>
    <xf numFmtId="3" fontId="1" fillId="0" borderId="67" xfId="0" applyNumberFormat="1" applyFont="1" applyFill="1" applyBorder="1" applyAlignment="1">
      <alignment horizontal="left" vertical="top" wrapText="1"/>
    </xf>
    <xf numFmtId="49" fontId="2" fillId="4" borderId="41" xfId="0" applyNumberFormat="1" applyFont="1" applyFill="1" applyBorder="1" applyAlignment="1">
      <alignment horizontal="right" vertical="top"/>
    </xf>
    <xf numFmtId="0" fontId="1" fillId="0" borderId="0" xfId="0" applyNumberFormat="1" applyFont="1" applyFill="1" applyBorder="1" applyAlignment="1">
      <alignment horizontal="left" vertical="top" wrapText="1"/>
    </xf>
    <xf numFmtId="0" fontId="2" fillId="0" borderId="3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0" xfId="0" applyFont="1" applyBorder="1" applyAlignment="1">
      <alignment horizontal="center" vertical="center" wrapText="1"/>
    </xf>
    <xf numFmtId="0" fontId="2" fillId="4" borderId="42" xfId="0" applyFont="1" applyFill="1" applyBorder="1" applyAlignment="1">
      <alignment horizontal="right" vertical="top" wrapText="1"/>
    </xf>
    <xf numFmtId="0" fontId="2" fillId="4" borderId="49" xfId="0" applyFont="1" applyFill="1" applyBorder="1" applyAlignment="1">
      <alignment horizontal="right" vertical="top" wrapText="1"/>
    </xf>
    <xf numFmtId="0" fontId="2" fillId="4" borderId="51" xfId="0" applyFont="1" applyFill="1" applyBorder="1" applyAlignment="1">
      <alignment horizontal="right" vertical="top" wrapText="1"/>
    </xf>
    <xf numFmtId="49" fontId="2" fillId="0" borderId="24" xfId="0" applyNumberFormat="1" applyFont="1" applyFill="1" applyBorder="1" applyAlignment="1">
      <alignment horizontal="center" vertical="top" wrapText="1"/>
    </xf>
    <xf numFmtId="0" fontId="2" fillId="3" borderId="22" xfId="0" applyFont="1" applyFill="1" applyBorder="1" applyAlignment="1">
      <alignment horizontal="left" vertical="top" wrapText="1"/>
    </xf>
    <xf numFmtId="0" fontId="2" fillId="3" borderId="26" xfId="0" applyFont="1" applyFill="1" applyBorder="1" applyAlignment="1">
      <alignment horizontal="left" vertical="top" wrapText="1"/>
    </xf>
    <xf numFmtId="49" fontId="1" fillId="6" borderId="14" xfId="0" applyNumberFormat="1" applyFont="1" applyFill="1" applyBorder="1" applyAlignment="1">
      <alignment horizontal="center" vertical="top" wrapText="1"/>
    </xf>
    <xf numFmtId="49" fontId="1" fillId="6" borderId="16" xfId="0" applyNumberFormat="1" applyFont="1" applyFill="1" applyBorder="1" applyAlignment="1">
      <alignment horizontal="center" vertical="top" wrapText="1"/>
    </xf>
    <xf numFmtId="165" fontId="1" fillId="6" borderId="17" xfId="0" applyNumberFormat="1" applyFont="1" applyFill="1" applyBorder="1" applyAlignment="1">
      <alignment vertical="top" wrapText="1"/>
    </xf>
    <xf numFmtId="165" fontId="1" fillId="6" borderId="3" xfId="0" applyNumberFormat="1" applyFont="1" applyFill="1" applyBorder="1" applyAlignment="1">
      <alignment vertical="top" wrapText="1"/>
    </xf>
    <xf numFmtId="0" fontId="3" fillId="6" borderId="19" xfId="0" applyFont="1" applyFill="1" applyBorder="1" applyAlignment="1">
      <alignment vertical="top" wrapText="1"/>
    </xf>
    <xf numFmtId="49" fontId="9" fillId="6" borderId="33" xfId="0" applyNumberFormat="1" applyFont="1" applyFill="1" applyBorder="1" applyAlignment="1">
      <alignment horizontal="center" vertical="top" wrapText="1"/>
    </xf>
    <xf numFmtId="49" fontId="9" fillId="6" borderId="14" xfId="0" applyNumberFormat="1" applyFont="1" applyFill="1" applyBorder="1" applyAlignment="1">
      <alignment horizontal="center" vertical="top" wrapText="1"/>
    </xf>
    <xf numFmtId="49" fontId="2" fillId="6" borderId="1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26" xfId="0" applyNumberFormat="1" applyFont="1" applyFill="1" applyBorder="1" applyAlignment="1">
      <alignment horizontal="center" vertical="top" wrapText="1"/>
    </xf>
    <xf numFmtId="0" fontId="2" fillId="6" borderId="15" xfId="0" applyFont="1" applyFill="1" applyBorder="1" applyAlignment="1">
      <alignment horizontal="center" vertical="center" wrapText="1"/>
    </xf>
    <xf numFmtId="0" fontId="2" fillId="6" borderId="26" xfId="0" applyFont="1" applyFill="1" applyBorder="1" applyAlignment="1">
      <alignment horizontal="center" vertical="center" wrapText="1"/>
    </xf>
    <xf numFmtId="49" fontId="2" fillId="6" borderId="15" xfId="0" applyNumberFormat="1" applyFont="1" applyFill="1" applyBorder="1" applyAlignment="1">
      <alignment horizontal="center" vertical="top"/>
    </xf>
    <xf numFmtId="49" fontId="2" fillId="6" borderId="26" xfId="0" applyNumberFormat="1" applyFont="1" applyFill="1" applyBorder="1" applyAlignment="1">
      <alignment horizontal="center" vertical="top"/>
    </xf>
    <xf numFmtId="49" fontId="1" fillId="6" borderId="25" xfId="0" applyNumberFormat="1" applyFont="1" applyFill="1" applyBorder="1" applyAlignment="1">
      <alignment horizontal="center" vertical="top" wrapText="1"/>
    </xf>
    <xf numFmtId="0" fontId="13" fillId="0" borderId="0" xfId="0" applyFont="1" applyAlignment="1">
      <alignment horizontal="right" vertical="top"/>
    </xf>
    <xf numFmtId="0" fontId="1" fillId="0" borderId="96" xfId="0" applyFont="1" applyBorder="1" applyAlignment="1">
      <alignment horizontal="center" vertical="center" textRotation="90"/>
    </xf>
    <xf numFmtId="0" fontId="1" fillId="0" borderId="36" xfId="0" applyFont="1" applyBorder="1" applyAlignment="1">
      <alignment horizontal="center" vertical="center" textRotation="90"/>
    </xf>
    <xf numFmtId="0" fontId="1" fillId="0" borderId="67"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49" fontId="2" fillId="6" borderId="12" xfId="0" applyNumberFormat="1" applyFont="1" applyFill="1" applyBorder="1" applyAlignment="1">
      <alignment horizontal="center" vertical="top"/>
    </xf>
    <xf numFmtId="49" fontId="2" fillId="2" borderId="12" xfId="0" applyNumberFormat="1" applyFont="1" applyFill="1" applyBorder="1" applyAlignment="1">
      <alignment horizontal="center" vertical="top"/>
    </xf>
    <xf numFmtId="3" fontId="1" fillId="0" borderId="23" xfId="0" applyNumberFormat="1" applyFont="1" applyFill="1" applyBorder="1" applyAlignment="1">
      <alignment horizontal="center" vertical="center" wrapText="1" shrinkToFit="1"/>
    </xf>
    <xf numFmtId="3" fontId="1" fillId="0" borderId="14" xfId="0" applyNumberFormat="1" applyFont="1" applyFill="1" applyBorder="1" applyAlignment="1">
      <alignment horizontal="center" vertical="center" wrapText="1" shrinkToFit="1"/>
    </xf>
    <xf numFmtId="3" fontId="1" fillId="0" borderId="21" xfId="0" applyNumberFormat="1" applyFont="1" applyFill="1" applyBorder="1" applyAlignment="1">
      <alignment horizontal="center" vertical="center" wrapText="1" shrinkToFit="1"/>
    </xf>
    <xf numFmtId="3" fontId="1" fillId="6" borderId="35" xfId="0" applyNumberFormat="1" applyFont="1" applyFill="1" applyBorder="1" applyAlignment="1">
      <alignment horizontal="justify" vertical="top" wrapText="1"/>
    </xf>
    <xf numFmtId="3" fontId="1" fillId="6" borderId="33" xfId="0" applyNumberFormat="1" applyFont="1" applyFill="1" applyBorder="1" applyAlignment="1">
      <alignment horizontal="justify" vertical="top" wrapText="1"/>
    </xf>
    <xf numFmtId="0" fontId="3" fillId="6" borderId="30" xfId="0" applyFont="1" applyFill="1" applyBorder="1" applyAlignment="1">
      <alignment horizontal="justify" vertical="top" wrapText="1"/>
    </xf>
    <xf numFmtId="165" fontId="1" fillId="6" borderId="3" xfId="0" applyNumberFormat="1" applyFont="1" applyFill="1" applyBorder="1" applyAlignment="1">
      <alignment horizontal="left" vertical="top" wrapText="1"/>
    </xf>
    <xf numFmtId="0" fontId="1" fillId="6" borderId="15" xfId="0" applyFont="1" applyFill="1" applyBorder="1" applyAlignment="1">
      <alignment horizontal="center" vertical="center" textRotation="90" wrapText="1"/>
    </xf>
    <xf numFmtId="0" fontId="1" fillId="6" borderId="12" xfId="0" applyFont="1" applyFill="1" applyBorder="1" applyAlignment="1">
      <alignment horizontal="center" vertical="center" textRotation="90" wrapText="1"/>
    </xf>
    <xf numFmtId="0" fontId="1" fillId="6" borderId="26" xfId="0" applyFont="1" applyFill="1" applyBorder="1" applyAlignment="1">
      <alignment horizontal="center" vertical="center" textRotation="90" wrapText="1"/>
    </xf>
    <xf numFmtId="3" fontId="1" fillId="6" borderId="16" xfId="0" applyNumberFormat="1" applyFont="1" applyFill="1" applyBorder="1" applyAlignment="1">
      <alignment horizontal="center" vertical="top" wrapText="1"/>
    </xf>
    <xf numFmtId="0" fontId="3" fillId="6" borderId="14" xfId="0" applyFont="1" applyFill="1" applyBorder="1" applyAlignment="1">
      <alignment horizontal="center" wrapText="1"/>
    </xf>
    <xf numFmtId="49" fontId="18" fillId="0" borderId="0" xfId="0" applyNumberFormat="1" applyFont="1" applyFill="1" applyBorder="1" applyAlignment="1">
      <alignment horizontal="left" vertical="top" wrapText="1"/>
    </xf>
    <xf numFmtId="49" fontId="1" fillId="6" borderId="13" xfId="0" applyNumberFormat="1" applyFont="1" applyFill="1" applyBorder="1" applyAlignment="1">
      <alignment horizontal="center" vertical="top" wrapText="1"/>
    </xf>
    <xf numFmtId="0" fontId="1" fillId="3" borderId="53" xfId="0" applyFont="1" applyFill="1" applyBorder="1" applyAlignment="1">
      <alignment horizontal="left" vertical="top" wrapText="1"/>
    </xf>
    <xf numFmtId="0" fontId="1" fillId="3" borderId="54" xfId="0" applyFont="1" applyFill="1" applyBorder="1" applyAlignment="1">
      <alignment horizontal="left" vertical="top" wrapText="1"/>
    </xf>
    <xf numFmtId="0" fontId="1" fillId="3" borderId="39" xfId="0" applyFont="1" applyFill="1" applyBorder="1" applyAlignment="1">
      <alignment horizontal="left" vertical="top" wrapText="1"/>
    </xf>
    <xf numFmtId="49" fontId="1" fillId="6" borderId="23" xfId="0" applyNumberFormat="1" applyFont="1" applyFill="1" applyBorder="1" applyAlignment="1">
      <alignment horizontal="center" vertical="top" wrapText="1"/>
    </xf>
    <xf numFmtId="49" fontId="1" fillId="6" borderId="110" xfId="0" applyNumberFormat="1" applyFont="1" applyFill="1" applyBorder="1" applyAlignment="1">
      <alignment horizontal="center" vertical="top" wrapText="1"/>
    </xf>
  </cellXfs>
  <cellStyles count="2">
    <cellStyle name="Įprastas" xfId="0" builtinId="0"/>
    <cellStyle name="Įprastas 2" xfId="1"/>
  </cellStyles>
  <dxfs count="0"/>
  <tableStyles count="0" defaultTableStyle="TableStyleMedium2" defaultPivotStyle="PivotStyleLight16"/>
  <colors>
    <mruColors>
      <color rgb="FFFFE1FF"/>
      <color rgb="FFCCFFCC"/>
      <color rgb="FFFFCCFF"/>
      <color rgb="FFFF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9"/>
  <sheetViews>
    <sheetView tabSelected="1" zoomScaleNormal="100" zoomScaleSheetLayoutView="100" workbookViewId="0">
      <selection activeCell="G17" sqref="G17"/>
    </sheetView>
  </sheetViews>
  <sheetFormatPr defaultColWidth="9.1796875" defaultRowHeight="13" x14ac:dyDescent="0.25"/>
  <cols>
    <col min="1" max="3" width="2.81640625" style="4" customWidth="1"/>
    <col min="4" max="4" width="37.453125" style="4" customWidth="1"/>
    <col min="5" max="5" width="4.453125" style="5" customWidth="1"/>
    <col min="6" max="6" width="7.81640625" style="7" customWidth="1"/>
    <col min="7" max="9" width="7.54296875" style="4" customWidth="1"/>
    <col min="10" max="10" width="36" style="4" customWidth="1"/>
    <col min="11" max="13" width="5.54296875" style="4" customWidth="1"/>
    <col min="14" max="14" width="9.1796875" style="8"/>
    <col min="15" max="18" width="0" style="8" hidden="1" customWidth="1"/>
    <col min="19" max="16384" width="9.1796875" style="8"/>
  </cols>
  <sheetData>
    <row r="1" spans="1:18" ht="33.75" customHeight="1" x14ac:dyDescent="0.35">
      <c r="D1" s="637"/>
      <c r="E1" s="637"/>
      <c r="F1" s="637"/>
      <c r="G1" s="637"/>
      <c r="H1" s="637"/>
      <c r="I1" s="8"/>
      <c r="J1" s="776" t="s">
        <v>191</v>
      </c>
      <c r="K1" s="776"/>
      <c r="L1" s="776"/>
      <c r="M1" s="776"/>
    </row>
    <row r="2" spans="1:18" ht="14.25" customHeight="1" x14ac:dyDescent="0.35">
      <c r="D2" s="637"/>
      <c r="E2" s="637"/>
      <c r="F2" s="637"/>
      <c r="G2" s="637"/>
      <c r="H2" s="637"/>
      <c r="I2" s="8"/>
      <c r="J2" s="884" t="s">
        <v>192</v>
      </c>
      <c r="K2" s="884"/>
      <c r="L2" s="884"/>
      <c r="M2" s="884"/>
    </row>
    <row r="3" spans="1:18" ht="14.25" customHeight="1" x14ac:dyDescent="0.35">
      <c r="D3" s="637"/>
      <c r="E3" s="637"/>
      <c r="F3" s="637"/>
      <c r="G3" s="637"/>
      <c r="H3" s="637"/>
      <c r="I3" s="638"/>
      <c r="J3" s="638"/>
      <c r="K3" s="638"/>
      <c r="L3" s="639"/>
      <c r="M3" s="8"/>
    </row>
    <row r="4" spans="1:18" s="4" customFormat="1" ht="15" customHeight="1" x14ac:dyDescent="0.25">
      <c r="A4" s="777" t="s">
        <v>190</v>
      </c>
      <c r="B4" s="777"/>
      <c r="C4" s="777"/>
      <c r="D4" s="777"/>
      <c r="E4" s="777"/>
      <c r="F4" s="777"/>
      <c r="G4" s="777"/>
      <c r="H4" s="777"/>
      <c r="I4" s="777"/>
      <c r="J4" s="777"/>
      <c r="K4" s="777"/>
      <c r="L4" s="777"/>
      <c r="M4" s="777"/>
    </row>
    <row r="5" spans="1:18" ht="14.25" customHeight="1" x14ac:dyDescent="0.25">
      <c r="A5" s="778" t="s">
        <v>22</v>
      </c>
      <c r="B5" s="778"/>
      <c r="C5" s="778"/>
      <c r="D5" s="778"/>
      <c r="E5" s="778"/>
      <c r="F5" s="778"/>
      <c r="G5" s="778"/>
      <c r="H5" s="778"/>
      <c r="I5" s="778"/>
      <c r="J5" s="778"/>
      <c r="K5" s="778"/>
      <c r="L5" s="778"/>
      <c r="M5" s="778"/>
    </row>
    <row r="6" spans="1:18" ht="15.5" x14ac:dyDescent="0.25">
      <c r="A6" s="779" t="s">
        <v>14</v>
      </c>
      <c r="B6" s="779"/>
      <c r="C6" s="779"/>
      <c r="D6" s="779"/>
      <c r="E6" s="779"/>
      <c r="F6" s="779"/>
      <c r="G6" s="779"/>
      <c r="H6" s="779"/>
      <c r="I6" s="779"/>
      <c r="J6" s="779"/>
      <c r="K6" s="779"/>
      <c r="L6" s="779"/>
      <c r="M6" s="779"/>
    </row>
    <row r="7" spans="1:18" ht="15" customHeight="1" x14ac:dyDescent="0.25">
      <c r="A7" s="8"/>
      <c r="B7" s="8"/>
      <c r="C7" s="8"/>
      <c r="D7" s="8"/>
      <c r="E7" s="589"/>
      <c r="F7" s="591"/>
      <c r="G7" s="8"/>
      <c r="H7" s="8"/>
      <c r="I7" s="8"/>
      <c r="K7" s="8"/>
      <c r="L7" s="8"/>
      <c r="M7" s="8"/>
    </row>
    <row r="8" spans="1:18" ht="17.899999999999999" customHeight="1" thickBot="1" x14ac:dyDescent="0.35">
      <c r="A8" s="91"/>
      <c r="B8" s="91"/>
      <c r="C8" s="91"/>
      <c r="D8" s="91"/>
      <c r="E8" s="92"/>
      <c r="F8" s="94"/>
      <c r="G8" s="91"/>
      <c r="H8" s="91"/>
      <c r="I8" s="91"/>
      <c r="J8" s="91"/>
      <c r="K8" s="8"/>
      <c r="L8" s="780" t="s">
        <v>49</v>
      </c>
      <c r="M8" s="780"/>
    </row>
    <row r="9" spans="1:18" s="19" customFormat="1" ht="21.75" customHeight="1" thickBot="1" x14ac:dyDescent="0.3">
      <c r="A9" s="809" t="s">
        <v>15</v>
      </c>
      <c r="B9" s="812" t="s">
        <v>0</v>
      </c>
      <c r="C9" s="812" t="s">
        <v>1</v>
      </c>
      <c r="D9" s="815" t="s">
        <v>9</v>
      </c>
      <c r="E9" s="800" t="s">
        <v>138</v>
      </c>
      <c r="F9" s="803" t="s">
        <v>2</v>
      </c>
      <c r="G9" s="806" t="s">
        <v>181</v>
      </c>
      <c r="H9" s="787" t="s">
        <v>180</v>
      </c>
      <c r="I9" s="787" t="s">
        <v>117</v>
      </c>
      <c r="J9" s="790" t="s">
        <v>108</v>
      </c>
      <c r="K9" s="791"/>
      <c r="L9" s="791"/>
      <c r="M9" s="792"/>
    </row>
    <row r="10" spans="1:18" s="19" customFormat="1" ht="20.25" customHeight="1" x14ac:dyDescent="0.25">
      <c r="A10" s="810"/>
      <c r="B10" s="813"/>
      <c r="C10" s="813"/>
      <c r="D10" s="816"/>
      <c r="E10" s="801"/>
      <c r="F10" s="804"/>
      <c r="G10" s="807"/>
      <c r="H10" s="788"/>
      <c r="I10" s="788"/>
      <c r="J10" s="793" t="s">
        <v>9</v>
      </c>
      <c r="K10" s="795" t="s">
        <v>115</v>
      </c>
      <c r="L10" s="795"/>
      <c r="M10" s="796"/>
    </row>
    <row r="11" spans="1:18" s="19" customFormat="1" ht="93" customHeight="1" thickBot="1" x14ac:dyDescent="0.3">
      <c r="A11" s="811"/>
      <c r="B11" s="814"/>
      <c r="C11" s="814"/>
      <c r="D11" s="817"/>
      <c r="E11" s="802"/>
      <c r="F11" s="805"/>
      <c r="G11" s="808"/>
      <c r="H11" s="789"/>
      <c r="I11" s="789"/>
      <c r="J11" s="794"/>
      <c r="K11" s="292" t="s">
        <v>120</v>
      </c>
      <c r="L11" s="592" t="s">
        <v>121</v>
      </c>
      <c r="M11" s="293" t="s">
        <v>122</v>
      </c>
    </row>
    <row r="12" spans="1:18" s="22" customFormat="1" ht="15" customHeight="1" x14ac:dyDescent="0.25">
      <c r="A12" s="797" t="s">
        <v>34</v>
      </c>
      <c r="B12" s="798"/>
      <c r="C12" s="798"/>
      <c r="D12" s="798"/>
      <c r="E12" s="798"/>
      <c r="F12" s="798"/>
      <c r="G12" s="798"/>
      <c r="H12" s="798"/>
      <c r="I12" s="798"/>
      <c r="J12" s="798"/>
      <c r="K12" s="798"/>
      <c r="L12" s="798"/>
      <c r="M12" s="799"/>
    </row>
    <row r="13" spans="1:18" s="22" customFormat="1" ht="15" customHeight="1" x14ac:dyDescent="0.25">
      <c r="A13" s="818" t="s">
        <v>23</v>
      </c>
      <c r="B13" s="819"/>
      <c r="C13" s="819"/>
      <c r="D13" s="819"/>
      <c r="E13" s="819"/>
      <c r="F13" s="819"/>
      <c r="G13" s="819"/>
      <c r="H13" s="819"/>
      <c r="I13" s="819"/>
      <c r="J13" s="819"/>
      <c r="K13" s="819"/>
      <c r="L13" s="819"/>
      <c r="M13" s="820"/>
    </row>
    <row r="14" spans="1:18" ht="14.25" customHeight="1" x14ac:dyDescent="0.25">
      <c r="A14" s="23" t="s">
        <v>3</v>
      </c>
      <c r="B14" s="781" t="s">
        <v>24</v>
      </c>
      <c r="C14" s="782"/>
      <c r="D14" s="782"/>
      <c r="E14" s="782"/>
      <c r="F14" s="782"/>
      <c r="G14" s="782"/>
      <c r="H14" s="782"/>
      <c r="I14" s="782"/>
      <c r="J14" s="782"/>
      <c r="K14" s="782"/>
      <c r="L14" s="782"/>
      <c r="M14" s="783"/>
    </row>
    <row r="15" spans="1:18" ht="15.75" customHeight="1" thickBot="1" x14ac:dyDescent="0.3">
      <c r="A15" s="66" t="s">
        <v>3</v>
      </c>
      <c r="B15" s="95" t="s">
        <v>3</v>
      </c>
      <c r="C15" s="784" t="s">
        <v>25</v>
      </c>
      <c r="D15" s="785"/>
      <c r="E15" s="785"/>
      <c r="F15" s="785"/>
      <c r="G15" s="785"/>
      <c r="H15" s="785"/>
      <c r="I15" s="785"/>
      <c r="J15" s="785"/>
      <c r="K15" s="785"/>
      <c r="L15" s="785"/>
      <c r="M15" s="786"/>
    </row>
    <row r="16" spans="1:18" ht="15" customHeight="1" x14ac:dyDescent="0.25">
      <c r="A16" s="139" t="s">
        <v>3</v>
      </c>
      <c r="B16" s="623" t="s">
        <v>3</v>
      </c>
      <c r="C16" s="626" t="s">
        <v>3</v>
      </c>
      <c r="D16" s="660" t="s">
        <v>42</v>
      </c>
      <c r="E16" s="662"/>
      <c r="F16" s="666" t="s">
        <v>16</v>
      </c>
      <c r="G16" s="673">
        <f>35.5-5.1</f>
        <v>30.4</v>
      </c>
      <c r="H16" s="674">
        <f>17.4+5</f>
        <v>22.4</v>
      </c>
      <c r="I16" s="674">
        <v>17.399999999999999</v>
      </c>
      <c r="J16" s="663"/>
      <c r="K16" s="664"/>
      <c r="L16" s="665"/>
      <c r="M16" s="667"/>
      <c r="O16" s="749" t="s">
        <v>16</v>
      </c>
      <c r="P16" s="750">
        <f>+G29+G31+G34</f>
        <v>35.5</v>
      </c>
      <c r="Q16" s="750">
        <f t="shared" ref="Q16:R16" si="0">+H29+H31+H34</f>
        <v>17.399999999999999</v>
      </c>
      <c r="R16" s="750">
        <f t="shared" si="0"/>
        <v>17.399999999999999</v>
      </c>
    </row>
    <row r="17" spans="1:18" ht="15" customHeight="1" x14ac:dyDescent="0.25">
      <c r="A17" s="618"/>
      <c r="B17" s="624"/>
      <c r="C17" s="625"/>
      <c r="D17" s="661"/>
      <c r="E17" s="642"/>
      <c r="F17" s="59" t="s">
        <v>169</v>
      </c>
      <c r="G17" s="454">
        <f>80.7-6.4</f>
        <v>74.3</v>
      </c>
      <c r="H17" s="72">
        <f>162.8-3.1</f>
        <v>159.69999999999999</v>
      </c>
      <c r="I17" s="459">
        <f>90+53.9</f>
        <v>143.9</v>
      </c>
      <c r="J17" s="656"/>
      <c r="K17" s="657"/>
      <c r="L17" s="661"/>
      <c r="M17" s="668"/>
      <c r="O17" s="749" t="s">
        <v>169</v>
      </c>
      <c r="P17" s="750">
        <f>+G21+G25+G27+G36+G39+G44+G46</f>
        <v>80.7</v>
      </c>
      <c r="Q17" s="750">
        <f t="shared" ref="Q17:R17" si="1">+H21+H25+H27+H36+H39+H44+H46</f>
        <v>162.80000000000001</v>
      </c>
      <c r="R17" s="750">
        <f t="shared" si="1"/>
        <v>90</v>
      </c>
    </row>
    <row r="18" spans="1:18" ht="15" customHeight="1" x14ac:dyDescent="0.25">
      <c r="A18" s="618"/>
      <c r="B18" s="624"/>
      <c r="C18" s="625"/>
      <c r="D18" s="655"/>
      <c r="E18" s="642"/>
      <c r="F18" s="59" t="s">
        <v>63</v>
      </c>
      <c r="G18" s="102">
        <v>3.5</v>
      </c>
      <c r="H18" s="102"/>
      <c r="I18" s="483"/>
      <c r="J18" s="656"/>
      <c r="K18" s="657"/>
      <c r="L18" s="658"/>
      <c r="M18" s="659"/>
      <c r="O18" s="749" t="s">
        <v>63</v>
      </c>
      <c r="P18" s="751">
        <f>+G35</f>
        <v>3.5</v>
      </c>
      <c r="Q18" s="751">
        <f t="shared" ref="Q18:R18" si="2">+H35</f>
        <v>0</v>
      </c>
      <c r="R18" s="751">
        <f t="shared" si="2"/>
        <v>0</v>
      </c>
    </row>
    <row r="19" spans="1:18" ht="15" customHeight="1" x14ac:dyDescent="0.25">
      <c r="A19" s="618"/>
      <c r="B19" s="624"/>
      <c r="C19" s="625"/>
      <c r="D19" s="655"/>
      <c r="E19" s="641"/>
      <c r="F19" s="59" t="s">
        <v>40</v>
      </c>
      <c r="G19" s="102">
        <f>99.5-10.7</f>
        <v>88.8</v>
      </c>
      <c r="H19" s="102">
        <v>6.5</v>
      </c>
      <c r="I19" s="483"/>
      <c r="J19" s="656"/>
      <c r="K19" s="657"/>
      <c r="L19" s="658"/>
      <c r="M19" s="659"/>
      <c r="O19" s="749" t="s">
        <v>40</v>
      </c>
      <c r="P19" s="750">
        <f>+G20+G23+G45+G47</f>
        <v>99.5</v>
      </c>
      <c r="Q19" s="750">
        <f t="shared" ref="Q19:R19" si="3">+H20+H23+H45+H47</f>
        <v>6.5</v>
      </c>
      <c r="R19" s="750">
        <f t="shared" si="3"/>
        <v>0</v>
      </c>
    </row>
    <row r="20" spans="1:18" ht="15.65" customHeight="1" x14ac:dyDescent="0.25">
      <c r="A20" s="618"/>
      <c r="B20" s="624"/>
      <c r="C20" s="24"/>
      <c r="D20" s="823" t="s">
        <v>112</v>
      </c>
      <c r="E20" s="634" t="s">
        <v>81</v>
      </c>
      <c r="F20" s="688" t="s">
        <v>193</v>
      </c>
      <c r="G20" s="690">
        <v>10.7</v>
      </c>
      <c r="H20" s="726"/>
      <c r="I20" s="681"/>
      <c r="J20" s="379" t="s">
        <v>123</v>
      </c>
      <c r="K20" s="366"/>
      <c r="L20" s="353">
        <v>1</v>
      </c>
      <c r="M20" s="374"/>
      <c r="O20" s="749"/>
      <c r="P20" s="750">
        <f>+P16+P17+P18+P19</f>
        <v>219.2</v>
      </c>
      <c r="Q20" s="750">
        <f t="shared" ref="Q20:R20" si="4">+Q16+Q17+Q18+Q19</f>
        <v>186.7</v>
      </c>
      <c r="R20" s="750">
        <f t="shared" si="4"/>
        <v>107.4</v>
      </c>
    </row>
    <row r="21" spans="1:18" ht="15.65" customHeight="1" x14ac:dyDescent="0.25">
      <c r="A21" s="618"/>
      <c r="B21" s="624"/>
      <c r="C21" s="24"/>
      <c r="D21" s="824"/>
      <c r="E21" s="183" t="s">
        <v>82</v>
      </c>
      <c r="F21" s="725" t="s">
        <v>194</v>
      </c>
      <c r="G21" s="692"/>
      <c r="H21" s="727">
        <v>10.6</v>
      </c>
      <c r="I21" s="701"/>
      <c r="J21" s="321"/>
      <c r="K21" s="367"/>
      <c r="L21" s="371"/>
      <c r="M21" s="453"/>
      <c r="O21" s="749"/>
      <c r="P21" s="750">
        <f>+P20-G49</f>
        <v>22.2</v>
      </c>
      <c r="Q21" s="750">
        <f>+Q20-H49</f>
        <v>-1.9</v>
      </c>
      <c r="R21" s="750">
        <f>+R20-I49</f>
        <v>-53.9</v>
      </c>
    </row>
    <row r="22" spans="1:18" ht="15.65" customHeight="1" x14ac:dyDescent="0.25">
      <c r="A22" s="618"/>
      <c r="B22" s="624"/>
      <c r="C22" s="24"/>
      <c r="D22" s="825"/>
      <c r="E22" s="635" t="s">
        <v>151</v>
      </c>
      <c r="F22" s="684"/>
      <c r="G22" s="685"/>
      <c r="H22" s="686"/>
      <c r="I22" s="687"/>
      <c r="J22" s="322"/>
      <c r="K22" s="367"/>
      <c r="L22" s="370"/>
      <c r="M22" s="375"/>
    </row>
    <row r="23" spans="1:18" ht="28.5" customHeight="1" x14ac:dyDescent="0.25">
      <c r="A23" s="618"/>
      <c r="B23" s="624"/>
      <c r="C23" s="24"/>
      <c r="D23" s="826" t="s">
        <v>113</v>
      </c>
      <c r="E23" s="225" t="s">
        <v>151</v>
      </c>
      <c r="F23" s="688" t="s">
        <v>193</v>
      </c>
      <c r="G23" s="682">
        <v>65.400000000000006</v>
      </c>
      <c r="H23" s="682"/>
      <c r="I23" s="682"/>
      <c r="J23" s="321" t="s">
        <v>124</v>
      </c>
      <c r="K23" s="302">
        <v>1</v>
      </c>
      <c r="L23" s="371"/>
      <c r="M23" s="195"/>
    </row>
    <row r="24" spans="1:18" ht="28.5" customHeight="1" x14ac:dyDescent="0.25">
      <c r="A24" s="618"/>
      <c r="B24" s="624"/>
      <c r="C24" s="24"/>
      <c r="D24" s="827"/>
      <c r="E24" s="519"/>
      <c r="F24" s="689"/>
      <c r="G24" s="682"/>
      <c r="H24" s="682"/>
      <c r="I24" s="682"/>
      <c r="J24" s="322"/>
      <c r="K24" s="233"/>
      <c r="L24" s="370"/>
      <c r="M24" s="375"/>
    </row>
    <row r="25" spans="1:18" ht="18" customHeight="1" x14ac:dyDescent="0.25">
      <c r="A25" s="618"/>
      <c r="B25" s="624"/>
      <c r="C25" s="24"/>
      <c r="D25" s="636" t="s">
        <v>114</v>
      </c>
      <c r="E25" s="634" t="s">
        <v>82</v>
      </c>
      <c r="F25" s="688" t="s">
        <v>194</v>
      </c>
      <c r="G25" s="690">
        <v>10</v>
      </c>
      <c r="H25" s="691">
        <v>20</v>
      </c>
      <c r="I25" s="681"/>
      <c r="J25" s="632" t="s">
        <v>124</v>
      </c>
      <c r="K25" s="366"/>
      <c r="L25" s="300">
        <v>1</v>
      </c>
      <c r="M25" s="195"/>
    </row>
    <row r="26" spans="1:18" ht="18" customHeight="1" x14ac:dyDescent="0.25">
      <c r="A26" s="618"/>
      <c r="B26" s="624"/>
      <c r="C26" s="24"/>
      <c r="D26" s="622"/>
      <c r="E26" s="635" t="s">
        <v>151</v>
      </c>
      <c r="F26" s="689"/>
      <c r="G26" s="692"/>
      <c r="H26" s="686"/>
      <c r="I26" s="687"/>
      <c r="J26" s="288"/>
      <c r="K26" s="304"/>
      <c r="L26" s="373"/>
      <c r="M26" s="195"/>
    </row>
    <row r="27" spans="1:18" ht="22" customHeight="1" x14ac:dyDescent="0.25">
      <c r="A27" s="618"/>
      <c r="B27" s="624"/>
      <c r="C27" s="24"/>
      <c r="D27" s="828" t="s">
        <v>161</v>
      </c>
      <c r="E27" s="640" t="s">
        <v>82</v>
      </c>
      <c r="F27" s="693" t="s">
        <v>194</v>
      </c>
      <c r="G27" s="690">
        <v>30</v>
      </c>
      <c r="H27" s="691">
        <v>90</v>
      </c>
      <c r="I27" s="681">
        <v>30</v>
      </c>
      <c r="J27" s="632" t="s">
        <v>124</v>
      </c>
      <c r="K27" s="366"/>
      <c r="L27" s="300"/>
      <c r="M27" s="560">
        <v>1</v>
      </c>
      <c r="N27" s="190"/>
    </row>
    <row r="28" spans="1:18" ht="22" customHeight="1" x14ac:dyDescent="0.25">
      <c r="A28" s="618"/>
      <c r="B28" s="624"/>
      <c r="C28" s="24"/>
      <c r="D28" s="829"/>
      <c r="E28" s="641" t="s">
        <v>151</v>
      </c>
      <c r="F28" s="694"/>
      <c r="G28" s="682"/>
      <c r="H28" s="682"/>
      <c r="I28" s="682"/>
      <c r="J28" s="288"/>
      <c r="K28" s="369"/>
      <c r="L28" s="373"/>
      <c r="M28" s="195"/>
      <c r="N28" s="190"/>
    </row>
    <row r="29" spans="1:18" ht="15.75" customHeight="1" x14ac:dyDescent="0.25">
      <c r="A29" s="830"/>
      <c r="B29" s="831"/>
      <c r="C29" s="832"/>
      <c r="D29" s="833" t="s">
        <v>62</v>
      </c>
      <c r="E29" s="642" t="s">
        <v>150</v>
      </c>
      <c r="F29" s="695" t="s">
        <v>195</v>
      </c>
      <c r="G29" s="696">
        <v>7.4</v>
      </c>
      <c r="H29" s="696">
        <v>7.4</v>
      </c>
      <c r="I29" s="696">
        <v>7.4</v>
      </c>
      <c r="J29" s="289" t="s">
        <v>32</v>
      </c>
      <c r="K29" s="381">
        <v>100</v>
      </c>
      <c r="L29" s="381">
        <v>100</v>
      </c>
      <c r="M29" s="281">
        <v>100</v>
      </c>
    </row>
    <row r="30" spans="1:18" ht="27.65" customHeight="1" x14ac:dyDescent="0.25">
      <c r="A30" s="830"/>
      <c r="B30" s="831"/>
      <c r="C30" s="832"/>
      <c r="D30" s="834"/>
      <c r="E30" s="643"/>
      <c r="F30" s="697"/>
      <c r="G30" s="698"/>
      <c r="H30" s="686"/>
      <c r="I30" s="686"/>
      <c r="J30" s="287" t="s">
        <v>37</v>
      </c>
      <c r="K30" s="382">
        <v>1</v>
      </c>
      <c r="L30" s="382">
        <v>1</v>
      </c>
      <c r="M30" s="282">
        <v>1</v>
      </c>
    </row>
    <row r="31" spans="1:18" ht="17.149999999999999" customHeight="1" x14ac:dyDescent="0.25">
      <c r="A31" s="618"/>
      <c r="B31" s="624"/>
      <c r="C31" s="625"/>
      <c r="D31" s="835" t="s">
        <v>159</v>
      </c>
      <c r="E31" s="642" t="s">
        <v>151</v>
      </c>
      <c r="F31" s="695" t="s">
        <v>195</v>
      </c>
      <c r="G31" s="682">
        <v>28.1</v>
      </c>
      <c r="H31" s="682">
        <v>7.5</v>
      </c>
      <c r="I31" s="682">
        <v>7.5</v>
      </c>
      <c r="J31" s="629" t="s">
        <v>125</v>
      </c>
      <c r="K31" s="368">
        <v>500</v>
      </c>
      <c r="L31" s="387"/>
      <c r="M31" s="384"/>
    </row>
    <row r="32" spans="1:18" ht="27.65" customHeight="1" x14ac:dyDescent="0.25">
      <c r="A32" s="618"/>
      <c r="B32" s="624"/>
      <c r="C32" s="625"/>
      <c r="D32" s="836"/>
      <c r="E32" s="644"/>
      <c r="F32" s="693"/>
      <c r="G32" s="682"/>
      <c r="H32" s="682"/>
      <c r="I32" s="682"/>
      <c r="J32" s="390" t="s">
        <v>126</v>
      </c>
      <c r="K32" s="389">
        <v>26</v>
      </c>
      <c r="L32" s="388"/>
      <c r="M32" s="384"/>
    </row>
    <row r="33" spans="1:13" ht="17.149999999999999" customHeight="1" x14ac:dyDescent="0.25">
      <c r="A33" s="618"/>
      <c r="B33" s="624"/>
      <c r="C33" s="625"/>
      <c r="D33" s="836"/>
      <c r="E33" s="645"/>
      <c r="F33" s="693"/>
      <c r="G33" s="682"/>
      <c r="H33" s="682"/>
      <c r="I33" s="682"/>
      <c r="J33" s="630" t="s">
        <v>127</v>
      </c>
      <c r="K33" s="367">
        <v>1</v>
      </c>
      <c r="L33" s="372">
        <v>3</v>
      </c>
      <c r="M33" s="383">
        <v>3</v>
      </c>
    </row>
    <row r="34" spans="1:13" ht="16.5" customHeight="1" x14ac:dyDescent="0.25">
      <c r="A34" s="830"/>
      <c r="B34" s="831"/>
      <c r="C34" s="832"/>
      <c r="D34" s="828" t="s">
        <v>79</v>
      </c>
      <c r="E34" s="821" t="s">
        <v>150</v>
      </c>
      <c r="F34" s="688" t="s">
        <v>195</v>
      </c>
      <c r="G34" s="690"/>
      <c r="H34" s="691">
        <v>2.5</v>
      </c>
      <c r="I34" s="681">
        <v>2.5</v>
      </c>
      <c r="J34" s="628" t="s">
        <v>65</v>
      </c>
      <c r="K34" s="302">
        <v>2</v>
      </c>
      <c r="L34" s="301">
        <v>1</v>
      </c>
      <c r="M34" s="283">
        <v>1</v>
      </c>
    </row>
    <row r="35" spans="1:13" ht="16.5" customHeight="1" x14ac:dyDescent="0.25">
      <c r="A35" s="830"/>
      <c r="B35" s="831"/>
      <c r="C35" s="832"/>
      <c r="D35" s="829"/>
      <c r="E35" s="822"/>
      <c r="F35" s="694" t="s">
        <v>196</v>
      </c>
      <c r="G35" s="685">
        <v>3.5</v>
      </c>
      <c r="H35" s="686"/>
      <c r="I35" s="687"/>
      <c r="J35" s="288"/>
      <c r="K35" s="76"/>
      <c r="L35" s="202"/>
      <c r="M35" s="284"/>
    </row>
    <row r="36" spans="1:13" ht="43" customHeight="1" x14ac:dyDescent="0.25">
      <c r="A36" s="830"/>
      <c r="B36" s="831"/>
      <c r="C36" s="832"/>
      <c r="D36" s="835" t="s">
        <v>86</v>
      </c>
      <c r="E36" s="646" t="s">
        <v>80</v>
      </c>
      <c r="F36" s="695" t="s">
        <v>194</v>
      </c>
      <c r="G36" s="696">
        <v>14.8</v>
      </c>
      <c r="H36" s="696"/>
      <c r="I36" s="696"/>
      <c r="J36" s="289" t="s">
        <v>158</v>
      </c>
      <c r="K36" s="480">
        <v>1</v>
      </c>
      <c r="L36" s="300"/>
      <c r="M36" s="285"/>
    </row>
    <row r="37" spans="1:13" ht="16" customHeight="1" x14ac:dyDescent="0.25">
      <c r="A37" s="830"/>
      <c r="B37" s="831"/>
      <c r="C37" s="832"/>
      <c r="D37" s="836"/>
      <c r="E37" s="642" t="s">
        <v>150</v>
      </c>
      <c r="F37" s="693"/>
      <c r="G37" s="682"/>
      <c r="H37" s="682"/>
      <c r="I37" s="682"/>
      <c r="J37" s="629" t="s">
        <v>100</v>
      </c>
      <c r="K37" s="587"/>
      <c r="L37" s="388">
        <v>1</v>
      </c>
      <c r="M37" s="586"/>
    </row>
    <row r="38" spans="1:13" ht="16" customHeight="1" x14ac:dyDescent="0.25">
      <c r="A38" s="830"/>
      <c r="B38" s="831"/>
      <c r="C38" s="832"/>
      <c r="D38" s="837"/>
      <c r="E38" s="647" t="s">
        <v>82</v>
      </c>
      <c r="F38" s="697"/>
      <c r="G38" s="698"/>
      <c r="H38" s="698"/>
      <c r="I38" s="698"/>
      <c r="J38" s="287" t="s">
        <v>67</v>
      </c>
      <c r="K38" s="588"/>
      <c r="L38" s="373">
        <v>1</v>
      </c>
      <c r="M38" s="284"/>
    </row>
    <row r="39" spans="1:13" ht="26.5" customHeight="1" x14ac:dyDescent="0.25">
      <c r="A39" s="618"/>
      <c r="B39" s="624"/>
      <c r="C39" s="625"/>
      <c r="D39" s="573" t="s">
        <v>128</v>
      </c>
      <c r="E39" s="646" t="s">
        <v>82</v>
      </c>
      <c r="F39" s="693" t="s">
        <v>194</v>
      </c>
      <c r="G39" s="690"/>
      <c r="H39" s="682">
        <v>25</v>
      </c>
      <c r="I39" s="681">
        <v>50</v>
      </c>
      <c r="J39" s="617" t="s">
        <v>152</v>
      </c>
      <c r="K39" s="457"/>
      <c r="L39" s="381">
        <v>1</v>
      </c>
      <c r="M39" s="394"/>
    </row>
    <row r="40" spans="1:13" ht="28.5" customHeight="1" x14ac:dyDescent="0.25">
      <c r="A40" s="618"/>
      <c r="B40" s="624"/>
      <c r="C40" s="625"/>
      <c r="D40" s="575"/>
      <c r="E40" s="648" t="s">
        <v>81</v>
      </c>
      <c r="F40" s="693"/>
      <c r="G40" s="692"/>
      <c r="H40" s="682"/>
      <c r="I40" s="701"/>
      <c r="J40" s="629" t="s">
        <v>174</v>
      </c>
      <c r="K40" s="368"/>
      <c r="L40" s="460">
        <v>1</v>
      </c>
      <c r="M40" s="461"/>
    </row>
    <row r="41" spans="1:13" ht="18" customHeight="1" x14ac:dyDescent="0.25">
      <c r="A41" s="618"/>
      <c r="B41" s="624"/>
      <c r="C41" s="625"/>
      <c r="D41" s="575"/>
      <c r="E41" s="648" t="s">
        <v>151</v>
      </c>
      <c r="F41" s="693"/>
      <c r="G41" s="692"/>
      <c r="H41" s="682"/>
      <c r="I41" s="701"/>
      <c r="J41" s="675" t="s">
        <v>129</v>
      </c>
      <c r="K41" s="676"/>
      <c r="L41" s="387"/>
      <c r="M41" s="677">
        <v>1</v>
      </c>
    </row>
    <row r="42" spans="1:13" ht="17.149999999999999" customHeight="1" x14ac:dyDescent="0.25">
      <c r="A42" s="830"/>
      <c r="B42" s="831"/>
      <c r="C42" s="832"/>
      <c r="D42" s="835" t="s">
        <v>182</v>
      </c>
      <c r="E42" s="646" t="s">
        <v>150</v>
      </c>
      <c r="F42" s="695"/>
      <c r="G42" s="696"/>
      <c r="H42" s="696"/>
      <c r="I42" s="696"/>
      <c r="J42" s="612" t="s">
        <v>175</v>
      </c>
      <c r="K42" s="305">
        <v>1</v>
      </c>
      <c r="L42" s="525"/>
      <c r="M42" s="493"/>
    </row>
    <row r="43" spans="1:13" ht="17.149999999999999" customHeight="1" x14ac:dyDescent="0.25">
      <c r="A43" s="830"/>
      <c r="B43" s="831"/>
      <c r="C43" s="832"/>
      <c r="D43" s="836"/>
      <c r="E43" s="648" t="s">
        <v>82</v>
      </c>
      <c r="F43" s="693"/>
      <c r="G43" s="682"/>
      <c r="H43" s="682"/>
      <c r="I43" s="702"/>
      <c r="J43" s="481" t="s">
        <v>67</v>
      </c>
      <c r="K43" s="603"/>
      <c r="L43" s="492">
        <v>1</v>
      </c>
      <c r="M43" s="284"/>
    </row>
    <row r="44" spans="1:13" ht="20.149999999999999" customHeight="1" x14ac:dyDescent="0.25">
      <c r="A44" s="618"/>
      <c r="B44" s="624"/>
      <c r="C44" s="25"/>
      <c r="D44" s="845" t="s">
        <v>68</v>
      </c>
      <c r="E44" s="646" t="s">
        <v>150</v>
      </c>
      <c r="F44" s="688" t="s">
        <v>194</v>
      </c>
      <c r="G44" s="690">
        <v>19.8</v>
      </c>
      <c r="H44" s="691">
        <v>17.2</v>
      </c>
      <c r="I44" s="681">
        <v>10</v>
      </c>
      <c r="J44" s="847" t="s">
        <v>70</v>
      </c>
      <c r="K44" s="299">
        <v>2</v>
      </c>
      <c r="L44" s="301">
        <v>3</v>
      </c>
      <c r="M44" s="620">
        <v>1</v>
      </c>
    </row>
    <row r="45" spans="1:13" ht="14.5" customHeight="1" x14ac:dyDescent="0.25">
      <c r="A45" s="618"/>
      <c r="B45" s="624"/>
      <c r="C45" s="25"/>
      <c r="D45" s="846"/>
      <c r="E45" s="647"/>
      <c r="F45" s="689" t="s">
        <v>193</v>
      </c>
      <c r="G45" s="685">
        <f>6.5+9</f>
        <v>15.5</v>
      </c>
      <c r="H45" s="686">
        <v>6.5</v>
      </c>
      <c r="I45" s="687"/>
      <c r="J45" s="848"/>
      <c r="K45" s="304"/>
      <c r="L45" s="307"/>
      <c r="M45" s="59"/>
    </row>
    <row r="46" spans="1:13" ht="57" customHeight="1" x14ac:dyDescent="0.25">
      <c r="A46" s="618"/>
      <c r="B46" s="624"/>
      <c r="C46" s="25"/>
      <c r="D46" s="631" t="s">
        <v>168</v>
      </c>
      <c r="E46" s="393" t="s">
        <v>151</v>
      </c>
      <c r="F46" s="703" t="s">
        <v>194</v>
      </c>
      <c r="G46" s="704">
        <v>6.1</v>
      </c>
      <c r="H46" s="705"/>
      <c r="I46" s="706"/>
      <c r="J46" s="505" t="s">
        <v>134</v>
      </c>
      <c r="K46" s="304">
        <v>1</v>
      </c>
      <c r="L46" s="507"/>
      <c r="M46" s="395"/>
    </row>
    <row r="47" spans="1:13" ht="44.5" customHeight="1" x14ac:dyDescent="0.25">
      <c r="A47" s="618"/>
      <c r="B47" s="624"/>
      <c r="C47" s="25"/>
      <c r="D47" s="678" t="s">
        <v>110</v>
      </c>
      <c r="E47" s="498" t="s">
        <v>150</v>
      </c>
      <c r="F47" s="688" t="s">
        <v>193</v>
      </c>
      <c r="G47" s="680">
        <v>7.9</v>
      </c>
      <c r="H47" s="699"/>
      <c r="I47" s="700"/>
      <c r="J47" s="289" t="s">
        <v>163</v>
      </c>
      <c r="K47" s="457">
        <v>1</v>
      </c>
      <c r="L47" s="301"/>
      <c r="M47" s="672"/>
    </row>
    <row r="48" spans="1:13" ht="44.5" customHeight="1" x14ac:dyDescent="0.25">
      <c r="A48" s="771"/>
      <c r="B48" s="772"/>
      <c r="C48" s="25"/>
      <c r="D48" s="774" t="s">
        <v>201</v>
      </c>
      <c r="E48" s="574" t="s">
        <v>151</v>
      </c>
      <c r="F48" s="688"/>
      <c r="G48" s="690"/>
      <c r="H48" s="691"/>
      <c r="I48" s="719"/>
      <c r="J48" s="773" t="s">
        <v>175</v>
      </c>
      <c r="K48" s="299"/>
      <c r="L48" s="301">
        <v>1</v>
      </c>
      <c r="M48" s="775"/>
    </row>
    <row r="49" spans="1:18" ht="17.25" customHeight="1" thickBot="1" x14ac:dyDescent="0.3">
      <c r="A49" s="26"/>
      <c r="B49" s="140"/>
      <c r="C49" s="27"/>
      <c r="D49" s="63"/>
      <c r="E49" s="650"/>
      <c r="F49" s="128" t="s">
        <v>4</v>
      </c>
      <c r="G49" s="240">
        <f>+G16+G17+G18+G19</f>
        <v>197</v>
      </c>
      <c r="H49" s="259">
        <f t="shared" ref="H49:I49" si="5">+H16+H17+H18+H19</f>
        <v>188.6</v>
      </c>
      <c r="I49" s="125">
        <f t="shared" si="5"/>
        <v>161.30000000000001</v>
      </c>
      <c r="J49" s="319"/>
      <c r="K49" s="135"/>
      <c r="L49" s="308"/>
      <c r="M49" s="679"/>
    </row>
    <row r="50" spans="1:18" ht="16" customHeight="1" x14ac:dyDescent="0.25">
      <c r="A50" s="840" t="s">
        <v>3</v>
      </c>
      <c r="B50" s="841" t="s">
        <v>3</v>
      </c>
      <c r="C50" s="842" t="s">
        <v>5</v>
      </c>
      <c r="D50" s="62" t="s">
        <v>43</v>
      </c>
      <c r="E50" s="708"/>
      <c r="F50" s="709" t="s">
        <v>16</v>
      </c>
      <c r="G50" s="711"/>
      <c r="H50" s="674">
        <v>6.1</v>
      </c>
      <c r="I50" s="674"/>
      <c r="J50" s="712"/>
      <c r="K50" s="713"/>
      <c r="L50" s="714"/>
      <c r="M50" s="715"/>
      <c r="O50" s="749" t="s">
        <v>16</v>
      </c>
      <c r="P50" s="750">
        <f>+G58</f>
        <v>6.1</v>
      </c>
      <c r="Q50" s="750">
        <f t="shared" ref="Q50:R50" si="6">+H58</f>
        <v>0</v>
      </c>
      <c r="R50" s="750">
        <f t="shared" si="6"/>
        <v>0</v>
      </c>
    </row>
    <row r="51" spans="1:18" ht="16" customHeight="1" x14ac:dyDescent="0.25">
      <c r="A51" s="830"/>
      <c r="B51" s="831"/>
      <c r="C51" s="832"/>
      <c r="D51" s="707"/>
      <c r="E51" s="649"/>
      <c r="F51" s="559" t="s">
        <v>169</v>
      </c>
      <c r="G51" s="102">
        <f>82.1-69.2</f>
        <v>12.9</v>
      </c>
      <c r="H51" s="72">
        <f>629.7+69.2</f>
        <v>698.9</v>
      </c>
      <c r="I51" s="459">
        <v>28.7</v>
      </c>
      <c r="J51" s="321"/>
      <c r="K51" s="1"/>
      <c r="L51" s="348"/>
      <c r="M51" s="716"/>
      <c r="O51" s="749" t="s">
        <v>169</v>
      </c>
      <c r="P51" s="750">
        <f>+G54+G62+G64+G65+G66</f>
        <v>82.1</v>
      </c>
      <c r="Q51" s="750">
        <f t="shared" ref="Q51:R51" si="7">+H54+H62+H64+H65+H66</f>
        <v>629.70000000000005</v>
      </c>
      <c r="R51" s="750">
        <f t="shared" si="7"/>
        <v>28.7</v>
      </c>
    </row>
    <row r="52" spans="1:18" ht="16" customHeight="1" x14ac:dyDescent="0.25">
      <c r="A52" s="830"/>
      <c r="B52" s="831"/>
      <c r="C52" s="832"/>
      <c r="D52" s="707"/>
      <c r="E52" s="65"/>
      <c r="F52" s="559" t="s">
        <v>63</v>
      </c>
      <c r="G52" s="102">
        <f>231.7-12</f>
        <v>219.7</v>
      </c>
      <c r="H52" s="72"/>
      <c r="I52" s="235"/>
      <c r="J52" s="321"/>
      <c r="K52" s="1"/>
      <c r="L52" s="348"/>
      <c r="M52" s="326"/>
      <c r="O52" s="749" t="s">
        <v>63</v>
      </c>
      <c r="P52" s="750">
        <f>+G59+G63</f>
        <v>231.7</v>
      </c>
      <c r="Q52" s="750">
        <f t="shared" ref="Q52:R52" si="8">+H59+H63</f>
        <v>0</v>
      </c>
      <c r="R52" s="750">
        <f t="shared" si="8"/>
        <v>0</v>
      </c>
    </row>
    <row r="53" spans="1:18" ht="16" customHeight="1" x14ac:dyDescent="0.25">
      <c r="A53" s="830"/>
      <c r="B53" s="831"/>
      <c r="C53" s="832"/>
      <c r="D53" s="707"/>
      <c r="E53" s="65"/>
      <c r="F53" s="710" t="s">
        <v>40</v>
      </c>
      <c r="G53" s="102">
        <f>86-56</f>
        <v>30</v>
      </c>
      <c r="H53" s="72">
        <v>56</v>
      </c>
      <c r="I53" s="102"/>
      <c r="J53" s="322"/>
      <c r="K53" s="717"/>
      <c r="L53" s="348"/>
      <c r="M53" s="326"/>
      <c r="O53" s="749" t="s">
        <v>40</v>
      </c>
      <c r="P53" s="750">
        <f>+G55+G61</f>
        <v>86</v>
      </c>
      <c r="Q53" s="750">
        <f t="shared" ref="Q53:R53" si="9">+H55+H61</f>
        <v>0</v>
      </c>
      <c r="R53" s="750">
        <f t="shared" si="9"/>
        <v>0</v>
      </c>
    </row>
    <row r="54" spans="1:18" ht="15" customHeight="1" x14ac:dyDescent="0.25">
      <c r="A54" s="830"/>
      <c r="B54" s="831"/>
      <c r="C54" s="832"/>
      <c r="D54" s="823" t="s">
        <v>55</v>
      </c>
      <c r="E54" s="495" t="s">
        <v>82</v>
      </c>
      <c r="F54" s="688" t="s">
        <v>194</v>
      </c>
      <c r="G54" s="690">
        <v>12.9</v>
      </c>
      <c r="H54" s="691">
        <v>38.700000000000003</v>
      </c>
      <c r="I54" s="681">
        <v>28.7</v>
      </c>
      <c r="J54" s="321" t="s">
        <v>27</v>
      </c>
      <c r="K54" s="305">
        <v>130</v>
      </c>
      <c r="L54" s="301">
        <v>105</v>
      </c>
      <c r="M54" s="672">
        <v>70</v>
      </c>
      <c r="O54" s="749"/>
      <c r="P54" s="750">
        <f>+P50+P51+P52+P53</f>
        <v>405.9</v>
      </c>
      <c r="Q54" s="750">
        <f t="shared" ref="Q54:R54" si="10">+Q50+Q51+Q52+Q53</f>
        <v>629.70000000000005</v>
      </c>
      <c r="R54" s="750">
        <f t="shared" si="10"/>
        <v>28.7</v>
      </c>
    </row>
    <row r="55" spans="1:18" ht="15" customHeight="1" x14ac:dyDescent="0.25">
      <c r="A55" s="830"/>
      <c r="B55" s="831"/>
      <c r="C55" s="832"/>
      <c r="D55" s="825"/>
      <c r="E55" s="487" t="s">
        <v>150</v>
      </c>
      <c r="F55" s="728" t="s">
        <v>193</v>
      </c>
      <c r="G55" s="685">
        <v>30</v>
      </c>
      <c r="H55" s="698"/>
      <c r="I55" s="687"/>
      <c r="J55" s="322"/>
      <c r="K55" s="304"/>
      <c r="L55" s="306"/>
      <c r="M55" s="60"/>
      <c r="O55" s="749"/>
      <c r="P55" s="750">
        <f>+P54-G67</f>
        <v>143.30000000000001</v>
      </c>
      <c r="Q55" s="750">
        <f t="shared" ref="Q55:R55" si="11">+Q54-H67</f>
        <v>-131.30000000000001</v>
      </c>
      <c r="R55" s="750">
        <f t="shared" si="11"/>
        <v>0</v>
      </c>
    </row>
    <row r="56" spans="1:18" ht="21" customHeight="1" x14ac:dyDescent="0.25">
      <c r="A56" s="618"/>
      <c r="B56" s="624"/>
      <c r="C56" s="24"/>
      <c r="D56" s="843" t="s">
        <v>59</v>
      </c>
      <c r="E56" s="65"/>
      <c r="F56" s="718"/>
      <c r="G56" s="690"/>
      <c r="H56" s="719"/>
      <c r="I56" s="681"/>
      <c r="J56" s="323"/>
      <c r="K56" s="57"/>
      <c r="L56" s="316"/>
      <c r="M56" s="310"/>
    </row>
    <row r="57" spans="1:18" ht="21" customHeight="1" x14ac:dyDescent="0.25">
      <c r="A57" s="618"/>
      <c r="B57" s="624"/>
      <c r="C57" s="24"/>
      <c r="D57" s="844"/>
      <c r="E57" s="65"/>
      <c r="F57" s="720"/>
      <c r="G57" s="721"/>
      <c r="H57" s="722"/>
      <c r="I57" s="722"/>
      <c r="J57" s="324"/>
      <c r="K57" s="313"/>
      <c r="L57" s="317"/>
      <c r="M57" s="311"/>
    </row>
    <row r="58" spans="1:18" ht="15.65" customHeight="1" x14ac:dyDescent="0.25">
      <c r="A58" s="618"/>
      <c r="B58" s="624"/>
      <c r="C58" s="24"/>
      <c r="D58" s="545" t="s">
        <v>97</v>
      </c>
      <c r="E58" s="757"/>
      <c r="F58" s="723" t="s">
        <v>195</v>
      </c>
      <c r="G58" s="730">
        <v>6.1</v>
      </c>
      <c r="H58" s="732"/>
      <c r="I58" s="732"/>
      <c r="J58" s="838" t="s">
        <v>98</v>
      </c>
      <c r="K58" s="305">
        <v>1</v>
      </c>
      <c r="L58" s="307">
        <v>2</v>
      </c>
      <c r="M58" s="59"/>
    </row>
    <row r="59" spans="1:18" ht="15.65" customHeight="1" x14ac:dyDescent="0.25">
      <c r="A59" s="618"/>
      <c r="B59" s="624"/>
      <c r="C59" s="24"/>
      <c r="D59" s="546"/>
      <c r="E59" s="65"/>
      <c r="F59" s="729" t="s">
        <v>196</v>
      </c>
      <c r="G59" s="731">
        <v>20</v>
      </c>
      <c r="H59" s="722"/>
      <c r="I59" s="733"/>
      <c r="J59" s="839"/>
      <c r="K59" s="305"/>
      <c r="L59" s="307"/>
      <c r="M59" s="59"/>
    </row>
    <row r="60" spans="1:18" ht="40.5" customHeight="1" x14ac:dyDescent="0.25">
      <c r="A60" s="618"/>
      <c r="B60" s="624"/>
      <c r="C60" s="24"/>
      <c r="D60" s="129" t="s">
        <v>58</v>
      </c>
      <c r="E60" s="544"/>
      <c r="F60" s="734"/>
      <c r="G60" s="730"/>
      <c r="H60" s="732"/>
      <c r="I60" s="683"/>
      <c r="J60" s="325" t="s">
        <v>96</v>
      </c>
      <c r="K60" s="314">
        <v>1</v>
      </c>
      <c r="L60" s="318">
        <v>5</v>
      </c>
      <c r="M60" s="312"/>
    </row>
    <row r="61" spans="1:18" ht="15" customHeight="1" x14ac:dyDescent="0.25">
      <c r="A61" s="618"/>
      <c r="B61" s="624"/>
      <c r="C61" s="24"/>
      <c r="D61" s="149" t="s">
        <v>107</v>
      </c>
      <c r="E61" s="88"/>
      <c r="F61" s="724" t="s">
        <v>193</v>
      </c>
      <c r="G61" s="692">
        <f>30+26</f>
        <v>56</v>
      </c>
      <c r="H61" s="727"/>
      <c r="I61" s="727"/>
      <c r="J61" s="321"/>
      <c r="K61" s="1"/>
      <c r="L61" s="348"/>
      <c r="M61" s="326"/>
    </row>
    <row r="62" spans="1:18" ht="28" customHeight="1" x14ac:dyDescent="0.25">
      <c r="A62" s="618"/>
      <c r="B62" s="624"/>
      <c r="C62" s="24"/>
      <c r="D62" s="150" t="s">
        <v>164</v>
      </c>
      <c r="E62" s="88"/>
      <c r="F62" s="725" t="s">
        <v>194</v>
      </c>
      <c r="G62" s="692">
        <v>23</v>
      </c>
      <c r="H62" s="727"/>
      <c r="I62" s="701"/>
      <c r="J62" s="321"/>
      <c r="K62" s="1"/>
      <c r="L62" s="348"/>
      <c r="M62" s="326"/>
    </row>
    <row r="63" spans="1:18" ht="15.65" customHeight="1" x14ac:dyDescent="0.25">
      <c r="A63" s="618"/>
      <c r="B63" s="624"/>
      <c r="C63" s="24"/>
      <c r="D63" s="397" t="s">
        <v>171</v>
      </c>
      <c r="E63" s="88"/>
      <c r="F63" s="724" t="s">
        <v>196</v>
      </c>
      <c r="G63" s="692">
        <v>211.7</v>
      </c>
      <c r="H63" s="727"/>
      <c r="I63" s="701"/>
      <c r="J63" s="321"/>
      <c r="K63" s="1"/>
      <c r="L63" s="348"/>
      <c r="M63" s="326"/>
    </row>
    <row r="64" spans="1:18" ht="27" customHeight="1" x14ac:dyDescent="0.25">
      <c r="A64" s="618"/>
      <c r="B64" s="624"/>
      <c r="C64" s="24"/>
      <c r="D64" s="397" t="s">
        <v>165</v>
      </c>
      <c r="E64" s="88"/>
      <c r="F64" s="725" t="s">
        <v>194</v>
      </c>
      <c r="G64" s="692">
        <v>46.2</v>
      </c>
      <c r="H64" s="727"/>
      <c r="I64" s="701"/>
      <c r="J64" s="321"/>
      <c r="K64" s="1"/>
      <c r="L64" s="348"/>
      <c r="M64" s="326"/>
    </row>
    <row r="65" spans="1:18" ht="15" customHeight="1" x14ac:dyDescent="0.25">
      <c r="A65" s="618"/>
      <c r="B65" s="624"/>
      <c r="C65" s="24"/>
      <c r="D65" s="396" t="s">
        <v>184</v>
      </c>
      <c r="E65" s="88"/>
      <c r="F65" s="725" t="s">
        <v>194</v>
      </c>
      <c r="G65" s="692"/>
      <c r="H65" s="727">
        <v>91</v>
      </c>
      <c r="I65" s="701"/>
      <c r="J65" s="321"/>
      <c r="K65" s="1"/>
      <c r="L65" s="348"/>
      <c r="M65" s="326"/>
    </row>
    <row r="66" spans="1:18" ht="30" customHeight="1" x14ac:dyDescent="0.25">
      <c r="A66" s="618"/>
      <c r="B66" s="624"/>
      <c r="C66" s="24"/>
      <c r="D66" s="397" t="s">
        <v>166</v>
      </c>
      <c r="E66" s="649"/>
      <c r="F66" s="693" t="s">
        <v>194</v>
      </c>
      <c r="G66" s="685"/>
      <c r="H66" s="721">
        <v>500</v>
      </c>
      <c r="I66" s="687"/>
      <c r="J66" s="322"/>
      <c r="K66" s="1"/>
      <c r="L66" s="348"/>
      <c r="M66" s="326"/>
    </row>
    <row r="67" spans="1:18" ht="17.25" customHeight="1" thickBot="1" x14ac:dyDescent="0.3">
      <c r="A67" s="26"/>
      <c r="B67" s="140"/>
      <c r="C67" s="110"/>
      <c r="D67" s="308"/>
      <c r="E67" s="650"/>
      <c r="F67" s="128" t="s">
        <v>4</v>
      </c>
      <c r="G67" s="240">
        <f>+G50+G51+G52+G53</f>
        <v>262.60000000000002</v>
      </c>
      <c r="H67" s="125">
        <f>+H50+H51+H52+H53</f>
        <v>761</v>
      </c>
      <c r="I67" s="245">
        <f>+I50+I51+I52+I53</f>
        <v>28.7</v>
      </c>
      <c r="J67" s="330"/>
      <c r="K67" s="135"/>
      <c r="L67" s="308"/>
      <c r="M67" s="303"/>
    </row>
    <row r="68" spans="1:18" ht="15.75" customHeight="1" thickBot="1" x14ac:dyDescent="0.3">
      <c r="A68" s="26" t="s">
        <v>3</v>
      </c>
      <c r="B68" s="141" t="s">
        <v>3</v>
      </c>
      <c r="C68" s="855" t="s">
        <v>6</v>
      </c>
      <c r="D68" s="855"/>
      <c r="E68" s="855"/>
      <c r="F68" s="856"/>
      <c r="G68" s="261">
        <f>G67+G49</f>
        <v>459.6</v>
      </c>
      <c r="H68" s="262">
        <f>H67+H49</f>
        <v>949.6</v>
      </c>
      <c r="I68" s="212">
        <f>I67+I49</f>
        <v>190</v>
      </c>
      <c r="J68" s="857"/>
      <c r="K68" s="858"/>
      <c r="L68" s="858"/>
      <c r="M68" s="859"/>
    </row>
    <row r="69" spans="1:18" ht="17.25" customHeight="1" thickBot="1" x14ac:dyDescent="0.3">
      <c r="A69" s="14" t="s">
        <v>3</v>
      </c>
      <c r="B69" s="142" t="s">
        <v>5</v>
      </c>
      <c r="C69" s="860" t="s">
        <v>28</v>
      </c>
      <c r="D69" s="861"/>
      <c r="E69" s="861"/>
      <c r="F69" s="861"/>
      <c r="G69" s="861"/>
      <c r="H69" s="861"/>
      <c r="I69" s="861"/>
      <c r="J69" s="861"/>
      <c r="K69" s="861"/>
      <c r="L69" s="861"/>
      <c r="M69" s="862"/>
    </row>
    <row r="70" spans="1:18" ht="17.149999999999999" customHeight="1" x14ac:dyDescent="0.25">
      <c r="A70" s="627" t="s">
        <v>3</v>
      </c>
      <c r="B70" s="623" t="s">
        <v>5</v>
      </c>
      <c r="C70" s="32" t="s">
        <v>3</v>
      </c>
      <c r="D70" s="913" t="s">
        <v>38</v>
      </c>
      <c r="E70" s="863"/>
      <c r="F70" s="766" t="s">
        <v>16</v>
      </c>
      <c r="G70" s="735">
        <v>42.5</v>
      </c>
      <c r="H70" s="768">
        <f>42.5+12</f>
        <v>54.5</v>
      </c>
      <c r="I70" s="735">
        <f>42.5+12</f>
        <v>54.5</v>
      </c>
      <c r="J70" s="333"/>
      <c r="K70" s="36"/>
      <c r="L70" s="34"/>
      <c r="M70" s="189"/>
      <c r="O70" s="749" t="s">
        <v>16</v>
      </c>
      <c r="P70" s="750">
        <f>+G72+G74</f>
        <v>42.5</v>
      </c>
      <c r="Q70" s="750">
        <f t="shared" ref="Q70:R70" si="12">+H72+H74</f>
        <v>42.5</v>
      </c>
      <c r="R70" s="750">
        <f t="shared" si="12"/>
        <v>42.5</v>
      </c>
    </row>
    <row r="71" spans="1:18" ht="17.149999999999999" customHeight="1" x14ac:dyDescent="0.25">
      <c r="A71" s="758"/>
      <c r="B71" s="759"/>
      <c r="C71" s="760"/>
      <c r="D71" s="914"/>
      <c r="E71" s="864"/>
      <c r="F71" s="770" t="s">
        <v>63</v>
      </c>
      <c r="G71" s="767">
        <v>12</v>
      </c>
      <c r="H71" s="762"/>
      <c r="I71" s="769"/>
      <c r="J71" s="763"/>
      <c r="K71" s="764"/>
      <c r="L71" s="761"/>
      <c r="M71" s="765"/>
      <c r="O71" s="749"/>
      <c r="P71" s="750"/>
      <c r="Q71" s="750"/>
      <c r="R71" s="750"/>
    </row>
    <row r="72" spans="1:18" ht="20.5" customHeight="1" x14ac:dyDescent="0.25">
      <c r="A72" s="830"/>
      <c r="B72" s="831"/>
      <c r="C72" s="832"/>
      <c r="D72" s="865" t="s">
        <v>29</v>
      </c>
      <c r="E72" s="498" t="s">
        <v>82</v>
      </c>
      <c r="F72" s="736" t="s">
        <v>195</v>
      </c>
      <c r="G72" s="696">
        <v>34</v>
      </c>
      <c r="H72" s="696">
        <v>34</v>
      </c>
      <c r="I72" s="696">
        <v>34</v>
      </c>
      <c r="J72" s="334" t="s">
        <v>52</v>
      </c>
      <c r="K72" s="350">
        <v>150</v>
      </c>
      <c r="L72" s="353">
        <v>150</v>
      </c>
      <c r="M72" s="188">
        <v>150</v>
      </c>
      <c r="O72" s="749"/>
      <c r="P72" s="750">
        <f>+P70-G75</f>
        <v>-12</v>
      </c>
      <c r="Q72" s="750">
        <f t="shared" ref="Q72:R72" si="13">+Q70-H75</f>
        <v>-12</v>
      </c>
      <c r="R72" s="750">
        <f t="shared" si="13"/>
        <v>-12</v>
      </c>
    </row>
    <row r="73" spans="1:18" ht="22" customHeight="1" x14ac:dyDescent="0.25">
      <c r="A73" s="830"/>
      <c r="B73" s="831"/>
      <c r="C73" s="832"/>
      <c r="D73" s="866"/>
      <c r="E73" s="448" t="s">
        <v>150</v>
      </c>
      <c r="F73" s="737"/>
      <c r="G73" s="698"/>
      <c r="H73" s="698"/>
      <c r="I73" s="698"/>
      <c r="J73" s="335" t="s">
        <v>30</v>
      </c>
      <c r="K73" s="351">
        <v>5</v>
      </c>
      <c r="L73" s="354">
        <v>5</v>
      </c>
      <c r="M73" s="331">
        <v>5</v>
      </c>
    </row>
    <row r="74" spans="1:18" ht="68.150000000000006" customHeight="1" x14ac:dyDescent="0.25">
      <c r="A74" s="618"/>
      <c r="B74" s="624"/>
      <c r="C74" s="625"/>
      <c r="D74" s="10" t="s">
        <v>51</v>
      </c>
      <c r="E74" s="393" t="s">
        <v>150</v>
      </c>
      <c r="F74" s="738" t="s">
        <v>195</v>
      </c>
      <c r="G74" s="698">
        <v>8.5</v>
      </c>
      <c r="H74" s="698">
        <v>8.5</v>
      </c>
      <c r="I74" s="698">
        <v>8.5</v>
      </c>
      <c r="J74" s="335" t="s">
        <v>54</v>
      </c>
      <c r="K74" s="352">
        <v>2</v>
      </c>
      <c r="L74" s="355">
        <v>2</v>
      </c>
      <c r="M74" s="332">
        <v>2</v>
      </c>
    </row>
    <row r="75" spans="1:18" ht="17.25" customHeight="1" thickBot="1" x14ac:dyDescent="0.3">
      <c r="A75" s="26"/>
      <c r="B75" s="140"/>
      <c r="C75" s="117"/>
      <c r="D75" s="119"/>
      <c r="E75" s="651"/>
      <c r="F75" s="652" t="s">
        <v>4</v>
      </c>
      <c r="G75" s="258">
        <f>+G70+G71</f>
        <v>54.5</v>
      </c>
      <c r="H75" s="244">
        <f>+H70+H71</f>
        <v>54.5</v>
      </c>
      <c r="I75" s="245">
        <f>+I70+I71</f>
        <v>54.5</v>
      </c>
      <c r="J75" s="319"/>
      <c r="K75" s="135"/>
      <c r="L75" s="308"/>
      <c r="M75" s="303"/>
    </row>
    <row r="76" spans="1:18" ht="15.65" customHeight="1" thickBot="1" x14ac:dyDescent="0.3">
      <c r="A76" s="14" t="s">
        <v>3</v>
      </c>
      <c r="B76" s="142" t="s">
        <v>5</v>
      </c>
      <c r="C76" s="880" t="s">
        <v>6</v>
      </c>
      <c r="D76" s="855"/>
      <c r="E76" s="855"/>
      <c r="F76" s="856"/>
      <c r="G76" s="263">
        <f t="shared" ref="G76:I76" si="14">G75</f>
        <v>54.5</v>
      </c>
      <c r="H76" s="262">
        <f t="shared" si="14"/>
        <v>54.5</v>
      </c>
      <c r="I76" s="133">
        <f t="shared" si="14"/>
        <v>54.5</v>
      </c>
      <c r="J76" s="857"/>
      <c r="K76" s="858"/>
      <c r="L76" s="858"/>
      <c r="M76" s="859"/>
    </row>
    <row r="77" spans="1:18" ht="17.25" customHeight="1" thickBot="1" x14ac:dyDescent="0.3">
      <c r="A77" s="14" t="s">
        <v>3</v>
      </c>
      <c r="B77" s="142" t="s">
        <v>18</v>
      </c>
      <c r="C77" s="849" t="s">
        <v>64</v>
      </c>
      <c r="D77" s="850"/>
      <c r="E77" s="850"/>
      <c r="F77" s="850"/>
      <c r="G77" s="850"/>
      <c r="H77" s="850"/>
      <c r="I77" s="850"/>
      <c r="J77" s="850"/>
      <c r="K77" s="850"/>
      <c r="L77" s="850"/>
      <c r="M77" s="851"/>
    </row>
    <row r="78" spans="1:18" ht="41.5" customHeight="1" x14ac:dyDescent="0.25">
      <c r="A78" s="627" t="s">
        <v>3</v>
      </c>
      <c r="B78" s="623" t="s">
        <v>18</v>
      </c>
      <c r="C78" s="40" t="s">
        <v>3</v>
      </c>
      <c r="D78" s="204" t="s">
        <v>39</v>
      </c>
      <c r="E78" s="205"/>
      <c r="F78" s="38" t="s">
        <v>16</v>
      </c>
      <c r="G78" s="739">
        <v>26</v>
      </c>
      <c r="H78" s="739">
        <v>20.5</v>
      </c>
      <c r="I78" s="739">
        <v>25.5</v>
      </c>
      <c r="J78" s="357"/>
      <c r="K78" s="358"/>
      <c r="L78" s="362"/>
      <c r="M78" s="336"/>
      <c r="O78" s="749" t="s">
        <v>16</v>
      </c>
      <c r="P78" s="750">
        <f>+G79+G80+G82+G83+G84+G85</f>
        <v>26</v>
      </c>
      <c r="Q78" s="750">
        <f>+H79+H80+H82+H83+H84+H85</f>
        <v>20.5</v>
      </c>
      <c r="R78" s="750">
        <f>+I79+I80+I82+I83+I84+I85</f>
        <v>25.5</v>
      </c>
    </row>
    <row r="79" spans="1:18" ht="28.4" customHeight="1" x14ac:dyDescent="0.25">
      <c r="A79" s="618"/>
      <c r="B79" s="624"/>
      <c r="C79" s="40"/>
      <c r="D79" s="53" t="s">
        <v>31</v>
      </c>
      <c r="E79" s="530" t="s">
        <v>150</v>
      </c>
      <c r="F79" s="740" t="s">
        <v>195</v>
      </c>
      <c r="G79" s="741">
        <v>6</v>
      </c>
      <c r="H79" s="741">
        <v>6</v>
      </c>
      <c r="I79" s="741">
        <v>6</v>
      </c>
      <c r="J79" s="339" t="s">
        <v>33</v>
      </c>
      <c r="K79" s="352">
        <v>3</v>
      </c>
      <c r="L79" s="355">
        <v>3</v>
      </c>
      <c r="M79" s="332">
        <v>3</v>
      </c>
      <c r="O79" s="749"/>
      <c r="P79" s="750">
        <f>+P78-G86</f>
        <v>0</v>
      </c>
      <c r="Q79" s="750">
        <f t="shared" ref="Q79:R79" si="15">+Q78-H86</f>
        <v>0</v>
      </c>
      <c r="R79" s="750">
        <f t="shared" si="15"/>
        <v>0</v>
      </c>
    </row>
    <row r="80" spans="1:18" ht="41.25" customHeight="1" x14ac:dyDescent="0.25">
      <c r="A80" s="618"/>
      <c r="B80" s="624"/>
      <c r="C80" s="42"/>
      <c r="D80" s="2" t="s">
        <v>83</v>
      </c>
      <c r="E80" s="531" t="s">
        <v>150</v>
      </c>
      <c r="F80" s="703" t="s">
        <v>195</v>
      </c>
      <c r="G80" s="698">
        <v>2.5</v>
      </c>
      <c r="H80" s="698">
        <v>2.5</v>
      </c>
      <c r="I80" s="698">
        <v>2.5</v>
      </c>
      <c r="J80" s="339" t="s">
        <v>66</v>
      </c>
      <c r="K80" s="359">
        <v>6</v>
      </c>
      <c r="L80" s="363">
        <v>6</v>
      </c>
      <c r="M80" s="84">
        <v>6</v>
      </c>
    </row>
    <row r="81" spans="1:18" ht="14.15" customHeight="1" x14ac:dyDescent="0.25">
      <c r="A81" s="618"/>
      <c r="B81" s="624"/>
      <c r="C81" s="40"/>
      <c r="D81" s="151" t="s">
        <v>44</v>
      </c>
      <c r="E81" s="532"/>
      <c r="F81" s="744"/>
      <c r="G81" s="690"/>
      <c r="H81" s="682"/>
      <c r="I81" s="682"/>
      <c r="J81" s="334"/>
      <c r="K81" s="153"/>
      <c r="L81" s="151"/>
      <c r="M81" s="337"/>
    </row>
    <row r="82" spans="1:18" ht="26.15" customHeight="1" x14ac:dyDescent="0.25">
      <c r="A82" s="618"/>
      <c r="B82" s="624"/>
      <c r="C82" s="42"/>
      <c r="D82" s="621" t="s">
        <v>154</v>
      </c>
      <c r="E82" s="530" t="s">
        <v>150</v>
      </c>
      <c r="F82" s="742" t="s">
        <v>195</v>
      </c>
      <c r="G82" s="692">
        <v>2</v>
      </c>
      <c r="H82" s="727">
        <v>2</v>
      </c>
      <c r="I82" s="701">
        <v>2</v>
      </c>
      <c r="J82" s="340" t="s">
        <v>45</v>
      </c>
      <c r="K82" s="360">
        <v>1</v>
      </c>
      <c r="L82" s="364">
        <v>1</v>
      </c>
      <c r="M82" s="61">
        <v>1</v>
      </c>
    </row>
    <row r="83" spans="1:18" ht="27.65" customHeight="1" x14ac:dyDescent="0.25">
      <c r="A83" s="618"/>
      <c r="B83" s="624"/>
      <c r="C83" s="42"/>
      <c r="D83" s="407" t="s">
        <v>142</v>
      </c>
      <c r="E83" s="577" t="s">
        <v>151</v>
      </c>
      <c r="F83" s="742" t="s">
        <v>195</v>
      </c>
      <c r="G83" s="692">
        <v>10.5</v>
      </c>
      <c r="H83" s="727">
        <v>3</v>
      </c>
      <c r="I83" s="701">
        <v>10</v>
      </c>
      <c r="J83" s="340" t="s">
        <v>32</v>
      </c>
      <c r="K83" s="412">
        <v>210</v>
      </c>
      <c r="L83" s="349">
        <v>100</v>
      </c>
      <c r="M83" s="191">
        <v>200</v>
      </c>
    </row>
    <row r="84" spans="1:18" ht="26.25" customHeight="1" x14ac:dyDescent="0.25">
      <c r="A84" s="618"/>
      <c r="B84" s="624"/>
      <c r="C84" s="42"/>
      <c r="D84" s="578" t="s">
        <v>185</v>
      </c>
      <c r="E84" s="579" t="s">
        <v>151</v>
      </c>
      <c r="F84" s="737" t="s">
        <v>195</v>
      </c>
      <c r="G84" s="685"/>
      <c r="H84" s="686">
        <v>2</v>
      </c>
      <c r="I84" s="687"/>
      <c r="J84" s="470" t="s">
        <v>153</v>
      </c>
      <c r="K84" s="361"/>
      <c r="L84" s="469">
        <v>1</v>
      </c>
      <c r="M84" s="338"/>
    </row>
    <row r="85" spans="1:18" ht="32.9" customHeight="1" x14ac:dyDescent="0.25">
      <c r="A85" s="618"/>
      <c r="B85" s="624"/>
      <c r="C85" s="42"/>
      <c r="D85" s="11" t="s">
        <v>47</v>
      </c>
      <c r="E85" s="530" t="s">
        <v>150</v>
      </c>
      <c r="F85" s="743" t="s">
        <v>195</v>
      </c>
      <c r="G85" s="741">
        <v>5</v>
      </c>
      <c r="H85" s="741">
        <v>5</v>
      </c>
      <c r="I85" s="741">
        <v>5</v>
      </c>
      <c r="J85" s="339" t="s">
        <v>53</v>
      </c>
      <c r="K85" s="359">
        <v>1</v>
      </c>
      <c r="L85" s="363">
        <v>1</v>
      </c>
      <c r="M85" s="84">
        <v>1</v>
      </c>
    </row>
    <row r="86" spans="1:18" ht="17.25" customHeight="1" thickBot="1" x14ac:dyDescent="0.3">
      <c r="A86" s="26"/>
      <c r="B86" s="140"/>
      <c r="C86" s="27"/>
      <c r="D86" s="107"/>
      <c r="E86" s="115"/>
      <c r="F86" s="122" t="s">
        <v>4</v>
      </c>
      <c r="G86" s="240">
        <f>SUM(G79:G85)</f>
        <v>26</v>
      </c>
      <c r="H86" s="259">
        <f>SUM(H79:H85)</f>
        <v>20.5</v>
      </c>
      <c r="I86" s="260">
        <f>SUM(I79:I85)</f>
        <v>25.5</v>
      </c>
      <c r="J86" s="330"/>
      <c r="K86" s="135"/>
      <c r="L86" s="308"/>
      <c r="M86" s="303"/>
    </row>
    <row r="87" spans="1:18" ht="17.25" customHeight="1" x14ac:dyDescent="0.25">
      <c r="A87" s="627" t="s">
        <v>3</v>
      </c>
      <c r="B87" s="623" t="s">
        <v>18</v>
      </c>
      <c r="C87" s="39" t="s">
        <v>5</v>
      </c>
      <c r="D87" s="13" t="s">
        <v>57</v>
      </c>
      <c r="E87" s="70"/>
      <c r="F87" s="9" t="s">
        <v>16</v>
      </c>
      <c r="G87" s="454">
        <f>415-58.3</f>
        <v>356.7</v>
      </c>
      <c r="H87" s="72">
        <v>502.7</v>
      </c>
      <c r="I87" s="235">
        <v>370</v>
      </c>
      <c r="J87" s="343"/>
      <c r="K87" s="134"/>
      <c r="L87" s="365"/>
      <c r="M87" s="341"/>
      <c r="O87" s="749" t="s">
        <v>16</v>
      </c>
      <c r="P87" s="750">
        <f>+G89+G94+G98+G100+G103+G105+G107</f>
        <v>415</v>
      </c>
      <c r="Q87" s="750">
        <f t="shared" ref="Q87:R87" si="16">+H89+H94+H98+H100+H103+H105+H107</f>
        <v>502.7</v>
      </c>
      <c r="R87" s="750">
        <f t="shared" si="16"/>
        <v>370</v>
      </c>
    </row>
    <row r="88" spans="1:18" ht="17.25" customHeight="1" x14ac:dyDescent="0.3">
      <c r="A88" s="618"/>
      <c r="B88" s="143"/>
      <c r="C88" s="40"/>
      <c r="D88" s="56"/>
      <c r="E88" s="71"/>
      <c r="F88" s="38" t="s">
        <v>160</v>
      </c>
      <c r="G88" s="232"/>
      <c r="H88" s="114"/>
      <c r="I88" s="232">
        <v>3000</v>
      </c>
      <c r="J88" s="630"/>
      <c r="K88" s="12"/>
      <c r="L88" s="619"/>
      <c r="M88" s="342"/>
      <c r="O88" s="749" t="s">
        <v>160</v>
      </c>
      <c r="P88" s="750">
        <f>+G95</f>
        <v>0</v>
      </c>
      <c r="Q88" s="750">
        <f t="shared" ref="Q88:R88" si="17">+H95</f>
        <v>0</v>
      </c>
      <c r="R88" s="750">
        <f t="shared" si="17"/>
        <v>3000</v>
      </c>
    </row>
    <row r="89" spans="1:18" ht="14.15" customHeight="1" x14ac:dyDescent="0.25">
      <c r="A89" s="618"/>
      <c r="B89" s="143"/>
      <c r="C89" s="40"/>
      <c r="D89" s="852" t="s">
        <v>56</v>
      </c>
      <c r="E89" s="534" t="s">
        <v>141</v>
      </c>
      <c r="F89" s="744" t="s">
        <v>195</v>
      </c>
      <c r="G89" s="696">
        <v>320</v>
      </c>
      <c r="H89" s="691">
        <v>325</v>
      </c>
      <c r="I89" s="691">
        <v>330</v>
      </c>
      <c r="J89" s="628" t="s">
        <v>61</v>
      </c>
      <c r="K89" s="350">
        <v>5</v>
      </c>
      <c r="L89" s="353">
        <v>6</v>
      </c>
      <c r="M89" s="188">
        <v>6</v>
      </c>
      <c r="O89" s="749"/>
      <c r="P89" s="750">
        <f>+P87+P88</f>
        <v>415</v>
      </c>
      <c r="Q89" s="750">
        <f t="shared" ref="Q89:R89" si="18">+Q87+Q88</f>
        <v>502.7</v>
      </c>
      <c r="R89" s="750">
        <f t="shared" si="18"/>
        <v>3370</v>
      </c>
    </row>
    <row r="90" spans="1:18" ht="14.15" customHeight="1" x14ac:dyDescent="0.25">
      <c r="A90" s="618"/>
      <c r="B90" s="143"/>
      <c r="C90" s="40"/>
      <c r="D90" s="853"/>
      <c r="E90" s="530" t="s">
        <v>150</v>
      </c>
      <c r="F90" s="742"/>
      <c r="G90" s="682"/>
      <c r="H90" s="727"/>
      <c r="I90" s="727"/>
      <c r="J90" s="629"/>
      <c r="K90" s="411"/>
      <c r="L90" s="371"/>
      <c r="M90" s="410"/>
      <c r="O90" s="749"/>
      <c r="P90" s="750">
        <f>+P89-G109</f>
        <v>58.3</v>
      </c>
      <c r="Q90" s="750">
        <f t="shared" ref="Q90:R90" si="19">+Q89-H109</f>
        <v>0</v>
      </c>
      <c r="R90" s="750">
        <f t="shared" si="19"/>
        <v>0</v>
      </c>
    </row>
    <row r="91" spans="1:18" ht="14.15" customHeight="1" x14ac:dyDescent="0.25">
      <c r="A91" s="618"/>
      <c r="B91" s="143"/>
      <c r="C91" s="40"/>
      <c r="D91" s="853"/>
      <c r="E91" s="535" t="s">
        <v>80</v>
      </c>
      <c r="F91" s="742"/>
      <c r="G91" s="682"/>
      <c r="H91" s="727"/>
      <c r="I91" s="727"/>
      <c r="J91" s="629"/>
      <c r="K91" s="411"/>
      <c r="L91" s="371"/>
      <c r="M91" s="410"/>
    </row>
    <row r="92" spans="1:18" ht="14.15" customHeight="1" x14ac:dyDescent="0.25">
      <c r="A92" s="618"/>
      <c r="B92" s="143"/>
      <c r="C92" s="40"/>
      <c r="D92" s="854"/>
      <c r="E92" s="536" t="s">
        <v>81</v>
      </c>
      <c r="F92" s="745"/>
      <c r="G92" s="698"/>
      <c r="H92" s="686"/>
      <c r="I92" s="686"/>
      <c r="J92" s="630"/>
      <c r="K92" s="12"/>
      <c r="L92" s="619"/>
      <c r="M92" s="342"/>
    </row>
    <row r="93" spans="1:18" ht="15.65" customHeight="1" x14ac:dyDescent="0.25">
      <c r="A93" s="618"/>
      <c r="B93" s="624"/>
      <c r="C93" s="40"/>
      <c r="D93" s="616" t="s">
        <v>199</v>
      </c>
      <c r="E93" s="534" t="s">
        <v>80</v>
      </c>
      <c r="F93" s="752"/>
      <c r="G93" s="753"/>
      <c r="H93" s="726"/>
      <c r="I93" s="681"/>
      <c r="J93" s="612"/>
      <c r="K93" s="606"/>
      <c r="M93" s="394"/>
      <c r="N93" s="508"/>
    </row>
    <row r="94" spans="1:18" ht="15" customHeight="1" x14ac:dyDescent="0.3">
      <c r="A94" s="618"/>
      <c r="B94" s="143"/>
      <c r="C94" s="40"/>
      <c r="D94" s="654" t="s">
        <v>177</v>
      </c>
      <c r="E94" s="535" t="s">
        <v>151</v>
      </c>
      <c r="F94" s="746" t="s">
        <v>195</v>
      </c>
      <c r="G94" s="754">
        <v>80</v>
      </c>
      <c r="H94" s="732">
        <v>90</v>
      </c>
      <c r="I94" s="755"/>
      <c r="J94" s="611" t="s">
        <v>67</v>
      </c>
      <c r="K94" s="613"/>
      <c r="L94" s="614">
        <v>1</v>
      </c>
      <c r="M94" s="615"/>
      <c r="N94" s="537"/>
      <c r="O94" s="538"/>
      <c r="P94" s="538"/>
    </row>
    <row r="95" spans="1:18" ht="16" customHeight="1" x14ac:dyDescent="0.25">
      <c r="A95" s="618"/>
      <c r="B95" s="143"/>
      <c r="C95" s="40"/>
      <c r="D95" s="580"/>
      <c r="E95" s="535" t="s">
        <v>82</v>
      </c>
      <c r="F95" s="742" t="s">
        <v>197</v>
      </c>
      <c r="G95" s="692"/>
      <c r="H95" s="727"/>
      <c r="I95" s="701">
        <v>3000</v>
      </c>
      <c r="J95" s="481" t="s">
        <v>162</v>
      </c>
      <c r="K95" s="482"/>
      <c r="L95" s="318"/>
      <c r="M95" s="312">
        <v>40</v>
      </c>
      <c r="N95" s="537"/>
      <c r="O95" s="538"/>
      <c r="P95" s="538"/>
    </row>
    <row r="96" spans="1:18" ht="17.5" customHeight="1" x14ac:dyDescent="0.25">
      <c r="A96" s="670"/>
      <c r="B96" s="143"/>
      <c r="C96" s="40"/>
      <c r="D96" s="580"/>
      <c r="E96" s="535" t="s">
        <v>198</v>
      </c>
      <c r="F96" s="742"/>
      <c r="G96" s="682"/>
      <c r="H96" s="727"/>
      <c r="I96" s="701"/>
      <c r="J96" s="671"/>
      <c r="K96" s="222"/>
      <c r="L96" s="307"/>
      <c r="M96" s="59"/>
      <c r="N96" s="537"/>
      <c r="O96" s="538"/>
      <c r="P96" s="538"/>
    </row>
    <row r="97" spans="1:16" ht="16" customHeight="1" x14ac:dyDescent="0.25">
      <c r="A97" s="618"/>
      <c r="B97" s="143"/>
      <c r="C97" s="40"/>
      <c r="D97" s="202"/>
      <c r="E97" s="535" t="s">
        <v>81</v>
      </c>
      <c r="F97" s="737"/>
      <c r="G97" s="682"/>
      <c r="H97" s="727"/>
      <c r="I97" s="687"/>
      <c r="J97" s="216"/>
      <c r="K97" s="76"/>
      <c r="L97" s="241"/>
      <c r="M97" s="458"/>
      <c r="N97" s="537"/>
      <c r="O97" s="538"/>
      <c r="P97" s="538"/>
    </row>
    <row r="98" spans="1:16" ht="15" customHeight="1" x14ac:dyDescent="0.25">
      <c r="A98" s="618"/>
      <c r="B98" s="143"/>
      <c r="C98" s="40"/>
      <c r="D98" s="852" t="s">
        <v>186</v>
      </c>
      <c r="E98" s="581" t="s">
        <v>151</v>
      </c>
      <c r="F98" s="742" t="s">
        <v>195</v>
      </c>
      <c r="G98" s="696"/>
      <c r="H98" s="691">
        <v>42.7</v>
      </c>
      <c r="I98" s="681"/>
      <c r="J98" s="633" t="s">
        <v>162</v>
      </c>
      <c r="K98" s="314"/>
      <c r="L98" s="301">
        <v>100</v>
      </c>
      <c r="M98" s="312"/>
      <c r="N98" s="537"/>
      <c r="O98" s="538"/>
      <c r="P98" s="538"/>
    </row>
    <row r="99" spans="1:16" ht="15" customHeight="1" x14ac:dyDescent="0.25">
      <c r="A99" s="618"/>
      <c r="B99" s="143"/>
      <c r="C99" s="40"/>
      <c r="D99" s="854"/>
      <c r="E99" s="582" t="s">
        <v>82</v>
      </c>
      <c r="F99" s="737"/>
      <c r="G99" s="685"/>
      <c r="H99" s="727"/>
      <c r="I99" s="747"/>
      <c r="J99" s="288"/>
      <c r="K99" s="304"/>
      <c r="L99" s="504"/>
      <c r="M99" s="476"/>
      <c r="N99" s="537"/>
      <c r="O99" s="538"/>
      <c r="P99" s="538"/>
    </row>
    <row r="100" spans="1:16" ht="15.65" customHeight="1" x14ac:dyDescent="0.25">
      <c r="A100" s="618"/>
      <c r="B100" s="143"/>
      <c r="C100" s="40"/>
      <c r="D100" s="835" t="s">
        <v>187</v>
      </c>
      <c r="E100" s="498" t="s">
        <v>82</v>
      </c>
      <c r="F100" s="744" t="s">
        <v>195</v>
      </c>
      <c r="G100" s="690"/>
      <c r="H100" s="691">
        <v>10</v>
      </c>
      <c r="I100" s="681">
        <v>10</v>
      </c>
      <c r="J100" s="329" t="s">
        <v>67</v>
      </c>
      <c r="K100" s="302"/>
      <c r="L100" s="409"/>
      <c r="M100" s="620">
        <v>1</v>
      </c>
    </row>
    <row r="101" spans="1:16" ht="15.65" customHeight="1" x14ac:dyDescent="0.25">
      <c r="A101" s="618"/>
      <c r="B101" s="143"/>
      <c r="C101" s="40"/>
      <c r="D101" s="836"/>
      <c r="E101" s="225" t="s">
        <v>150</v>
      </c>
      <c r="F101" s="742"/>
      <c r="G101" s="682"/>
      <c r="H101" s="727"/>
      <c r="I101" s="727"/>
      <c r="J101" s="477"/>
      <c r="K101" s="305"/>
      <c r="L101" s="371"/>
      <c r="M101" s="59"/>
    </row>
    <row r="102" spans="1:16" ht="15.65" customHeight="1" x14ac:dyDescent="0.25">
      <c r="A102" s="618"/>
      <c r="B102" s="143"/>
      <c r="C102" s="40"/>
      <c r="D102" s="837"/>
      <c r="E102" s="487" t="s">
        <v>81</v>
      </c>
      <c r="F102" s="737"/>
      <c r="G102" s="685"/>
      <c r="H102" s="686"/>
      <c r="I102" s="687"/>
      <c r="J102" s="335"/>
      <c r="K102" s="304"/>
      <c r="L102" s="409"/>
      <c r="M102" s="476"/>
    </row>
    <row r="103" spans="1:16" ht="15.65" customHeight="1" x14ac:dyDescent="0.25">
      <c r="A103" s="618"/>
      <c r="B103" s="143"/>
      <c r="C103" s="40"/>
      <c r="D103" s="852" t="s">
        <v>140</v>
      </c>
      <c r="E103" s="498" t="s">
        <v>82</v>
      </c>
      <c r="F103" s="744" t="s">
        <v>195</v>
      </c>
      <c r="G103" s="696">
        <v>15</v>
      </c>
      <c r="H103" s="691">
        <v>20</v>
      </c>
      <c r="I103" s="681"/>
      <c r="J103" s="628" t="s">
        <v>67</v>
      </c>
      <c r="K103" s="367"/>
      <c r="L103" s="353">
        <v>1</v>
      </c>
      <c r="M103" s="312"/>
    </row>
    <row r="104" spans="1:16" ht="15.65" customHeight="1" x14ac:dyDescent="0.25">
      <c r="A104" s="618"/>
      <c r="B104" s="143"/>
      <c r="C104" s="42"/>
      <c r="D104" s="853"/>
      <c r="E104" s="225" t="s">
        <v>151</v>
      </c>
      <c r="F104" s="742"/>
      <c r="G104" s="692"/>
      <c r="H104" s="727"/>
      <c r="I104" s="682"/>
      <c r="J104" s="630"/>
      <c r="K104" s="305"/>
      <c r="L104" s="371"/>
      <c r="M104" s="479"/>
    </row>
    <row r="105" spans="1:16" ht="17.149999999999999" customHeight="1" x14ac:dyDescent="0.25">
      <c r="A105" s="618"/>
      <c r="B105" s="143"/>
      <c r="C105" s="42"/>
      <c r="D105" s="870" t="s">
        <v>155</v>
      </c>
      <c r="E105" s="498" t="s">
        <v>82</v>
      </c>
      <c r="F105" s="744" t="s">
        <v>195</v>
      </c>
      <c r="G105" s="696"/>
      <c r="H105" s="691">
        <v>15</v>
      </c>
      <c r="I105" s="696">
        <v>15</v>
      </c>
      <c r="J105" s="629" t="s">
        <v>157</v>
      </c>
      <c r="K105" s="299"/>
      <c r="L105" s="353"/>
      <c r="M105" s="620">
        <v>1</v>
      </c>
    </row>
    <row r="106" spans="1:16" ht="17.149999999999999" customHeight="1" x14ac:dyDescent="0.25">
      <c r="A106" s="618"/>
      <c r="B106" s="143"/>
      <c r="C106" s="42"/>
      <c r="D106" s="871"/>
      <c r="E106" s="647" t="s">
        <v>151</v>
      </c>
      <c r="F106" s="748"/>
      <c r="G106" s="685"/>
      <c r="H106" s="682"/>
      <c r="I106" s="687"/>
      <c r="J106" s="630"/>
      <c r="K106" s="367"/>
      <c r="L106" s="371"/>
      <c r="M106" s="59"/>
    </row>
    <row r="107" spans="1:16" ht="15" customHeight="1" x14ac:dyDescent="0.25">
      <c r="A107" s="618"/>
      <c r="B107" s="143"/>
      <c r="C107" s="42"/>
      <c r="D107" s="870" t="s">
        <v>156</v>
      </c>
      <c r="E107" s="498" t="s">
        <v>82</v>
      </c>
      <c r="F107" s="744" t="s">
        <v>195</v>
      </c>
      <c r="G107" s="696"/>
      <c r="H107" s="691"/>
      <c r="I107" s="696">
        <v>15</v>
      </c>
      <c r="J107" s="629" t="s">
        <v>67</v>
      </c>
      <c r="K107" s="299"/>
      <c r="L107" s="353"/>
      <c r="M107" s="620"/>
      <c r="N107" s="508"/>
    </row>
    <row r="108" spans="1:16" ht="15" customHeight="1" x14ac:dyDescent="0.25">
      <c r="A108" s="618"/>
      <c r="B108" s="143"/>
      <c r="C108" s="42"/>
      <c r="D108" s="871"/>
      <c r="E108" s="225" t="s">
        <v>151</v>
      </c>
      <c r="F108" s="737"/>
      <c r="G108" s="685"/>
      <c r="H108" s="682"/>
      <c r="I108" s="687"/>
      <c r="J108" s="630"/>
      <c r="K108" s="367"/>
      <c r="L108" s="370"/>
      <c r="M108" s="476"/>
    </row>
    <row r="109" spans="1:16" ht="17.25" customHeight="1" thickBot="1" x14ac:dyDescent="0.3">
      <c r="A109" s="26"/>
      <c r="B109" s="144"/>
      <c r="C109" s="44"/>
      <c r="D109" s="124"/>
      <c r="E109" s="653"/>
      <c r="F109" s="652" t="s">
        <v>4</v>
      </c>
      <c r="G109" s="132">
        <f>+G87+G88</f>
        <v>356.7</v>
      </c>
      <c r="H109" s="132">
        <f>+H87+H88</f>
        <v>502.7</v>
      </c>
      <c r="I109" s="132">
        <f>+I87+I88</f>
        <v>3370</v>
      </c>
      <c r="J109" s="347"/>
      <c r="K109" s="408"/>
      <c r="L109" s="308"/>
      <c r="M109" s="303"/>
    </row>
    <row r="110" spans="1:16" ht="14.25" customHeight="1" thickBot="1" x14ac:dyDescent="0.3">
      <c r="A110" s="26" t="s">
        <v>3</v>
      </c>
      <c r="B110" s="140" t="s">
        <v>18</v>
      </c>
      <c r="C110" s="872" t="s">
        <v>6</v>
      </c>
      <c r="D110" s="873"/>
      <c r="E110" s="873"/>
      <c r="F110" s="874"/>
      <c r="G110" s="275">
        <f>G109+G86</f>
        <v>382.7</v>
      </c>
      <c r="H110" s="278">
        <f>H109+H86</f>
        <v>523.20000000000005</v>
      </c>
      <c r="I110" s="273">
        <f>I109+I86</f>
        <v>3395.5</v>
      </c>
      <c r="J110" s="857"/>
      <c r="K110" s="858"/>
      <c r="L110" s="858"/>
      <c r="M110" s="859"/>
    </row>
    <row r="111" spans="1:16" ht="14.25" customHeight="1" thickBot="1" x14ac:dyDescent="0.3">
      <c r="A111" s="14" t="s">
        <v>3</v>
      </c>
      <c r="B111" s="875" t="s">
        <v>7</v>
      </c>
      <c r="C111" s="875"/>
      <c r="D111" s="875"/>
      <c r="E111" s="875"/>
      <c r="F111" s="876"/>
      <c r="G111" s="276">
        <f>G110+G76+G68</f>
        <v>896.8</v>
      </c>
      <c r="H111" s="279">
        <f>H110+H76+H68</f>
        <v>1527.3</v>
      </c>
      <c r="I111" s="274">
        <f>I110+I76+I68</f>
        <v>3640</v>
      </c>
      <c r="J111" s="877"/>
      <c r="K111" s="878"/>
      <c r="L111" s="878"/>
      <c r="M111" s="879"/>
    </row>
    <row r="112" spans="1:16" ht="14.25" customHeight="1" thickBot="1" x14ac:dyDescent="0.3">
      <c r="A112" s="15" t="s">
        <v>3</v>
      </c>
      <c r="B112" s="904" t="s">
        <v>69</v>
      </c>
      <c r="C112" s="904"/>
      <c r="D112" s="904"/>
      <c r="E112" s="904"/>
      <c r="F112" s="904"/>
      <c r="G112" s="277">
        <f t="shared" ref="G112:I112" si="20">G111</f>
        <v>896.8</v>
      </c>
      <c r="H112" s="280">
        <f t="shared" si="20"/>
        <v>1527.3</v>
      </c>
      <c r="I112" s="266">
        <f t="shared" si="20"/>
        <v>3640</v>
      </c>
      <c r="J112" s="867"/>
      <c r="K112" s="868"/>
      <c r="L112" s="868"/>
      <c r="M112" s="869"/>
    </row>
    <row r="113" spans="1:42" s="3" customFormat="1" ht="17.25" customHeight="1" x14ac:dyDescent="0.25">
      <c r="A113" s="903" t="s">
        <v>200</v>
      </c>
      <c r="B113" s="903"/>
      <c r="C113" s="903"/>
      <c r="D113" s="903"/>
      <c r="E113" s="903"/>
      <c r="F113" s="903"/>
      <c r="G113" s="903"/>
      <c r="H113" s="903"/>
      <c r="I113" s="903"/>
      <c r="J113" s="903"/>
      <c r="K113" s="903"/>
      <c r="L113" s="903"/>
      <c r="M113" s="903"/>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1:42" s="20" customFormat="1" ht="14.15" customHeight="1" x14ac:dyDescent="0.25">
      <c r="A114" s="905"/>
      <c r="B114" s="905"/>
      <c r="C114" s="905"/>
      <c r="D114" s="905"/>
      <c r="E114" s="905"/>
      <c r="F114" s="905"/>
      <c r="G114" s="905"/>
      <c r="H114" s="905"/>
      <c r="I114" s="905"/>
      <c r="J114" s="905"/>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1:42" s="3" customFormat="1" ht="14.25" customHeight="1" thickBot="1" x14ac:dyDescent="0.3">
      <c r="A115" s="912" t="s">
        <v>10</v>
      </c>
      <c r="B115" s="912"/>
      <c r="C115" s="912"/>
      <c r="D115" s="912"/>
      <c r="E115" s="912"/>
      <c r="F115" s="912"/>
      <c r="G115" s="912"/>
      <c r="H115" s="912"/>
      <c r="I115" s="912"/>
      <c r="J115" s="17"/>
      <c r="K115" s="17"/>
      <c r="L115" s="17"/>
      <c r="M115" s="17"/>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1:42" ht="81.650000000000006" customHeight="1" thickBot="1" x14ac:dyDescent="0.3">
      <c r="A116" s="906" t="s">
        <v>8</v>
      </c>
      <c r="B116" s="907"/>
      <c r="C116" s="907"/>
      <c r="D116" s="907"/>
      <c r="E116" s="907"/>
      <c r="F116" s="908"/>
      <c r="G116" s="425" t="s">
        <v>116</v>
      </c>
      <c r="H116" s="433" t="s">
        <v>180</v>
      </c>
      <c r="I116" s="432" t="s">
        <v>117</v>
      </c>
    </row>
    <row r="117" spans="1:42" ht="14.25" customHeight="1" x14ac:dyDescent="0.25">
      <c r="A117" s="909" t="s">
        <v>11</v>
      </c>
      <c r="B117" s="910"/>
      <c r="C117" s="910"/>
      <c r="D117" s="910"/>
      <c r="E117" s="910"/>
      <c r="F117" s="911"/>
      <c r="G117" s="426">
        <f ca="1">G118+G121+G122</f>
        <v>896.8</v>
      </c>
      <c r="H117" s="434">
        <f>H118+H121+H122</f>
        <v>1527.3</v>
      </c>
      <c r="I117" s="418">
        <f>I118+I121+I122</f>
        <v>640</v>
      </c>
    </row>
    <row r="118" spans="1:42" ht="14.25" customHeight="1" x14ac:dyDescent="0.25">
      <c r="A118" s="894" t="s">
        <v>60</v>
      </c>
      <c r="B118" s="895"/>
      <c r="C118" s="895"/>
      <c r="D118" s="895"/>
      <c r="E118" s="895"/>
      <c r="F118" s="896"/>
      <c r="G118" s="547">
        <f ca="1">G119+G120</f>
        <v>542.79999999999995</v>
      </c>
      <c r="H118" s="550">
        <f>H119+H120</f>
        <v>1464.8</v>
      </c>
      <c r="I118" s="419">
        <f>I119+I120</f>
        <v>640</v>
      </c>
    </row>
    <row r="119" spans="1:42" ht="14.25" customHeight="1" x14ac:dyDescent="0.25">
      <c r="A119" s="897" t="s">
        <v>71</v>
      </c>
      <c r="B119" s="898"/>
      <c r="C119" s="898"/>
      <c r="D119" s="898"/>
      <c r="E119" s="898"/>
      <c r="F119" s="899"/>
      <c r="G119" s="427">
        <f>SUMIF(F16:F112,"SB",G16:G112)</f>
        <v>455.6</v>
      </c>
      <c r="H119" s="435">
        <f>SUMIF(F16:F112,"SB",H16:H112)</f>
        <v>606.20000000000005</v>
      </c>
      <c r="I119" s="420">
        <f>SUMIF(F16:F112,"SB",I16:I112)</f>
        <v>467.4</v>
      </c>
      <c r="J119" s="18"/>
      <c r="K119" s="18"/>
      <c r="L119" s="18"/>
      <c r="M119" s="18"/>
    </row>
    <row r="120" spans="1:42" ht="14.25" customHeight="1" x14ac:dyDescent="0.25">
      <c r="A120" s="900" t="s">
        <v>170</v>
      </c>
      <c r="B120" s="901"/>
      <c r="C120" s="901"/>
      <c r="D120" s="901"/>
      <c r="E120" s="901"/>
      <c r="F120" s="902"/>
      <c r="G120" s="548">
        <f ca="1">SUMIF(F16:F112,"SB(ŽP)",G16:G108)</f>
        <v>87.2</v>
      </c>
      <c r="H120" s="549">
        <f>SUMIF(F16:F112,"SB(ŽP)",H16:H112)</f>
        <v>858.6</v>
      </c>
      <c r="I120" s="420">
        <f>SUMIF(F16:F112,"SB(ŽP)",I16:I112)</f>
        <v>172.6</v>
      </c>
      <c r="J120" s="18"/>
      <c r="K120" s="18"/>
      <c r="L120" s="18"/>
      <c r="M120" s="18"/>
    </row>
    <row r="121" spans="1:42" ht="14.25" customHeight="1" x14ac:dyDescent="0.25">
      <c r="A121" s="885" t="s">
        <v>145</v>
      </c>
      <c r="B121" s="886"/>
      <c r="C121" s="886"/>
      <c r="D121" s="886"/>
      <c r="E121" s="886"/>
      <c r="F121" s="887"/>
      <c r="G121" s="429">
        <f>SUMIF(F16:F112,"SB(L)",G16:G112)</f>
        <v>235.2</v>
      </c>
      <c r="H121" s="437">
        <f>SUMIF(F16:F112,"SB(L)",H16:H112)</f>
        <v>0</v>
      </c>
      <c r="I121" s="422">
        <f>SUMIF(F16:F112,"SB(L)",I16:I112)</f>
        <v>0</v>
      </c>
      <c r="J121" s="18"/>
      <c r="K121" s="18"/>
      <c r="L121" s="18"/>
      <c r="M121" s="18"/>
    </row>
    <row r="122" spans="1:42" ht="15.65" customHeight="1" x14ac:dyDescent="0.25">
      <c r="A122" s="885" t="s">
        <v>74</v>
      </c>
      <c r="B122" s="886"/>
      <c r="C122" s="886"/>
      <c r="D122" s="886"/>
      <c r="E122" s="886"/>
      <c r="F122" s="887"/>
      <c r="G122" s="429">
        <f>SUMIF(F16:F112,"SB(ŽPL)",G16:G112)</f>
        <v>118.8</v>
      </c>
      <c r="H122" s="437">
        <f>SUMIF(F16:F112,"SB(ŽPL)",H16:H112)</f>
        <v>62.5</v>
      </c>
      <c r="I122" s="422">
        <f>SUMIF(F16:F112,"SB(ŽPL)",I16:I112)</f>
        <v>0</v>
      </c>
      <c r="J122" s="50"/>
      <c r="K122" s="50"/>
      <c r="L122" s="50"/>
      <c r="M122" s="50"/>
    </row>
    <row r="123" spans="1:42" ht="14.25" customHeight="1" x14ac:dyDescent="0.25">
      <c r="A123" s="888" t="s">
        <v>12</v>
      </c>
      <c r="B123" s="889"/>
      <c r="C123" s="889"/>
      <c r="D123" s="889"/>
      <c r="E123" s="889"/>
      <c r="F123" s="890"/>
      <c r="G123" s="430">
        <f>SUM(G124:G124)</f>
        <v>0</v>
      </c>
      <c r="H123" s="438">
        <f>SUM(H124:H124)</f>
        <v>0</v>
      </c>
      <c r="I123" s="423">
        <f>SUM(I124:I124)</f>
        <v>3000</v>
      </c>
    </row>
    <row r="124" spans="1:42" ht="14.25" customHeight="1" x14ac:dyDescent="0.25">
      <c r="A124" s="891" t="s">
        <v>76</v>
      </c>
      <c r="B124" s="892"/>
      <c r="C124" s="892"/>
      <c r="D124" s="892"/>
      <c r="E124" s="892"/>
      <c r="F124" s="893"/>
      <c r="G124" s="427">
        <f>SUMIF(F16:F112,"Kt",G16:G112)</f>
        <v>0</v>
      </c>
      <c r="H124" s="435">
        <f>SUMIF(F16:F112,"Kt",H16:H112)</f>
        <v>0</v>
      </c>
      <c r="I124" s="420">
        <f>SUMIF(F16:F112,"Kt",I16:I112)</f>
        <v>3000</v>
      </c>
      <c r="N124" s="21"/>
      <c r="O124" s="21"/>
    </row>
    <row r="125" spans="1:42" ht="14.25" customHeight="1" thickBot="1" x14ac:dyDescent="0.3">
      <c r="A125" s="881" t="s">
        <v>13</v>
      </c>
      <c r="B125" s="882"/>
      <c r="C125" s="882"/>
      <c r="D125" s="882"/>
      <c r="E125" s="882"/>
      <c r="F125" s="883"/>
      <c r="G125" s="431">
        <f ca="1">G123+G117</f>
        <v>896.8</v>
      </c>
      <c r="H125" s="439">
        <f>H123+H117</f>
        <v>1527.3</v>
      </c>
      <c r="I125" s="424">
        <f>I123+I117</f>
        <v>3640</v>
      </c>
      <c r="J125" s="756"/>
      <c r="K125" s="8"/>
      <c r="L125" s="8"/>
      <c r="M125" s="8"/>
      <c r="N125" s="21"/>
      <c r="O125" s="21"/>
    </row>
    <row r="126" spans="1:42" x14ac:dyDescent="0.25">
      <c r="F126" s="210"/>
      <c r="G126" s="211"/>
      <c r="H126" s="211"/>
      <c r="I126" s="211"/>
    </row>
    <row r="128" spans="1:42" x14ac:dyDescent="0.25">
      <c r="G128" s="496"/>
      <c r="H128" s="496"/>
      <c r="I128" s="496"/>
    </row>
    <row r="129" spans="7:9" x14ac:dyDescent="0.25">
      <c r="G129" s="50"/>
      <c r="H129" s="50"/>
      <c r="I129" s="50"/>
    </row>
  </sheetData>
  <mergeCells count="88">
    <mergeCell ref="A125:F125"/>
    <mergeCell ref="J2:M2"/>
    <mergeCell ref="A121:F121"/>
    <mergeCell ref="A122:F122"/>
    <mergeCell ref="A123:F123"/>
    <mergeCell ref="A124:F124"/>
    <mergeCell ref="A118:F118"/>
    <mergeCell ref="A119:F119"/>
    <mergeCell ref="A120:F120"/>
    <mergeCell ref="A113:M113"/>
    <mergeCell ref="B112:F112"/>
    <mergeCell ref="A114:J114"/>
    <mergeCell ref="A116:F116"/>
    <mergeCell ref="A117:F117"/>
    <mergeCell ref="A115:I115"/>
    <mergeCell ref="D70:D71"/>
    <mergeCell ref="A72:A73"/>
    <mergeCell ref="B72:B73"/>
    <mergeCell ref="C72:C73"/>
    <mergeCell ref="D72:D73"/>
    <mergeCell ref="J112:M112"/>
    <mergeCell ref="D98:D99"/>
    <mergeCell ref="D100:D102"/>
    <mergeCell ref="D103:D104"/>
    <mergeCell ref="D105:D106"/>
    <mergeCell ref="D107:D108"/>
    <mergeCell ref="C110:F110"/>
    <mergeCell ref="J110:M110"/>
    <mergeCell ref="B111:F111"/>
    <mergeCell ref="J111:M111"/>
    <mergeCell ref="C76:F76"/>
    <mergeCell ref="J76:M76"/>
    <mergeCell ref="C77:M77"/>
    <mergeCell ref="D89:D92"/>
    <mergeCell ref="C68:F68"/>
    <mergeCell ref="J68:M68"/>
    <mergeCell ref="C69:M69"/>
    <mergeCell ref="E70:E71"/>
    <mergeCell ref="D44:D45"/>
    <mergeCell ref="J44:J45"/>
    <mergeCell ref="A42:A43"/>
    <mergeCell ref="B42:B43"/>
    <mergeCell ref="C42:C43"/>
    <mergeCell ref="D42:D43"/>
    <mergeCell ref="J58:J59"/>
    <mergeCell ref="A50:A55"/>
    <mergeCell ref="B50:B55"/>
    <mergeCell ref="C50:C55"/>
    <mergeCell ref="D54:D55"/>
    <mergeCell ref="D56:D57"/>
    <mergeCell ref="A36:A38"/>
    <mergeCell ref="B36:B38"/>
    <mergeCell ref="C36:C38"/>
    <mergeCell ref="D36:D38"/>
    <mergeCell ref="D31:D33"/>
    <mergeCell ref="A34:A35"/>
    <mergeCell ref="B34:B35"/>
    <mergeCell ref="C34:C35"/>
    <mergeCell ref="D34:D35"/>
    <mergeCell ref="E34:E35"/>
    <mergeCell ref="D20:D22"/>
    <mergeCell ref="D23:D24"/>
    <mergeCell ref="D27:D28"/>
    <mergeCell ref="A29:A30"/>
    <mergeCell ref="B29:B30"/>
    <mergeCell ref="C29:C30"/>
    <mergeCell ref="D29:D30"/>
    <mergeCell ref="B14:M14"/>
    <mergeCell ref="C15:M15"/>
    <mergeCell ref="I9:I11"/>
    <mergeCell ref="J9:M9"/>
    <mergeCell ref="J10:J11"/>
    <mergeCell ref="K10:M10"/>
    <mergeCell ref="A12:M12"/>
    <mergeCell ref="E9:E11"/>
    <mergeCell ref="F9:F11"/>
    <mergeCell ref="G9:G11"/>
    <mergeCell ref="H9:H11"/>
    <mergeCell ref="A9:A11"/>
    <mergeCell ref="B9:B11"/>
    <mergeCell ref="C9:C11"/>
    <mergeCell ref="D9:D11"/>
    <mergeCell ref="A13:M13"/>
    <mergeCell ref="J1:M1"/>
    <mergeCell ref="A4:M4"/>
    <mergeCell ref="A5:M5"/>
    <mergeCell ref="A6:M6"/>
    <mergeCell ref="L8:M8"/>
  </mergeCells>
  <pageMargins left="0.78740157480314965" right="0.39370078740157483" top="0.39370078740157483" bottom="0.39370078740157483" header="0" footer="0"/>
  <pageSetup paperSize="9" scale="68" orientation="portrait" r:id="rId1"/>
  <rowBreaks count="2" manualBreakCount="2">
    <brk id="53" max="12" man="1"/>
    <brk id="102" max="12" man="1"/>
  </rowBreaks>
  <ignoredErrors>
    <ignoredError sqref="G86:I86"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42"/>
  <sheetViews>
    <sheetView zoomScaleNormal="100" zoomScaleSheetLayoutView="100" workbookViewId="0">
      <selection activeCell="E104" sqref="E104"/>
    </sheetView>
  </sheetViews>
  <sheetFormatPr defaultColWidth="9.1796875" defaultRowHeight="13" x14ac:dyDescent="0.25"/>
  <cols>
    <col min="1" max="4" width="2.81640625" style="4" customWidth="1"/>
    <col min="5" max="5" width="37.453125" style="4" customWidth="1"/>
    <col min="6" max="6" width="4.453125" style="5" customWidth="1"/>
    <col min="7" max="7" width="13.453125" style="6" customWidth="1"/>
    <col min="8" max="8" width="7.81640625" style="7" customWidth="1"/>
    <col min="9" max="11" width="10" style="4" customWidth="1"/>
    <col min="12" max="12" width="13.453125" style="4" customWidth="1"/>
    <col min="13" max="13" width="36" style="4" customWidth="1"/>
    <col min="14" max="17" width="6.453125" style="4" customWidth="1"/>
    <col min="18" max="16384" width="9.1796875" style="8"/>
  </cols>
  <sheetData>
    <row r="1" spans="1:17" ht="15.5" x14ac:dyDescent="0.25">
      <c r="M1" s="930" t="s">
        <v>189</v>
      </c>
      <c r="N1" s="930"/>
      <c r="O1" s="930"/>
      <c r="P1" s="930"/>
      <c r="Q1" s="930"/>
    </row>
    <row r="2" spans="1:17" ht="14.25" customHeight="1" x14ac:dyDescent="0.25">
      <c r="I2" s="85"/>
      <c r="J2" s="85"/>
      <c r="K2" s="85"/>
      <c r="L2" s="85"/>
      <c r="M2" s="86"/>
      <c r="N2" s="8"/>
      <c r="O2" s="8"/>
      <c r="P2" s="8"/>
      <c r="Q2" s="8"/>
    </row>
    <row r="3" spans="1:17" s="4" customFormat="1" ht="15" customHeight="1" x14ac:dyDescent="0.25">
      <c r="A3" s="777" t="s">
        <v>119</v>
      </c>
      <c r="B3" s="777"/>
      <c r="C3" s="777"/>
      <c r="D3" s="777"/>
      <c r="E3" s="777"/>
      <c r="F3" s="777"/>
      <c r="G3" s="777"/>
      <c r="H3" s="777"/>
      <c r="I3" s="777"/>
      <c r="J3" s="777"/>
      <c r="K3" s="777"/>
      <c r="L3" s="777"/>
      <c r="M3" s="777"/>
      <c r="N3" s="777"/>
      <c r="O3" s="777"/>
      <c r="P3" s="777"/>
      <c r="Q3" s="777"/>
    </row>
    <row r="4" spans="1:17" ht="14.25" customHeight="1" x14ac:dyDescent="0.25">
      <c r="A4" s="778" t="s">
        <v>22</v>
      </c>
      <c r="B4" s="778"/>
      <c r="C4" s="778"/>
      <c r="D4" s="778"/>
      <c r="E4" s="778"/>
      <c r="F4" s="778"/>
      <c r="G4" s="778"/>
      <c r="H4" s="778"/>
      <c r="I4" s="778"/>
      <c r="J4" s="778"/>
      <c r="K4" s="778"/>
      <c r="L4" s="778"/>
      <c r="M4" s="778"/>
      <c r="N4" s="778"/>
      <c r="O4" s="778"/>
      <c r="P4" s="778"/>
      <c r="Q4" s="778"/>
    </row>
    <row r="5" spans="1:17" ht="15.5" x14ac:dyDescent="0.25">
      <c r="A5" s="779" t="s">
        <v>14</v>
      </c>
      <c r="B5" s="779"/>
      <c r="C5" s="779"/>
      <c r="D5" s="779"/>
      <c r="E5" s="779"/>
      <c r="F5" s="779"/>
      <c r="G5" s="779"/>
      <c r="H5" s="779"/>
      <c r="I5" s="779"/>
      <c r="J5" s="779"/>
      <c r="K5" s="779"/>
      <c r="L5" s="779"/>
      <c r="M5" s="779"/>
      <c r="N5" s="779"/>
      <c r="O5" s="779"/>
      <c r="P5" s="779"/>
      <c r="Q5" s="779"/>
    </row>
    <row r="6" spans="1:17" ht="15" customHeight="1" x14ac:dyDescent="0.25">
      <c r="A6" s="8"/>
      <c r="B6" s="8"/>
      <c r="C6" s="8"/>
      <c r="D6" s="8"/>
      <c r="E6" s="8"/>
      <c r="F6" s="589"/>
      <c r="G6" s="590"/>
      <c r="H6" s="591"/>
      <c r="I6" s="8"/>
      <c r="J6" s="8"/>
      <c r="K6" s="8"/>
      <c r="L6" s="8"/>
      <c r="N6" s="8"/>
      <c r="O6" s="8"/>
      <c r="P6" s="8"/>
      <c r="Q6" s="8"/>
    </row>
    <row r="7" spans="1:17" ht="17.899999999999999" customHeight="1" thickBot="1" x14ac:dyDescent="0.35">
      <c r="A7" s="91"/>
      <c r="B7" s="91"/>
      <c r="C7" s="91"/>
      <c r="D7" s="91"/>
      <c r="E7" s="91"/>
      <c r="F7" s="92"/>
      <c r="G7" s="93"/>
      <c r="H7" s="94"/>
      <c r="I7" s="91"/>
      <c r="J7" s="91"/>
      <c r="K7" s="91"/>
      <c r="L7" s="91"/>
      <c r="M7" s="91"/>
      <c r="N7" s="8"/>
      <c r="O7" s="8"/>
      <c r="P7" s="780" t="s">
        <v>49</v>
      </c>
      <c r="Q7" s="780"/>
    </row>
    <row r="8" spans="1:17" s="19" customFormat="1" ht="21.75" customHeight="1" thickBot="1" x14ac:dyDescent="0.3">
      <c r="A8" s="809" t="s">
        <v>15</v>
      </c>
      <c r="B8" s="812" t="s">
        <v>0</v>
      </c>
      <c r="C8" s="812" t="s">
        <v>1</v>
      </c>
      <c r="D8" s="812" t="s">
        <v>17</v>
      </c>
      <c r="E8" s="815" t="s">
        <v>9</v>
      </c>
      <c r="F8" s="800" t="s">
        <v>138</v>
      </c>
      <c r="G8" s="938" t="s">
        <v>118</v>
      </c>
      <c r="H8" s="803" t="s">
        <v>2</v>
      </c>
      <c r="I8" s="933" t="s">
        <v>147</v>
      </c>
      <c r="J8" s="806" t="s">
        <v>181</v>
      </c>
      <c r="K8" s="787" t="s">
        <v>180</v>
      </c>
      <c r="L8" s="787" t="s">
        <v>117</v>
      </c>
      <c r="M8" s="790" t="s">
        <v>108</v>
      </c>
      <c r="N8" s="791"/>
      <c r="O8" s="791"/>
      <c r="P8" s="791"/>
      <c r="Q8" s="792"/>
    </row>
    <row r="9" spans="1:17" s="19" customFormat="1" ht="20.25" customHeight="1" x14ac:dyDescent="0.25">
      <c r="A9" s="810"/>
      <c r="B9" s="813"/>
      <c r="C9" s="813"/>
      <c r="D9" s="813"/>
      <c r="E9" s="816"/>
      <c r="F9" s="801"/>
      <c r="G9" s="939"/>
      <c r="H9" s="804"/>
      <c r="I9" s="934"/>
      <c r="J9" s="807"/>
      <c r="K9" s="788"/>
      <c r="L9" s="788"/>
      <c r="M9" s="793" t="s">
        <v>9</v>
      </c>
      <c r="N9" s="931" t="s">
        <v>148</v>
      </c>
      <c r="O9" s="795" t="s">
        <v>115</v>
      </c>
      <c r="P9" s="795"/>
      <c r="Q9" s="796"/>
    </row>
    <row r="10" spans="1:17" s="19" customFormat="1" ht="93" customHeight="1" thickBot="1" x14ac:dyDescent="0.3">
      <c r="A10" s="811"/>
      <c r="B10" s="814"/>
      <c r="C10" s="814"/>
      <c r="D10" s="814"/>
      <c r="E10" s="817"/>
      <c r="F10" s="802"/>
      <c r="G10" s="940"/>
      <c r="H10" s="805"/>
      <c r="I10" s="935"/>
      <c r="J10" s="808"/>
      <c r="K10" s="789"/>
      <c r="L10" s="789"/>
      <c r="M10" s="794"/>
      <c r="N10" s="932"/>
      <c r="O10" s="292" t="s">
        <v>120</v>
      </c>
      <c r="P10" s="592" t="s">
        <v>121</v>
      </c>
      <c r="Q10" s="293" t="s">
        <v>122</v>
      </c>
    </row>
    <row r="11" spans="1:17" s="22" customFormat="1" ht="15" customHeight="1" x14ac:dyDescent="0.25">
      <c r="A11" s="797" t="s">
        <v>34</v>
      </c>
      <c r="B11" s="798"/>
      <c r="C11" s="798"/>
      <c r="D11" s="798"/>
      <c r="E11" s="798"/>
      <c r="F11" s="798"/>
      <c r="G11" s="798"/>
      <c r="H11" s="798"/>
      <c r="I11" s="798"/>
      <c r="J11" s="798"/>
      <c r="K11" s="798"/>
      <c r="L11" s="798"/>
      <c r="M11" s="798"/>
      <c r="N11" s="798"/>
      <c r="O11" s="798"/>
      <c r="P11" s="798"/>
      <c r="Q11" s="799"/>
    </row>
    <row r="12" spans="1:17" s="22" customFormat="1" ht="15" customHeight="1" x14ac:dyDescent="0.25">
      <c r="A12" s="818" t="s">
        <v>23</v>
      </c>
      <c r="B12" s="819"/>
      <c r="C12" s="819"/>
      <c r="D12" s="819"/>
      <c r="E12" s="819"/>
      <c r="F12" s="819"/>
      <c r="G12" s="819"/>
      <c r="H12" s="819"/>
      <c r="I12" s="819"/>
      <c r="J12" s="819"/>
      <c r="K12" s="819"/>
      <c r="L12" s="819"/>
      <c r="M12" s="819"/>
      <c r="N12" s="819"/>
      <c r="O12" s="819"/>
      <c r="P12" s="819"/>
      <c r="Q12" s="820"/>
    </row>
    <row r="13" spans="1:17" ht="14.25" customHeight="1" x14ac:dyDescent="0.25">
      <c r="A13" s="23" t="s">
        <v>3</v>
      </c>
      <c r="B13" s="781" t="s">
        <v>24</v>
      </c>
      <c r="C13" s="782"/>
      <c r="D13" s="782"/>
      <c r="E13" s="782"/>
      <c r="F13" s="782"/>
      <c r="G13" s="782"/>
      <c r="H13" s="782"/>
      <c r="I13" s="782"/>
      <c r="J13" s="782"/>
      <c r="K13" s="782"/>
      <c r="L13" s="782"/>
      <c r="M13" s="782"/>
      <c r="N13" s="782"/>
      <c r="O13" s="782"/>
      <c r="P13" s="782"/>
      <c r="Q13" s="783"/>
    </row>
    <row r="14" spans="1:17" ht="15.75" customHeight="1" thickBot="1" x14ac:dyDescent="0.3">
      <c r="A14" s="66" t="s">
        <v>3</v>
      </c>
      <c r="B14" s="95" t="s">
        <v>3</v>
      </c>
      <c r="C14" s="784" t="s">
        <v>25</v>
      </c>
      <c r="D14" s="785"/>
      <c r="E14" s="785"/>
      <c r="F14" s="785"/>
      <c r="G14" s="785"/>
      <c r="H14" s="785"/>
      <c r="I14" s="785"/>
      <c r="J14" s="785"/>
      <c r="K14" s="785"/>
      <c r="L14" s="785"/>
      <c r="M14" s="785"/>
      <c r="N14" s="785"/>
      <c r="O14" s="785"/>
      <c r="P14" s="785"/>
      <c r="Q14" s="786"/>
    </row>
    <row r="15" spans="1:17" ht="21" customHeight="1" x14ac:dyDescent="0.25">
      <c r="A15" s="139" t="s">
        <v>3</v>
      </c>
      <c r="B15" s="166" t="s">
        <v>3</v>
      </c>
      <c r="C15" s="157" t="s">
        <v>3</v>
      </c>
      <c r="D15" s="96"/>
      <c r="E15" s="97" t="s">
        <v>42</v>
      </c>
      <c r="F15" s="98"/>
      <c r="G15" s="99"/>
      <c r="H15" s="100"/>
      <c r="I15" s="248"/>
      <c r="J15" s="229"/>
      <c r="K15" s="101"/>
      <c r="L15" s="101"/>
      <c r="M15" s="291"/>
      <c r="N15" s="192"/>
      <c r="O15" s="137"/>
      <c r="P15" s="295"/>
      <c r="Q15" s="192"/>
    </row>
    <row r="16" spans="1:17" ht="15" customHeight="1" x14ac:dyDescent="0.25">
      <c r="A16" s="163"/>
      <c r="B16" s="164"/>
      <c r="C16" s="24"/>
      <c r="D16" s="512" t="s">
        <v>3</v>
      </c>
      <c r="E16" s="941" t="s">
        <v>36</v>
      </c>
      <c r="F16" s="183" t="s">
        <v>26</v>
      </c>
      <c r="G16" s="916" t="s">
        <v>85</v>
      </c>
      <c r="H16" s="59" t="s">
        <v>40</v>
      </c>
      <c r="I16" s="249">
        <f>13.2+31.2</f>
        <v>44.4</v>
      </c>
      <c r="J16" s="494"/>
      <c r="K16" s="102"/>
      <c r="L16" s="491"/>
      <c r="M16" s="917" t="s">
        <v>50</v>
      </c>
      <c r="N16" s="193">
        <v>1</v>
      </c>
      <c r="O16" s="294"/>
      <c r="P16" s="296"/>
      <c r="Q16" s="193"/>
    </row>
    <row r="17" spans="1:18" ht="15" customHeight="1" x14ac:dyDescent="0.25">
      <c r="A17" s="163"/>
      <c r="B17" s="164"/>
      <c r="C17" s="24"/>
      <c r="D17" s="514"/>
      <c r="E17" s="942"/>
      <c r="F17" s="183" t="s">
        <v>80</v>
      </c>
      <c r="G17" s="915"/>
      <c r="H17" s="402" t="s">
        <v>63</v>
      </c>
      <c r="I17" s="265">
        <v>34.1</v>
      </c>
      <c r="J17" s="102"/>
      <c r="K17" s="75"/>
      <c r="L17" s="235"/>
      <c r="M17" s="918"/>
      <c r="N17" s="194"/>
      <c r="O17" s="222"/>
      <c r="P17" s="297"/>
      <c r="Q17" s="194"/>
    </row>
    <row r="18" spans="1:18" ht="15" customHeight="1" x14ac:dyDescent="0.25">
      <c r="A18" s="163"/>
      <c r="B18" s="164"/>
      <c r="C18" s="24"/>
      <c r="D18" s="513"/>
      <c r="E18" s="943"/>
      <c r="F18" s="519" t="s">
        <v>81</v>
      </c>
      <c r="G18" s="915"/>
      <c r="H18" s="234"/>
      <c r="I18" s="250"/>
      <c r="J18" s="104"/>
      <c r="K18" s="82"/>
      <c r="L18" s="520"/>
      <c r="M18" s="919"/>
      <c r="N18" s="195"/>
      <c r="O18" s="228"/>
      <c r="P18" s="298"/>
      <c r="Q18" s="195"/>
    </row>
    <row r="19" spans="1:18" ht="15.65" customHeight="1" x14ac:dyDescent="0.25">
      <c r="A19" s="218"/>
      <c r="B19" s="219"/>
      <c r="C19" s="24"/>
      <c r="D19" s="927" t="s">
        <v>5</v>
      </c>
      <c r="E19" s="823" t="s">
        <v>112</v>
      </c>
      <c r="F19" s="569" t="s">
        <v>81</v>
      </c>
      <c r="G19" s="380"/>
      <c r="H19" s="523" t="s">
        <v>40</v>
      </c>
      <c r="I19" s="524"/>
      <c r="J19" s="494">
        <v>10.7</v>
      </c>
      <c r="K19" s="525"/>
      <c r="L19" s="246"/>
      <c r="M19" s="379" t="s">
        <v>123</v>
      </c>
      <c r="N19" s="283"/>
      <c r="O19" s="366"/>
      <c r="P19" s="353">
        <v>1</v>
      </c>
      <c r="Q19" s="374"/>
    </row>
    <row r="20" spans="1:18" ht="15.65" customHeight="1" x14ac:dyDescent="0.25">
      <c r="A20" s="445"/>
      <c r="B20" s="446"/>
      <c r="C20" s="24"/>
      <c r="D20" s="936"/>
      <c r="E20" s="824"/>
      <c r="F20" s="572" t="s">
        <v>82</v>
      </c>
      <c r="G20" s="380"/>
      <c r="H20" s="61" t="s">
        <v>169</v>
      </c>
      <c r="I20" s="249"/>
      <c r="J20" s="102"/>
      <c r="K20" s="102">
        <v>10.6</v>
      </c>
      <c r="L20" s="526"/>
      <c r="M20" s="321"/>
      <c r="N20" s="59"/>
      <c r="O20" s="367"/>
      <c r="P20" s="371"/>
      <c r="Q20" s="453"/>
    </row>
    <row r="21" spans="1:18" ht="15.65" customHeight="1" x14ac:dyDescent="0.25">
      <c r="A21" s="218"/>
      <c r="B21" s="219"/>
      <c r="C21" s="24"/>
      <c r="D21" s="928"/>
      <c r="E21" s="825"/>
      <c r="F21" s="570" t="s">
        <v>151</v>
      </c>
      <c r="G21" s="380"/>
      <c r="H21" s="234"/>
      <c r="I21" s="250"/>
      <c r="J21" s="385"/>
      <c r="K21" s="82"/>
      <c r="L21" s="386"/>
      <c r="M21" s="322"/>
      <c r="N21" s="60"/>
      <c r="O21" s="367"/>
      <c r="P21" s="370"/>
      <c r="Q21" s="375"/>
    </row>
    <row r="22" spans="1:18" ht="28.5" customHeight="1" x14ac:dyDescent="0.25">
      <c r="A22" s="218"/>
      <c r="B22" s="219"/>
      <c r="C22" s="24"/>
      <c r="D22" s="927" t="s">
        <v>18</v>
      </c>
      <c r="E22" s="826" t="s">
        <v>113</v>
      </c>
      <c r="F22" s="225" t="s">
        <v>151</v>
      </c>
      <c r="G22" s="221"/>
      <c r="H22" s="61" t="s">
        <v>40</v>
      </c>
      <c r="I22" s="249"/>
      <c r="J22" s="102">
        <v>65.400000000000006</v>
      </c>
      <c r="K22" s="102"/>
      <c r="L22" s="102"/>
      <c r="M22" s="321" t="s">
        <v>124</v>
      </c>
      <c r="N22" s="59"/>
      <c r="O22" s="302">
        <v>1</v>
      </c>
      <c r="P22" s="371"/>
      <c r="Q22" s="195"/>
    </row>
    <row r="23" spans="1:18" ht="28.5" customHeight="1" x14ac:dyDescent="0.25">
      <c r="A23" s="218"/>
      <c r="B23" s="219"/>
      <c r="C23" s="24"/>
      <c r="D23" s="928"/>
      <c r="E23" s="827"/>
      <c r="F23" s="570"/>
      <c r="G23" s="221"/>
      <c r="H23" s="61"/>
      <c r="I23" s="250"/>
      <c r="J23" s="102"/>
      <c r="K23" s="102"/>
      <c r="L23" s="102"/>
      <c r="M23" s="322"/>
      <c r="N23" s="60"/>
      <c r="O23" s="233"/>
      <c r="P23" s="370"/>
      <c r="Q23" s="375"/>
    </row>
    <row r="24" spans="1:18" ht="18" customHeight="1" x14ac:dyDescent="0.25">
      <c r="A24" s="218"/>
      <c r="B24" s="219"/>
      <c r="C24" s="24"/>
      <c r="D24" s="564" t="s">
        <v>19</v>
      </c>
      <c r="E24" s="571" t="s">
        <v>114</v>
      </c>
      <c r="F24" s="569" t="s">
        <v>82</v>
      </c>
      <c r="G24" s="221"/>
      <c r="H24" s="392" t="s">
        <v>169</v>
      </c>
      <c r="I24" s="249"/>
      <c r="J24" s="239">
        <v>10</v>
      </c>
      <c r="K24" s="81">
        <v>20</v>
      </c>
      <c r="L24" s="246"/>
      <c r="M24" s="345" t="s">
        <v>124</v>
      </c>
      <c r="N24" s="455"/>
      <c r="O24" s="366"/>
      <c r="P24" s="300">
        <v>1</v>
      </c>
      <c r="Q24" s="195"/>
    </row>
    <row r="25" spans="1:18" ht="18" customHeight="1" x14ac:dyDescent="0.25">
      <c r="A25" s="445"/>
      <c r="B25" s="446"/>
      <c r="C25" s="24"/>
      <c r="D25" s="564"/>
      <c r="E25" s="562"/>
      <c r="F25" s="570" t="s">
        <v>151</v>
      </c>
      <c r="G25" s="447"/>
      <c r="H25" s="80"/>
      <c r="I25" s="250"/>
      <c r="J25" s="454"/>
      <c r="K25" s="82"/>
      <c r="L25" s="386"/>
      <c r="M25" s="288"/>
      <c r="N25" s="377"/>
      <c r="O25" s="304"/>
      <c r="P25" s="373"/>
      <c r="Q25" s="195"/>
    </row>
    <row r="26" spans="1:18" ht="22" customHeight="1" x14ac:dyDescent="0.25">
      <c r="A26" s="218"/>
      <c r="B26" s="219"/>
      <c r="C26" s="24"/>
      <c r="D26" s="563" t="s">
        <v>20</v>
      </c>
      <c r="E26" s="828" t="s">
        <v>161</v>
      </c>
      <c r="F26" s="569" t="s">
        <v>82</v>
      </c>
      <c r="G26" s="221"/>
      <c r="H26" s="61" t="s">
        <v>169</v>
      </c>
      <c r="I26" s="198"/>
      <c r="J26" s="239">
        <v>30</v>
      </c>
      <c r="K26" s="81">
        <v>90</v>
      </c>
      <c r="L26" s="246">
        <v>30</v>
      </c>
      <c r="M26" s="345" t="s">
        <v>124</v>
      </c>
      <c r="N26" s="376"/>
      <c r="O26" s="366"/>
      <c r="P26" s="300"/>
      <c r="Q26" s="560">
        <v>1</v>
      </c>
      <c r="R26" s="190"/>
    </row>
    <row r="27" spans="1:18" ht="22" customHeight="1" x14ac:dyDescent="0.25">
      <c r="A27" s="218"/>
      <c r="B27" s="219"/>
      <c r="C27" s="24"/>
      <c r="D27" s="564"/>
      <c r="E27" s="829"/>
      <c r="F27" s="570" t="s">
        <v>151</v>
      </c>
      <c r="G27" s="221"/>
      <c r="H27" s="59"/>
      <c r="I27" s="249"/>
      <c r="J27" s="102"/>
      <c r="K27" s="102"/>
      <c r="L27" s="102"/>
      <c r="M27" s="288"/>
      <c r="N27" s="377"/>
      <c r="O27" s="369"/>
      <c r="P27" s="373"/>
      <c r="Q27" s="195"/>
      <c r="R27" s="190"/>
    </row>
    <row r="28" spans="1:18" ht="15.75" customHeight="1" x14ac:dyDescent="0.25">
      <c r="A28" s="830"/>
      <c r="B28" s="831"/>
      <c r="C28" s="832"/>
      <c r="D28" s="927" t="s">
        <v>21</v>
      </c>
      <c r="E28" s="833" t="s">
        <v>62</v>
      </c>
      <c r="F28" s="183" t="s">
        <v>150</v>
      </c>
      <c r="G28" s="915"/>
      <c r="H28" s="78" t="s">
        <v>16</v>
      </c>
      <c r="I28" s="198">
        <v>6.7</v>
      </c>
      <c r="J28" s="103">
        <v>7.4</v>
      </c>
      <c r="K28" s="103">
        <v>7.4</v>
      </c>
      <c r="L28" s="103">
        <v>7.4</v>
      </c>
      <c r="M28" s="289" t="s">
        <v>32</v>
      </c>
      <c r="N28" s="378">
        <v>100</v>
      </c>
      <c r="O28" s="381">
        <v>100</v>
      </c>
      <c r="P28" s="381">
        <v>100</v>
      </c>
      <c r="Q28" s="281">
        <v>100</v>
      </c>
    </row>
    <row r="29" spans="1:18" ht="27.65" customHeight="1" x14ac:dyDescent="0.25">
      <c r="A29" s="830"/>
      <c r="B29" s="831"/>
      <c r="C29" s="832"/>
      <c r="D29" s="928"/>
      <c r="E29" s="834"/>
      <c r="F29" s="456"/>
      <c r="G29" s="915"/>
      <c r="H29" s="80"/>
      <c r="I29" s="250"/>
      <c r="J29" s="104"/>
      <c r="K29" s="82"/>
      <c r="L29" s="82"/>
      <c r="M29" s="287" t="s">
        <v>37</v>
      </c>
      <c r="N29" s="282">
        <v>1</v>
      </c>
      <c r="O29" s="382">
        <v>1</v>
      </c>
      <c r="P29" s="382">
        <v>1</v>
      </c>
      <c r="Q29" s="282">
        <v>1</v>
      </c>
    </row>
    <row r="30" spans="1:18" ht="17.149999999999999" customHeight="1" x14ac:dyDescent="0.25">
      <c r="A30" s="218"/>
      <c r="B30" s="219"/>
      <c r="C30" s="217"/>
      <c r="D30" s="564" t="s">
        <v>35</v>
      </c>
      <c r="E30" s="835" t="s">
        <v>159</v>
      </c>
      <c r="F30" s="572" t="s">
        <v>151</v>
      </c>
      <c r="G30" s="221"/>
      <c r="H30" s="78" t="s">
        <v>16</v>
      </c>
      <c r="I30" s="249"/>
      <c r="J30" s="102">
        <v>28.1</v>
      </c>
      <c r="K30" s="102">
        <v>7.5</v>
      </c>
      <c r="L30" s="102">
        <v>7.5</v>
      </c>
      <c r="M30" s="290" t="s">
        <v>125</v>
      </c>
      <c r="N30" s="58"/>
      <c r="O30" s="368">
        <v>500</v>
      </c>
      <c r="P30" s="387"/>
      <c r="Q30" s="384"/>
    </row>
    <row r="31" spans="1:18" ht="27.65" customHeight="1" x14ac:dyDescent="0.25">
      <c r="A31" s="218"/>
      <c r="B31" s="219"/>
      <c r="C31" s="217"/>
      <c r="D31" s="564"/>
      <c r="E31" s="836"/>
      <c r="F31" s="561"/>
      <c r="G31" s="221"/>
      <c r="H31" s="61"/>
      <c r="I31" s="249"/>
      <c r="J31" s="102"/>
      <c r="K31" s="102"/>
      <c r="L31" s="102"/>
      <c r="M31" s="390" t="s">
        <v>126</v>
      </c>
      <c r="N31" s="154"/>
      <c r="O31" s="389">
        <v>26</v>
      </c>
      <c r="P31" s="388"/>
      <c r="Q31" s="384"/>
    </row>
    <row r="32" spans="1:18" ht="17.149999999999999" customHeight="1" x14ac:dyDescent="0.25">
      <c r="A32" s="218"/>
      <c r="B32" s="219"/>
      <c r="C32" s="217"/>
      <c r="D32" s="564"/>
      <c r="E32" s="836"/>
      <c r="F32" s="561"/>
      <c r="G32" s="221"/>
      <c r="H32" s="61"/>
      <c r="I32" s="249"/>
      <c r="J32" s="102"/>
      <c r="K32" s="102"/>
      <c r="L32" s="102"/>
      <c r="M32" s="344" t="s">
        <v>127</v>
      </c>
      <c r="N32" s="201"/>
      <c r="O32" s="367">
        <v>1</v>
      </c>
      <c r="P32" s="372">
        <v>3</v>
      </c>
      <c r="Q32" s="383">
        <v>3</v>
      </c>
    </row>
    <row r="33" spans="1:17" ht="16.5" customHeight="1" x14ac:dyDescent="0.25">
      <c r="A33" s="830"/>
      <c r="B33" s="831"/>
      <c r="C33" s="832"/>
      <c r="D33" s="927" t="s">
        <v>78</v>
      </c>
      <c r="E33" s="828" t="s">
        <v>79</v>
      </c>
      <c r="F33" s="925" t="s">
        <v>150</v>
      </c>
      <c r="G33" s="915"/>
      <c r="H33" s="78" t="s">
        <v>16</v>
      </c>
      <c r="I33" s="198">
        <f>2.5+1</f>
        <v>3.5</v>
      </c>
      <c r="J33" s="103"/>
      <c r="K33" s="489">
        <v>2.5</v>
      </c>
      <c r="L33" s="491">
        <v>2.5</v>
      </c>
      <c r="M33" s="286" t="s">
        <v>65</v>
      </c>
      <c r="N33" s="148">
        <v>1</v>
      </c>
      <c r="O33" s="302">
        <v>2</v>
      </c>
      <c r="P33" s="301">
        <v>1</v>
      </c>
      <c r="Q33" s="283">
        <v>1</v>
      </c>
    </row>
    <row r="34" spans="1:17" ht="16.5" customHeight="1" x14ac:dyDescent="0.25">
      <c r="A34" s="830"/>
      <c r="B34" s="831"/>
      <c r="C34" s="832"/>
      <c r="D34" s="928"/>
      <c r="E34" s="829"/>
      <c r="F34" s="926"/>
      <c r="G34" s="929"/>
      <c r="H34" s="402" t="s">
        <v>63</v>
      </c>
      <c r="I34" s="542"/>
      <c r="J34" s="543">
        <v>3.5</v>
      </c>
      <c r="K34" s="104"/>
      <c r="L34" s="104"/>
      <c r="M34" s="288"/>
      <c r="N34" s="284"/>
      <c r="O34" s="76"/>
      <c r="P34" s="202"/>
      <c r="Q34" s="284"/>
    </row>
    <row r="35" spans="1:17" ht="43" customHeight="1" x14ac:dyDescent="0.25">
      <c r="A35" s="830"/>
      <c r="B35" s="831"/>
      <c r="C35" s="832"/>
      <c r="D35" s="927" t="s">
        <v>41</v>
      </c>
      <c r="E35" s="835" t="s">
        <v>86</v>
      </c>
      <c r="F35" s="225" t="s">
        <v>80</v>
      </c>
      <c r="G35" s="147" t="s">
        <v>95</v>
      </c>
      <c r="H35" s="392" t="s">
        <v>169</v>
      </c>
      <c r="I35" s="198"/>
      <c r="J35" s="103">
        <v>14.8</v>
      </c>
      <c r="K35" s="103"/>
      <c r="L35" s="103"/>
      <c r="M35" s="289" t="s">
        <v>158</v>
      </c>
      <c r="N35" s="285"/>
      <c r="O35" s="480">
        <v>1</v>
      </c>
      <c r="P35" s="300"/>
      <c r="Q35" s="285"/>
    </row>
    <row r="36" spans="1:17" ht="16" customHeight="1" x14ac:dyDescent="0.25">
      <c r="A36" s="830"/>
      <c r="B36" s="831"/>
      <c r="C36" s="832"/>
      <c r="D36" s="936"/>
      <c r="E36" s="836"/>
      <c r="F36" s="183" t="s">
        <v>150</v>
      </c>
      <c r="G36" s="915" t="s">
        <v>93</v>
      </c>
      <c r="H36" s="61"/>
      <c r="I36" s="249"/>
      <c r="J36" s="102"/>
      <c r="K36" s="102"/>
      <c r="L36" s="102"/>
      <c r="M36" s="585" t="s">
        <v>100</v>
      </c>
      <c r="N36" s="586"/>
      <c r="O36" s="587"/>
      <c r="P36" s="388">
        <v>1</v>
      </c>
      <c r="Q36" s="586"/>
    </row>
    <row r="37" spans="1:17" ht="16" customHeight="1" x14ac:dyDescent="0.25">
      <c r="A37" s="830"/>
      <c r="B37" s="831"/>
      <c r="C37" s="832"/>
      <c r="D37" s="928"/>
      <c r="E37" s="837"/>
      <c r="F37" s="487" t="s">
        <v>82</v>
      </c>
      <c r="G37" s="929"/>
      <c r="H37" s="79"/>
      <c r="I37" s="250"/>
      <c r="J37" s="104"/>
      <c r="K37" s="104"/>
      <c r="L37" s="104"/>
      <c r="M37" s="287" t="s">
        <v>67</v>
      </c>
      <c r="N37" s="284"/>
      <c r="O37" s="588"/>
      <c r="P37" s="373">
        <v>1</v>
      </c>
      <c r="Q37" s="284"/>
    </row>
    <row r="38" spans="1:17" ht="15" customHeight="1" x14ac:dyDescent="0.25">
      <c r="A38" s="830"/>
      <c r="B38" s="937"/>
      <c r="C38" s="832"/>
      <c r="D38" s="927" t="s">
        <v>46</v>
      </c>
      <c r="E38" s="835" t="s">
        <v>173</v>
      </c>
      <c r="F38" s="184" t="s">
        <v>80</v>
      </c>
      <c r="G38" s="916" t="s">
        <v>172</v>
      </c>
      <c r="H38" s="78" t="s">
        <v>16</v>
      </c>
      <c r="I38" s="198">
        <v>12</v>
      </c>
      <c r="J38" s="103"/>
      <c r="K38" s="103"/>
      <c r="L38" s="103"/>
      <c r="M38" s="847" t="s">
        <v>87</v>
      </c>
      <c r="N38" s="557">
        <v>1</v>
      </c>
      <c r="O38" s="299"/>
      <c r="P38" s="301"/>
      <c r="Q38" s="558"/>
    </row>
    <row r="39" spans="1:17" ht="15" customHeight="1" x14ac:dyDescent="0.25">
      <c r="A39" s="830"/>
      <c r="B39" s="937"/>
      <c r="C39" s="832"/>
      <c r="D39" s="936"/>
      <c r="E39" s="836"/>
      <c r="F39" s="448" t="s">
        <v>82</v>
      </c>
      <c r="G39" s="915"/>
      <c r="H39" s="559"/>
      <c r="I39" s="249"/>
      <c r="J39" s="454"/>
      <c r="K39" s="72"/>
      <c r="L39" s="459"/>
      <c r="M39" s="944"/>
      <c r="N39" s="321"/>
      <c r="O39" s="305"/>
      <c r="P39" s="307"/>
      <c r="Q39" s="59"/>
    </row>
    <row r="40" spans="1:17" ht="15" customHeight="1" x14ac:dyDescent="0.25">
      <c r="A40" s="830"/>
      <c r="B40" s="937"/>
      <c r="C40" s="832"/>
      <c r="D40" s="928"/>
      <c r="E40" s="837"/>
      <c r="F40" s="183" t="s">
        <v>150</v>
      </c>
      <c r="G40" s="929"/>
      <c r="H40" s="79"/>
      <c r="I40" s="250"/>
      <c r="J40" s="104"/>
      <c r="K40" s="104"/>
      <c r="L40" s="104"/>
      <c r="M40" s="288"/>
      <c r="N40" s="288"/>
      <c r="O40" s="76"/>
      <c r="P40" s="306"/>
      <c r="Q40" s="458"/>
    </row>
    <row r="41" spans="1:17" ht="26.5" customHeight="1" x14ac:dyDescent="0.25">
      <c r="A41" s="218"/>
      <c r="B41" s="219"/>
      <c r="C41" s="217"/>
      <c r="D41" s="563" t="s">
        <v>111</v>
      </c>
      <c r="E41" s="573" t="s">
        <v>128</v>
      </c>
      <c r="F41" s="574" t="s">
        <v>82</v>
      </c>
      <c r="G41" s="916" t="s">
        <v>85</v>
      </c>
      <c r="H41" s="61" t="s">
        <v>169</v>
      </c>
      <c r="I41" s="198"/>
      <c r="J41" s="239"/>
      <c r="K41" s="102">
        <v>25</v>
      </c>
      <c r="L41" s="246">
        <v>50</v>
      </c>
      <c r="M41" s="617" t="s">
        <v>152</v>
      </c>
      <c r="N41" s="391"/>
      <c r="O41" s="457"/>
      <c r="P41" s="381">
        <v>1</v>
      </c>
      <c r="Q41" s="394"/>
    </row>
    <row r="42" spans="1:17" ht="28.5" customHeight="1" x14ac:dyDescent="0.25">
      <c r="A42" s="445"/>
      <c r="B42" s="446"/>
      <c r="C42" s="440"/>
      <c r="D42" s="564"/>
      <c r="E42" s="575"/>
      <c r="F42" s="448" t="s">
        <v>81</v>
      </c>
      <c r="G42" s="915"/>
      <c r="H42" s="61"/>
      <c r="I42" s="249"/>
      <c r="J42" s="454"/>
      <c r="K42" s="102"/>
      <c r="L42" s="459"/>
      <c r="M42" s="290" t="s">
        <v>174</v>
      </c>
      <c r="N42" s="58"/>
      <c r="O42" s="368"/>
      <c r="P42" s="460">
        <v>1</v>
      </c>
      <c r="Q42" s="461"/>
    </row>
    <row r="43" spans="1:17" ht="18" customHeight="1" x14ac:dyDescent="0.25">
      <c r="A43" s="445"/>
      <c r="B43" s="446"/>
      <c r="C43" s="440"/>
      <c r="D43" s="564"/>
      <c r="E43" s="575"/>
      <c r="F43" s="448" t="s">
        <v>151</v>
      </c>
      <c r="G43" s="452"/>
      <c r="H43" s="61"/>
      <c r="I43" s="249"/>
      <c r="J43" s="454"/>
      <c r="K43" s="102"/>
      <c r="L43" s="459"/>
      <c r="M43" s="390" t="s">
        <v>129</v>
      </c>
      <c r="N43" s="154"/>
      <c r="O43" s="462"/>
      <c r="P43" s="387"/>
      <c r="Q43" s="463">
        <v>1</v>
      </c>
    </row>
    <row r="44" spans="1:17" ht="18.75" customHeight="1" x14ac:dyDescent="0.25">
      <c r="A44" s="830"/>
      <c r="B44" s="831"/>
      <c r="C44" s="832"/>
      <c r="D44" s="927" t="s">
        <v>130</v>
      </c>
      <c r="E44" s="835" t="s">
        <v>182</v>
      </c>
      <c r="F44" s="516" t="s">
        <v>150</v>
      </c>
      <c r="G44" s="916" t="s">
        <v>93</v>
      </c>
      <c r="H44" s="392"/>
      <c r="I44" s="198"/>
      <c r="J44" s="103"/>
      <c r="K44" s="103"/>
      <c r="L44" s="103"/>
      <c r="M44" s="497" t="s">
        <v>88</v>
      </c>
      <c r="N44" s="391">
        <v>1</v>
      </c>
      <c r="O44" s="457"/>
      <c r="P44" s="480"/>
      <c r="Q44" s="493"/>
    </row>
    <row r="45" spans="1:17" ht="15" customHeight="1" x14ac:dyDescent="0.25">
      <c r="A45" s="830"/>
      <c r="B45" s="831"/>
      <c r="C45" s="832"/>
      <c r="D45" s="936"/>
      <c r="E45" s="836"/>
      <c r="F45" s="517" t="s">
        <v>82</v>
      </c>
      <c r="G45" s="915"/>
      <c r="H45" s="61"/>
      <c r="I45" s="249"/>
      <c r="J45" s="102"/>
      <c r="K45" s="102"/>
      <c r="L45" s="235"/>
      <c r="M45" s="604" t="s">
        <v>175</v>
      </c>
      <c r="N45" s="59"/>
      <c r="O45" s="305">
        <v>1</v>
      </c>
      <c r="Q45" s="463"/>
    </row>
    <row r="46" spans="1:17" ht="15" customHeight="1" x14ac:dyDescent="0.25">
      <c r="A46" s="830"/>
      <c r="B46" s="831"/>
      <c r="C46" s="832"/>
      <c r="D46" s="928"/>
      <c r="E46" s="837"/>
      <c r="F46" s="518"/>
      <c r="G46" s="597" t="s">
        <v>176</v>
      </c>
      <c r="H46" s="79"/>
      <c r="I46" s="250"/>
      <c r="J46" s="104"/>
      <c r="K46" s="104"/>
      <c r="L46" s="386"/>
      <c r="M46" s="481" t="s">
        <v>67</v>
      </c>
      <c r="N46" s="287"/>
      <c r="O46" s="603"/>
      <c r="P46" s="492">
        <v>1</v>
      </c>
      <c r="Q46" s="284"/>
    </row>
    <row r="47" spans="1:17" ht="20.149999999999999" customHeight="1" x14ac:dyDescent="0.25">
      <c r="A47" s="163"/>
      <c r="B47" s="164"/>
      <c r="C47" s="25"/>
      <c r="D47" s="554" t="s">
        <v>131</v>
      </c>
      <c r="E47" s="845" t="s">
        <v>68</v>
      </c>
      <c r="F47" s="498" t="s">
        <v>150</v>
      </c>
      <c r="G47" s="916" t="s">
        <v>95</v>
      </c>
      <c r="H47" s="61" t="s">
        <v>169</v>
      </c>
      <c r="I47" s="198">
        <v>6.5</v>
      </c>
      <c r="J47" s="494">
        <v>19.8</v>
      </c>
      <c r="K47" s="489">
        <v>17.2</v>
      </c>
      <c r="L47" s="491">
        <v>10</v>
      </c>
      <c r="M47" s="847" t="s">
        <v>70</v>
      </c>
      <c r="N47" s="555">
        <v>1</v>
      </c>
      <c r="O47" s="299">
        <v>2</v>
      </c>
      <c r="P47" s="301">
        <v>3</v>
      </c>
      <c r="Q47" s="552">
        <v>1</v>
      </c>
    </row>
    <row r="48" spans="1:17" ht="20.149999999999999" customHeight="1" x14ac:dyDescent="0.25">
      <c r="A48" s="551"/>
      <c r="B48" s="553"/>
      <c r="C48" s="25"/>
      <c r="D48" s="556"/>
      <c r="E48" s="846"/>
      <c r="F48" s="448"/>
      <c r="G48" s="915"/>
      <c r="H48" s="501" t="s">
        <v>40</v>
      </c>
      <c r="I48" s="542"/>
      <c r="J48" s="104">
        <f>6.5+9</f>
        <v>15.5</v>
      </c>
      <c r="K48" s="82">
        <v>6.5</v>
      </c>
      <c r="L48" s="490"/>
      <c r="M48" s="848"/>
      <c r="N48" s="234"/>
      <c r="O48" s="304"/>
      <c r="P48" s="307"/>
      <c r="Q48" s="59"/>
    </row>
    <row r="49" spans="1:17" ht="53.5" customHeight="1" x14ac:dyDescent="0.25">
      <c r="A49" s="218"/>
      <c r="B49" s="219"/>
      <c r="C49" s="25"/>
      <c r="D49" s="576" t="s">
        <v>132</v>
      </c>
      <c r="E49" s="565" t="s">
        <v>168</v>
      </c>
      <c r="F49" s="393" t="s">
        <v>151</v>
      </c>
      <c r="G49" s="929"/>
      <c r="H49" s="90" t="s">
        <v>169</v>
      </c>
      <c r="I49" s="216"/>
      <c r="J49" s="464">
        <v>6.1</v>
      </c>
      <c r="K49" s="241"/>
      <c r="L49" s="236"/>
      <c r="M49" s="505" t="s">
        <v>134</v>
      </c>
      <c r="N49" s="506"/>
      <c r="O49" s="304">
        <v>1</v>
      </c>
      <c r="P49" s="507"/>
      <c r="Q49" s="395"/>
    </row>
    <row r="50" spans="1:17" ht="21" customHeight="1" x14ac:dyDescent="0.25">
      <c r="A50" s="213"/>
      <c r="B50" s="214"/>
      <c r="C50" s="25"/>
      <c r="D50" s="927" t="s">
        <v>133</v>
      </c>
      <c r="E50" s="835" t="s">
        <v>110</v>
      </c>
      <c r="F50" s="486" t="s">
        <v>150</v>
      </c>
      <c r="G50" s="915" t="s">
        <v>95</v>
      </c>
      <c r="H50" s="392" t="s">
        <v>40</v>
      </c>
      <c r="I50" s="198">
        <v>4</v>
      </c>
      <c r="J50" s="494">
        <v>7.9</v>
      </c>
      <c r="K50" s="489"/>
      <c r="L50" s="491"/>
      <c r="M50" s="289" t="s">
        <v>163</v>
      </c>
      <c r="N50" s="391">
        <v>1</v>
      </c>
      <c r="O50" s="457">
        <v>1</v>
      </c>
      <c r="P50" s="301"/>
      <c r="Q50" s="493"/>
    </row>
    <row r="51" spans="1:17" ht="21" customHeight="1" x14ac:dyDescent="0.25">
      <c r="A51" s="484"/>
      <c r="B51" s="485"/>
      <c r="C51" s="25"/>
      <c r="D51" s="928"/>
      <c r="E51" s="837"/>
      <c r="F51" s="448"/>
      <c r="G51" s="929"/>
      <c r="H51" s="501"/>
      <c r="I51" s="488"/>
      <c r="J51" s="502"/>
      <c r="K51" s="82"/>
      <c r="L51" s="490"/>
      <c r="M51" s="290"/>
      <c r="N51" s="59"/>
      <c r="O51" s="305"/>
      <c r="P51" s="492"/>
      <c r="Q51" s="59"/>
    </row>
    <row r="52" spans="1:17" ht="43.5" customHeight="1" x14ac:dyDescent="0.25">
      <c r="A52" s="173"/>
      <c r="B52" s="174"/>
      <c r="C52" s="25"/>
      <c r="D52" s="175" t="s">
        <v>135</v>
      </c>
      <c r="E52" s="127" t="s">
        <v>102</v>
      </c>
      <c r="F52" s="126"/>
      <c r="G52" s="224" t="s">
        <v>101</v>
      </c>
      <c r="H52" s="176"/>
      <c r="I52" s="196"/>
      <c r="J52" s="251"/>
      <c r="K52" s="242"/>
      <c r="L52" s="237"/>
      <c r="M52" s="286" t="s">
        <v>103</v>
      </c>
      <c r="N52" s="283">
        <v>1</v>
      </c>
      <c r="O52" s="299"/>
      <c r="P52" s="301"/>
      <c r="Q52" s="283"/>
    </row>
    <row r="53" spans="1:17" ht="40" customHeight="1" x14ac:dyDescent="0.25">
      <c r="A53" s="177"/>
      <c r="B53" s="178"/>
      <c r="C53" s="25"/>
      <c r="D53" s="179" t="s">
        <v>136</v>
      </c>
      <c r="E53" s="181" t="s">
        <v>104</v>
      </c>
      <c r="F53" s="126"/>
      <c r="G53" s="180" t="s">
        <v>95</v>
      </c>
      <c r="H53" s="176" t="s">
        <v>63</v>
      </c>
      <c r="I53" s="197">
        <v>10</v>
      </c>
      <c r="J53" s="252"/>
      <c r="K53" s="243"/>
      <c r="L53" s="238"/>
      <c r="M53" s="286" t="s">
        <v>105</v>
      </c>
      <c r="N53" s="283">
        <v>1</v>
      </c>
      <c r="O53" s="299"/>
      <c r="P53" s="301"/>
      <c r="Q53" s="283"/>
    </row>
    <row r="54" spans="1:17" ht="40" customHeight="1" x14ac:dyDescent="0.25">
      <c r="A54" s="207"/>
      <c r="B54" s="208"/>
      <c r="C54" s="25"/>
      <c r="D54" s="594" t="s">
        <v>137</v>
      </c>
      <c r="E54" s="595" t="s">
        <v>183</v>
      </c>
      <c r="F54" s="593"/>
      <c r="G54" s="515"/>
      <c r="H54" s="176"/>
      <c r="I54" s="197"/>
      <c r="J54" s="252"/>
      <c r="K54" s="243"/>
      <c r="L54" s="238"/>
      <c r="M54" s="596" t="s">
        <v>109</v>
      </c>
      <c r="N54" s="283">
        <v>1</v>
      </c>
      <c r="O54" s="299"/>
      <c r="P54" s="301"/>
      <c r="Q54" s="283"/>
    </row>
    <row r="55" spans="1:17" ht="17.25" customHeight="1" thickBot="1" x14ac:dyDescent="0.3">
      <c r="A55" s="26"/>
      <c r="B55" s="140"/>
      <c r="C55" s="27"/>
      <c r="D55" s="598"/>
      <c r="E55" s="63"/>
      <c r="F55" s="599"/>
      <c r="G55" s="471"/>
      <c r="H55" s="128" t="s">
        <v>4</v>
      </c>
      <c r="I55" s="240">
        <f>SUM(I16:I54)</f>
        <v>121.2</v>
      </c>
      <c r="J55" s="258">
        <f>SUM(J16:J54)</f>
        <v>219.2</v>
      </c>
      <c r="K55" s="259">
        <f>SUM(K16:K54)</f>
        <v>186.7</v>
      </c>
      <c r="L55" s="132">
        <f>SUM(L16:L54)</f>
        <v>107.4</v>
      </c>
      <c r="M55" s="330"/>
      <c r="N55" s="600"/>
      <c r="O55" s="601"/>
      <c r="P55" s="602"/>
      <c r="Q55" s="600"/>
    </row>
    <row r="56" spans="1:17" ht="16.5" customHeight="1" x14ac:dyDescent="0.25">
      <c r="A56" s="840" t="s">
        <v>3</v>
      </c>
      <c r="B56" s="841" t="s">
        <v>3</v>
      </c>
      <c r="C56" s="842" t="s">
        <v>5</v>
      </c>
      <c r="D56" s="29"/>
      <c r="E56" s="62" t="s">
        <v>43</v>
      </c>
      <c r="F56" s="64"/>
      <c r="G56" s="69"/>
      <c r="H56" s="30"/>
      <c r="I56" s="254"/>
      <c r="J56" s="230"/>
      <c r="K56" s="105"/>
      <c r="L56" s="105"/>
      <c r="M56" s="320"/>
      <c r="N56" s="309"/>
      <c r="O56" s="136"/>
      <c r="P56" s="315"/>
      <c r="Q56" s="309"/>
    </row>
    <row r="57" spans="1:17" ht="15" customHeight="1" x14ac:dyDescent="0.25">
      <c r="A57" s="830"/>
      <c r="B57" s="831"/>
      <c r="C57" s="832"/>
      <c r="D57" s="170" t="s">
        <v>3</v>
      </c>
      <c r="E57" s="823" t="s">
        <v>55</v>
      </c>
      <c r="F57" s="495" t="s">
        <v>82</v>
      </c>
      <c r="G57" s="948" t="s">
        <v>89</v>
      </c>
      <c r="H57" s="61" t="s">
        <v>169</v>
      </c>
      <c r="I57" s="524">
        <v>35.299999999999997</v>
      </c>
      <c r="J57" s="494">
        <v>12.9</v>
      </c>
      <c r="K57" s="489">
        <v>38.700000000000003</v>
      </c>
      <c r="L57" s="102">
        <v>28.7</v>
      </c>
      <c r="M57" s="321" t="s">
        <v>27</v>
      </c>
      <c r="N57" s="59">
        <v>100</v>
      </c>
      <c r="O57" s="305">
        <v>130</v>
      </c>
      <c r="P57" s="307">
        <v>105</v>
      </c>
      <c r="Q57" s="59">
        <v>70</v>
      </c>
    </row>
    <row r="58" spans="1:17" ht="15" customHeight="1" x14ac:dyDescent="0.25">
      <c r="A58" s="830"/>
      <c r="B58" s="831"/>
      <c r="C58" s="832"/>
      <c r="D58" s="160"/>
      <c r="E58" s="825"/>
      <c r="F58" s="185" t="s">
        <v>150</v>
      </c>
      <c r="G58" s="949"/>
      <c r="H58" s="403" t="s">
        <v>40</v>
      </c>
      <c r="I58" s="250">
        <v>10</v>
      </c>
      <c r="J58" s="104">
        <v>30</v>
      </c>
      <c r="K58" s="104"/>
      <c r="L58" s="527"/>
      <c r="M58" s="322"/>
      <c r="N58" s="60"/>
      <c r="O58" s="304"/>
      <c r="P58" s="306"/>
      <c r="Q58" s="60"/>
    </row>
    <row r="59" spans="1:17" ht="13.5" customHeight="1" x14ac:dyDescent="0.25">
      <c r="A59" s="163"/>
      <c r="B59" s="164"/>
      <c r="C59" s="24"/>
      <c r="D59" s="159" t="s">
        <v>5</v>
      </c>
      <c r="E59" s="843" t="s">
        <v>59</v>
      </c>
      <c r="F59" s="65"/>
      <c r="G59" s="949"/>
      <c r="H59" s="31"/>
      <c r="I59" s="198"/>
      <c r="J59" s="103"/>
      <c r="K59" s="247"/>
      <c r="L59" s="246"/>
      <c r="M59" s="323"/>
      <c r="N59" s="310"/>
      <c r="O59" s="57"/>
      <c r="P59" s="316"/>
      <c r="Q59" s="310"/>
    </row>
    <row r="60" spans="1:17" ht="26.25" customHeight="1" x14ac:dyDescent="0.25">
      <c r="A60" s="163"/>
      <c r="B60" s="164"/>
      <c r="C60" s="24"/>
      <c r="D60" s="170"/>
      <c r="E60" s="844"/>
      <c r="F60" s="65"/>
      <c r="G60" s="168"/>
      <c r="H60" s="54"/>
      <c r="I60" s="255"/>
      <c r="J60" s="172"/>
      <c r="K60" s="73"/>
      <c r="L60" s="73"/>
      <c r="M60" s="324"/>
      <c r="N60" s="311"/>
      <c r="O60" s="313"/>
      <c r="P60" s="317"/>
      <c r="Q60" s="311"/>
    </row>
    <row r="61" spans="1:17" ht="15.65" customHeight="1" x14ac:dyDescent="0.25">
      <c r="A61" s="163"/>
      <c r="B61" s="164"/>
      <c r="C61" s="24"/>
      <c r="D61" s="170"/>
      <c r="E61" s="545" t="s">
        <v>97</v>
      </c>
      <c r="F61" s="65"/>
      <c r="G61" s="87"/>
      <c r="H61" s="52" t="s">
        <v>16</v>
      </c>
      <c r="I61" s="256">
        <v>25.5</v>
      </c>
      <c r="J61" s="253">
        <v>6.1</v>
      </c>
      <c r="K61" s="77"/>
      <c r="L61" s="77"/>
      <c r="M61" s="838" t="s">
        <v>98</v>
      </c>
      <c r="N61" s="59">
        <v>6</v>
      </c>
      <c r="O61" s="305">
        <v>5</v>
      </c>
      <c r="P61" s="307"/>
      <c r="Q61" s="59"/>
    </row>
    <row r="62" spans="1:17" ht="15.65" customHeight="1" x14ac:dyDescent="0.25">
      <c r="A62" s="540"/>
      <c r="B62" s="541"/>
      <c r="C62" s="24"/>
      <c r="D62" s="539"/>
      <c r="E62" s="546"/>
      <c r="F62" s="65"/>
      <c r="G62" s="87"/>
      <c r="H62" s="413" t="s">
        <v>63</v>
      </c>
      <c r="I62" s="256"/>
      <c r="J62" s="253">
        <v>20</v>
      </c>
      <c r="K62" s="77"/>
      <c r="L62" s="77"/>
      <c r="M62" s="839"/>
      <c r="N62" s="59"/>
      <c r="O62" s="305"/>
      <c r="P62" s="307"/>
      <c r="Q62" s="59"/>
    </row>
    <row r="63" spans="1:17" ht="40.5" customHeight="1" x14ac:dyDescent="0.25">
      <c r="A63" s="163"/>
      <c r="B63" s="164"/>
      <c r="C63" s="24"/>
      <c r="D63" s="170"/>
      <c r="E63" s="129" t="s">
        <v>58</v>
      </c>
      <c r="F63" s="544"/>
      <c r="G63" s="87"/>
      <c r="H63" s="154"/>
      <c r="I63" s="256"/>
      <c r="J63" s="253"/>
      <c r="K63" s="77"/>
      <c r="L63" s="77"/>
      <c r="M63" s="325" t="s">
        <v>96</v>
      </c>
      <c r="N63" s="312">
        <v>2</v>
      </c>
      <c r="O63" s="314">
        <v>4</v>
      </c>
      <c r="P63" s="318">
        <v>2</v>
      </c>
      <c r="Q63" s="312"/>
    </row>
    <row r="64" spans="1:17" ht="15" customHeight="1" x14ac:dyDescent="0.25">
      <c r="A64" s="163"/>
      <c r="B64" s="164"/>
      <c r="C64" s="24"/>
      <c r="D64" s="170"/>
      <c r="E64" s="149" t="s">
        <v>107</v>
      </c>
      <c r="F64" s="88"/>
      <c r="G64" s="169"/>
      <c r="H64" s="58" t="s">
        <v>40</v>
      </c>
      <c r="I64" s="256">
        <v>30</v>
      </c>
      <c r="J64" s="253">
        <f>30+26</f>
        <v>56</v>
      </c>
      <c r="K64" s="77"/>
      <c r="L64" s="77"/>
      <c r="M64" s="321"/>
      <c r="N64" s="326"/>
      <c r="O64" s="1"/>
      <c r="P64" s="348"/>
      <c r="Q64" s="326"/>
    </row>
    <row r="65" spans="1:17" ht="28" customHeight="1" x14ac:dyDescent="0.25">
      <c r="A65" s="218"/>
      <c r="B65" s="219"/>
      <c r="C65" s="24"/>
      <c r="D65" s="227"/>
      <c r="E65" s="150" t="s">
        <v>164</v>
      </c>
      <c r="F65" s="88"/>
      <c r="G65" s="156"/>
      <c r="H65" s="413" t="s">
        <v>169</v>
      </c>
      <c r="I65" s="255"/>
      <c r="J65" s="172">
        <v>23</v>
      </c>
      <c r="K65" s="172"/>
      <c r="L65" s="172"/>
      <c r="M65" s="321"/>
      <c r="N65" s="326"/>
      <c r="O65" s="1"/>
      <c r="P65" s="348"/>
      <c r="Q65" s="326"/>
    </row>
    <row r="66" spans="1:17" ht="15.65" customHeight="1" x14ac:dyDescent="0.25">
      <c r="A66" s="445"/>
      <c r="B66" s="446"/>
      <c r="C66" s="24"/>
      <c r="D66" s="450"/>
      <c r="E66" s="397" t="s">
        <v>171</v>
      </c>
      <c r="F66" s="88"/>
      <c r="G66" s="156"/>
      <c r="H66" s="154" t="s">
        <v>63</v>
      </c>
      <c r="I66" s="255"/>
      <c r="J66" s="172">
        <v>211.7</v>
      </c>
      <c r="K66" s="172"/>
      <c r="L66" s="172"/>
      <c r="M66" s="321"/>
      <c r="N66" s="326"/>
      <c r="O66" s="1"/>
      <c r="P66" s="348"/>
      <c r="Q66" s="326"/>
    </row>
    <row r="67" spans="1:17" ht="27" customHeight="1" x14ac:dyDescent="0.25">
      <c r="A67" s="445"/>
      <c r="B67" s="446"/>
      <c r="C67" s="24"/>
      <c r="D67" s="450"/>
      <c r="E67" s="397" t="s">
        <v>165</v>
      </c>
      <c r="F67" s="88"/>
      <c r="G67" s="156"/>
      <c r="H67" s="413" t="s">
        <v>169</v>
      </c>
      <c r="I67" s="255"/>
      <c r="J67" s="172">
        <v>46.2</v>
      </c>
      <c r="K67" s="172"/>
      <c r="L67" s="172"/>
      <c r="M67" s="321"/>
      <c r="N67" s="326"/>
      <c r="O67" s="1"/>
      <c r="P67" s="348"/>
      <c r="Q67" s="326"/>
    </row>
    <row r="68" spans="1:17" ht="15" customHeight="1" x14ac:dyDescent="0.25">
      <c r="A68" s="509"/>
      <c r="B68" s="511"/>
      <c r="C68" s="24"/>
      <c r="D68" s="514"/>
      <c r="E68" s="396" t="s">
        <v>184</v>
      </c>
      <c r="F68" s="88"/>
      <c r="G68" s="156"/>
      <c r="H68" s="413" t="s">
        <v>169</v>
      </c>
      <c r="I68" s="255"/>
      <c r="J68" s="172"/>
      <c r="K68" s="172">
        <v>91</v>
      </c>
      <c r="L68" s="172"/>
      <c r="M68" s="321"/>
      <c r="N68" s="326"/>
      <c r="O68" s="1"/>
      <c r="P68" s="348"/>
      <c r="Q68" s="326"/>
    </row>
    <row r="69" spans="1:17" ht="30" customHeight="1" x14ac:dyDescent="0.25">
      <c r="A69" s="509"/>
      <c r="B69" s="511"/>
      <c r="C69" s="24"/>
      <c r="D69" s="514"/>
      <c r="E69" s="397" t="s">
        <v>166</v>
      </c>
      <c r="F69" s="88"/>
      <c r="G69" s="156"/>
      <c r="H69" s="61" t="s">
        <v>169</v>
      </c>
      <c r="I69" s="255"/>
      <c r="J69" s="172"/>
      <c r="K69" s="172">
        <v>500</v>
      </c>
      <c r="L69" s="172"/>
      <c r="M69" s="321"/>
      <c r="N69" s="326"/>
      <c r="O69" s="1"/>
      <c r="P69" s="348"/>
      <c r="Q69" s="326"/>
    </row>
    <row r="70" spans="1:17" ht="18.649999999999999" customHeight="1" x14ac:dyDescent="0.25">
      <c r="A70" s="218"/>
      <c r="B70" s="219"/>
      <c r="C70" s="24"/>
      <c r="D70" s="227"/>
      <c r="E70" s="150" t="s">
        <v>167</v>
      </c>
      <c r="F70" s="88"/>
      <c r="G70" s="156"/>
      <c r="H70" s="154" t="s">
        <v>40</v>
      </c>
      <c r="I70" s="255">
        <v>197.6</v>
      </c>
      <c r="J70" s="521"/>
      <c r="K70" s="8"/>
      <c r="L70" s="522"/>
      <c r="M70" s="321"/>
      <c r="N70" s="326"/>
      <c r="O70" s="1"/>
      <c r="P70" s="348"/>
      <c r="Q70" s="326"/>
    </row>
    <row r="71" spans="1:17" ht="28.4" customHeight="1" x14ac:dyDescent="0.25">
      <c r="A71" s="830"/>
      <c r="B71" s="831"/>
      <c r="C71" s="832"/>
      <c r="D71" s="159" t="s">
        <v>18</v>
      </c>
      <c r="E71" s="220" t="s">
        <v>48</v>
      </c>
      <c r="F71" s="945"/>
      <c r="G71" s="920"/>
      <c r="H71" s="89"/>
      <c r="I71" s="198"/>
      <c r="J71" s="103"/>
      <c r="K71" s="103"/>
      <c r="L71" s="103"/>
      <c r="M71" s="329"/>
      <c r="N71" s="327"/>
      <c r="O71" s="153"/>
      <c r="P71" s="226"/>
      <c r="Q71" s="187"/>
    </row>
    <row r="72" spans="1:17" ht="28.5" customHeight="1" x14ac:dyDescent="0.25">
      <c r="A72" s="830"/>
      <c r="B72" s="831"/>
      <c r="C72" s="832"/>
      <c r="D72" s="227"/>
      <c r="E72" s="130" t="s">
        <v>84</v>
      </c>
      <c r="F72" s="946"/>
      <c r="G72" s="920"/>
      <c r="H72" s="402" t="s">
        <v>40</v>
      </c>
      <c r="I72" s="265">
        <v>15</v>
      </c>
      <c r="J72" s="405"/>
      <c r="K72" s="77"/>
      <c r="L72" s="406"/>
      <c r="M72" s="465" t="s">
        <v>94</v>
      </c>
      <c r="N72" s="328">
        <v>0.4</v>
      </c>
      <c r="O72" s="399"/>
      <c r="P72" s="407"/>
      <c r="Q72" s="398"/>
    </row>
    <row r="73" spans="1:17" ht="16.5" customHeight="1" x14ac:dyDescent="0.25">
      <c r="A73" s="830"/>
      <c r="B73" s="831"/>
      <c r="C73" s="832"/>
      <c r="D73" s="170"/>
      <c r="E73" s="528" t="s">
        <v>139</v>
      </c>
      <c r="F73" s="947"/>
      <c r="G73" s="921"/>
      <c r="H73" s="403"/>
      <c r="I73" s="404"/>
      <c r="J73" s="131"/>
      <c r="K73" s="131"/>
      <c r="L73" s="131"/>
      <c r="M73" s="466"/>
      <c r="N73" s="401"/>
      <c r="O73" s="400"/>
      <c r="P73" s="349"/>
      <c r="Q73" s="328"/>
    </row>
    <row r="74" spans="1:17" ht="17.25" customHeight="1" thickBot="1" x14ac:dyDescent="0.3">
      <c r="A74" s="26"/>
      <c r="B74" s="140"/>
      <c r="C74" s="110"/>
      <c r="D74" s="108"/>
      <c r="E74" s="308"/>
      <c r="F74" s="106"/>
      <c r="G74" s="109"/>
      <c r="H74" s="116" t="s">
        <v>4</v>
      </c>
      <c r="I74" s="199">
        <f>SUM(I57:I73)</f>
        <v>313.39999999999998</v>
      </c>
      <c r="J74" s="240">
        <f>SUM(J57:J73)</f>
        <v>405.9</v>
      </c>
      <c r="K74" s="125">
        <f>SUM(K57:K73)</f>
        <v>629.70000000000005</v>
      </c>
      <c r="L74" s="245">
        <f>SUM(L57:L73)</f>
        <v>28.7</v>
      </c>
      <c r="M74" s="330"/>
      <c r="N74" s="303"/>
      <c r="O74" s="135"/>
      <c r="P74" s="308"/>
      <c r="Q74" s="303"/>
    </row>
    <row r="75" spans="1:17" ht="15.75" customHeight="1" thickBot="1" x14ac:dyDescent="0.3">
      <c r="A75" s="26" t="s">
        <v>3</v>
      </c>
      <c r="B75" s="141" t="s">
        <v>3</v>
      </c>
      <c r="C75" s="855" t="s">
        <v>6</v>
      </c>
      <c r="D75" s="855"/>
      <c r="E75" s="855"/>
      <c r="F75" s="855"/>
      <c r="G75" s="855"/>
      <c r="H75" s="856"/>
      <c r="I75" s="212">
        <f>I74+I55</f>
        <v>434.6</v>
      </c>
      <c r="J75" s="261">
        <f>J74+J55</f>
        <v>625.1</v>
      </c>
      <c r="K75" s="262">
        <f>K74+K55</f>
        <v>816.4</v>
      </c>
      <c r="L75" s="212">
        <f>L74+L55</f>
        <v>136.1</v>
      </c>
      <c r="M75" s="857"/>
      <c r="N75" s="858"/>
      <c r="O75" s="858"/>
      <c r="P75" s="858"/>
      <c r="Q75" s="859"/>
    </row>
    <row r="76" spans="1:17" ht="17.25" customHeight="1" thickBot="1" x14ac:dyDescent="0.3">
      <c r="A76" s="14" t="s">
        <v>3</v>
      </c>
      <c r="B76" s="142" t="s">
        <v>5</v>
      </c>
      <c r="C76" s="860" t="s">
        <v>28</v>
      </c>
      <c r="D76" s="861"/>
      <c r="E76" s="861"/>
      <c r="F76" s="861"/>
      <c r="G76" s="861"/>
      <c r="H76" s="861"/>
      <c r="I76" s="861"/>
      <c r="J76" s="861"/>
      <c r="K76" s="861"/>
      <c r="L76" s="861"/>
      <c r="M76" s="861"/>
      <c r="N76" s="861"/>
      <c r="O76" s="861"/>
      <c r="P76" s="861"/>
      <c r="Q76" s="862"/>
    </row>
    <row r="77" spans="1:17" ht="27" customHeight="1" x14ac:dyDescent="0.25">
      <c r="A77" s="165" t="s">
        <v>3</v>
      </c>
      <c r="B77" s="166" t="s">
        <v>5</v>
      </c>
      <c r="C77" s="32" t="s">
        <v>3</v>
      </c>
      <c r="D77" s="33"/>
      <c r="E77" s="34" t="s">
        <v>38</v>
      </c>
      <c r="F77" s="67"/>
      <c r="G77" s="68"/>
      <c r="H77" s="35"/>
      <c r="I77" s="257"/>
      <c r="J77" s="111"/>
      <c r="K77" s="111"/>
      <c r="L77" s="111"/>
      <c r="M77" s="333"/>
      <c r="N77" s="189"/>
      <c r="O77" s="36"/>
      <c r="P77" s="34"/>
      <c r="Q77" s="189"/>
    </row>
    <row r="78" spans="1:17" ht="20.5" customHeight="1" x14ac:dyDescent="0.25">
      <c r="A78" s="830"/>
      <c r="B78" s="831"/>
      <c r="C78" s="832"/>
      <c r="D78" s="927" t="s">
        <v>3</v>
      </c>
      <c r="E78" s="865" t="s">
        <v>29</v>
      </c>
      <c r="F78" s="498" t="s">
        <v>82</v>
      </c>
      <c r="G78" s="915" t="s">
        <v>90</v>
      </c>
      <c r="H78" s="37" t="s">
        <v>16</v>
      </c>
      <c r="I78" s="198">
        <v>34</v>
      </c>
      <c r="J78" s="103">
        <v>34</v>
      </c>
      <c r="K78" s="103">
        <v>34</v>
      </c>
      <c r="L78" s="103">
        <v>34</v>
      </c>
      <c r="M78" s="334" t="s">
        <v>52</v>
      </c>
      <c r="N78" s="188">
        <v>100</v>
      </c>
      <c r="O78" s="350">
        <v>100</v>
      </c>
      <c r="P78" s="353">
        <v>100</v>
      </c>
      <c r="Q78" s="188">
        <v>100</v>
      </c>
    </row>
    <row r="79" spans="1:17" ht="26.15" customHeight="1" x14ac:dyDescent="0.25">
      <c r="A79" s="830"/>
      <c r="B79" s="831"/>
      <c r="C79" s="832"/>
      <c r="D79" s="928"/>
      <c r="E79" s="866"/>
      <c r="F79" s="448" t="s">
        <v>150</v>
      </c>
      <c r="G79" s="915"/>
      <c r="H79" s="45"/>
      <c r="I79" s="250"/>
      <c r="J79" s="104"/>
      <c r="K79" s="104"/>
      <c r="L79" s="104"/>
      <c r="M79" s="335" t="s">
        <v>30</v>
      </c>
      <c r="N79" s="331">
        <v>5</v>
      </c>
      <c r="O79" s="351">
        <v>5</v>
      </c>
      <c r="P79" s="354">
        <v>5</v>
      </c>
      <c r="Q79" s="331">
        <v>5</v>
      </c>
    </row>
    <row r="80" spans="1:17" ht="70.5" customHeight="1" x14ac:dyDescent="0.25">
      <c r="A80" s="163"/>
      <c r="B80" s="164"/>
      <c r="C80" s="158"/>
      <c r="D80" s="160" t="s">
        <v>5</v>
      </c>
      <c r="E80" s="10" t="s">
        <v>51</v>
      </c>
      <c r="F80" s="393" t="s">
        <v>150</v>
      </c>
      <c r="G80" s="221"/>
      <c r="H80" s="38" t="s">
        <v>16</v>
      </c>
      <c r="I80" s="250">
        <v>8.5</v>
      </c>
      <c r="J80" s="104">
        <v>8.5</v>
      </c>
      <c r="K80" s="104">
        <v>8.5</v>
      </c>
      <c r="L80" s="104">
        <v>8.5</v>
      </c>
      <c r="M80" s="335" t="s">
        <v>54</v>
      </c>
      <c r="N80" s="332">
        <v>2</v>
      </c>
      <c r="O80" s="352">
        <v>2</v>
      </c>
      <c r="P80" s="355">
        <v>2</v>
      </c>
      <c r="Q80" s="332">
        <v>2</v>
      </c>
    </row>
    <row r="81" spans="1:18" ht="17.25" customHeight="1" thickBot="1" x14ac:dyDescent="0.3">
      <c r="A81" s="26"/>
      <c r="B81" s="140"/>
      <c r="C81" s="117"/>
      <c r="D81" s="118"/>
      <c r="E81" s="119"/>
      <c r="F81" s="467"/>
      <c r="G81" s="120"/>
      <c r="H81" s="121" t="s">
        <v>4</v>
      </c>
      <c r="I81" s="199">
        <f>SUM(I78:I80)</f>
        <v>42.5</v>
      </c>
      <c r="J81" s="258">
        <f>SUM(J78:J80)</f>
        <v>42.5</v>
      </c>
      <c r="K81" s="244">
        <f>SUM(K78:K80)</f>
        <v>42.5</v>
      </c>
      <c r="L81" s="245">
        <f>SUM(L78:L80)</f>
        <v>42.5</v>
      </c>
      <c r="M81" s="319"/>
      <c r="N81" s="303"/>
      <c r="O81" s="135"/>
      <c r="P81" s="308"/>
      <c r="Q81" s="303"/>
    </row>
    <row r="82" spans="1:18" ht="15.65" customHeight="1" thickBot="1" x14ac:dyDescent="0.3">
      <c r="A82" s="14" t="s">
        <v>3</v>
      </c>
      <c r="B82" s="142" t="s">
        <v>5</v>
      </c>
      <c r="C82" s="880" t="s">
        <v>6</v>
      </c>
      <c r="D82" s="855"/>
      <c r="E82" s="855"/>
      <c r="F82" s="855"/>
      <c r="G82" s="855"/>
      <c r="H82" s="856"/>
      <c r="I82" s="264">
        <f t="shared" ref="I82:L82" si="0">I81</f>
        <v>42.5</v>
      </c>
      <c r="J82" s="263">
        <f t="shared" si="0"/>
        <v>42.5</v>
      </c>
      <c r="K82" s="262">
        <f t="shared" si="0"/>
        <v>42.5</v>
      </c>
      <c r="L82" s="133">
        <f t="shared" si="0"/>
        <v>42.5</v>
      </c>
      <c r="M82" s="857"/>
      <c r="N82" s="858"/>
      <c r="O82" s="858"/>
      <c r="P82" s="858"/>
      <c r="Q82" s="859"/>
    </row>
    <row r="83" spans="1:18" ht="17.25" customHeight="1" thickBot="1" x14ac:dyDescent="0.3">
      <c r="A83" s="14" t="s">
        <v>3</v>
      </c>
      <c r="B83" s="142" t="s">
        <v>18</v>
      </c>
      <c r="C83" s="849" t="s">
        <v>64</v>
      </c>
      <c r="D83" s="850"/>
      <c r="E83" s="850"/>
      <c r="F83" s="850"/>
      <c r="G83" s="850"/>
      <c r="H83" s="850"/>
      <c r="I83" s="850"/>
      <c r="J83" s="850"/>
      <c r="K83" s="850"/>
      <c r="L83" s="850"/>
      <c r="M83" s="850"/>
      <c r="N83" s="850"/>
      <c r="O83" s="850"/>
      <c r="P83" s="850"/>
      <c r="Q83" s="851"/>
    </row>
    <row r="84" spans="1:18" ht="41.5" customHeight="1" x14ac:dyDescent="0.25">
      <c r="A84" s="165" t="s">
        <v>3</v>
      </c>
      <c r="B84" s="166" t="s">
        <v>18</v>
      </c>
      <c r="C84" s="40" t="s">
        <v>3</v>
      </c>
      <c r="D84" s="203"/>
      <c r="E84" s="204" t="s">
        <v>39</v>
      </c>
      <c r="F84" s="205"/>
      <c r="G84" s="955" t="s">
        <v>91</v>
      </c>
      <c r="H84" s="38"/>
      <c r="I84" s="356"/>
      <c r="J84" s="206"/>
      <c r="K84" s="206"/>
      <c r="L84" s="206"/>
      <c r="M84" s="357"/>
      <c r="N84" s="336"/>
      <c r="O84" s="358"/>
      <c r="P84" s="362"/>
      <c r="Q84" s="336"/>
    </row>
    <row r="85" spans="1:18" ht="28.4" customHeight="1" x14ac:dyDescent="0.25">
      <c r="A85" s="163"/>
      <c r="B85" s="164"/>
      <c r="C85" s="40"/>
      <c r="D85" s="41" t="s">
        <v>3</v>
      </c>
      <c r="E85" s="53" t="s">
        <v>31</v>
      </c>
      <c r="F85" s="530" t="s">
        <v>150</v>
      </c>
      <c r="G85" s="915"/>
      <c r="H85" s="83" t="s">
        <v>16</v>
      </c>
      <c r="I85" s="215">
        <v>6</v>
      </c>
      <c r="J85" s="112">
        <v>6</v>
      </c>
      <c r="K85" s="112">
        <v>6</v>
      </c>
      <c r="L85" s="112">
        <v>6</v>
      </c>
      <c r="M85" s="339" t="s">
        <v>33</v>
      </c>
      <c r="N85" s="332">
        <v>3</v>
      </c>
      <c r="O85" s="352">
        <v>3</v>
      </c>
      <c r="P85" s="355">
        <v>3</v>
      </c>
      <c r="Q85" s="332">
        <v>3</v>
      </c>
    </row>
    <row r="86" spans="1:18" ht="41.25" customHeight="1" x14ac:dyDescent="0.25">
      <c r="A86" s="163"/>
      <c r="B86" s="164"/>
      <c r="C86" s="42"/>
      <c r="D86" s="41" t="s">
        <v>5</v>
      </c>
      <c r="E86" s="2" t="s">
        <v>83</v>
      </c>
      <c r="F86" s="531" t="s">
        <v>150</v>
      </c>
      <c r="G86" s="915"/>
      <c r="H86" s="90" t="s">
        <v>16</v>
      </c>
      <c r="I86" s="250">
        <v>2.5</v>
      </c>
      <c r="J86" s="104">
        <v>2.5</v>
      </c>
      <c r="K86" s="104">
        <v>2.5</v>
      </c>
      <c r="L86" s="104">
        <v>2.5</v>
      </c>
      <c r="M86" s="339" t="s">
        <v>66</v>
      </c>
      <c r="N86" s="84">
        <v>6</v>
      </c>
      <c r="O86" s="359">
        <v>6</v>
      </c>
      <c r="P86" s="363">
        <v>6</v>
      </c>
      <c r="Q86" s="84">
        <v>6</v>
      </c>
    </row>
    <row r="87" spans="1:18" ht="14.15" customHeight="1" x14ac:dyDescent="0.25">
      <c r="A87" s="163"/>
      <c r="B87" s="164"/>
      <c r="C87" s="40"/>
      <c r="D87" s="167" t="s">
        <v>18</v>
      </c>
      <c r="E87" s="151" t="s">
        <v>44</v>
      </c>
      <c r="F87" s="532"/>
      <c r="G87" s="915"/>
      <c r="H87" s="89"/>
      <c r="I87" s="249"/>
      <c r="J87" s="239"/>
      <c r="K87" s="102"/>
      <c r="L87" s="102"/>
      <c r="M87" s="334"/>
      <c r="N87" s="337"/>
      <c r="O87" s="153"/>
      <c r="P87" s="151"/>
      <c r="Q87" s="337"/>
    </row>
    <row r="88" spans="1:18" ht="26.15" customHeight="1" x14ac:dyDescent="0.25">
      <c r="A88" s="163"/>
      <c r="B88" s="164"/>
      <c r="C88" s="42"/>
      <c r="D88" s="167"/>
      <c r="E88" s="171" t="s">
        <v>154</v>
      </c>
      <c r="F88" s="530" t="s">
        <v>150</v>
      </c>
      <c r="G88" s="915"/>
      <c r="H88" s="152" t="s">
        <v>16</v>
      </c>
      <c r="I88" s="265">
        <v>2</v>
      </c>
      <c r="J88" s="131">
        <v>2</v>
      </c>
      <c r="K88" s="75">
        <v>2</v>
      </c>
      <c r="L88" s="75">
        <v>2</v>
      </c>
      <c r="M88" s="340" t="s">
        <v>45</v>
      </c>
      <c r="N88" s="61">
        <v>1</v>
      </c>
      <c r="O88" s="360">
        <v>1</v>
      </c>
      <c r="P88" s="364">
        <v>1</v>
      </c>
      <c r="Q88" s="61">
        <v>1</v>
      </c>
    </row>
    <row r="89" spans="1:18" ht="27.65" customHeight="1" x14ac:dyDescent="0.25">
      <c r="A89" s="218"/>
      <c r="B89" s="219"/>
      <c r="C89" s="42"/>
      <c r="D89" s="200"/>
      <c r="E89" s="407" t="s">
        <v>142</v>
      </c>
      <c r="F89" s="577" t="s">
        <v>151</v>
      </c>
      <c r="G89" s="915"/>
      <c r="H89" s="414" t="s">
        <v>16</v>
      </c>
      <c r="I89" s="265"/>
      <c r="J89" s="131">
        <v>10.5</v>
      </c>
      <c r="K89" s="75">
        <v>3</v>
      </c>
      <c r="L89" s="75">
        <v>10</v>
      </c>
      <c r="M89" s="340" t="s">
        <v>32</v>
      </c>
      <c r="N89" s="413"/>
      <c r="O89" s="412">
        <v>210</v>
      </c>
      <c r="P89" s="349">
        <v>100</v>
      </c>
      <c r="Q89" s="191">
        <v>200</v>
      </c>
    </row>
    <row r="90" spans="1:18" ht="29.15" customHeight="1" x14ac:dyDescent="0.25">
      <c r="A90" s="445"/>
      <c r="B90" s="446"/>
      <c r="C90" s="42"/>
      <c r="D90" s="443"/>
      <c r="E90" s="407" t="s">
        <v>99</v>
      </c>
      <c r="F90" s="533"/>
      <c r="G90" s="915"/>
      <c r="H90" s="414" t="s">
        <v>16</v>
      </c>
      <c r="I90" s="265">
        <v>3</v>
      </c>
      <c r="J90" s="131"/>
      <c r="K90" s="75"/>
      <c r="L90" s="75"/>
      <c r="M90" s="340" t="s">
        <v>106</v>
      </c>
      <c r="N90" s="468">
        <v>1</v>
      </c>
      <c r="O90" s="412"/>
      <c r="Q90" s="191"/>
      <c r="R90" s="508"/>
    </row>
    <row r="91" spans="1:18" ht="26.25" customHeight="1" x14ac:dyDescent="0.25">
      <c r="A91" s="163"/>
      <c r="B91" s="164"/>
      <c r="C91" s="42"/>
      <c r="D91" s="167"/>
      <c r="E91" s="578" t="s">
        <v>185</v>
      </c>
      <c r="F91" s="579" t="s">
        <v>151</v>
      </c>
      <c r="G91" s="915"/>
      <c r="H91" s="9" t="s">
        <v>16</v>
      </c>
      <c r="I91" s="404"/>
      <c r="J91" s="231"/>
      <c r="K91" s="74">
        <v>2</v>
      </c>
      <c r="L91" s="74"/>
      <c r="M91" s="470" t="s">
        <v>153</v>
      </c>
      <c r="N91" s="404"/>
      <c r="O91" s="361"/>
      <c r="P91" s="469">
        <v>1</v>
      </c>
      <c r="Q91" s="338"/>
    </row>
    <row r="92" spans="1:18" ht="32.9" customHeight="1" x14ac:dyDescent="0.25">
      <c r="A92" s="163"/>
      <c r="B92" s="164"/>
      <c r="C92" s="42"/>
      <c r="D92" s="41" t="s">
        <v>19</v>
      </c>
      <c r="E92" s="11" t="s">
        <v>47</v>
      </c>
      <c r="F92" s="530" t="s">
        <v>150</v>
      </c>
      <c r="G92" s="956"/>
      <c r="H92" s="146" t="s">
        <v>16</v>
      </c>
      <c r="I92" s="215">
        <v>5</v>
      </c>
      <c r="J92" s="112">
        <v>5</v>
      </c>
      <c r="K92" s="112">
        <v>5</v>
      </c>
      <c r="L92" s="112">
        <v>5</v>
      </c>
      <c r="M92" s="339" t="s">
        <v>53</v>
      </c>
      <c r="N92" s="84">
        <v>1</v>
      </c>
      <c r="O92" s="359">
        <v>1</v>
      </c>
      <c r="P92" s="363">
        <v>1</v>
      </c>
      <c r="Q92" s="84">
        <v>1</v>
      </c>
    </row>
    <row r="93" spans="1:18" ht="17.25" customHeight="1" thickBot="1" x14ac:dyDescent="0.3">
      <c r="A93" s="26"/>
      <c r="B93" s="140"/>
      <c r="C93" s="27"/>
      <c r="D93" s="108"/>
      <c r="E93" s="107"/>
      <c r="F93" s="115"/>
      <c r="G93" s="471"/>
      <c r="H93" s="122" t="s">
        <v>4</v>
      </c>
      <c r="I93" s="199">
        <f>SUM(I85:I92)</f>
        <v>18.5</v>
      </c>
      <c r="J93" s="240">
        <f>SUM(J85:J92)</f>
        <v>26</v>
      </c>
      <c r="K93" s="259">
        <f t="shared" ref="K93:L93" si="1">SUM(K85:K92)</f>
        <v>20.5</v>
      </c>
      <c r="L93" s="260">
        <f t="shared" si="1"/>
        <v>25.5</v>
      </c>
      <c r="M93" s="330"/>
      <c r="N93" s="303"/>
      <c r="O93" s="135"/>
      <c r="P93" s="308"/>
      <c r="Q93" s="303"/>
    </row>
    <row r="94" spans="1:18" ht="17.25" customHeight="1" x14ac:dyDescent="0.3">
      <c r="A94" s="165" t="s">
        <v>3</v>
      </c>
      <c r="B94" s="166" t="s">
        <v>18</v>
      </c>
      <c r="C94" s="39" t="s">
        <v>5</v>
      </c>
      <c r="D94" s="43"/>
      <c r="E94" s="13" t="s">
        <v>57</v>
      </c>
      <c r="F94" s="70"/>
      <c r="G94" s="161"/>
      <c r="H94" s="9"/>
      <c r="I94" s="267"/>
      <c r="J94" s="271"/>
      <c r="K94" s="272"/>
      <c r="L94" s="113"/>
      <c r="M94" s="343"/>
      <c r="N94" s="341"/>
      <c r="O94" s="134"/>
      <c r="P94" s="365"/>
      <c r="Q94" s="341"/>
    </row>
    <row r="95" spans="1:18" ht="10" customHeight="1" x14ac:dyDescent="0.3">
      <c r="A95" s="163"/>
      <c r="B95" s="143"/>
      <c r="C95" s="40"/>
      <c r="D95" s="55"/>
      <c r="E95" s="56"/>
      <c r="F95" s="71"/>
      <c r="G95" s="162"/>
      <c r="H95" s="38"/>
      <c r="I95" s="268"/>
      <c r="J95" s="232"/>
      <c r="K95" s="114"/>
      <c r="L95" s="232"/>
      <c r="M95" s="344"/>
      <c r="N95" s="342"/>
      <c r="O95" s="12"/>
      <c r="P95" s="223"/>
      <c r="Q95" s="342"/>
    </row>
    <row r="96" spans="1:18" ht="14.15" customHeight="1" x14ac:dyDescent="0.25">
      <c r="A96" s="163"/>
      <c r="B96" s="143"/>
      <c r="C96" s="40"/>
      <c r="D96" s="922" t="s">
        <v>3</v>
      </c>
      <c r="E96" s="852" t="s">
        <v>56</v>
      </c>
      <c r="F96" s="534" t="s">
        <v>141</v>
      </c>
      <c r="G96" s="951" t="s">
        <v>92</v>
      </c>
      <c r="H96" s="145" t="s">
        <v>16</v>
      </c>
      <c r="I96" s="198">
        <v>300</v>
      </c>
      <c r="J96" s="103">
        <v>320</v>
      </c>
      <c r="K96" s="81">
        <v>325</v>
      </c>
      <c r="L96" s="81">
        <v>330</v>
      </c>
      <c r="M96" s="286" t="s">
        <v>61</v>
      </c>
      <c r="N96" s="188">
        <v>5</v>
      </c>
      <c r="O96" s="350">
        <v>6</v>
      </c>
      <c r="P96" s="353">
        <v>6</v>
      </c>
      <c r="Q96" s="188">
        <v>6</v>
      </c>
    </row>
    <row r="97" spans="1:20" ht="14.15" customHeight="1" x14ac:dyDescent="0.25">
      <c r="A97" s="445"/>
      <c r="B97" s="143"/>
      <c r="C97" s="40"/>
      <c r="D97" s="923"/>
      <c r="E97" s="853"/>
      <c r="F97" s="530" t="s">
        <v>150</v>
      </c>
      <c r="G97" s="951"/>
      <c r="H97" s="9"/>
      <c r="I97" s="249"/>
      <c r="J97" s="102"/>
      <c r="K97" s="72"/>
      <c r="L97" s="72"/>
      <c r="M97" s="290"/>
      <c r="N97" s="410"/>
      <c r="O97" s="411"/>
      <c r="P97" s="371"/>
      <c r="Q97" s="410"/>
    </row>
    <row r="98" spans="1:20" ht="14.15" customHeight="1" x14ac:dyDescent="0.25">
      <c r="A98" s="218"/>
      <c r="B98" s="143"/>
      <c r="C98" s="40"/>
      <c r="D98" s="923"/>
      <c r="E98" s="853"/>
      <c r="F98" s="535" t="s">
        <v>80</v>
      </c>
      <c r="G98" s="951"/>
      <c r="H98" s="9"/>
      <c r="I98" s="249"/>
      <c r="J98" s="102"/>
      <c r="K98" s="72"/>
      <c r="L98" s="72"/>
      <c r="M98" s="290"/>
      <c r="N98" s="410"/>
      <c r="O98" s="411"/>
      <c r="P98" s="371"/>
      <c r="Q98" s="410"/>
    </row>
    <row r="99" spans="1:20" ht="14.15" customHeight="1" x14ac:dyDescent="0.25">
      <c r="A99" s="163"/>
      <c r="B99" s="143"/>
      <c r="C99" s="40"/>
      <c r="D99" s="924"/>
      <c r="E99" s="854"/>
      <c r="F99" s="536" t="s">
        <v>81</v>
      </c>
      <c r="G99" s="951"/>
      <c r="H99" s="155"/>
      <c r="I99" s="250"/>
      <c r="J99" s="104"/>
      <c r="K99" s="82"/>
      <c r="L99" s="82"/>
      <c r="M99" s="344"/>
      <c r="N99" s="342"/>
      <c r="O99" s="12"/>
      <c r="P99" s="223"/>
      <c r="Q99" s="342"/>
    </row>
    <row r="100" spans="1:20" ht="15.65" customHeight="1" x14ac:dyDescent="0.25">
      <c r="A100" s="163"/>
      <c r="B100" s="164"/>
      <c r="C100" s="40"/>
      <c r="D100" s="566" t="s">
        <v>5</v>
      </c>
      <c r="E100" s="616" t="s">
        <v>199</v>
      </c>
      <c r="F100" s="534" t="s">
        <v>80</v>
      </c>
      <c r="G100" s="916" t="s">
        <v>179</v>
      </c>
      <c r="H100" s="607"/>
      <c r="I100" s="524"/>
      <c r="J100" s="609"/>
      <c r="K100" s="525"/>
      <c r="L100" s="246"/>
      <c r="M100" s="612"/>
      <c r="N100" s="605"/>
      <c r="O100" s="606"/>
      <c r="Q100" s="394"/>
      <c r="R100" s="508"/>
    </row>
    <row r="101" spans="1:20" ht="15" customHeight="1" x14ac:dyDescent="0.3">
      <c r="A101" s="163"/>
      <c r="B101" s="143"/>
      <c r="C101" s="40"/>
      <c r="D101" s="567"/>
      <c r="E101" s="654" t="s">
        <v>177</v>
      </c>
      <c r="F101" s="535" t="s">
        <v>151</v>
      </c>
      <c r="G101" s="915"/>
      <c r="H101" s="9" t="s">
        <v>16</v>
      </c>
      <c r="I101" s="255"/>
      <c r="J101" s="608">
        <v>80</v>
      </c>
      <c r="K101" s="73">
        <v>90</v>
      </c>
      <c r="L101" s="610"/>
      <c r="M101" s="611" t="s">
        <v>67</v>
      </c>
      <c r="N101" s="346"/>
      <c r="O101" s="613"/>
      <c r="P101" s="614">
        <v>1</v>
      </c>
      <c r="Q101" s="615"/>
      <c r="R101" s="537"/>
      <c r="S101" s="538"/>
      <c r="T101" s="538"/>
    </row>
    <row r="102" spans="1:20" ht="15.65" customHeight="1" x14ac:dyDescent="0.25">
      <c r="A102" s="451"/>
      <c r="B102" s="143"/>
      <c r="C102" s="40"/>
      <c r="D102" s="567"/>
      <c r="E102" s="580"/>
      <c r="F102" s="535" t="s">
        <v>82</v>
      </c>
      <c r="G102" s="915" t="s">
        <v>178</v>
      </c>
      <c r="H102" s="529" t="s">
        <v>160</v>
      </c>
      <c r="I102" s="249"/>
      <c r="J102" s="102"/>
      <c r="K102" s="72"/>
      <c r="L102" s="526">
        <v>3000</v>
      </c>
      <c r="M102" s="481" t="s">
        <v>162</v>
      </c>
      <c r="N102" s="481"/>
      <c r="O102" s="482"/>
      <c r="P102" s="318"/>
      <c r="Q102" s="312">
        <v>40</v>
      </c>
      <c r="R102" s="537"/>
      <c r="S102" s="538"/>
      <c r="T102" s="538"/>
    </row>
    <row r="103" spans="1:20" ht="15.65" customHeight="1" x14ac:dyDescent="0.25">
      <c r="A103" s="670"/>
      <c r="B103" s="143"/>
      <c r="C103" s="40"/>
      <c r="D103" s="669"/>
      <c r="E103" s="580"/>
      <c r="F103" s="535" t="s">
        <v>198</v>
      </c>
      <c r="G103" s="915"/>
      <c r="H103" s="9"/>
      <c r="I103" s="249"/>
      <c r="J103" s="102"/>
      <c r="K103" s="72"/>
      <c r="L103" s="459"/>
      <c r="M103" s="671"/>
      <c r="N103" s="671"/>
      <c r="O103" s="222"/>
      <c r="P103" s="307"/>
      <c r="Q103" s="59"/>
      <c r="R103" s="537"/>
      <c r="S103" s="538"/>
      <c r="T103" s="538"/>
    </row>
    <row r="104" spans="1:20" ht="15.65" customHeight="1" x14ac:dyDescent="0.25">
      <c r="A104" s="163"/>
      <c r="B104" s="143"/>
      <c r="C104" s="40"/>
      <c r="D104" s="567"/>
      <c r="E104" s="202"/>
      <c r="F104" s="535" t="s">
        <v>81</v>
      </c>
      <c r="G104" s="915"/>
      <c r="H104" s="45"/>
      <c r="I104" s="249"/>
      <c r="J104" s="102"/>
      <c r="K104" s="72"/>
      <c r="L104" s="386"/>
      <c r="M104" s="216"/>
      <c r="N104" s="288"/>
      <c r="O104" s="76"/>
      <c r="P104" s="241"/>
      <c r="Q104" s="458"/>
      <c r="R104" s="537"/>
      <c r="S104" s="538"/>
      <c r="T104" s="538"/>
    </row>
    <row r="105" spans="1:20" ht="15" customHeight="1" x14ac:dyDescent="0.25">
      <c r="A105" s="163"/>
      <c r="B105" s="143"/>
      <c r="C105" s="40"/>
      <c r="D105" s="922" t="s">
        <v>18</v>
      </c>
      <c r="E105" s="852" t="s">
        <v>186</v>
      </c>
      <c r="F105" s="581" t="s">
        <v>151</v>
      </c>
      <c r="G105" s="503"/>
      <c r="H105" s="9" t="s">
        <v>16</v>
      </c>
      <c r="I105" s="198"/>
      <c r="J105" s="103"/>
      <c r="K105" s="81">
        <v>42.7</v>
      </c>
      <c r="L105" s="246"/>
      <c r="M105" s="499" t="s">
        <v>162</v>
      </c>
      <c r="N105" s="312"/>
      <c r="O105" s="314"/>
      <c r="P105" s="301">
        <v>100</v>
      </c>
      <c r="Q105" s="312"/>
      <c r="R105" s="537"/>
      <c r="S105" s="538"/>
      <c r="T105" s="538"/>
    </row>
    <row r="106" spans="1:20" ht="15" customHeight="1" x14ac:dyDescent="0.25">
      <c r="A106" s="500"/>
      <c r="B106" s="143"/>
      <c r="C106" s="40"/>
      <c r="D106" s="924"/>
      <c r="E106" s="854"/>
      <c r="F106" s="582" t="s">
        <v>82</v>
      </c>
      <c r="G106" s="503"/>
      <c r="H106" s="45"/>
      <c r="I106" s="250"/>
      <c r="J106" s="385"/>
      <c r="K106" s="72"/>
      <c r="L106" s="483"/>
      <c r="M106" s="288"/>
      <c r="N106" s="234"/>
      <c r="O106" s="304"/>
      <c r="P106" s="504"/>
      <c r="Q106" s="476"/>
      <c r="R106" s="537"/>
      <c r="S106" s="538"/>
      <c r="T106" s="538"/>
    </row>
    <row r="107" spans="1:20" ht="15.65" customHeight="1" x14ac:dyDescent="0.25">
      <c r="A107" s="218"/>
      <c r="B107" s="143"/>
      <c r="C107" s="40"/>
      <c r="D107" s="442" t="s">
        <v>19</v>
      </c>
      <c r="E107" s="835" t="s">
        <v>187</v>
      </c>
      <c r="F107" s="498" t="s">
        <v>82</v>
      </c>
      <c r="G107" s="916" t="s">
        <v>91</v>
      </c>
      <c r="H107" s="145" t="s">
        <v>16</v>
      </c>
      <c r="I107" s="198"/>
      <c r="J107" s="239"/>
      <c r="K107" s="81">
        <v>10</v>
      </c>
      <c r="L107" s="246">
        <v>10</v>
      </c>
      <c r="M107" s="329" t="s">
        <v>67</v>
      </c>
      <c r="N107" s="345"/>
      <c r="O107" s="302"/>
      <c r="P107" s="409"/>
      <c r="Q107" s="449">
        <v>1</v>
      </c>
    </row>
    <row r="108" spans="1:20" ht="15.65" customHeight="1" x14ac:dyDescent="0.25">
      <c r="A108" s="445"/>
      <c r="B108" s="143"/>
      <c r="C108" s="40"/>
      <c r="D108" s="443"/>
      <c r="E108" s="836"/>
      <c r="F108" s="225" t="s">
        <v>150</v>
      </c>
      <c r="G108" s="915"/>
      <c r="H108" s="9"/>
      <c r="I108" s="249"/>
      <c r="J108" s="102"/>
      <c r="K108" s="72"/>
      <c r="L108" s="72"/>
      <c r="M108" s="477"/>
      <c r="N108" s="441"/>
      <c r="O108" s="305"/>
      <c r="P108" s="371"/>
      <c r="Q108" s="59"/>
    </row>
    <row r="109" spans="1:20" ht="15.65" customHeight="1" x14ac:dyDescent="0.25">
      <c r="A109" s="445"/>
      <c r="B109" s="143"/>
      <c r="C109" s="40"/>
      <c r="D109" s="444"/>
      <c r="E109" s="837"/>
      <c r="F109" s="487" t="s">
        <v>81</v>
      </c>
      <c r="G109" s="915"/>
      <c r="H109" s="45"/>
      <c r="I109" s="250"/>
      <c r="J109" s="385"/>
      <c r="K109" s="82"/>
      <c r="L109" s="386"/>
      <c r="M109" s="335"/>
      <c r="N109" s="288"/>
      <c r="O109" s="304"/>
      <c r="P109" s="409"/>
      <c r="Q109" s="476"/>
    </row>
    <row r="110" spans="1:20" ht="15.65" customHeight="1" x14ac:dyDescent="0.25">
      <c r="A110" s="218"/>
      <c r="B110" s="143"/>
      <c r="C110" s="40"/>
      <c r="D110" s="566" t="s">
        <v>20</v>
      </c>
      <c r="E110" s="852" t="s">
        <v>140</v>
      </c>
      <c r="F110" s="498" t="s">
        <v>82</v>
      </c>
      <c r="G110" s="915"/>
      <c r="H110" s="145" t="s">
        <v>16</v>
      </c>
      <c r="I110" s="198"/>
      <c r="J110" s="103">
        <v>15</v>
      </c>
      <c r="K110" s="81">
        <v>20</v>
      </c>
      <c r="L110" s="246"/>
      <c r="M110" s="286" t="s">
        <v>67</v>
      </c>
      <c r="N110" s="473"/>
      <c r="O110" s="367"/>
      <c r="P110" s="353">
        <v>1</v>
      </c>
      <c r="Q110" s="312"/>
    </row>
    <row r="111" spans="1:20" ht="15.65" customHeight="1" x14ac:dyDescent="0.25">
      <c r="A111" s="445"/>
      <c r="B111" s="143"/>
      <c r="C111" s="42"/>
      <c r="D111" s="567"/>
      <c r="E111" s="853"/>
      <c r="F111" s="225" t="s">
        <v>151</v>
      </c>
      <c r="G111" s="915"/>
      <c r="H111" s="9"/>
      <c r="I111" s="249"/>
      <c r="J111" s="454"/>
      <c r="K111" s="72"/>
      <c r="L111" s="102"/>
      <c r="M111" s="344"/>
      <c r="N111" s="478"/>
      <c r="O111" s="305"/>
      <c r="P111" s="371"/>
      <c r="Q111" s="479"/>
    </row>
    <row r="112" spans="1:20" ht="17.149999999999999" customHeight="1" x14ac:dyDescent="0.25">
      <c r="A112" s="445"/>
      <c r="B112" s="143"/>
      <c r="C112" s="42"/>
      <c r="D112" s="566" t="s">
        <v>21</v>
      </c>
      <c r="E112" s="870" t="s">
        <v>155</v>
      </c>
      <c r="F112" s="498" t="s">
        <v>82</v>
      </c>
      <c r="G112" s="915"/>
      <c r="H112" s="145" t="s">
        <v>16</v>
      </c>
      <c r="I112" s="198"/>
      <c r="J112" s="103"/>
      <c r="K112" s="81">
        <v>15</v>
      </c>
      <c r="L112" s="103">
        <v>15</v>
      </c>
      <c r="M112" s="290" t="s">
        <v>157</v>
      </c>
      <c r="N112" s="473"/>
      <c r="O112" s="299"/>
      <c r="P112" s="353"/>
      <c r="Q112" s="449">
        <v>1</v>
      </c>
    </row>
    <row r="113" spans="1:46" ht="17.149999999999999" customHeight="1" x14ac:dyDescent="0.25">
      <c r="A113" s="445"/>
      <c r="B113" s="143"/>
      <c r="C113" s="42"/>
      <c r="D113" s="583"/>
      <c r="E113" s="871"/>
      <c r="F113" s="225" t="s">
        <v>151</v>
      </c>
      <c r="G113" s="915"/>
      <c r="H113" s="472"/>
      <c r="I113" s="249"/>
      <c r="J113" s="385"/>
      <c r="K113" s="102"/>
      <c r="L113" s="386"/>
      <c r="M113" s="344"/>
      <c r="N113" s="475"/>
      <c r="O113" s="367"/>
      <c r="P113" s="371"/>
      <c r="Q113" s="59"/>
    </row>
    <row r="114" spans="1:46" ht="17.149999999999999" customHeight="1" x14ac:dyDescent="0.25">
      <c r="A114" s="445"/>
      <c r="B114" s="143"/>
      <c r="C114" s="42"/>
      <c r="D114" s="584" t="s">
        <v>35</v>
      </c>
      <c r="E114" s="870" t="s">
        <v>156</v>
      </c>
      <c r="F114" s="498" t="s">
        <v>82</v>
      </c>
      <c r="G114" s="915"/>
      <c r="H114" s="145" t="s">
        <v>16</v>
      </c>
      <c r="I114" s="198"/>
      <c r="J114" s="103"/>
      <c r="K114" s="81"/>
      <c r="L114" s="103">
        <v>15</v>
      </c>
      <c r="M114" s="290" t="s">
        <v>67</v>
      </c>
      <c r="N114" s="473"/>
      <c r="O114" s="299"/>
      <c r="P114" s="353"/>
      <c r="Q114" s="510"/>
      <c r="R114" s="508"/>
    </row>
    <row r="115" spans="1:46" ht="17.149999999999999" customHeight="1" x14ac:dyDescent="0.25">
      <c r="A115" s="445"/>
      <c r="B115" s="143"/>
      <c r="C115" s="42"/>
      <c r="D115" s="568"/>
      <c r="E115" s="871"/>
      <c r="F115" s="225" t="s">
        <v>151</v>
      </c>
      <c r="G115" s="929"/>
      <c r="H115" s="45"/>
      <c r="I115" s="250"/>
      <c r="J115" s="385"/>
      <c r="K115" s="102"/>
      <c r="L115" s="386"/>
      <c r="M115" s="344"/>
      <c r="N115" s="475"/>
      <c r="O115" s="367"/>
      <c r="P115" s="370"/>
      <c r="Q115" s="476"/>
    </row>
    <row r="116" spans="1:46" ht="17.25" customHeight="1" thickBot="1" x14ac:dyDescent="0.3">
      <c r="A116" s="26"/>
      <c r="B116" s="144"/>
      <c r="C116" s="44"/>
      <c r="D116" s="123"/>
      <c r="E116" s="124"/>
      <c r="F116" s="474"/>
      <c r="G116" s="109"/>
      <c r="H116" s="182" t="s">
        <v>4</v>
      </c>
      <c r="I116" s="199">
        <f>SUM(I96:I115)</f>
        <v>300</v>
      </c>
      <c r="J116" s="132">
        <f>SUM(J96:J115)</f>
        <v>415</v>
      </c>
      <c r="K116" s="132">
        <f>SUM(K96:K115)</f>
        <v>502.7</v>
      </c>
      <c r="L116" s="132">
        <f>SUM(L96:L115)</f>
        <v>3370</v>
      </c>
      <c r="M116" s="347"/>
      <c r="N116" s="319"/>
      <c r="O116" s="408"/>
      <c r="P116" s="308"/>
      <c r="Q116" s="303"/>
    </row>
    <row r="117" spans="1:46" ht="14.25" customHeight="1" thickBot="1" x14ac:dyDescent="0.3">
      <c r="A117" s="26" t="s">
        <v>3</v>
      </c>
      <c r="B117" s="140" t="s">
        <v>18</v>
      </c>
      <c r="C117" s="872" t="s">
        <v>6</v>
      </c>
      <c r="D117" s="873"/>
      <c r="E117" s="873"/>
      <c r="F117" s="873"/>
      <c r="G117" s="873"/>
      <c r="H117" s="874"/>
      <c r="I117" s="269">
        <f>I116+I93</f>
        <v>318.5</v>
      </c>
      <c r="J117" s="275">
        <f>J116+J93</f>
        <v>441</v>
      </c>
      <c r="K117" s="278">
        <f>K116+K93</f>
        <v>523.20000000000005</v>
      </c>
      <c r="L117" s="273">
        <f>L116+L93</f>
        <v>3395.5</v>
      </c>
      <c r="M117" s="857"/>
      <c r="N117" s="858"/>
      <c r="O117" s="858"/>
      <c r="P117" s="858"/>
      <c r="Q117" s="859"/>
    </row>
    <row r="118" spans="1:46" ht="14.25" customHeight="1" thickBot="1" x14ac:dyDescent="0.3">
      <c r="A118" s="14" t="s">
        <v>3</v>
      </c>
      <c r="B118" s="875" t="s">
        <v>7</v>
      </c>
      <c r="C118" s="875"/>
      <c r="D118" s="875"/>
      <c r="E118" s="875"/>
      <c r="F118" s="875"/>
      <c r="G118" s="875"/>
      <c r="H118" s="876"/>
      <c r="I118" s="270">
        <f>I117+I82+I75</f>
        <v>795.6</v>
      </c>
      <c r="J118" s="276">
        <f>J117+J82+J75</f>
        <v>1108.5999999999999</v>
      </c>
      <c r="K118" s="279">
        <f>K117+K82+K75</f>
        <v>1382.1</v>
      </c>
      <c r="L118" s="274">
        <f>L117+L82+L75</f>
        <v>3574.1</v>
      </c>
      <c r="M118" s="877"/>
      <c r="N118" s="878"/>
      <c r="O118" s="878"/>
      <c r="P118" s="878"/>
      <c r="Q118" s="879"/>
    </row>
    <row r="119" spans="1:46" ht="14.25" customHeight="1" thickBot="1" x14ac:dyDescent="0.3">
      <c r="A119" s="15" t="s">
        <v>3</v>
      </c>
      <c r="B119" s="904" t="s">
        <v>69</v>
      </c>
      <c r="C119" s="904"/>
      <c r="D119" s="904"/>
      <c r="E119" s="904"/>
      <c r="F119" s="904"/>
      <c r="G119" s="904"/>
      <c r="H119" s="904"/>
      <c r="I119" s="186">
        <f>I118</f>
        <v>795.6</v>
      </c>
      <c r="J119" s="277">
        <f t="shared" ref="J119:L119" si="2">J118</f>
        <v>1108.5999999999999</v>
      </c>
      <c r="K119" s="280">
        <f t="shared" si="2"/>
        <v>1382.1</v>
      </c>
      <c r="L119" s="266">
        <f t="shared" si="2"/>
        <v>3574.1</v>
      </c>
      <c r="M119" s="867"/>
      <c r="N119" s="868"/>
      <c r="O119" s="868"/>
      <c r="P119" s="868"/>
      <c r="Q119" s="869"/>
    </row>
    <row r="120" spans="1:46" s="3" customFormat="1" ht="17.25" customHeight="1" x14ac:dyDescent="0.25">
      <c r="A120" s="903" t="s">
        <v>188</v>
      </c>
      <c r="B120" s="903"/>
      <c r="C120" s="903"/>
      <c r="D120" s="903"/>
      <c r="E120" s="903"/>
      <c r="F120" s="903"/>
      <c r="G120" s="903"/>
      <c r="H120" s="903"/>
      <c r="I120" s="903"/>
      <c r="J120" s="903"/>
      <c r="K120" s="903"/>
      <c r="L120" s="903"/>
      <c r="M120" s="903"/>
      <c r="N120" s="903"/>
      <c r="O120" s="903"/>
      <c r="P120" s="903"/>
      <c r="Q120" s="903"/>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s="417" customFormat="1" ht="45" customHeight="1" x14ac:dyDescent="0.25">
      <c r="A121" s="950" t="s">
        <v>149</v>
      </c>
      <c r="B121" s="950"/>
      <c r="C121" s="950"/>
      <c r="D121" s="950"/>
      <c r="E121" s="950"/>
      <c r="F121" s="950"/>
      <c r="G121" s="950"/>
      <c r="H121" s="950"/>
      <c r="I121" s="950"/>
      <c r="J121" s="950"/>
      <c r="K121" s="950"/>
      <c r="L121" s="950"/>
      <c r="M121" s="950"/>
      <c r="N121" s="950"/>
      <c r="O121" s="950"/>
      <c r="P121" s="950"/>
      <c r="Q121" s="950"/>
      <c r="R121" s="416"/>
      <c r="S121" s="416"/>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s="20" customFormat="1" ht="14.15" customHeight="1" x14ac:dyDescent="0.25">
      <c r="A122" s="905"/>
      <c r="B122" s="905"/>
      <c r="C122" s="905"/>
      <c r="D122" s="905"/>
      <c r="E122" s="905"/>
      <c r="F122" s="905"/>
      <c r="G122" s="905"/>
      <c r="H122" s="905"/>
      <c r="I122" s="905"/>
      <c r="J122" s="905"/>
      <c r="K122" s="905"/>
      <c r="L122" s="905"/>
      <c r="M122" s="905"/>
      <c r="N122" s="905"/>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row>
    <row r="123" spans="1:46" s="3" customFormat="1" ht="14.25" customHeight="1" thickBot="1" x14ac:dyDescent="0.3">
      <c r="A123" s="912" t="s">
        <v>10</v>
      </c>
      <c r="B123" s="912"/>
      <c r="C123" s="912"/>
      <c r="D123" s="912"/>
      <c r="E123" s="912"/>
      <c r="F123" s="912"/>
      <c r="G123" s="912"/>
      <c r="H123" s="912"/>
      <c r="I123" s="16"/>
      <c r="J123" s="16"/>
      <c r="K123" s="16"/>
      <c r="L123" s="16"/>
      <c r="M123" s="17"/>
      <c r="N123" s="17"/>
      <c r="O123" s="17"/>
      <c r="P123" s="17"/>
      <c r="Q123" s="17"/>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ht="81.650000000000006" customHeight="1" thickBot="1" x14ac:dyDescent="0.3">
      <c r="A124" s="906" t="s">
        <v>8</v>
      </c>
      <c r="B124" s="907"/>
      <c r="C124" s="907"/>
      <c r="D124" s="907"/>
      <c r="E124" s="907"/>
      <c r="F124" s="907"/>
      <c r="G124" s="907"/>
      <c r="H124" s="908"/>
      <c r="I124" s="415" t="s">
        <v>143</v>
      </c>
      <c r="J124" s="425" t="s">
        <v>116</v>
      </c>
      <c r="K124" s="433" t="s">
        <v>180</v>
      </c>
      <c r="L124" s="432" t="s">
        <v>117</v>
      </c>
    </row>
    <row r="125" spans="1:46" ht="14.25" customHeight="1" x14ac:dyDescent="0.25">
      <c r="A125" s="909" t="s">
        <v>11</v>
      </c>
      <c r="B125" s="910"/>
      <c r="C125" s="910"/>
      <c r="D125" s="910"/>
      <c r="E125" s="910"/>
      <c r="F125" s="910"/>
      <c r="G125" s="910"/>
      <c r="H125" s="911"/>
      <c r="I125" s="47">
        <f t="shared" ref="I125" si="3">I126+I132+I133</f>
        <v>795.6</v>
      </c>
      <c r="J125" s="426">
        <f t="shared" ref="J125:L125" si="4">J126+J132+J133</f>
        <v>1108.5999999999999</v>
      </c>
      <c r="K125" s="434">
        <f t="shared" si="4"/>
        <v>1382.1</v>
      </c>
      <c r="L125" s="418">
        <f t="shared" si="4"/>
        <v>574.1</v>
      </c>
    </row>
    <row r="126" spans="1:46" ht="14.25" customHeight="1" x14ac:dyDescent="0.25">
      <c r="A126" s="894" t="s">
        <v>60</v>
      </c>
      <c r="B126" s="895"/>
      <c r="C126" s="895"/>
      <c r="D126" s="895"/>
      <c r="E126" s="895"/>
      <c r="F126" s="895"/>
      <c r="G126" s="895"/>
      <c r="H126" s="896"/>
      <c r="I126" s="46">
        <f>I127+I128+I129+I130+I131</f>
        <v>450.5</v>
      </c>
      <c r="J126" s="547">
        <f t="shared" ref="J126:L126" si="5">J127+J128+J129+J130+J131</f>
        <v>687.9</v>
      </c>
      <c r="K126" s="550">
        <f t="shared" si="5"/>
        <v>1375.6</v>
      </c>
      <c r="L126" s="419">
        <f t="shared" si="5"/>
        <v>574.1</v>
      </c>
    </row>
    <row r="127" spans="1:46" ht="14.25" customHeight="1" x14ac:dyDescent="0.25">
      <c r="A127" s="897" t="s">
        <v>71</v>
      </c>
      <c r="B127" s="898"/>
      <c r="C127" s="898"/>
      <c r="D127" s="898"/>
      <c r="E127" s="898"/>
      <c r="F127" s="898"/>
      <c r="G127" s="898"/>
      <c r="H127" s="899"/>
      <c r="I127" s="48">
        <f>SUMIF(H16:H119,"SB",I16:I119)</f>
        <v>408.7</v>
      </c>
      <c r="J127" s="427">
        <f>SUMIF(H16:H119,"SB",J16:J119)</f>
        <v>525.1</v>
      </c>
      <c r="K127" s="435">
        <f>SUMIF(H16:H119,"SB",K16:K119)</f>
        <v>583.1</v>
      </c>
      <c r="L127" s="420">
        <f>SUMIF(H16:H119,"SB",L16:L119)</f>
        <v>455.4</v>
      </c>
      <c r="M127" s="18"/>
      <c r="N127" s="18"/>
      <c r="O127" s="18"/>
      <c r="P127" s="18"/>
      <c r="Q127" s="18"/>
    </row>
    <row r="128" spans="1:46" ht="14.25" customHeight="1" x14ac:dyDescent="0.25">
      <c r="A128" s="900" t="s">
        <v>170</v>
      </c>
      <c r="B128" s="901"/>
      <c r="C128" s="901"/>
      <c r="D128" s="901"/>
      <c r="E128" s="901"/>
      <c r="F128" s="901"/>
      <c r="G128" s="901"/>
      <c r="H128" s="902"/>
      <c r="I128" s="48">
        <f>SUMIF(H16:H119,"SB(ŽP)",I16:I119)</f>
        <v>41.8</v>
      </c>
      <c r="J128" s="548">
        <f>SUMIF(H16:H119,"SB(ŽP)",J16:J119)</f>
        <v>162.80000000000001</v>
      </c>
      <c r="K128" s="549">
        <f>SUMIF(H16:H119,"SB(ŽP)",K16:K119)</f>
        <v>792.5</v>
      </c>
      <c r="L128" s="420">
        <f>SUMIF(H16:H119,"SB(ŽP)",L16:L119)</f>
        <v>118.7</v>
      </c>
      <c r="M128" s="18"/>
      <c r="N128" s="18"/>
      <c r="O128" s="18"/>
      <c r="P128" s="18"/>
      <c r="Q128" s="18"/>
    </row>
    <row r="129" spans="1:19" ht="14.25" customHeight="1" x14ac:dyDescent="0.25">
      <c r="A129" s="900" t="s">
        <v>144</v>
      </c>
      <c r="B129" s="901"/>
      <c r="C129" s="901"/>
      <c r="D129" s="901"/>
      <c r="E129" s="901"/>
      <c r="F129" s="901"/>
      <c r="G129" s="901"/>
      <c r="H129" s="902"/>
      <c r="I129" s="48">
        <f>SUMIF(H16:H119,"SB(AA)",I16:I119)</f>
        <v>0</v>
      </c>
      <c r="J129" s="427">
        <f>SUMIF(H16:H119,"SB(AA)",J16:J119)</f>
        <v>0</v>
      </c>
      <c r="K129" s="435">
        <f>SUMIF(H16:H119,"SB(AA)",K16:K119)</f>
        <v>0</v>
      </c>
      <c r="L129" s="420">
        <f>SUMIF(H16:H119,"SB(AA)",L16:L119)</f>
        <v>0</v>
      </c>
      <c r="M129" s="18"/>
      <c r="N129" s="18"/>
      <c r="O129" s="18"/>
      <c r="P129" s="18"/>
      <c r="Q129" s="18"/>
    </row>
    <row r="130" spans="1:19" ht="14.25" customHeight="1" x14ac:dyDescent="0.25">
      <c r="A130" s="952" t="s">
        <v>72</v>
      </c>
      <c r="B130" s="953"/>
      <c r="C130" s="953"/>
      <c r="D130" s="953"/>
      <c r="E130" s="953"/>
      <c r="F130" s="953"/>
      <c r="G130" s="953"/>
      <c r="H130" s="954"/>
      <c r="I130" s="49">
        <f>SUMIF(H16:H119,"SB(ES)",I16:I119)</f>
        <v>0</v>
      </c>
      <c r="J130" s="428">
        <f>SUMIF(H16:H119,"SB(ES)",J16:J119)</f>
        <v>0</v>
      </c>
      <c r="K130" s="436">
        <f>SUMIF(H16:H119,"SB(ES)",K16:K119)</f>
        <v>0</v>
      </c>
      <c r="L130" s="421">
        <f>SUMIF(H16:H119,"SB(ES)",L16:L119)</f>
        <v>0</v>
      </c>
      <c r="M130" s="18"/>
      <c r="N130" s="18"/>
      <c r="O130" s="18"/>
      <c r="P130" s="18"/>
      <c r="Q130" s="18"/>
    </row>
    <row r="131" spans="1:19" ht="14.15" customHeight="1" x14ac:dyDescent="0.25">
      <c r="A131" s="952" t="s">
        <v>73</v>
      </c>
      <c r="B131" s="953"/>
      <c r="C131" s="953"/>
      <c r="D131" s="953"/>
      <c r="E131" s="953"/>
      <c r="F131" s="953"/>
      <c r="G131" s="953"/>
      <c r="H131" s="954"/>
      <c r="I131" s="49">
        <f>SUMIF(H16:H119,"SB(VB)",I16:I119)</f>
        <v>0</v>
      </c>
      <c r="J131" s="428">
        <f>SUMIF(H16:H119,"SB(VB)",J16:J119)</f>
        <v>0</v>
      </c>
      <c r="K131" s="436">
        <f>SUMIF(H16:H119,"SB(VB)",K16:K119)</f>
        <v>0</v>
      </c>
      <c r="L131" s="421">
        <f>SUMIF(H16:H119,"SB(VB)",L16:L119)</f>
        <v>0</v>
      </c>
      <c r="M131" s="18"/>
      <c r="N131" s="18"/>
      <c r="O131" s="18"/>
      <c r="P131" s="18"/>
      <c r="Q131" s="18"/>
    </row>
    <row r="132" spans="1:19" ht="14.25" customHeight="1" x14ac:dyDescent="0.25">
      <c r="A132" s="885" t="s">
        <v>145</v>
      </c>
      <c r="B132" s="886"/>
      <c r="C132" s="886"/>
      <c r="D132" s="886"/>
      <c r="E132" s="886"/>
      <c r="F132" s="886"/>
      <c r="G132" s="886"/>
      <c r="H132" s="887"/>
      <c r="I132" s="138">
        <f>SUMIF(H16:H119,"SB(L)",I16:I119)</f>
        <v>44.1</v>
      </c>
      <c r="J132" s="429">
        <f>SUMIF(H16:H119,"SB(L)",J16:J119)</f>
        <v>235.2</v>
      </c>
      <c r="K132" s="437">
        <f>SUMIF(H16:H119,"SB(L)",K16:K119)</f>
        <v>0</v>
      </c>
      <c r="L132" s="422">
        <f>SUMIF(H16:H119,"SB(L)",L16:L119)</f>
        <v>0</v>
      </c>
      <c r="M132" s="18"/>
      <c r="N132" s="18"/>
      <c r="O132" s="18"/>
      <c r="P132" s="18"/>
      <c r="Q132" s="18"/>
    </row>
    <row r="133" spans="1:19" ht="15.65" customHeight="1" x14ac:dyDescent="0.25">
      <c r="A133" s="885" t="s">
        <v>74</v>
      </c>
      <c r="B133" s="886"/>
      <c r="C133" s="886"/>
      <c r="D133" s="886"/>
      <c r="E133" s="886"/>
      <c r="F133" s="886"/>
      <c r="G133" s="886"/>
      <c r="H133" s="887"/>
      <c r="I133" s="138">
        <f>SUMIF(H16:H119,"SB(ŽPL)",I16:I119)</f>
        <v>301</v>
      </c>
      <c r="J133" s="429">
        <f>SUMIF(H16:H119,"SB(ŽPL)",J16:J119)</f>
        <v>185.5</v>
      </c>
      <c r="K133" s="437">
        <f>SUMIF(H16:H119,"SB(ŽPL)",K16:K119)</f>
        <v>6.5</v>
      </c>
      <c r="L133" s="422">
        <f>SUMIF(H16:H119,"SB(ŽPL)",L16:L119)</f>
        <v>0</v>
      </c>
      <c r="M133" s="50"/>
      <c r="N133" s="50"/>
      <c r="O133" s="50"/>
      <c r="P133" s="50"/>
      <c r="Q133" s="50"/>
    </row>
    <row r="134" spans="1:19" ht="14.25" customHeight="1" x14ac:dyDescent="0.25">
      <c r="A134" s="888" t="s">
        <v>12</v>
      </c>
      <c r="B134" s="889"/>
      <c r="C134" s="889"/>
      <c r="D134" s="889"/>
      <c r="E134" s="889"/>
      <c r="F134" s="889"/>
      <c r="G134" s="889"/>
      <c r="H134" s="890"/>
      <c r="I134" s="51">
        <f>SUM(I136:I138)</f>
        <v>0</v>
      </c>
      <c r="J134" s="430">
        <f>SUM(J136:J138)</f>
        <v>0</v>
      </c>
      <c r="K134" s="438">
        <f t="shared" ref="K134:L134" si="6">SUM(K136:K138)</f>
        <v>0</v>
      </c>
      <c r="L134" s="423">
        <f t="shared" si="6"/>
        <v>3000</v>
      </c>
    </row>
    <row r="135" spans="1:19" ht="14.25" customHeight="1" x14ac:dyDescent="0.25">
      <c r="A135" s="952" t="s">
        <v>75</v>
      </c>
      <c r="B135" s="953"/>
      <c r="C135" s="953"/>
      <c r="D135" s="953"/>
      <c r="E135" s="953"/>
      <c r="F135" s="953"/>
      <c r="G135" s="953"/>
      <c r="H135" s="954"/>
      <c r="I135" s="48">
        <f>SUMIF(H16:H119,"ES)",I16:I119)</f>
        <v>0</v>
      </c>
      <c r="J135" s="427">
        <f>SUMIF(H16:H119,"ES)",J16:J119)</f>
        <v>0</v>
      </c>
      <c r="K135" s="435">
        <f>SUMIF(H16:H119,"ES)",K16:K119)</f>
        <v>0</v>
      </c>
      <c r="L135" s="420">
        <f>SUMIF(H16:H119,"ES)",L16:L119)</f>
        <v>0</v>
      </c>
      <c r="M135" s="18"/>
      <c r="N135" s="18"/>
      <c r="O135" s="18"/>
      <c r="P135" s="18"/>
      <c r="Q135" s="18"/>
      <c r="R135" s="21"/>
      <c r="S135" s="21"/>
    </row>
    <row r="136" spans="1:19" ht="14.25" customHeight="1" x14ac:dyDescent="0.25">
      <c r="A136" s="891" t="s">
        <v>146</v>
      </c>
      <c r="B136" s="892"/>
      <c r="C136" s="892"/>
      <c r="D136" s="892"/>
      <c r="E136" s="892"/>
      <c r="F136" s="892"/>
      <c r="G136" s="892"/>
      <c r="H136" s="893"/>
      <c r="I136" s="48">
        <f>SUMIF(H16:H119,"KVJUD",I16:I119)</f>
        <v>0</v>
      </c>
      <c r="J136" s="427">
        <f>SUMIF(H16:H119,"KVJUD",J16:J119)</f>
        <v>0</v>
      </c>
      <c r="K136" s="435">
        <f>SUMIF(H16:H119,"KVJUD",K16:K119)</f>
        <v>0</v>
      </c>
      <c r="L136" s="420">
        <f>SUMIF(H16:H119,"KVJUD",L16:L119)</f>
        <v>0</v>
      </c>
      <c r="R136" s="21"/>
      <c r="S136" s="21"/>
    </row>
    <row r="137" spans="1:19" ht="14.25" customHeight="1" x14ac:dyDescent="0.25">
      <c r="A137" s="891" t="s">
        <v>76</v>
      </c>
      <c r="B137" s="892"/>
      <c r="C137" s="892"/>
      <c r="D137" s="892"/>
      <c r="E137" s="892"/>
      <c r="F137" s="892"/>
      <c r="G137" s="892"/>
      <c r="H137" s="893"/>
      <c r="I137" s="48">
        <f>SUMIF(H16:H119,"Kt",I16:I119)</f>
        <v>0</v>
      </c>
      <c r="J137" s="427">
        <f>SUMIF(H16:H119,"Kt",J16:J119)</f>
        <v>0</v>
      </c>
      <c r="K137" s="435">
        <f>SUMIF(H16:H119,"Kt",K16:K119)</f>
        <v>0</v>
      </c>
      <c r="L137" s="420">
        <f>SUMIF(H16:H119,"Kt",L16:L119)</f>
        <v>3000</v>
      </c>
      <c r="R137" s="21"/>
      <c r="S137" s="21"/>
    </row>
    <row r="138" spans="1:19" ht="14.25" customHeight="1" x14ac:dyDescent="0.25">
      <c r="A138" s="900" t="s">
        <v>77</v>
      </c>
      <c r="B138" s="901"/>
      <c r="C138" s="901"/>
      <c r="D138" s="901"/>
      <c r="E138" s="901"/>
      <c r="F138" s="901"/>
      <c r="G138" s="901"/>
      <c r="H138" s="902"/>
      <c r="I138" s="48">
        <f>SUMIF(H16:H119,"LRVB",I16:I119)</f>
        <v>0</v>
      </c>
      <c r="J138" s="427">
        <f>SUMIF(H16:H119,"LRVB",J16:J119)</f>
        <v>0</v>
      </c>
      <c r="K138" s="435">
        <f>SUMIF(H16:H119,"LRVB",K16:K119)</f>
        <v>0</v>
      </c>
      <c r="L138" s="420">
        <f>SUMIF(H16:H119,"LRVB",L16:L119)</f>
        <v>0</v>
      </c>
      <c r="R138" s="21"/>
      <c r="S138" s="21"/>
    </row>
    <row r="139" spans="1:19" ht="14.25" customHeight="1" thickBot="1" x14ac:dyDescent="0.3">
      <c r="A139" s="881" t="s">
        <v>13</v>
      </c>
      <c r="B139" s="882"/>
      <c r="C139" s="882"/>
      <c r="D139" s="882"/>
      <c r="E139" s="882"/>
      <c r="F139" s="882"/>
      <c r="G139" s="882"/>
      <c r="H139" s="883"/>
      <c r="I139" s="28">
        <f t="shared" ref="I139" si="7">I134+I125</f>
        <v>795.6</v>
      </c>
      <c r="J139" s="431">
        <f t="shared" ref="J139:K139" si="8">J134+J125</f>
        <v>1108.5999999999999</v>
      </c>
      <c r="K139" s="439">
        <f t="shared" si="8"/>
        <v>1382.1</v>
      </c>
      <c r="L139" s="424">
        <f>L134+L125</f>
        <v>3574.1</v>
      </c>
      <c r="M139" s="8"/>
      <c r="N139" s="8"/>
      <c r="O139" s="8"/>
      <c r="P139" s="8"/>
      <c r="Q139" s="8"/>
      <c r="R139" s="21"/>
      <c r="S139" s="21"/>
    </row>
    <row r="140" spans="1:19" x14ac:dyDescent="0.25">
      <c r="G140" s="209"/>
      <c r="H140" s="210"/>
      <c r="I140" s="211"/>
      <c r="J140" s="211"/>
      <c r="K140" s="211"/>
      <c r="L140" s="211"/>
    </row>
    <row r="142" spans="1:19" x14ac:dyDescent="0.25">
      <c r="I142" s="496"/>
      <c r="J142" s="496"/>
      <c r="K142" s="496"/>
      <c r="L142" s="496"/>
    </row>
  </sheetData>
  <mergeCells count="136">
    <mergeCell ref="A137:H137"/>
    <mergeCell ref="A136:H136"/>
    <mergeCell ref="A135:H135"/>
    <mergeCell ref="B118:H118"/>
    <mergeCell ref="E78:E79"/>
    <mergeCell ref="A123:H123"/>
    <mergeCell ref="A78:A79"/>
    <mergeCell ref="A129:H129"/>
    <mergeCell ref="A124:H124"/>
    <mergeCell ref="A125:H125"/>
    <mergeCell ref="A126:H126"/>
    <mergeCell ref="A134:H134"/>
    <mergeCell ref="A133:H133"/>
    <mergeCell ref="A130:H130"/>
    <mergeCell ref="A131:H131"/>
    <mergeCell ref="A127:H127"/>
    <mergeCell ref="G84:G92"/>
    <mergeCell ref="B119:H119"/>
    <mergeCell ref="A122:N122"/>
    <mergeCell ref="M119:Q119"/>
    <mergeCell ref="M118:Q118"/>
    <mergeCell ref="E105:E106"/>
    <mergeCell ref="D105:D106"/>
    <mergeCell ref="A128:H128"/>
    <mergeCell ref="M117:Q117"/>
    <mergeCell ref="F71:F73"/>
    <mergeCell ref="M61:M62"/>
    <mergeCell ref="E47:E48"/>
    <mergeCell ref="A139:H139"/>
    <mergeCell ref="C117:H117"/>
    <mergeCell ref="G57:G59"/>
    <mergeCell ref="A138:H138"/>
    <mergeCell ref="G78:G79"/>
    <mergeCell ref="C82:H82"/>
    <mergeCell ref="A121:Q121"/>
    <mergeCell ref="A132:H132"/>
    <mergeCell ref="E114:E115"/>
    <mergeCell ref="G107:G115"/>
    <mergeCell ref="E107:E109"/>
    <mergeCell ref="E110:E111"/>
    <mergeCell ref="A120:Q120"/>
    <mergeCell ref="B56:B58"/>
    <mergeCell ref="G96:G99"/>
    <mergeCell ref="B78:B79"/>
    <mergeCell ref="C78:C79"/>
    <mergeCell ref="D78:D79"/>
    <mergeCell ref="M82:Q82"/>
    <mergeCell ref="A71:A73"/>
    <mergeCell ref="C56:C58"/>
    <mergeCell ref="B71:B73"/>
    <mergeCell ref="C71:C73"/>
    <mergeCell ref="A56:A58"/>
    <mergeCell ref="A44:A46"/>
    <mergeCell ref="M38:M39"/>
    <mergeCell ref="M47:M48"/>
    <mergeCell ref="G44:G45"/>
    <mergeCell ref="A33:A34"/>
    <mergeCell ref="B33:B34"/>
    <mergeCell ref="G33:G34"/>
    <mergeCell ref="B44:B46"/>
    <mergeCell ref="C44:C46"/>
    <mergeCell ref="D44:D46"/>
    <mergeCell ref="C33:C34"/>
    <mergeCell ref="G36:G37"/>
    <mergeCell ref="D35:D37"/>
    <mergeCell ref="E35:E37"/>
    <mergeCell ref="C38:C40"/>
    <mergeCell ref="E44:E46"/>
    <mergeCell ref="A35:A37"/>
    <mergeCell ref="B35:B37"/>
    <mergeCell ref="E38:E40"/>
    <mergeCell ref="G38:G40"/>
    <mergeCell ref="D38:D40"/>
    <mergeCell ref="B38:B40"/>
    <mergeCell ref="A38:A40"/>
    <mergeCell ref="G8:G10"/>
    <mergeCell ref="H8:H10"/>
    <mergeCell ref="A8:A10"/>
    <mergeCell ref="B8:B10"/>
    <mergeCell ref="G28:G29"/>
    <mergeCell ref="E16:E18"/>
    <mergeCell ref="G16:G18"/>
    <mergeCell ref="F8:F10"/>
    <mergeCell ref="C8:C10"/>
    <mergeCell ref="D8:D10"/>
    <mergeCell ref="E8:E10"/>
    <mergeCell ref="D22:D23"/>
    <mergeCell ref="D19:D21"/>
    <mergeCell ref="M75:Q75"/>
    <mergeCell ref="C76:Q76"/>
    <mergeCell ref="M1:Q1"/>
    <mergeCell ref="A3:Q3"/>
    <mergeCell ref="A4:Q4"/>
    <mergeCell ref="A5:Q5"/>
    <mergeCell ref="A11:Q11"/>
    <mergeCell ref="A12:Q12"/>
    <mergeCell ref="B13:Q13"/>
    <mergeCell ref="C14:Q14"/>
    <mergeCell ref="M8:Q8"/>
    <mergeCell ref="O9:Q9"/>
    <mergeCell ref="L8:L10"/>
    <mergeCell ref="J8:J10"/>
    <mergeCell ref="K8:K10"/>
    <mergeCell ref="N9:N10"/>
    <mergeCell ref="M9:M10"/>
    <mergeCell ref="I8:I10"/>
    <mergeCell ref="P7:Q7"/>
    <mergeCell ref="A28:A29"/>
    <mergeCell ref="B28:B29"/>
    <mergeCell ref="C28:C29"/>
    <mergeCell ref="D28:D29"/>
    <mergeCell ref="E28:E29"/>
    <mergeCell ref="G102:G104"/>
    <mergeCell ref="G100:G101"/>
    <mergeCell ref="M16:M18"/>
    <mergeCell ref="G71:G73"/>
    <mergeCell ref="C75:H75"/>
    <mergeCell ref="D96:D99"/>
    <mergeCell ref="E96:E99"/>
    <mergeCell ref="G41:G42"/>
    <mergeCell ref="E112:E113"/>
    <mergeCell ref="E57:E58"/>
    <mergeCell ref="C35:C37"/>
    <mergeCell ref="F33:F34"/>
    <mergeCell ref="D33:D34"/>
    <mergeCell ref="E33:E34"/>
    <mergeCell ref="E50:E51"/>
    <mergeCell ref="D50:D51"/>
    <mergeCell ref="G47:G49"/>
    <mergeCell ref="G50:G51"/>
    <mergeCell ref="E30:E32"/>
    <mergeCell ref="E19:E21"/>
    <mergeCell ref="E22:E23"/>
    <mergeCell ref="E26:E27"/>
    <mergeCell ref="C83:Q83"/>
    <mergeCell ref="E59:E60"/>
  </mergeCells>
  <pageMargins left="0.78740157480314965" right="0.39370078740157483" top="0.39370078740157483" bottom="0.39370078740157483" header="0" footer="0"/>
  <pageSetup paperSize="9" scale="50" orientation="portrait" r:id="rId1"/>
  <rowBreaks count="1" manualBreakCount="1">
    <brk id="7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1 programa</vt:lpstr>
      <vt:lpstr>Aiškinamoji lentelė</vt:lpstr>
      <vt:lpstr>'1 programa'!Print_Area</vt:lpstr>
      <vt:lpstr>'Aiškinamoji lentelė'!Print_Area</vt:lpstr>
      <vt:lpstr>'1 programa'!Print_Titles</vt:lpstr>
      <vt:lpstr>'Aiškinamoji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2022-10-20T05:54:38Z</cp:lastPrinted>
  <dcterms:created xsi:type="dcterms:W3CDTF">2007-07-27T10:32:34Z</dcterms:created>
  <dcterms:modified xsi:type="dcterms:W3CDTF">2022-10-20T05:55:04Z</dcterms:modified>
</cp:coreProperties>
</file>