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avivaldybės administracija\BENDROSIOS VALDYMO FUNKCIJOS\Strateginio planavimo skyrius\SVP KEITIMAI\2022-2024 SVP keitimas\2022-2024 SVP keitimas (spalis)\Sprendimas\"/>
    </mc:Choice>
  </mc:AlternateContent>
  <bookViews>
    <workbookView xWindow="-120" yWindow="-120" windowWidth="20610" windowHeight="7740"/>
  </bookViews>
  <sheets>
    <sheet name="11 programa" sheetId="20" r:id="rId1"/>
    <sheet name="Lyginamasis variantas" sheetId="13" state="hidden" r:id="rId2"/>
    <sheet name="Aiškinamoji lentelė" sheetId="19" state="hidden" r:id="rId3"/>
  </sheets>
  <definedNames>
    <definedName name="_xlnm.Print_Area" localSheetId="0">'11 programa'!$A$1:$M$182</definedName>
    <definedName name="_xlnm.Print_Area" localSheetId="2">'Aiškinamoji lentelė'!$A$1:$Q$230</definedName>
    <definedName name="_xlnm.Print_Area" localSheetId="1">'Lyginamasis variantas'!$A$1:$O$173</definedName>
    <definedName name="_xlnm.Print_Titles" localSheetId="0">'11 programa'!$8:$10</definedName>
    <definedName name="_xlnm.Print_Titles" localSheetId="2">'Aiškinamoji lentelė'!$7:$9</definedName>
    <definedName name="_xlnm.Print_Titles" localSheetId="1">'Lyginamasis variantas'!$8:$10</definedName>
  </definedNames>
  <calcPr calcId="162913"/>
</workbook>
</file>

<file path=xl/calcChain.xml><?xml version="1.0" encoding="utf-8"?>
<calcChain xmlns="http://schemas.openxmlformats.org/spreadsheetml/2006/main">
  <c r="I100" i="20" l="1"/>
  <c r="H100" i="20"/>
  <c r="G100" i="20"/>
  <c r="H106" i="20" l="1"/>
  <c r="G106" i="20"/>
  <c r="G109" i="20"/>
  <c r="G154" i="20" l="1"/>
  <c r="G147" i="20"/>
  <c r="G126" i="20"/>
  <c r="G122" i="20"/>
  <c r="I96" i="20"/>
  <c r="H96" i="20"/>
  <c r="G96" i="20" l="1"/>
  <c r="G73" i="20"/>
  <c r="G69" i="20"/>
  <c r="G66" i="20"/>
  <c r="G46" i="20"/>
  <c r="H119" i="20" l="1"/>
  <c r="H146" i="20"/>
  <c r="H118" i="20"/>
  <c r="I180" i="20" l="1"/>
  <c r="I179" i="20" s="1"/>
  <c r="H180" i="20"/>
  <c r="H179" i="20" s="1"/>
  <c r="G180" i="20"/>
  <c r="G179" i="20" s="1"/>
  <c r="I178" i="20"/>
  <c r="H178" i="20"/>
  <c r="G178" i="20"/>
  <c r="I177" i="20"/>
  <c r="H177" i="20"/>
  <c r="I176" i="20"/>
  <c r="H176" i="20"/>
  <c r="G176" i="20"/>
  <c r="I175" i="20"/>
  <c r="H175" i="20"/>
  <c r="G175" i="20"/>
  <c r="I174" i="20"/>
  <c r="H174" i="20"/>
  <c r="I164" i="20"/>
  <c r="H164" i="20"/>
  <c r="G164" i="20"/>
  <c r="I159" i="20"/>
  <c r="H159" i="20"/>
  <c r="G159" i="20"/>
  <c r="I155" i="20"/>
  <c r="H155" i="20"/>
  <c r="G155" i="20"/>
  <c r="I153" i="20"/>
  <c r="H153" i="20"/>
  <c r="G152" i="20"/>
  <c r="G153" i="20" s="1"/>
  <c r="I149" i="20"/>
  <c r="H149" i="20"/>
  <c r="G149" i="20"/>
  <c r="R119" i="20"/>
  <c r="Q119" i="20"/>
  <c r="P119" i="20"/>
  <c r="I118" i="20"/>
  <c r="G118" i="20"/>
  <c r="R108" i="20"/>
  <c r="Q108" i="20"/>
  <c r="R107" i="20"/>
  <c r="R106" i="20"/>
  <c r="Q106" i="20"/>
  <c r="P106" i="20"/>
  <c r="P109" i="20" s="1"/>
  <c r="I105" i="20"/>
  <c r="H105" i="20"/>
  <c r="G105" i="20"/>
  <c r="I98" i="20"/>
  <c r="H98" i="20"/>
  <c r="G98" i="20"/>
  <c r="I90" i="20"/>
  <c r="I101" i="20" s="1"/>
  <c r="H90" i="20"/>
  <c r="G90" i="20"/>
  <c r="I88" i="20"/>
  <c r="H88" i="20"/>
  <c r="G88" i="20"/>
  <c r="I84" i="20"/>
  <c r="H84" i="20"/>
  <c r="G84" i="20"/>
  <c r="G72" i="20"/>
  <c r="I65" i="20"/>
  <c r="H65" i="20"/>
  <c r="G65" i="20"/>
  <c r="R33" i="20"/>
  <c r="R34" i="20" s="1"/>
  <c r="R32" i="20"/>
  <c r="Q32" i="20"/>
  <c r="Q33" i="20" s="1"/>
  <c r="P32" i="20"/>
  <c r="P33" i="20" s="1"/>
  <c r="P34" i="20" s="1"/>
  <c r="I29" i="20"/>
  <c r="H29" i="20"/>
  <c r="G174" i="20"/>
  <c r="I25" i="20"/>
  <c r="H25" i="20"/>
  <c r="G25" i="20"/>
  <c r="I22" i="20"/>
  <c r="H22" i="20"/>
  <c r="G22" i="20"/>
  <c r="I19" i="20"/>
  <c r="H19" i="20"/>
  <c r="G19" i="20"/>
  <c r="G101" i="20" l="1"/>
  <c r="H101" i="20"/>
  <c r="Q109" i="20"/>
  <c r="I165" i="20"/>
  <c r="I150" i="20"/>
  <c r="I166" i="20" s="1"/>
  <c r="I167" i="20" s="1"/>
  <c r="G150" i="20"/>
  <c r="R109" i="20"/>
  <c r="I30" i="20"/>
  <c r="G173" i="20"/>
  <c r="Q34" i="20"/>
  <c r="H150" i="20"/>
  <c r="G177" i="20"/>
  <c r="G165" i="20"/>
  <c r="H165" i="20"/>
  <c r="H30" i="20"/>
  <c r="H173" i="20"/>
  <c r="H172" i="20" s="1"/>
  <c r="H181" i="20" s="1"/>
  <c r="I173" i="20"/>
  <c r="I172" i="20" s="1"/>
  <c r="I181" i="20" s="1"/>
  <c r="G29" i="20"/>
  <c r="G30" i="20" s="1"/>
  <c r="J155" i="13"/>
  <c r="G166" i="20" l="1"/>
  <c r="G167" i="20" s="1"/>
  <c r="H166" i="20"/>
  <c r="H167" i="20" s="1"/>
  <c r="G172" i="20"/>
  <c r="G181" i="20" s="1"/>
  <c r="I183" i="20"/>
  <c r="I113" i="13"/>
  <c r="J113" i="13" s="1"/>
  <c r="I137" i="13"/>
  <c r="J137" i="13" s="1"/>
  <c r="I101" i="13"/>
  <c r="J101" i="13" s="1"/>
  <c r="J110" i="13"/>
  <c r="J171" i="13" l="1"/>
  <c r="J170" i="13" s="1"/>
  <c r="J169" i="13"/>
  <c r="J168" i="13"/>
  <c r="J167" i="13"/>
  <c r="J166" i="13"/>
  <c r="J165" i="13"/>
  <c r="I171" i="13"/>
  <c r="I170" i="13" s="1"/>
  <c r="I169" i="13"/>
  <c r="I168" i="13"/>
  <c r="I167" i="13"/>
  <c r="I166" i="13"/>
  <c r="I165" i="13"/>
  <c r="I164" i="13" l="1"/>
  <c r="I163" i="13" s="1"/>
  <c r="I172" i="13" s="1"/>
  <c r="J164" i="13"/>
  <c r="J163" i="13" s="1"/>
  <c r="J172" i="13" s="1"/>
  <c r="J156" i="13"/>
  <c r="I155" i="13"/>
  <c r="I150" i="13"/>
  <c r="I146" i="13"/>
  <c r="I144" i="13"/>
  <c r="I140" i="13"/>
  <c r="I112" i="13"/>
  <c r="I100" i="13"/>
  <c r="J140" i="13"/>
  <c r="J112" i="13"/>
  <c r="J100" i="13"/>
  <c r="J95" i="13"/>
  <c r="J93" i="13"/>
  <c r="J87" i="13"/>
  <c r="J85" i="13"/>
  <c r="J81" i="13"/>
  <c r="J62" i="13"/>
  <c r="I95" i="13"/>
  <c r="I93" i="13"/>
  <c r="I87" i="13"/>
  <c r="I85" i="13"/>
  <c r="I81" i="13"/>
  <c r="I62" i="13"/>
  <c r="J27" i="13"/>
  <c r="J24" i="13"/>
  <c r="J21" i="13"/>
  <c r="J18" i="13"/>
  <c r="I27" i="13"/>
  <c r="I24" i="13"/>
  <c r="I21" i="13"/>
  <c r="I18" i="13"/>
  <c r="J141" i="13" l="1"/>
  <c r="J28" i="13"/>
  <c r="J96" i="13"/>
  <c r="J157" i="13" s="1"/>
  <c r="J158" i="13" s="1"/>
  <c r="I156" i="13"/>
  <c r="I96" i="13"/>
  <c r="I28" i="13"/>
  <c r="I141" i="13"/>
  <c r="G112" i="13"/>
  <c r="I157" i="13" l="1"/>
  <c r="I158" i="13" s="1"/>
  <c r="H140" i="13"/>
  <c r="G140" i="13"/>
  <c r="K112" i="13"/>
  <c r="H112" i="13"/>
  <c r="H62" i="13"/>
  <c r="G62" i="13"/>
  <c r="G85" i="13"/>
  <c r="K81" i="13"/>
  <c r="H81" i="13"/>
  <c r="G81" i="13"/>
  <c r="K93" i="13" l="1"/>
  <c r="H93" i="13"/>
  <c r="G89" i="13"/>
  <c r="G93" i="13" s="1"/>
  <c r="K62" i="13" l="1"/>
  <c r="T30" i="13"/>
  <c r="T31" i="13" s="1"/>
  <c r="T32" i="13" s="1"/>
  <c r="S30" i="13"/>
  <c r="S31" i="13" s="1"/>
  <c r="S32" i="13" s="1"/>
  <c r="R30" i="13"/>
  <c r="R31" i="13" s="1"/>
  <c r="R32" i="13" s="1"/>
  <c r="K140" i="13"/>
  <c r="T113" i="13"/>
  <c r="S113" i="13"/>
  <c r="R113" i="13"/>
  <c r="K100" i="13"/>
  <c r="H100" i="13"/>
  <c r="G100" i="13"/>
  <c r="T103" i="13"/>
  <c r="S103" i="13"/>
  <c r="T102" i="13"/>
  <c r="T101" i="13"/>
  <c r="S101" i="13"/>
  <c r="R101" i="13"/>
  <c r="R104" i="13" s="1"/>
  <c r="K85" i="13"/>
  <c r="H85" i="13"/>
  <c r="K24" i="13"/>
  <c r="H24" i="13"/>
  <c r="G24" i="13"/>
  <c r="G18" i="13"/>
  <c r="K171" i="13"/>
  <c r="H171" i="13"/>
  <c r="G171" i="13"/>
  <c r="K169" i="13"/>
  <c r="H169" i="13"/>
  <c r="G169" i="13"/>
  <c r="K168" i="13"/>
  <c r="H168" i="13"/>
  <c r="G168" i="13"/>
  <c r="K167" i="13"/>
  <c r="H167" i="13"/>
  <c r="G167" i="13"/>
  <c r="K166" i="13"/>
  <c r="H166" i="13"/>
  <c r="G166" i="13"/>
  <c r="K165" i="13"/>
  <c r="H165" i="13"/>
  <c r="K155" i="13"/>
  <c r="H155" i="13"/>
  <c r="G155" i="13"/>
  <c r="K150" i="13"/>
  <c r="H150" i="13"/>
  <c r="G150" i="13"/>
  <c r="K146" i="13"/>
  <c r="H146" i="13"/>
  <c r="G146" i="13"/>
  <c r="K144" i="13"/>
  <c r="H144" i="13"/>
  <c r="G143" i="13"/>
  <c r="G144" i="13" s="1"/>
  <c r="K95" i="13"/>
  <c r="H95" i="13"/>
  <c r="G95" i="13"/>
  <c r="K87" i="13"/>
  <c r="H87" i="13"/>
  <c r="G87" i="13"/>
  <c r="G69" i="13"/>
  <c r="K27" i="13"/>
  <c r="H27" i="13"/>
  <c r="G25" i="13"/>
  <c r="G27" i="13" s="1"/>
  <c r="K21" i="13"/>
  <c r="H21" i="13"/>
  <c r="G21" i="13"/>
  <c r="K18" i="13"/>
  <c r="H18" i="13"/>
  <c r="H141" i="13" l="1"/>
  <c r="G141" i="13"/>
  <c r="S104" i="13"/>
  <c r="K141" i="13"/>
  <c r="T104" i="13"/>
  <c r="H96" i="13"/>
  <c r="K96" i="13"/>
  <c r="K170" i="13"/>
  <c r="G170" i="13"/>
  <c r="H170" i="13"/>
  <c r="H164" i="13"/>
  <c r="H163" i="13" s="1"/>
  <c r="K164" i="13"/>
  <c r="K163" i="13" s="1"/>
  <c r="H28" i="13"/>
  <c r="H156" i="13"/>
  <c r="G156" i="13"/>
  <c r="K28" i="13"/>
  <c r="G165" i="13"/>
  <c r="G164" i="13" s="1"/>
  <c r="G163" i="13" s="1"/>
  <c r="K156" i="13"/>
  <c r="G28" i="13"/>
  <c r="G96" i="13"/>
  <c r="L222" i="19"/>
  <c r="K222" i="19"/>
  <c r="J222" i="19"/>
  <c r="I222" i="19"/>
  <c r="L221" i="19"/>
  <c r="K221" i="19"/>
  <c r="J221" i="19"/>
  <c r="J220" i="19" s="1"/>
  <c r="I221" i="19"/>
  <c r="I220" i="19" s="1"/>
  <c r="L220" i="19"/>
  <c r="K220" i="19"/>
  <c r="L219" i="19"/>
  <c r="K219" i="19"/>
  <c r="J219" i="19"/>
  <c r="I219" i="19"/>
  <c r="L218" i="19"/>
  <c r="K218" i="19"/>
  <c r="J218" i="19"/>
  <c r="L217" i="19"/>
  <c r="K217" i="19"/>
  <c r="J217" i="19"/>
  <c r="L216" i="19"/>
  <c r="K216" i="19"/>
  <c r="J216" i="19"/>
  <c r="I216" i="19"/>
  <c r="L215" i="19"/>
  <c r="K215" i="19"/>
  <c r="J215" i="19"/>
  <c r="I215" i="19"/>
  <c r="L214" i="19"/>
  <c r="K214" i="19"/>
  <c r="J214" i="19"/>
  <c r="L213" i="19"/>
  <c r="K213" i="19"/>
  <c r="J213" i="19"/>
  <c r="I213" i="19"/>
  <c r="L212" i="19"/>
  <c r="K212" i="19"/>
  <c r="J212" i="19"/>
  <c r="L211" i="19"/>
  <c r="K211" i="19"/>
  <c r="L200" i="19"/>
  <c r="K200" i="19"/>
  <c r="J200" i="19"/>
  <c r="I200" i="19"/>
  <c r="L195" i="19"/>
  <c r="K195" i="19"/>
  <c r="J195" i="19"/>
  <c r="I195" i="19"/>
  <c r="L191" i="19"/>
  <c r="K191" i="19"/>
  <c r="J191" i="19"/>
  <c r="I191" i="19"/>
  <c r="L188" i="19"/>
  <c r="K188" i="19"/>
  <c r="J186" i="19"/>
  <c r="J188" i="19" s="1"/>
  <c r="I186" i="19"/>
  <c r="I188" i="19" s="1"/>
  <c r="L182" i="19"/>
  <c r="K182" i="19"/>
  <c r="J182" i="19"/>
  <c r="I182" i="19"/>
  <c r="L180" i="19"/>
  <c r="K180" i="19"/>
  <c r="J180" i="19"/>
  <c r="I180" i="19"/>
  <c r="L178" i="19"/>
  <c r="K178" i="19"/>
  <c r="J178" i="19"/>
  <c r="I178" i="19"/>
  <c r="L173" i="19"/>
  <c r="K173" i="19"/>
  <c r="J173" i="19"/>
  <c r="I173" i="19"/>
  <c r="L164" i="19"/>
  <c r="L183" i="19" s="1"/>
  <c r="K164" i="19"/>
  <c r="K183" i="19" s="1"/>
  <c r="J164" i="19"/>
  <c r="J183" i="19" s="1"/>
  <c r="I149" i="19"/>
  <c r="I147" i="19"/>
  <c r="L143" i="19"/>
  <c r="K143" i="19"/>
  <c r="J143" i="19"/>
  <c r="I129" i="19"/>
  <c r="I218" i="19" s="1"/>
  <c r="I128" i="19"/>
  <c r="I214" i="19" s="1"/>
  <c r="I125" i="19"/>
  <c r="I212" i="19" s="1"/>
  <c r="I124" i="19"/>
  <c r="I217" i="19" s="1"/>
  <c r="L115" i="19"/>
  <c r="K115" i="19"/>
  <c r="J115" i="19"/>
  <c r="I115" i="19"/>
  <c r="L113" i="19"/>
  <c r="K113" i="19"/>
  <c r="J113" i="19"/>
  <c r="I113" i="19"/>
  <c r="L111" i="19"/>
  <c r="K111" i="19"/>
  <c r="J111" i="19"/>
  <c r="I111" i="19"/>
  <c r="L105" i="19"/>
  <c r="K105" i="19"/>
  <c r="J105" i="19"/>
  <c r="I104" i="19"/>
  <c r="I105" i="19" s="1"/>
  <c r="L103" i="19"/>
  <c r="K103" i="19"/>
  <c r="J103" i="19"/>
  <c r="I100" i="19"/>
  <c r="I103" i="19" s="1"/>
  <c r="L99" i="19"/>
  <c r="K99" i="19"/>
  <c r="J87" i="19"/>
  <c r="J99" i="19" s="1"/>
  <c r="I86" i="19"/>
  <c r="I84" i="19"/>
  <c r="L80" i="19"/>
  <c r="K80" i="19"/>
  <c r="J80" i="19"/>
  <c r="N79" i="19"/>
  <c r="I78" i="19"/>
  <c r="I71" i="19"/>
  <c r="I61" i="19"/>
  <c r="N60" i="19"/>
  <c r="I50" i="19"/>
  <c r="I41" i="19"/>
  <c r="I33" i="19"/>
  <c r="L28" i="19"/>
  <c r="K28" i="19"/>
  <c r="I28" i="19"/>
  <c r="J26" i="19"/>
  <c r="J28" i="19" s="1"/>
  <c r="L25" i="19"/>
  <c r="K25" i="19"/>
  <c r="J25" i="19"/>
  <c r="I23" i="19"/>
  <c r="I25" i="19" s="1"/>
  <c r="L22" i="19"/>
  <c r="K22" i="19"/>
  <c r="J22" i="19"/>
  <c r="I22" i="19"/>
  <c r="L19" i="19"/>
  <c r="K19" i="19"/>
  <c r="J19" i="19"/>
  <c r="I14" i="19"/>
  <c r="I19" i="19" s="1"/>
  <c r="I201" i="19" l="1"/>
  <c r="J184" i="19"/>
  <c r="K29" i="19"/>
  <c r="K184" i="19"/>
  <c r="L210" i="19"/>
  <c r="L209" i="19" s="1"/>
  <c r="L223" i="19" s="1"/>
  <c r="I99" i="19"/>
  <c r="I80" i="19"/>
  <c r="J201" i="19"/>
  <c r="J29" i="19"/>
  <c r="L116" i="19"/>
  <c r="I164" i="19"/>
  <c r="I183" i="19" s="1"/>
  <c r="L201" i="19"/>
  <c r="I29" i="19"/>
  <c r="K116" i="19"/>
  <c r="L184" i="19"/>
  <c r="K201" i="19"/>
  <c r="I211" i="19"/>
  <c r="I210" i="19" s="1"/>
  <c r="I209" i="19" s="1"/>
  <c r="I223" i="19" s="1"/>
  <c r="L29" i="19"/>
  <c r="K210" i="19"/>
  <c r="K209" i="19" s="1"/>
  <c r="K223" i="19" s="1"/>
  <c r="G172" i="13"/>
  <c r="K172" i="13"/>
  <c r="H172" i="13"/>
  <c r="H157" i="13"/>
  <c r="H158" i="13" s="1"/>
  <c r="K157" i="13"/>
  <c r="K158" i="13" s="1"/>
  <c r="G157" i="13"/>
  <c r="G158" i="13" s="1"/>
  <c r="I116" i="19"/>
  <c r="J116" i="19"/>
  <c r="J211" i="19"/>
  <c r="J210" i="19" s="1"/>
  <c r="J209" i="19" s="1"/>
  <c r="J223" i="19" s="1"/>
  <c r="I143" i="19"/>
  <c r="J202" i="19" l="1"/>
  <c r="J203" i="19" s="1"/>
  <c r="L202" i="19"/>
  <c r="L203" i="19" s="1"/>
  <c r="K202" i="19"/>
  <c r="K203" i="19" s="1"/>
  <c r="L225" i="19"/>
  <c r="I184" i="19"/>
  <c r="I202" i="19" s="1"/>
  <c r="I203" i="19" s="1"/>
  <c r="K174" i="13"/>
</calcChain>
</file>

<file path=xl/comments1.xml><?xml version="1.0" encoding="utf-8"?>
<comments xmlns="http://schemas.openxmlformats.org/spreadsheetml/2006/main">
  <authors>
    <author>Asta Česnauskienė</author>
    <author>Snieguole Kacerauskaite</author>
  </authors>
  <commentList>
    <comment ref="E16" authorId="0" shapeId="0">
      <text>
        <r>
          <rPr>
            <sz val="9"/>
            <color indexed="81"/>
            <rFont val="Tahoma"/>
            <family val="2"/>
            <charset val="186"/>
          </rPr>
          <t>P-2.2.3.3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Skaistė Kliaubienė: </t>
        </r>
        <r>
          <rPr>
            <sz val="9"/>
            <color indexed="81"/>
            <rFont val="Tahoma"/>
            <family val="2"/>
            <charset val="186"/>
          </rPr>
          <t xml:space="preserve">Dviračių trekas, Sportuojančio vaiko krepšelis 50 proc.
</t>
        </r>
      </text>
    </comment>
    <comment ref="J26" authorId="0" shapeId="0">
      <text>
        <r>
          <rPr>
            <sz val="9"/>
            <color indexed="81"/>
            <rFont val="Tahoma"/>
            <family val="2"/>
            <charset val="186"/>
          </rPr>
          <t xml:space="preserve">vandens ir netradicinių sporto šakų
</t>
        </r>
      </text>
    </comment>
    <comment ref="J27" authorId="0" shapeId="0">
      <text>
        <r>
          <rPr>
            <sz val="9"/>
            <color indexed="81"/>
            <rFont val="Tahoma"/>
            <family val="2"/>
            <charset val="186"/>
          </rPr>
          <t>Klaipėdos miesto 770 gimtadieniui paminėti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33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P-2.2.1.1
P-2.2.2.1
</t>
        </r>
      </text>
    </comment>
    <comment ref="J37" authorId="0" shapeId="0">
      <text>
        <r>
          <rPr>
            <sz val="9"/>
            <color indexed="81"/>
            <rFont val="Tahoma"/>
            <family val="2"/>
            <charset val="186"/>
          </rPr>
          <t xml:space="preserve">Kretingos g. 23
</t>
        </r>
      </text>
    </comment>
    <comment ref="J39" authorId="0" shapeId="0">
      <text>
        <r>
          <rPr>
            <sz val="9"/>
            <color indexed="81"/>
            <rFont val="Tahoma"/>
            <family val="2"/>
            <charset val="186"/>
          </rPr>
          <t xml:space="preserve">Naikupės g. 25
</t>
        </r>
      </text>
    </comment>
    <comment ref="J45" authorId="0" shapeId="0">
      <text>
        <r>
          <rPr>
            <sz val="9"/>
            <color indexed="81"/>
            <rFont val="Tahoma"/>
            <family val="2"/>
            <charset val="186"/>
          </rPr>
          <t xml:space="preserve">varžybų pravedimui
</t>
        </r>
      </text>
    </comment>
    <comment ref="J51" authorId="0" shapeId="0">
      <text>
        <r>
          <rPr>
            <sz val="9"/>
            <color indexed="81"/>
            <rFont val="Tahoma"/>
            <family val="2"/>
            <charset val="186"/>
          </rPr>
          <t xml:space="preserve">maniežo dangos priežiūrai
</t>
        </r>
      </text>
    </comment>
    <comment ref="J52" authorId="0" shapeId="0">
      <text>
        <r>
          <rPr>
            <sz val="9"/>
            <color indexed="81"/>
            <rFont val="Tahoma"/>
            <family val="2"/>
            <charset val="186"/>
          </rPr>
          <t xml:space="preserve">naujos darbo vietos įrengimui
</t>
        </r>
      </text>
    </comment>
    <comment ref="J53" authorId="0" shapeId="0">
      <text>
        <r>
          <rPr>
            <sz val="9"/>
            <color indexed="81"/>
            <rFont val="Tahoma"/>
            <family val="2"/>
            <charset val="186"/>
          </rPr>
          <t xml:space="preserve">naujos darbo vietos įrengimui
</t>
        </r>
      </text>
    </comment>
    <comment ref="J56" authorId="0" shapeId="0">
      <text>
        <r>
          <rPr>
            <sz val="9"/>
            <color indexed="81"/>
            <rFont val="Tahoma"/>
            <family val="2"/>
            <charset val="186"/>
          </rPr>
          <t xml:space="preserve">renginių ir varžybų aptarnavimui
</t>
        </r>
      </text>
    </comment>
    <comment ref="J57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sportininkų ugdymo sąlygų gerinimui
</t>
        </r>
      </text>
    </comment>
    <comment ref="K60" authorId="0" shapeId="0">
      <text>
        <r>
          <rPr>
            <sz val="9"/>
            <color indexed="81"/>
            <rFont val="Tahoma"/>
            <family val="2"/>
            <charset val="186"/>
          </rPr>
          <t xml:space="preserve">Parkai: Kar Kar; Sąjūdžio; Jono kalnelis, Ąžuolyno giraitė, Gedminų takai
</t>
        </r>
      </text>
    </comment>
    <comment ref="K61" authorId="0" shapeId="0">
      <text>
        <r>
          <rPr>
            <sz val="9"/>
            <color indexed="81"/>
            <rFont val="Tahoma"/>
            <family val="2"/>
            <charset val="186"/>
          </rPr>
          <t xml:space="preserve">Futbolo vartai (2), barjerų vežimėlis
</t>
        </r>
      </text>
    </comment>
    <comment ref="E66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P-2.2.2.1
P-2.2.3.1
</t>
        </r>
      </text>
    </comment>
    <comment ref="E68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P-2.2.1.3
</t>
        </r>
      </text>
    </comment>
    <comment ref="E72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P-2.2.3.2
P-2.2.3.4
</t>
        </r>
      </text>
    </comment>
    <comment ref="E78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P-2.2.3.1
</t>
        </r>
      </text>
    </comment>
    <comment ref="E91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7.2. Sporto paslaugų prieinamumo gerinimas visiems miesto gyventojams siekiant skatinti vaikų ir suaugusiųjų būti fiziškai aktyviais ir siekti rezultatų:
</t>
        </r>
        <r>
          <rPr>
            <sz val="9"/>
            <color indexed="81"/>
            <rFont val="Tahoma"/>
            <family val="2"/>
            <charset val="186"/>
          </rPr>
          <t xml:space="preserve">7.2.1. Sukurtas ir įgyvendinamas motyvuojančios sporto sistemos (fizinio aktyvumo ir aukšto sportinio meistriškumo) modelis 
</t>
        </r>
      </text>
    </comment>
    <comment ref="E92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P-2.2.3.1
</t>
        </r>
      </text>
    </comment>
    <comment ref="E109" authorId="0" shapeId="0">
      <text>
        <r>
          <rPr>
            <sz val="9"/>
            <color indexed="81"/>
            <rFont val="Tahoma"/>
            <family val="2"/>
            <charset val="186"/>
          </rPr>
          <t>P-2.2.1.2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11" authorId="0" shapeId="0">
      <text>
        <r>
          <rPr>
            <sz val="9"/>
            <color indexed="81"/>
            <rFont val="Tahoma"/>
            <family val="2"/>
            <charset val="186"/>
          </rPr>
          <t xml:space="preserve">Techninis projektas parengtas 2018 m.
</t>
        </r>
      </text>
    </comment>
    <comment ref="E112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P-2.2.1.2
</t>
        </r>
      </text>
    </comment>
    <comment ref="D113" authorId="1" shapeId="0">
      <text>
        <r>
          <rPr>
            <sz val="9"/>
            <color indexed="81"/>
            <rFont val="Tahoma"/>
            <family val="2"/>
            <charset val="186"/>
          </rPr>
          <t xml:space="preserve">KSP 2021-2030: </t>
        </r>
        <r>
          <rPr>
            <u/>
            <sz val="9"/>
            <color indexed="81"/>
            <rFont val="Tahoma"/>
            <family val="2"/>
            <charset val="186"/>
          </rPr>
          <t xml:space="preserve">atsakingi vykdytojai </t>
        </r>
        <r>
          <rPr>
            <sz val="9"/>
            <color indexed="81"/>
            <rFont val="Tahoma"/>
            <family val="2"/>
            <charset val="186"/>
          </rPr>
          <t>- KMSA / investuotojai, į</t>
        </r>
        <r>
          <rPr>
            <u/>
            <sz val="9"/>
            <color indexed="81"/>
            <rFont val="Tahoma"/>
            <family val="2"/>
            <charset val="186"/>
          </rPr>
          <t>gyvendinimo laikotarpis</t>
        </r>
        <r>
          <rPr>
            <sz val="9"/>
            <color indexed="81"/>
            <rFont val="Tahoma"/>
            <family val="2"/>
            <charset val="186"/>
          </rPr>
          <t xml:space="preserve"> - nevertinama 
</t>
        </r>
      </text>
    </comment>
    <comment ref="E113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P-2.2.1.2
</t>
        </r>
      </text>
    </comment>
    <comment ref="J113" authorId="0" shapeId="0">
      <text>
        <r>
          <rPr>
            <sz val="9"/>
            <color indexed="81"/>
            <rFont val="Tahoma"/>
            <family val="2"/>
            <charset val="186"/>
          </rPr>
          <t>techninis projektas parengtas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14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P-2.2.1.2.
</t>
        </r>
      </text>
    </comment>
    <comment ref="E116" authorId="0" shapeId="0">
      <text>
        <r>
          <rPr>
            <sz val="9"/>
            <color indexed="81"/>
            <rFont val="Tahoma"/>
            <family val="2"/>
            <charset val="186"/>
          </rPr>
          <t>P-2.1.2.2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20" authorId="0" shapeId="0">
      <text>
        <r>
          <rPr>
            <sz val="9"/>
            <color indexed="81"/>
            <rFont val="Tahoma"/>
            <family val="2"/>
            <charset val="186"/>
          </rPr>
          <t xml:space="preserve">Laukininkų g. 28; Varpų g. 3; Kretigos g. 22; Paryžiaus Komunos g. 16A; I. Simonaitytės g. 2; Spoprtininkų g. 46.
</t>
        </r>
      </text>
    </comment>
    <comment ref="K121" authorId="0" shapeId="0">
      <text>
        <r>
          <rPr>
            <sz val="9"/>
            <color indexed="81"/>
            <rFont val="Tahoma"/>
            <family val="2"/>
            <charset val="186"/>
          </rPr>
          <t>Paryžiaus Komunos g. 16 A, 2 vnt.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23" authorId="0" shapeId="0">
      <text>
        <r>
          <rPr>
            <sz val="9"/>
            <color indexed="81"/>
            <rFont val="Tahoma"/>
            <family val="2"/>
            <charset val="186"/>
          </rPr>
          <t xml:space="preserve">Debreceno g. 41
</t>
        </r>
      </text>
    </comment>
    <comment ref="J124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Sportininkų g. 46
</t>
        </r>
      </text>
    </comment>
    <comment ref="K125" authorId="0" shapeId="0">
      <text>
        <r>
          <rPr>
            <sz val="9"/>
            <color indexed="81"/>
            <rFont val="Tahoma"/>
            <family val="2"/>
            <charset val="186"/>
          </rPr>
          <t xml:space="preserve">Prano Mašioto stadionui
</t>
        </r>
      </text>
    </comment>
    <comment ref="J126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sporto salė Debreceno g. 48
</t>
        </r>
      </text>
    </comment>
    <comment ref="J127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Sportininkų g. 46
</t>
        </r>
      </text>
    </comment>
    <comment ref="J128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Sportininkų g. 46
</t>
        </r>
      </text>
    </comment>
    <comment ref="J129" authorId="0" shapeId="0">
      <text>
        <r>
          <rPr>
            <sz val="9"/>
            <color indexed="81"/>
            <rFont val="Tahoma"/>
            <family val="2"/>
            <charset val="186"/>
          </rPr>
          <t xml:space="preserve">S. Dariaus ir S. Girėno g. 10, 982 m2 
</t>
        </r>
      </text>
    </comment>
    <comment ref="J130" authorId="0" shapeId="0">
      <text>
        <r>
          <rPr>
            <sz val="9"/>
            <color indexed="81"/>
            <rFont val="Tahoma"/>
            <family val="2"/>
            <charset val="186"/>
          </rPr>
          <t xml:space="preserve">Taikos pr. 61A, fojė tarketo dangos keitimas
</t>
        </r>
      </text>
    </comment>
    <comment ref="J131" authorId="0" shapeId="0">
      <text>
        <r>
          <rPr>
            <sz val="9"/>
            <color indexed="81"/>
            <rFont val="Tahoma"/>
            <family val="2"/>
            <charset val="186"/>
          </rPr>
          <t xml:space="preserve">Dariaus ir Girėno g. 10
</t>
        </r>
      </text>
    </comment>
    <comment ref="J132" authorId="0" shapeId="0">
      <text>
        <r>
          <rPr>
            <sz val="9"/>
            <color indexed="81"/>
            <rFont val="Tahoma"/>
            <family val="2"/>
            <charset val="186"/>
          </rPr>
          <t xml:space="preserve">Dariaus ir Girėno g. 10
</t>
        </r>
      </text>
    </comment>
    <comment ref="J133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Sportininkų g. 46
</t>
        </r>
      </text>
    </comment>
    <comment ref="J134" authorId="0" shapeId="0">
      <text>
        <r>
          <rPr>
            <sz val="9"/>
            <color indexed="81"/>
            <rFont val="Tahoma"/>
            <family val="2"/>
            <charset val="186"/>
          </rPr>
          <t xml:space="preserve">Kretingos g. 38
</t>
        </r>
      </text>
    </comment>
    <comment ref="J135" authorId="0" shapeId="0">
      <text>
        <r>
          <rPr>
            <sz val="9"/>
            <color indexed="81"/>
            <rFont val="Tahoma"/>
            <family val="2"/>
            <charset val="186"/>
          </rPr>
          <t xml:space="preserve">Atnaujinti: aikštelės inventorių, dangą ir apšvietimą (Dariaus ir Girėno g. 10)
</t>
        </r>
      </text>
    </comment>
    <comment ref="J136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Sportininkų g. 46
</t>
        </r>
      </text>
    </comment>
    <comment ref="J137" authorId="0" shapeId="0">
      <text>
        <r>
          <rPr>
            <sz val="9"/>
            <color indexed="81"/>
            <rFont val="Tahoma"/>
            <family val="2"/>
            <charset val="186"/>
          </rPr>
          <t xml:space="preserve">6700 Eur VIP tribūnos rekuperacinės sistemos remontui įvykus avariniam gedimui (Sportininkų g. 46); 5800 Eur nuotekų siurblinės remontui įvykus avariniam gedimui (Sportininkų g. 46).
</t>
        </r>
      </text>
    </comment>
    <comment ref="J138" authorId="0" shapeId="0">
      <text>
        <r>
          <rPr>
            <sz val="9"/>
            <color indexed="81"/>
            <rFont val="Tahoma"/>
            <family val="2"/>
            <charset val="186"/>
          </rPr>
          <t xml:space="preserve">pirmo aukšto holas, koridorius
</t>
        </r>
      </text>
    </comment>
    <comment ref="J140" authorId="0" shapeId="0">
      <text>
        <r>
          <rPr>
            <sz val="9"/>
            <color indexed="81"/>
            <rFont val="Tahoma"/>
            <family val="2"/>
            <charset val="186"/>
          </rPr>
          <t xml:space="preserve">434 m2
</t>
        </r>
      </text>
    </comment>
    <comment ref="J141" authorId="0" shapeId="0">
      <text>
        <r>
          <rPr>
            <sz val="9"/>
            <color indexed="81"/>
            <rFont val="Tahoma"/>
            <family val="2"/>
            <charset val="186"/>
          </rPr>
          <t>antrame aukšte, dvi patalpos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42" authorId="0" shapeId="0">
      <text>
        <r>
          <rPr>
            <sz val="9"/>
            <color indexed="81"/>
            <rFont val="Tahoma"/>
            <family val="2"/>
            <charset val="186"/>
          </rPr>
          <t xml:space="preserve">antrame aukšte
</t>
        </r>
      </text>
    </comment>
    <comment ref="J143" authorId="0" shapeId="0">
      <text>
        <r>
          <rPr>
            <sz val="9"/>
            <color indexed="81"/>
            <rFont val="Tahoma"/>
            <family val="2"/>
            <charset val="186"/>
          </rPr>
          <t xml:space="preserve">varžybų pravedimui
</t>
        </r>
      </text>
    </comment>
    <comment ref="J148" authorId="0" shapeId="0">
      <text>
        <r>
          <rPr>
            <sz val="9"/>
            <color indexed="81"/>
            <rFont val="Tahoma"/>
            <family val="2"/>
            <charset val="186"/>
          </rPr>
          <t>246 m2.
Pastato stogo remontas buvo atliktas 2003 m., ir dėl laiko bei atmosferos poveikio kai kurios stogo dangos dalys jau yra nesandarios ir esant didesniam kritulių kiekiui vanduo sunkasi į patalpas, taip gadindamas mokyklos turtą, pastato konstrukcijas, elektros instaliaciją ir t.t.</t>
        </r>
      </text>
    </comment>
    <comment ref="E15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P-2.2.3.2.6
</t>
        </r>
      </text>
    </comment>
    <comment ref="E161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P-2.2.3.1
</t>
        </r>
      </text>
    </comment>
  </commentList>
</comments>
</file>

<file path=xl/comments2.xml><?xml version="1.0" encoding="utf-8"?>
<comments xmlns="http://schemas.openxmlformats.org/spreadsheetml/2006/main">
  <authors>
    <author>Asta Česnauskienė</author>
    <author>Snieguole Kacerauskaite</author>
  </authors>
  <commentList>
    <comment ref="E16" authorId="0" shapeId="0">
      <text>
        <r>
          <rPr>
            <sz val="9"/>
            <color indexed="81"/>
            <rFont val="Tahoma"/>
            <family val="2"/>
            <charset val="186"/>
          </rPr>
          <t>P-2.2.3.3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23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Skaistė Kliaubienė: </t>
        </r>
        <r>
          <rPr>
            <sz val="9"/>
            <color indexed="81"/>
            <rFont val="Tahoma"/>
            <family val="2"/>
            <charset val="186"/>
          </rPr>
          <t xml:space="preserve">Dviračių trekas, Sportuojančio vaiko krepšelis 50 proc.
</t>
        </r>
      </text>
    </comment>
    <comment ref="L25" authorId="0" shapeId="0">
      <text>
        <r>
          <rPr>
            <sz val="9"/>
            <color indexed="81"/>
            <rFont val="Tahoma"/>
            <family val="2"/>
            <charset val="186"/>
          </rPr>
          <t xml:space="preserve">vandens ir netradicinių sporto šakų
</t>
        </r>
      </text>
    </comment>
    <comment ref="L26" authorId="0" shapeId="0">
      <text>
        <r>
          <rPr>
            <sz val="9"/>
            <color indexed="81"/>
            <rFont val="Tahoma"/>
            <family val="2"/>
            <charset val="186"/>
          </rPr>
          <t>Klaipėdos miesto 770 gimtadieniui paminėti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D30" authorId="1" shapeId="0">
      <text>
        <r>
          <rPr>
            <sz val="9"/>
            <color indexed="81"/>
            <rFont val="Tahoma"/>
            <family val="2"/>
            <charset val="186"/>
          </rPr>
          <t xml:space="preserve">1) Didėja koeficientai dėl MMA ir BD bei dėl pasikeitusių koeficientų pagal trenerių stažus, valandas ir kvalifikacines kategorijas;
2) Didėja valandų poreikis sporto renginiams sporto salėse ir dėl didesnių nuomos kainų privačiame sektoriuje.
</t>
        </r>
      </text>
    </comment>
    <comment ref="E31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P-2.2.1.1
P-2.2.2.1
</t>
        </r>
      </text>
    </comment>
    <comment ref="L35" authorId="0" shapeId="0">
      <text>
        <r>
          <rPr>
            <sz val="9"/>
            <color indexed="81"/>
            <rFont val="Tahoma"/>
            <family val="2"/>
            <charset val="186"/>
          </rPr>
          <t xml:space="preserve">Kretingos g. 23
</t>
        </r>
      </text>
    </comment>
    <comment ref="L37" authorId="0" shapeId="0">
      <text>
        <r>
          <rPr>
            <sz val="9"/>
            <color indexed="81"/>
            <rFont val="Tahoma"/>
            <family val="2"/>
            <charset val="186"/>
          </rPr>
          <t xml:space="preserve">Naikupės g. 25
</t>
        </r>
      </text>
    </comment>
    <comment ref="L43" authorId="0" shapeId="0">
      <text>
        <r>
          <rPr>
            <sz val="9"/>
            <color indexed="81"/>
            <rFont val="Tahoma"/>
            <family val="2"/>
            <charset val="186"/>
          </rPr>
          <t xml:space="preserve">varžybų pravedimui
</t>
        </r>
      </text>
    </comment>
    <comment ref="L49" authorId="0" shapeId="0">
      <text>
        <r>
          <rPr>
            <sz val="9"/>
            <color indexed="81"/>
            <rFont val="Tahoma"/>
            <family val="2"/>
            <charset val="186"/>
          </rPr>
          <t xml:space="preserve">maniežo dangos priežiūrai
</t>
        </r>
      </text>
    </comment>
    <comment ref="L50" authorId="0" shapeId="0">
      <text>
        <r>
          <rPr>
            <sz val="9"/>
            <color indexed="81"/>
            <rFont val="Tahoma"/>
            <family val="2"/>
            <charset val="186"/>
          </rPr>
          <t xml:space="preserve">naujos darbo vietos įrengimui
</t>
        </r>
      </text>
    </comment>
    <comment ref="L51" authorId="0" shapeId="0">
      <text>
        <r>
          <rPr>
            <sz val="9"/>
            <color indexed="81"/>
            <rFont val="Tahoma"/>
            <family val="2"/>
            <charset val="186"/>
          </rPr>
          <t xml:space="preserve">naujos darbo vietos įrengimui
</t>
        </r>
      </text>
    </comment>
    <comment ref="L54" authorId="0" shapeId="0">
      <text>
        <r>
          <rPr>
            <sz val="9"/>
            <color indexed="81"/>
            <rFont val="Tahoma"/>
            <family val="2"/>
            <charset val="186"/>
          </rPr>
          <t xml:space="preserve">renginių ir varžybų aptarnavimui
</t>
        </r>
      </text>
    </comment>
    <comment ref="L55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sportininkų ugdymo sąlygų gerinimui
</t>
        </r>
      </text>
    </comment>
    <comment ref="M58" authorId="0" shapeId="0">
      <text>
        <r>
          <rPr>
            <sz val="9"/>
            <color indexed="81"/>
            <rFont val="Tahoma"/>
            <family val="2"/>
            <charset val="186"/>
          </rPr>
          <t xml:space="preserve">Parkai: Kar Kar; Sąjūdžio; Jono kalnelis, Ąžuolyno giraitė, Gedminų takai
</t>
        </r>
      </text>
    </comment>
    <comment ref="M59" authorId="0" shapeId="0">
      <text>
        <r>
          <rPr>
            <sz val="9"/>
            <color indexed="81"/>
            <rFont val="Tahoma"/>
            <family val="2"/>
            <charset val="186"/>
          </rPr>
          <t xml:space="preserve">Futbolo vartai (2), barjerų vežimėlis
</t>
        </r>
      </text>
    </comment>
    <comment ref="E63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P-2.2.2.1
P-2.2.3.1
</t>
        </r>
      </text>
    </comment>
    <comment ref="E65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P-2.2.1.3
</t>
        </r>
      </text>
    </comment>
    <comment ref="E6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P-2.2.3.2
P-2.2.3.4
</t>
        </r>
      </text>
    </comment>
    <comment ref="E75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P-2.2.3.1
</t>
        </r>
      </text>
    </comment>
    <comment ref="E88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7.2. Sporto paslaugų prieinamumo gerinimas visiems miesto gyventojams siekiant skatinti vaikų ir suaugusiųjų būti fiziškai aktyviais ir siekti rezultatų:
</t>
        </r>
        <r>
          <rPr>
            <sz val="9"/>
            <color indexed="81"/>
            <rFont val="Tahoma"/>
            <family val="2"/>
            <charset val="186"/>
          </rPr>
          <t xml:space="preserve">7.2.1. Sukurtas ir įgyvendinamas motyvuojančios sporto sistemos (fizinio aktyvumo ir aukšto sportinio meistriškumo) modelis 
</t>
        </r>
      </text>
    </comment>
    <comment ref="E8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P-2.2.3.1
</t>
        </r>
      </text>
    </comment>
    <comment ref="E104" authorId="0" shapeId="0">
      <text>
        <r>
          <rPr>
            <sz val="9"/>
            <color indexed="81"/>
            <rFont val="Tahoma"/>
            <family val="2"/>
            <charset val="186"/>
          </rPr>
          <t>P-2.2.1.2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06" authorId="0" shapeId="0">
      <text>
        <r>
          <rPr>
            <sz val="9"/>
            <color indexed="81"/>
            <rFont val="Tahoma"/>
            <family val="2"/>
            <charset val="186"/>
          </rPr>
          <t xml:space="preserve">Techninis projektas parengtas 2018 m.
</t>
        </r>
      </text>
    </comment>
    <comment ref="E10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P-2.2.1.2
</t>
        </r>
      </text>
    </comment>
    <comment ref="D108" authorId="1" shapeId="0">
      <text>
        <r>
          <rPr>
            <sz val="9"/>
            <color indexed="81"/>
            <rFont val="Tahoma"/>
            <family val="2"/>
            <charset val="186"/>
          </rPr>
          <t xml:space="preserve">KSP 2021-2030: </t>
        </r>
        <r>
          <rPr>
            <u/>
            <sz val="9"/>
            <color indexed="81"/>
            <rFont val="Tahoma"/>
            <family val="2"/>
            <charset val="186"/>
          </rPr>
          <t xml:space="preserve">atsakingi vykdytojai </t>
        </r>
        <r>
          <rPr>
            <sz val="9"/>
            <color indexed="81"/>
            <rFont val="Tahoma"/>
            <family val="2"/>
            <charset val="186"/>
          </rPr>
          <t>- KMSA / investuotojai, į</t>
        </r>
        <r>
          <rPr>
            <u/>
            <sz val="9"/>
            <color indexed="81"/>
            <rFont val="Tahoma"/>
            <family val="2"/>
            <charset val="186"/>
          </rPr>
          <t>gyvendinimo laikotarpis</t>
        </r>
        <r>
          <rPr>
            <sz val="9"/>
            <color indexed="81"/>
            <rFont val="Tahoma"/>
            <family val="2"/>
            <charset val="186"/>
          </rPr>
          <t xml:space="preserve"> - nevertinama 
</t>
        </r>
      </text>
    </comment>
    <comment ref="E108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P-2.2.1.2
</t>
        </r>
      </text>
    </comment>
    <comment ref="L108" authorId="0" shapeId="0">
      <text>
        <r>
          <rPr>
            <sz val="9"/>
            <color indexed="81"/>
            <rFont val="Tahoma"/>
            <family val="2"/>
            <charset val="186"/>
          </rPr>
          <t>techninis projektas parengtas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109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P-2.2.1.2.
</t>
        </r>
      </text>
    </comment>
    <comment ref="E111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P-2.1.2.2
</t>
        </r>
      </text>
    </comment>
    <comment ref="M114" authorId="0" shapeId="0">
      <text>
        <r>
          <rPr>
            <sz val="9"/>
            <color indexed="81"/>
            <rFont val="Tahoma"/>
            <family val="2"/>
            <charset val="186"/>
          </rPr>
          <t xml:space="preserve">Laukininkų g. 28; Varpų g. 3; Kretigos g. 22; Paryžiaus Komunos g. 16A; I. Simonaitytės g. 2; Spoprtininkų g. 46.
</t>
        </r>
      </text>
    </comment>
    <comment ref="M115" authorId="0" shapeId="0">
      <text>
        <r>
          <rPr>
            <sz val="9"/>
            <color indexed="81"/>
            <rFont val="Tahoma"/>
            <family val="2"/>
            <charset val="186"/>
          </rPr>
          <t>Paryžiaus Komunos g. 16 A, 2 vnt.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17" authorId="0" shapeId="0">
      <text>
        <r>
          <rPr>
            <sz val="9"/>
            <color indexed="81"/>
            <rFont val="Tahoma"/>
            <family val="2"/>
            <charset val="186"/>
          </rPr>
          <t xml:space="preserve">Debreceno g. 41
</t>
        </r>
      </text>
    </comment>
    <comment ref="L118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Sportininkų g. 46
</t>
        </r>
      </text>
    </comment>
    <comment ref="M119" authorId="0" shapeId="0">
      <text>
        <r>
          <rPr>
            <sz val="9"/>
            <color indexed="81"/>
            <rFont val="Tahoma"/>
            <family val="2"/>
            <charset val="186"/>
          </rPr>
          <t xml:space="preserve">Prano Mašioto stadionui
</t>
        </r>
      </text>
    </comment>
    <comment ref="L120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sporto salė Debreceno g. 48
</t>
        </r>
      </text>
    </comment>
    <comment ref="L121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Sportininkų g. 46
</t>
        </r>
      </text>
    </comment>
    <comment ref="L122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Sportininkų g. 46
</t>
        </r>
      </text>
    </comment>
    <comment ref="L123" authorId="0" shapeId="0">
      <text>
        <r>
          <rPr>
            <sz val="9"/>
            <color indexed="81"/>
            <rFont val="Tahoma"/>
            <family val="2"/>
            <charset val="186"/>
          </rPr>
          <t xml:space="preserve">S. Dariaus ir S. Girėno g. 10, 982 m2 
</t>
        </r>
      </text>
    </comment>
    <comment ref="L124" authorId="0" shapeId="0">
      <text>
        <r>
          <rPr>
            <sz val="9"/>
            <color indexed="81"/>
            <rFont val="Tahoma"/>
            <family val="2"/>
            <charset val="186"/>
          </rPr>
          <t xml:space="preserve">Taikos pr. 61A, fojė tarketo dangos keitimas
</t>
        </r>
      </text>
    </comment>
    <comment ref="L125" authorId="0" shapeId="0">
      <text>
        <r>
          <rPr>
            <sz val="9"/>
            <color indexed="81"/>
            <rFont val="Tahoma"/>
            <family val="2"/>
            <charset val="186"/>
          </rPr>
          <t xml:space="preserve">Dariaus ir Girėno g. 10
</t>
        </r>
      </text>
    </comment>
    <comment ref="L126" authorId="0" shapeId="0">
      <text>
        <r>
          <rPr>
            <sz val="9"/>
            <color indexed="81"/>
            <rFont val="Tahoma"/>
            <family val="2"/>
            <charset val="186"/>
          </rPr>
          <t xml:space="preserve">Dariaus ir Girėno g. 10
</t>
        </r>
      </text>
    </comment>
    <comment ref="L127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Sportininkų g. 46
</t>
        </r>
      </text>
    </comment>
    <comment ref="L128" authorId="0" shapeId="0">
      <text>
        <r>
          <rPr>
            <sz val="9"/>
            <color indexed="81"/>
            <rFont val="Tahoma"/>
            <family val="2"/>
            <charset val="186"/>
          </rPr>
          <t xml:space="preserve">Kretingos g. 38
</t>
        </r>
      </text>
    </comment>
    <comment ref="L129" authorId="0" shapeId="0">
      <text>
        <r>
          <rPr>
            <sz val="9"/>
            <color indexed="81"/>
            <rFont val="Tahoma"/>
            <family val="2"/>
            <charset val="186"/>
          </rPr>
          <t xml:space="preserve">pirmo aukšto holas, koridorius
</t>
        </r>
      </text>
    </comment>
    <comment ref="L131" authorId="0" shapeId="0">
      <text>
        <r>
          <rPr>
            <sz val="9"/>
            <color indexed="81"/>
            <rFont val="Tahoma"/>
            <family val="2"/>
            <charset val="186"/>
          </rPr>
          <t xml:space="preserve">434 m2
</t>
        </r>
      </text>
    </comment>
    <comment ref="L132" authorId="0" shapeId="0">
      <text>
        <r>
          <rPr>
            <sz val="9"/>
            <color indexed="81"/>
            <rFont val="Tahoma"/>
            <family val="2"/>
            <charset val="186"/>
          </rPr>
          <t>antrame aukšte, dvi patalpos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L133" authorId="0" shapeId="0">
      <text>
        <r>
          <rPr>
            <sz val="9"/>
            <color indexed="81"/>
            <rFont val="Tahoma"/>
            <family val="2"/>
            <charset val="186"/>
          </rPr>
          <t xml:space="preserve">antrame aukšte
</t>
        </r>
      </text>
    </comment>
    <comment ref="L134" authorId="0" shapeId="0">
      <text>
        <r>
          <rPr>
            <sz val="9"/>
            <color indexed="81"/>
            <rFont val="Tahoma"/>
            <family val="2"/>
            <charset val="186"/>
          </rPr>
          <t xml:space="preserve">varžybų pravedimui
</t>
        </r>
      </text>
    </comment>
    <comment ref="L139" authorId="0" shapeId="0">
      <text>
        <r>
          <rPr>
            <sz val="9"/>
            <color indexed="81"/>
            <rFont val="Tahoma"/>
            <family val="2"/>
            <charset val="186"/>
          </rPr>
          <t>246 m2.
Pastato stogo remontas buvo atliktas 2003 m., ir dėl laiko bei atmosferos poveikio kai kurios stogo dangos dalys jau yra nesandarios ir esant didesniam kritulių kiekiui vanduo sunkasi į patalpas, taip gadindamas mokyklos turtą, pastato konstrukcijas, elektros instaliaciją ir t.t.</t>
        </r>
      </text>
    </comment>
    <comment ref="E148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P-2.2.3.2.6
</t>
        </r>
      </text>
    </comment>
    <comment ref="E152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P-2.2.3.1
</t>
        </r>
      </text>
    </comment>
  </commentList>
</comments>
</file>

<file path=xl/comments3.xml><?xml version="1.0" encoding="utf-8"?>
<comments xmlns="http://schemas.openxmlformats.org/spreadsheetml/2006/main">
  <authors>
    <author>Asta Česnauskienė</author>
    <author>Snieguole Kacerauskaite</author>
    <author>Rima Alisauskaite</author>
    <author>Indrė Butenienė</author>
  </authors>
  <commentList>
    <comment ref="F15" authorId="0" shapeId="0">
      <text>
        <r>
          <rPr>
            <sz val="9"/>
            <color indexed="81"/>
            <rFont val="Tahoma"/>
            <family val="2"/>
            <charset val="186"/>
          </rPr>
          <t>P-2.2.3.3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Skaistė Kliaubienė: </t>
        </r>
        <r>
          <rPr>
            <sz val="9"/>
            <color indexed="81"/>
            <rFont val="Tahoma"/>
            <family val="2"/>
            <charset val="186"/>
          </rPr>
          <t xml:space="preserve">Dviračių trekas, Sportuojančio vaiko krepšelis 50 proc.
</t>
        </r>
      </text>
    </comment>
    <comment ref="M26" authorId="0" shapeId="0">
      <text>
        <r>
          <rPr>
            <sz val="9"/>
            <color indexed="81"/>
            <rFont val="Tahoma"/>
            <family val="2"/>
            <charset val="186"/>
          </rPr>
          <t xml:space="preserve">vandens ir netradicinių sporto šakų
</t>
        </r>
      </text>
    </comment>
    <comment ref="M27" authorId="0" shapeId="0">
      <text>
        <r>
          <rPr>
            <sz val="9"/>
            <color indexed="81"/>
            <rFont val="Tahoma"/>
            <family val="2"/>
            <charset val="186"/>
          </rPr>
          <t>Klaipėdos miesto 770 gimtadieniui paminėti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E31" authorId="1" shapeId="0">
      <text>
        <r>
          <rPr>
            <sz val="9"/>
            <color indexed="81"/>
            <rFont val="Tahoma"/>
            <family val="2"/>
            <charset val="186"/>
          </rPr>
          <t xml:space="preserve">1) Didėja koeficientai dėl MMA ir BD bei dėl pasikeitusių koeficientų pagal trenerių stažus, valandas ir kvalifikacines kategorijas;
2) Didėja valandų poreikis sporto renginiams sporto salėse ir dėl didesnių nuomos kainų privačiame sektoriuje.
</t>
        </r>
      </text>
    </comment>
    <comment ref="F32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P-2.2.1.1
P-2.2.2.1
</t>
        </r>
      </text>
    </comment>
    <comment ref="M38" authorId="0" shapeId="0">
      <text>
        <r>
          <rPr>
            <sz val="9"/>
            <color indexed="81"/>
            <rFont val="Tahoma"/>
            <family val="2"/>
            <charset val="186"/>
          </rPr>
          <t xml:space="preserve">Kretingos g. 23
</t>
        </r>
      </text>
    </comment>
    <comment ref="M40" authorId="0" shapeId="0">
      <text>
        <r>
          <rPr>
            <sz val="9"/>
            <color indexed="81"/>
            <rFont val="Tahoma"/>
            <family val="2"/>
            <charset val="186"/>
          </rPr>
          <t xml:space="preserve">Naikupės g. 25
</t>
        </r>
      </text>
    </comment>
    <comment ref="M49" authorId="0" shapeId="0">
      <text>
        <r>
          <rPr>
            <sz val="9"/>
            <color indexed="81"/>
            <rFont val="Tahoma"/>
            <family val="2"/>
            <charset val="186"/>
          </rPr>
          <t xml:space="preserve">varžybų pravedimui
</t>
        </r>
      </text>
    </comment>
    <comment ref="M64" authorId="0" shapeId="0">
      <text>
        <r>
          <rPr>
            <sz val="9"/>
            <color indexed="81"/>
            <rFont val="Tahoma"/>
            <family val="2"/>
            <charset val="186"/>
          </rPr>
          <t xml:space="preserve">maniežo dangos priežiūrai
</t>
        </r>
      </text>
    </comment>
    <comment ref="M65" authorId="0" shapeId="0">
      <text>
        <r>
          <rPr>
            <sz val="9"/>
            <color indexed="81"/>
            <rFont val="Tahoma"/>
            <family val="2"/>
            <charset val="186"/>
          </rPr>
          <t xml:space="preserve">naujos darbo vietos įrengimui
</t>
        </r>
      </text>
    </comment>
    <comment ref="M66" authorId="0" shapeId="0">
      <text>
        <r>
          <rPr>
            <sz val="9"/>
            <color indexed="81"/>
            <rFont val="Tahoma"/>
            <family val="2"/>
            <charset val="186"/>
          </rPr>
          <t xml:space="preserve">naujos darbo vietos įrengimui
</t>
        </r>
      </text>
    </comment>
    <comment ref="M69" authorId="0" shapeId="0">
      <text>
        <r>
          <rPr>
            <sz val="9"/>
            <color indexed="81"/>
            <rFont val="Tahoma"/>
            <family val="2"/>
            <charset val="186"/>
          </rPr>
          <t xml:space="preserve">renginių ir varžybų aptarnavimui
</t>
        </r>
      </text>
    </comment>
    <comment ref="M70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sportininkų ugdymo sąlygų gerinimui
</t>
        </r>
      </text>
    </comment>
    <comment ref="O73" authorId="0" shapeId="0">
      <text>
        <r>
          <rPr>
            <sz val="9"/>
            <color indexed="81"/>
            <rFont val="Tahoma"/>
            <family val="2"/>
            <charset val="186"/>
          </rPr>
          <t xml:space="preserve">Parkai: Kar Kar; Sąjūdžio; Jono kalnelis, Ąžuolyno giraitė, Gedminų takai
</t>
        </r>
      </text>
    </comment>
    <comment ref="O74" authorId="0" shapeId="0">
      <text>
        <r>
          <rPr>
            <sz val="9"/>
            <color indexed="81"/>
            <rFont val="Tahoma"/>
            <family val="2"/>
            <charset val="186"/>
          </rPr>
          <t xml:space="preserve">Futbolo vartai (2), barjerų vežimėlis
</t>
        </r>
      </text>
    </comment>
    <comment ref="F81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P-2.2.2.1
P-2.2.3.1
</t>
        </r>
      </text>
    </comment>
    <comment ref="F83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P-2.2.1.3
</t>
        </r>
      </text>
    </comment>
    <comment ref="F8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P-2.2.3.2
P-2.2.3.4
</t>
        </r>
      </text>
    </comment>
    <comment ref="F93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P-2.2.3.1
</t>
        </r>
      </text>
    </comment>
    <comment ref="F106" authorId="1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7.2. Sporto paslaugų prieinamumo gerinimas visiems miesto gyventojams siekiant skatinti vaikų ir suaugusiųjų būti fiziškai aktyviais ir siekti rezultatų:
</t>
        </r>
        <r>
          <rPr>
            <sz val="9"/>
            <color indexed="81"/>
            <rFont val="Tahoma"/>
            <family val="2"/>
            <charset val="186"/>
          </rPr>
          <t xml:space="preserve">7.2.1. Sukurtas ir įgyvendinamas motyvuojančios sporto sistemos (fizinio aktyvumo ir aukšto sportinio meistriškumo) modelis 
</t>
        </r>
      </text>
    </comment>
    <comment ref="F10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P-2.2.3.1
</t>
        </r>
      </text>
    </comment>
    <comment ref="F122" authorId="1" shapeId="0">
      <text>
        <r>
          <rPr>
            <b/>
            <sz val="9"/>
            <color indexed="81"/>
            <rFont val="Tahoma"/>
            <family val="2"/>
            <charset val="186"/>
          </rPr>
          <t>7.2. Sporto paslaugų prieinamumo gerinimas visiems miesto gyventojams siekiant skatinti vaikų ir suaugusiųjų būti fiziškai aktyviais ir siekti rezultatų:</t>
        </r>
        <r>
          <rPr>
            <sz val="9"/>
            <color indexed="81"/>
            <rFont val="Tahoma"/>
            <family val="2"/>
            <charset val="186"/>
          </rPr>
          <t xml:space="preserve"> 
7.2.2.  Įgyvendintų investicijų projektų sporto srityje skaičius, vnt. </t>
        </r>
      </text>
    </comment>
    <comment ref="H134" authorId="2" shapeId="0">
      <text>
        <r>
          <rPr>
            <b/>
            <sz val="9"/>
            <color indexed="81"/>
            <rFont val="Tahoma"/>
            <family val="2"/>
            <charset val="186"/>
          </rPr>
          <t>Rima Alisauskaite:</t>
        </r>
        <r>
          <rPr>
            <sz val="9"/>
            <color indexed="81"/>
            <rFont val="Tahoma"/>
            <family val="2"/>
            <charset val="186"/>
          </rPr>
          <t xml:space="preserve">
Garantinių įsipareigojimų užtikrinimo Luminor banko garantija gauta 2019-07-03.
</t>
        </r>
      </text>
    </comment>
    <comment ref="F137" authorId="0" shapeId="0">
      <text>
        <r>
          <rPr>
            <sz val="9"/>
            <color indexed="81"/>
            <rFont val="Tahoma"/>
            <family val="2"/>
            <charset val="186"/>
          </rPr>
          <t>P-2.2.1.2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J137" authorId="1" shapeId="0">
      <text>
        <r>
          <rPr>
            <sz val="9"/>
            <color indexed="81"/>
            <rFont val="Tahoma"/>
            <family val="2"/>
            <charset val="186"/>
          </rPr>
          <t xml:space="preserve">Rengiama techn. užduotis ir paraiška techniniam projektui
</t>
        </r>
      </text>
    </comment>
    <comment ref="M139" authorId="0" shapeId="0">
      <text>
        <r>
          <rPr>
            <sz val="9"/>
            <color indexed="81"/>
            <rFont val="Tahoma"/>
            <family val="2"/>
            <charset val="186"/>
          </rPr>
          <t xml:space="preserve">Techninis projektas parengtas 2018 m.
</t>
        </r>
      </text>
    </comment>
    <comment ref="F140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P-2.2.1.2
</t>
        </r>
      </text>
    </comment>
    <comment ref="E141" authorId="1" shapeId="0">
      <text>
        <r>
          <rPr>
            <sz val="9"/>
            <color indexed="81"/>
            <rFont val="Tahoma"/>
            <family val="2"/>
            <charset val="186"/>
          </rPr>
          <t xml:space="preserve">KSP 2021-2030: </t>
        </r>
        <r>
          <rPr>
            <u/>
            <sz val="9"/>
            <color indexed="81"/>
            <rFont val="Tahoma"/>
            <family val="2"/>
            <charset val="186"/>
          </rPr>
          <t xml:space="preserve">atsakingi vykdytojai </t>
        </r>
        <r>
          <rPr>
            <sz val="9"/>
            <color indexed="81"/>
            <rFont val="Tahoma"/>
            <family val="2"/>
            <charset val="186"/>
          </rPr>
          <t>- KMSA / investuotojai, į</t>
        </r>
        <r>
          <rPr>
            <u/>
            <sz val="9"/>
            <color indexed="81"/>
            <rFont val="Tahoma"/>
            <family val="2"/>
            <charset val="186"/>
          </rPr>
          <t>gyvendinimo laikotarpis</t>
        </r>
        <r>
          <rPr>
            <sz val="9"/>
            <color indexed="81"/>
            <rFont val="Tahoma"/>
            <family val="2"/>
            <charset val="186"/>
          </rPr>
          <t xml:space="preserve"> - nevertinama 
</t>
        </r>
      </text>
    </comment>
    <comment ref="F141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P-2.2.1.2
</t>
        </r>
      </text>
    </comment>
    <comment ref="M141" authorId="0" shapeId="0">
      <text>
        <r>
          <rPr>
            <sz val="9"/>
            <color indexed="81"/>
            <rFont val="Tahoma"/>
            <family val="2"/>
            <charset val="186"/>
          </rPr>
          <t>techninis projektas parengtas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F142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P-2.2.1.2.
</t>
        </r>
      </text>
    </comment>
    <comment ref="O149" authorId="0" shapeId="0">
      <text>
        <r>
          <rPr>
            <sz val="9"/>
            <color indexed="81"/>
            <rFont val="Tahoma"/>
            <family val="2"/>
            <charset val="186"/>
          </rPr>
          <t xml:space="preserve">Laukininkų g. 28; Varpų g. 3; Kretigos g. 22; Paryžiaus Komunos g. 16A; I. Simonaitytės g. 2; Spoprtininkų g. 46.
</t>
        </r>
      </text>
    </comment>
    <comment ref="O150" authorId="0" shapeId="0">
      <text>
        <r>
          <rPr>
            <sz val="9"/>
            <color indexed="81"/>
            <rFont val="Tahoma"/>
            <family val="2"/>
            <charset val="186"/>
          </rPr>
          <t>Paryžiaus Komunos g. 16 A, 2 vnt.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M152" authorId="0" shapeId="0">
      <text>
        <r>
          <rPr>
            <sz val="9"/>
            <color indexed="81"/>
            <rFont val="Tahoma"/>
            <family val="2"/>
            <charset val="186"/>
          </rPr>
          <t xml:space="preserve">Debreceno g. 41
</t>
        </r>
      </text>
    </comment>
    <comment ref="M153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Sportininkų g. 46
</t>
        </r>
      </text>
    </comment>
    <comment ref="O154" authorId="0" shapeId="0">
      <text>
        <r>
          <rPr>
            <sz val="9"/>
            <color indexed="81"/>
            <rFont val="Tahoma"/>
            <family val="2"/>
            <charset val="186"/>
          </rPr>
          <t xml:space="preserve">Prano Mašioto stadionui
</t>
        </r>
      </text>
    </comment>
    <comment ref="M155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sporto salė Debreceno g. 48
</t>
        </r>
      </text>
    </comment>
    <comment ref="M156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Sportininkų g. 46
</t>
        </r>
      </text>
    </comment>
    <comment ref="M157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Sportininkų g. 46
</t>
        </r>
      </text>
    </comment>
    <comment ref="M158" authorId="0" shapeId="0">
      <text>
        <r>
          <rPr>
            <sz val="9"/>
            <color indexed="81"/>
            <rFont val="Tahoma"/>
            <family val="2"/>
            <charset val="186"/>
          </rPr>
          <t xml:space="preserve">S. Dariaus ir S. Girėno g. 10, 982 m2 
</t>
        </r>
      </text>
    </comment>
    <comment ref="M159" authorId="0" shapeId="0">
      <text>
        <r>
          <rPr>
            <sz val="9"/>
            <color indexed="81"/>
            <rFont val="Tahoma"/>
            <family val="2"/>
            <charset val="186"/>
          </rPr>
          <t xml:space="preserve">Taikos pr. 61A, fojė tarketo dangos keitimas
</t>
        </r>
      </text>
    </comment>
    <comment ref="M160" authorId="0" shapeId="0">
      <text>
        <r>
          <rPr>
            <sz val="9"/>
            <color indexed="81"/>
            <rFont val="Tahoma"/>
            <family val="2"/>
            <charset val="186"/>
          </rPr>
          <t xml:space="preserve">Dariaus ir Girėno g. 10
</t>
        </r>
      </text>
    </comment>
    <comment ref="M161" authorId="0" shapeId="0">
      <text>
        <r>
          <rPr>
            <sz val="9"/>
            <color indexed="81"/>
            <rFont val="Tahoma"/>
            <family val="2"/>
            <charset val="186"/>
          </rPr>
          <t xml:space="preserve">Dariaus ir Girėno g. 10
</t>
        </r>
      </text>
    </comment>
    <comment ref="M162" authorId="0" shapeId="0">
      <text>
        <r>
          <rPr>
            <sz val="9"/>
            <color indexed="81"/>
            <rFont val="Tahoma"/>
            <family val="2"/>
            <charset val="186"/>
          </rPr>
          <t xml:space="preserve">Sportininkų g. 46
</t>
        </r>
      </text>
    </comment>
    <comment ref="M163" authorId="0" shapeId="0">
      <text>
        <r>
          <rPr>
            <sz val="9"/>
            <color indexed="81"/>
            <rFont val="Tahoma"/>
            <family val="2"/>
            <charset val="186"/>
          </rPr>
          <t xml:space="preserve">Kretingos g. 38
</t>
        </r>
      </text>
    </comment>
    <comment ref="M166" authorId="0" shapeId="0">
      <text>
        <r>
          <rPr>
            <sz val="9"/>
            <color indexed="81"/>
            <rFont val="Tahoma"/>
            <family val="2"/>
            <charset val="186"/>
          </rPr>
          <t>pirmo aukšto holas, koridorius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M168" authorId="0" shapeId="0">
      <text>
        <r>
          <rPr>
            <sz val="9"/>
            <color indexed="81"/>
            <rFont val="Tahoma"/>
            <family val="2"/>
            <charset val="186"/>
          </rPr>
          <t xml:space="preserve">434 m2
</t>
        </r>
      </text>
    </comment>
    <comment ref="M169" authorId="0" shapeId="0">
      <text>
        <r>
          <rPr>
            <sz val="9"/>
            <color indexed="81"/>
            <rFont val="Tahoma"/>
            <family val="2"/>
            <charset val="186"/>
          </rPr>
          <t>antrame aukšte, dvi patalpos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M170" authorId="0" shapeId="0">
      <text>
        <r>
          <rPr>
            <sz val="9"/>
            <color indexed="81"/>
            <rFont val="Tahoma"/>
            <family val="2"/>
            <charset val="186"/>
          </rPr>
          <t xml:space="preserve">antrame aukšte
</t>
        </r>
      </text>
    </comment>
    <comment ref="M171" authorId="0" shapeId="0">
      <text>
        <r>
          <rPr>
            <sz val="9"/>
            <color indexed="81"/>
            <rFont val="Tahoma"/>
            <family val="2"/>
            <charset val="186"/>
          </rPr>
          <t xml:space="preserve">varžybų pravedimui
</t>
        </r>
      </text>
    </comment>
    <comment ref="H179" authorId="3" shapeId="0">
      <text>
        <r>
          <rPr>
            <sz val="9"/>
            <color indexed="81"/>
            <rFont val="Tahoma"/>
            <family val="2"/>
            <charset val="186"/>
          </rPr>
          <t>AB "Klaipėdos nafta" lėšos</t>
        </r>
      </text>
    </comment>
    <comment ref="M181" authorId="0" shapeId="0">
      <text>
        <r>
          <rPr>
            <sz val="9"/>
            <color indexed="81"/>
            <rFont val="Tahoma"/>
            <family val="2"/>
            <charset val="186"/>
          </rPr>
          <t>246 m2.
Pastato stogo remontas buvo atliktas 2003 m., ir dėl laiko bei atmosferos poveikio kai kurios stogo dangos dalys jau yra nesandarios ir esant didesniam kritulių kiekiui vanduo sunkasi į patalpas, taip gadindamas mokyklos turtą, pastato konstrukcijas, elektros instaliaciją ir t.t.</t>
        </r>
      </text>
    </comment>
    <comment ref="F18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P-2.2.3.4
</t>
        </r>
      </text>
    </comment>
    <comment ref="F190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P-2.2.3.2
</t>
        </r>
      </text>
    </comment>
    <comment ref="F193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P-2.2.3.2.6
</t>
        </r>
      </text>
    </comment>
    <comment ref="F197" authorId="0" shapeId="0">
      <text>
        <r>
          <rPr>
            <sz val="9"/>
            <color indexed="81"/>
            <rFont val="Tahoma"/>
            <family val="2"/>
            <charset val="186"/>
          </rPr>
          <t xml:space="preserve">P-2.2.3.1
</t>
        </r>
      </text>
    </comment>
  </commentList>
</comments>
</file>

<file path=xl/sharedStrings.xml><?xml version="1.0" encoding="utf-8"?>
<sst xmlns="http://schemas.openxmlformats.org/spreadsheetml/2006/main" count="1366" uniqueCount="301">
  <si>
    <t xml:space="preserve"> TIKSLŲ, UŽDAVINIŲ, PRIEMONIŲ, PRIEMONIŲ IŠLAIDŲ IR PRODUKTO KRITERIJŲ SUVESTINĖ</t>
  </si>
  <si>
    <t>Uždavinio kodas</t>
  </si>
  <si>
    <t>Priemonės kodas</t>
  </si>
  <si>
    <t>Pavadinimas</t>
  </si>
  <si>
    <t>Finansavimo šaltinis</t>
  </si>
  <si>
    <t>Strateginis tikslas 03. Užtikrinti gyventojams aukštą švietimo, kultūros, socialinių, sporto ir sveikatos apsaugos paslaugų kokybę ir prieinamumą</t>
  </si>
  <si>
    <t>11 Kūno kultūros ir sporto plėtros programa</t>
  </si>
  <si>
    <t>01</t>
  </si>
  <si>
    <t>Sudaryti sąlygas ugdyti sveiką ir fiziškai aktyvią miesto bendruomenę, profesionaliai atrinkti ir ugdyti talentingus olimpinės pamainos sportininkus</t>
  </si>
  <si>
    <t>Pritraukti didesnį dalyvių skaičių, užtikrinant sporto renginių organizavimo kokybę</t>
  </si>
  <si>
    <t>SB</t>
  </si>
  <si>
    <t>Iš viso:</t>
  </si>
  <si>
    <t>02</t>
  </si>
  <si>
    <t>Suorganizuota pagerbimo ir viešinimo renginių, skaičius</t>
  </si>
  <si>
    <t>03</t>
  </si>
  <si>
    <t>Iš viso uždaviniui:</t>
  </si>
  <si>
    <t>Sudaryti sąlygas sportuoti visų amžiaus grupių miestiečiams, įgyvendinant sveikos gyvensenos ir fizinio aktyvumo programas</t>
  </si>
  <si>
    <t>Sąlygų ugdytis biudžetinėse sporto įstaigose sudarymas:</t>
  </si>
  <si>
    <t>SB(SP)</t>
  </si>
  <si>
    <t>BĮ Klaipėdos „Viesulo“ sporto centre</t>
  </si>
  <si>
    <t>BĮ Klaipėdos „Gintaro“ sporto centre</t>
  </si>
  <si>
    <t>BĮ Klaipėdos Vlado Knašiaus krepšinio mokykloje</t>
  </si>
  <si>
    <t>BĮ Klaipėdos futbolo sporto mokykloje</t>
  </si>
  <si>
    <t xml:space="preserve">buriavimo, irklavimo, baidarių ir kanojų irklavimo sporto šakų </t>
  </si>
  <si>
    <t>04</t>
  </si>
  <si>
    <t>I</t>
  </si>
  <si>
    <t>SB(VB)</t>
  </si>
  <si>
    <t>Įgyvendintas projektas, proc.</t>
  </si>
  <si>
    <t>LRVB</t>
  </si>
  <si>
    <t>Iš viso priemonei:</t>
  </si>
  <si>
    <t>Tinkamai reprezentuoti miestą šalies ir tarptautiniuose sporto renginiuose</t>
  </si>
  <si>
    <t>Skirta stipendijų sportininkams, skaičius</t>
  </si>
  <si>
    <t>Iš viso tikslui:</t>
  </si>
  <si>
    <t>11</t>
  </si>
  <si>
    <t>Iš viso programai:</t>
  </si>
  <si>
    <t>Finansavimo šaltinių suvestinė</t>
  </si>
  <si>
    <t>Finansavimo šaltiniai</t>
  </si>
  <si>
    <t>SAVIVALDYBĖS LĖŠOS</t>
  </si>
  <si>
    <t>KITOS LĖŠOS</t>
  </si>
  <si>
    <r>
      <t xml:space="preserve">Valstybės biudžeto lėšos </t>
    </r>
    <r>
      <rPr>
        <b/>
        <sz val="10"/>
        <rFont val="Times New Roman"/>
        <family val="1"/>
        <charset val="186"/>
      </rPr>
      <t>LRVB</t>
    </r>
  </si>
  <si>
    <t>SB(SPL)</t>
  </si>
  <si>
    <t>05</t>
  </si>
  <si>
    <t>Miestą reprezentuojančių komandų, miestą garsinančių individualių sporto šakų sportininkų ir trenerių pagerbimas</t>
  </si>
  <si>
    <t>BĮ Klaipėdos miesto sporto bazių valdymo centre</t>
  </si>
  <si>
    <t>BĮ Klaipėdos miesto sporto bazių valdymo centro pastatų patalpų ir įrenginių atnaujinimo darbai</t>
  </si>
  <si>
    <t>BĮ Klaipėdos miesto lengvosios atletikos mokykloje</t>
  </si>
  <si>
    <r>
      <t xml:space="preserve">Pajamų imokų likutis </t>
    </r>
    <r>
      <rPr>
        <b/>
        <sz val="10"/>
        <rFont val="Times New Roman"/>
        <family val="1"/>
        <charset val="186"/>
      </rPr>
      <t>SB(SPL)</t>
    </r>
  </si>
  <si>
    <t>SB(L)</t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</si>
  <si>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</si>
  <si>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>SB(ES)</t>
  </si>
  <si>
    <t xml:space="preserve"> - I etapas</t>
  </si>
  <si>
    <t xml:space="preserve">Futbolo mokyklos ir baseino pastatų konversija: </t>
  </si>
  <si>
    <t>Neatlygintinai suteikta sporto bazių sporto renginiams, val.</t>
  </si>
  <si>
    <t>Klaipėdos miesto savivaldybės jachtos „Lietuva“ kapitalinis remontas</t>
  </si>
  <si>
    <t>Atlikta remonto darbų, proc.</t>
  </si>
  <si>
    <t>Suorganizuota renginių, skaičius</t>
  </si>
  <si>
    <t>Asmenų, lankančių sporto organizacijas, skaičius</t>
  </si>
  <si>
    <t>Sporto bazių paslaugų teikimas sporto renginiams vykdyti</t>
  </si>
  <si>
    <t>Suteikta paslaugų, valandų skaičius</t>
  </si>
  <si>
    <t>Paslaugų miesto bendruomenei teikimas Klaipėdos miesto daugiafunkciame sveikatingumo centre</t>
  </si>
  <si>
    <t>________________________________________</t>
  </si>
  <si>
    <t>06</t>
  </si>
  <si>
    <t>07</t>
  </si>
  <si>
    <t>Neatlygintinai suteiktų sporto bazių paslaugų kompensavimas</t>
  </si>
  <si>
    <t>Fizinių ir juridinių asmenų, neatlygintinai gaunančių sporto bazių paslaugas, skaičius</t>
  </si>
  <si>
    <t>Klaipėdos miesto antrųjų klasių mokinių mokymas plaukti</t>
  </si>
  <si>
    <t>Apmokyta plaukti vaikų, skaičius</t>
  </si>
  <si>
    <t>Įvertinta paraiškų, skaičius</t>
  </si>
  <si>
    <t xml:space="preserve">Reprezentacinių Klaipėdos miesto sporto komandų dalinis finansavimas  </t>
  </si>
  <si>
    <t xml:space="preserve">Stipendijų mokėjimas perspektyviems Klaipėdos miesto sportininkams   </t>
  </si>
  <si>
    <t>Vidutinis sportininkų, dalyvavusių programose, skaičius, tūkst.</t>
  </si>
  <si>
    <t>SB(P)</t>
  </si>
  <si>
    <r>
      <t xml:space="preserve">Savivaldybės paskolų lėšos </t>
    </r>
    <r>
      <rPr>
        <b/>
        <sz val="10"/>
        <rFont val="Times New Roman"/>
        <family val="1"/>
        <charset val="186"/>
      </rPr>
      <t>SB(P)</t>
    </r>
  </si>
  <si>
    <t>Asmenų, lankančių įstaigą, skaičius</t>
  </si>
  <si>
    <t>Miesto bendruomenei aktualių sporto renginių, švenčių organizavimas</t>
  </si>
  <si>
    <t>Sportinės veiklos projektų dalinis finansavimas:</t>
  </si>
  <si>
    <t>Finansuota projektų, iš viso:</t>
  </si>
  <si>
    <t>Valdoma sporto bazių, skaičius</t>
  </si>
  <si>
    <t>Suteikta bazių paslauga, įstaigų skaičius</t>
  </si>
  <si>
    <t>Finansuota federacijų veikla, skaičius</t>
  </si>
  <si>
    <t>Įsigyta prekių ar reprezentacinių leidinių, vnt.</t>
  </si>
  <si>
    <r>
      <t>Valstybės biudžeto specialiosios tikslinės dotacijos lėšos</t>
    </r>
    <r>
      <rPr>
        <b/>
        <sz val="10"/>
        <rFont val="Times New Roman"/>
        <family val="1"/>
        <charset val="186"/>
      </rPr>
      <t xml:space="preserve"> SB(VB)</t>
    </r>
  </si>
  <si>
    <t>Vidutinis sportuojančių neįgalių vaikų, skaičius</t>
  </si>
  <si>
    <t>Motyvuojančios sporto sistemos (fizinio aktyvumo ir aukšto sportinio meistriškumo) modelio įgyvendinimas</t>
  </si>
  <si>
    <t>Sporto bazių paslaugų sporto renginiams vykdyti, poreikis, val.</t>
  </si>
  <si>
    <t>Prestižinių, tarptautinių ir nacionalinių sporto renginių pritraukimas ir organizavimas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</si>
  <si>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</si>
  <si>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Pajamų įmokos už paslaugas </t>
    </r>
    <r>
      <rPr>
        <b/>
        <sz val="10"/>
        <rFont val="Times New Roman"/>
        <family val="1"/>
        <charset val="186"/>
      </rPr>
      <t>SB(SP)</t>
    </r>
  </si>
  <si>
    <t xml:space="preserve"> - II etapas</t>
  </si>
  <si>
    <t>P1</t>
  </si>
  <si>
    <t>sporto projektų vertinimo paslaugų pirkimas</t>
  </si>
  <si>
    <t>SB(VBL)</t>
  </si>
  <si>
    <t>SB(ESL)</t>
  </si>
  <si>
    <r>
      <t xml:space="preserve">Europos Sąjungos finansinės paramos lėšų likučio metų pradžioje lėšos </t>
    </r>
    <r>
      <rPr>
        <b/>
        <sz val="10"/>
        <rFont val="Times New Roman"/>
        <family val="1"/>
        <charset val="186"/>
      </rPr>
      <t>SB(ESL)</t>
    </r>
  </si>
  <si>
    <r>
      <t xml:space="preserve">Valstybės biudžeto tikslinės dotacijos lėšų likutis </t>
    </r>
    <r>
      <rPr>
        <b/>
        <sz val="10"/>
        <rFont val="Times New Roman"/>
        <family val="1"/>
        <charset val="186"/>
      </rPr>
      <t>SB(VBL)</t>
    </r>
  </si>
  <si>
    <t>Savivaldybės biudžetas, iš jo:</t>
  </si>
  <si>
    <t>Įrengti naujas ir modernizuoti esamas sporto bazes, užtikrinti įstaigų ūkinį aptarnavimą</t>
  </si>
  <si>
    <t>Kt</t>
  </si>
  <si>
    <r>
      <t xml:space="preserve">Kiti finansavimo šaltiniai </t>
    </r>
    <r>
      <rPr>
        <b/>
        <sz val="10"/>
        <rFont val="Times New Roman"/>
        <family val="1"/>
        <charset val="186"/>
      </rPr>
      <t>Kt</t>
    </r>
  </si>
  <si>
    <t>Centrinio stadiono infrastruktūros atnaujinimas</t>
  </si>
  <si>
    <t xml:space="preserve">Sporto infrastruktūros objektų modernizavimas ir plėtra:
</t>
  </si>
  <si>
    <t>Sporto skyrius</t>
  </si>
  <si>
    <t>Turto valdymo skyrius</t>
  </si>
  <si>
    <t>Statinių administravimo skyrius</t>
  </si>
  <si>
    <t>Projektų skyrius</t>
  </si>
  <si>
    <t xml:space="preserve">Sporto infrastruktūros objektų einamasis remontas, techninis ir ūkinis aptarnavimas:                                 </t>
  </si>
  <si>
    <t xml:space="preserve">Naujos sporto salės statyba </t>
  </si>
  <si>
    <t>Atsinaujinančių energijos išteklių  panaudojimas sporto įstaigų pastatuose (Lengvosios atletikos mokykloje)</t>
  </si>
  <si>
    <t>Įstaigų, kuriose įrengtos saulės (fotovoltinės) elektrinės, skaičius</t>
  </si>
  <si>
    <t>Suorganizuotas pasaulio salės futbolo čempionatas, vnt.</t>
  </si>
  <si>
    <t>Įsigyta sportinės įrangos, vnt.</t>
  </si>
  <si>
    <t xml:space="preserve">Klaipėdos sunkiosios atletikos centro statyba </t>
  </si>
  <si>
    <t>BĮ Klaipėdos „Gintaro“ sporto centro pastato patalpų atnaujinimo darbai</t>
  </si>
  <si>
    <t>Įsigytas traktoriukas, vnt.</t>
  </si>
  <si>
    <t>Atliktas natūralios žolės stadiono minidrenažas (Sportininkų g. 46)</t>
  </si>
  <si>
    <t xml:space="preserve">Įstaigų skaičius  </t>
  </si>
  <si>
    <t>Parengtas techninis projektas, vnt.</t>
  </si>
  <si>
    <t>BĮ Klaipėdos lengvosios atletikos mokyklos pastato (maniežo) renovacija</t>
  </si>
  <si>
    <t>Atliktas dalinis vamzdynų remontas, proc.</t>
  </si>
  <si>
    <t>Atliekama stadionų ir aikščių dangos (dirbtinės ir žolės) priežiūra, proc.</t>
  </si>
  <si>
    <t xml:space="preserve">sportuojančio vaiko ugdymo </t>
  </si>
  <si>
    <t xml:space="preserve">tradicinių tarptautinių sporto renginių </t>
  </si>
  <si>
    <t xml:space="preserve">„Sportas visiems“ renginių </t>
  </si>
  <si>
    <t xml:space="preserve">miesto sporto šakų federacijų </t>
  </si>
  <si>
    <t>VšĮ Klaipėdos krašto buriavimo sporto mokyklos „Žiemys“ dalininko kapitalo didinimas</t>
  </si>
  <si>
    <t>Padidintas kapitalas, proc.</t>
  </si>
  <si>
    <t>Įsigyta krepšinio danga ir stovai, vnt.</t>
  </si>
  <si>
    <t>Įsigyta persirengimo konteinerių, vnt.</t>
  </si>
  <si>
    <t>Suformuotas kapitalas, proc.</t>
  </si>
  <si>
    <t>Suorganizuotas turnyras  HOPTRANS 3x3</t>
  </si>
  <si>
    <t>priedas</t>
  </si>
  <si>
    <t>tūkst. Eur</t>
  </si>
  <si>
    <t>SB'</t>
  </si>
  <si>
    <t>SB(L)'</t>
  </si>
  <si>
    <t>SB(P)'</t>
  </si>
  <si>
    <t>LRVB'</t>
  </si>
  <si>
    <t>Vidutinis sportuojančių neįgalių vaikų skaičius</t>
  </si>
  <si>
    <t>Sporto salių bendrojo ugdymo mokyklose poreikis, val. skaičius</t>
  </si>
  <si>
    <t>Įsigyta baldų (rūbinėms, sekretoriatui), vnt.</t>
  </si>
  <si>
    <t>Senjorų ir neįgaliųjų užsiėmimų Klaipėdos baseine skaičius</t>
  </si>
  <si>
    <t>VšĮ Klaipėdos futbolo mokyklos dalininkų kapitalo formavimas</t>
  </si>
  <si>
    <t>Komandų, dalyvaujančių aukščiausiojoje lygoje, skaičius</t>
  </si>
  <si>
    <r>
      <t xml:space="preserve">Europos Sąjungos paramos lėšos, kurios įtrauktos į savivaldybės biudžetą </t>
    </r>
    <r>
      <rPr>
        <b/>
        <sz val="10"/>
        <rFont val="Times New Roman"/>
        <family val="1"/>
        <charset val="186"/>
      </rPr>
      <t>SB(ES)</t>
    </r>
  </si>
  <si>
    <t>Papriemonės kodas</t>
  </si>
  <si>
    <t xml:space="preserve">Sporto skyrius – priemonės vykdytojas, </t>
  </si>
  <si>
    <t>Planavimo ir analizės skyrius – programos sąmatų tvirtinimas</t>
  </si>
  <si>
    <t>Sveikatos apsaugos skyrius – priemonės vykdymas, Planavimo ir analizės skyrius – programos sąmatos tvirtintojas</t>
  </si>
  <si>
    <t>Atliktų ekspertizių skaičius, vnt.</t>
  </si>
  <si>
    <t>Klaipėdos daugiafunkcio sveikatingumo centro statyba</t>
  </si>
  <si>
    <r>
      <t xml:space="preserve">Koncesininko išlaidų kompensavimas baseino BMS (angl. </t>
    </r>
    <r>
      <rPr>
        <i/>
        <sz val="10"/>
        <rFont val="Times New Roman"/>
        <family val="1"/>
        <charset val="186"/>
      </rPr>
      <t>Building Management System</t>
    </r>
    <r>
      <rPr>
        <sz val="10"/>
        <rFont val="Times New Roman"/>
        <family val="1"/>
        <charset val="186"/>
      </rPr>
      <t>) sistemos programinės įrangos atnaujinimui, proc.</t>
    </r>
  </si>
  <si>
    <t>Savivaldybės administracijos direktorius – sąmatos pasirašymas</t>
  </si>
  <si>
    <t>Statybos ir infrastruktūros sk. – viešųjų pirkimų, susijusių su defektų pašalinimu, organizavimas</t>
  </si>
  <si>
    <t>Turto valdymo skyrius – koordinavimas</t>
  </si>
  <si>
    <t>planas</t>
  </si>
  <si>
    <t>Sporto skyrius – priemonės vykdytojas, Planavimo ir analizės skyrius – programos sąmatų tvirtinimas</t>
  </si>
  <si>
    <t>Įsigyta sportinio inventoriaus, vnt.</t>
  </si>
  <si>
    <t>KŪNO KULTŪROS IR SPORTO PLĖTROS PROGRAMOS (NR. 11)</t>
  </si>
  <si>
    <t>Veiklos plano tikslo kodas</t>
  </si>
  <si>
    <t>Priemonės požymis*</t>
  </si>
  <si>
    <t>Vykdytojas (skyrius/asmuo)</t>
  </si>
  <si>
    <t>Asignavimai 2021-iesiems metams**</t>
  </si>
  <si>
    <t>Lėšų poreikis biudžetiniams 2022-iesiems metams</t>
  </si>
  <si>
    <t>2024-ųjų metų lėšų projektas</t>
  </si>
  <si>
    <t>2021-ieji metai**</t>
  </si>
  <si>
    <t>2022-ieji metai</t>
  </si>
  <si>
    <t>2023-ieji metai</t>
  </si>
  <si>
    <t>2024-ieji metai</t>
  </si>
  <si>
    <t>Produkto kriterijaus</t>
  </si>
  <si>
    <t>Asignavimai 2021-iesiems metams</t>
  </si>
  <si>
    <t>Dengto futbolo maniežo statyba</t>
  </si>
  <si>
    <t>08</t>
  </si>
  <si>
    <t>09</t>
  </si>
  <si>
    <t>Įsigytas gimnastikos skersinis su žiedais, vnt.</t>
  </si>
  <si>
    <t>Įsigyta kamuolių padavinėjimo mašina, vnt.</t>
  </si>
  <si>
    <t>Atlikti dirbtinės žolės futbolo aikštės keitimo darbai (Sportininkų g. 46), proc.</t>
  </si>
  <si>
    <t>Įsigytas automobilis ūkiniam aptarnavimui, vnt.</t>
  </si>
  <si>
    <t>Įsigyta vejapjovė ir lapų pūstuvas, vnt.</t>
  </si>
  <si>
    <t>P</t>
  </si>
  <si>
    <t>T</t>
  </si>
  <si>
    <t>N</t>
  </si>
  <si>
    <t>Įsigytas kompiuteris, vnt.</t>
  </si>
  <si>
    <t>Įsigyta treniruoklių salės grindų danga, vnt.</t>
  </si>
  <si>
    <t>Įsigyta spintų sekcija, vnt.</t>
  </si>
  <si>
    <t>Valdoma sporto aikštynų, skaičius</t>
  </si>
  <si>
    <t>Valdoma sporto aikštelių su  įrenginiais, skaičius</t>
  </si>
  <si>
    <t>Futbolą lankančių asmenų skaičius, iš jų:</t>
  </si>
  <si>
    <t>Asmenų, gaunančių fizinio aktyvumo krepšelį, skaičius</t>
  </si>
  <si>
    <t>Asmenų, gaunančių sporto krepšelį, skaičius</t>
  </si>
  <si>
    <t>Neįgaliųjų asmenų skaičius</t>
  </si>
  <si>
    <t>Finansuota futbolo sporto organizacijų, skaičius</t>
  </si>
  <si>
    <t>futbolo sporto šakos motyvuojančio (diferencijuoto) krepšelio principu</t>
  </si>
  <si>
    <t>Dalyvauta tarptautinėse regatose, skaičius</t>
  </si>
  <si>
    <t>Hidrokanalo ir kabineto nuoma Klaipėdos baseine, val.</t>
  </si>
  <si>
    <t>Sporto organizacijų, dalyvaujančių sporto apskaitos ir kontrolės sistemoje, skaičius</t>
  </si>
  <si>
    <t>Aukšto meistriškumo sportininkų, sulaukusių 19 ir daugiau metų, pasirengimas ir dalyvavimas oficialiose tarptautinėse varžybose</t>
  </si>
  <si>
    <t>Aukšto meistriškumo sportininkų skaičius</t>
  </si>
  <si>
    <t>Įsigytas 10 m aukščio bokštelis, vnt.</t>
  </si>
  <si>
    <r>
      <t>Įsigyta</t>
    </r>
    <r>
      <rPr>
        <sz val="10"/>
        <rFont val="Times New Roman"/>
        <family val="1"/>
        <charset val="186"/>
      </rPr>
      <t xml:space="preserve"> dviračių, vnt.</t>
    </r>
  </si>
  <si>
    <t>Įdiegta informacinė sistema sportuojančių vaikų lankomumo apskaitai užtikrinti, proc.</t>
  </si>
  <si>
    <t>Pastatyti biotualetai prie stadionų, vnt.</t>
  </si>
  <si>
    <t>Įsigytas turniketas, vnt.</t>
  </si>
  <si>
    <t>Įsigyta aerobinė aikštelė, vnt.</t>
  </si>
  <si>
    <t>Įsigyta laiko fiksavimo sistema, vnt.</t>
  </si>
  <si>
    <t>Įsigytas siurblys, vnt.</t>
  </si>
  <si>
    <t>Įsigyta stacionari kompiuterinė įranga, vnt.</t>
  </si>
  <si>
    <t>Įsigyta nešiojama kompiuterinė įranga, vnt.</t>
  </si>
  <si>
    <t>Įrengta laiko fiksavimo sistema, proc.</t>
  </si>
  <si>
    <t>Atlikti vidaus vamzdyno trasos keitimo darbai, proc.</t>
  </si>
  <si>
    <t>Atlikti dušinių remonto darbai, proc.</t>
  </si>
  <si>
    <t>Įsigyta rekuperacinė vėdinimo sistema, vnt.</t>
  </si>
  <si>
    <t>Atlikti dirbtinės dangos aikštės apšvietimo lempų keitimo darbai, proc.</t>
  </si>
  <si>
    <t>Atlikti lengvosios atletikos sektorių linijų braižymo darbai, proc.</t>
  </si>
  <si>
    <t>Atlikti kabineto ir vestibiulio remonto darbai, proc.</t>
  </si>
  <si>
    <t>Atlikti patalpų remonto darbai, proc.</t>
  </si>
  <si>
    <t>Atlikti langų remonto darbai, proc.</t>
  </si>
  <si>
    <t>Atlikti holo remonto darbai, proc.</t>
  </si>
  <si>
    <t>Atlikti dviračių treko vidaus patalpų (dalinio) remonto darbai, proc.</t>
  </si>
  <si>
    <t>Atlikti baseino langų keitimo ir apdailos darbai, proc.</t>
  </si>
  <si>
    <t>Atlikti akustinės sistemos remonto darbai, proc.</t>
  </si>
  <si>
    <t>Atlikti stogo remonto darbai, proc.</t>
  </si>
  <si>
    <t>Įsigyta palapinė (4x8), vnt.</t>
  </si>
  <si>
    <t>Finansuota programų, skaičius</t>
  </si>
  <si>
    <t>Pasirašyta bendradarbiavimo sutarčių su nacionalinėmis sporto šakų federacijomis, skaičius</t>
  </si>
  <si>
    <t>Sudalyvauta oficialiose tarptautinėse varžybose, skaičius</t>
  </si>
  <si>
    <t>Atlikta rangos darbų, proc.</t>
  </si>
  <si>
    <t>P   I</t>
  </si>
  <si>
    <t>P    I</t>
  </si>
  <si>
    <t>BĮ Klaipėdos lengvosios atletikos mokyklos pastato atnaujinimo darbai</t>
  </si>
  <si>
    <t>Įdiegtos sistemos palaikymas, proc.</t>
  </si>
  <si>
    <t>Statybos ir infrastruktūros plėtros skyrius</t>
  </si>
  <si>
    <t>Komunalinių paslaugų įsigijimas:</t>
  </si>
  <si>
    <t xml:space="preserve"> - šildymo, vandens, nuotekų</t>
  </si>
  <si>
    <t xml:space="preserve"> - elektros energijos</t>
  </si>
  <si>
    <t>Įstaigų, kurioms elektros energija įsigyjama centralizuotai, skaičius</t>
  </si>
  <si>
    <t>Suteikta fizinio aktyvumo krepšelių, asmenų skaičius</t>
  </si>
  <si>
    <t>Suteikta sporto krepšelių, asmenų skaičius</t>
  </si>
  <si>
    <t>miesto jachtų su jaunųjų buriuotojų įgulomis dalyvavimo tarptautinėse regatose</t>
  </si>
  <si>
    <t>Atlikti lauko aikštyno remonto darbai, proc.</t>
  </si>
  <si>
    <t>Atlikti sporto salės dalinio remonto darbai, proc.</t>
  </si>
  <si>
    <t>Įsigyta stacionarių kompiuterių, vnt.</t>
  </si>
  <si>
    <t>Įsigyta kondicionierių, vnt.</t>
  </si>
  <si>
    <t>Įsigyta mini krepšinio stovų, vnt.</t>
  </si>
  <si>
    <t>Įsigyta pėdų dezinfekatorių, vnt.</t>
  </si>
  <si>
    <t>Įsigyta maudymosi kostiumų džiovintuvų, vnt.</t>
  </si>
  <si>
    <t>Įsigyta imtynių kilimų, vnt.</t>
  </si>
  <si>
    <t>Įsigyta imtynių kilimų uždangalų, vnt.</t>
  </si>
  <si>
    <t>Įsigyta baldų (vitrinų) ekspozicijai, vnt.</t>
  </si>
  <si>
    <t xml:space="preserve"> Informacinių technologijų skyrius</t>
  </si>
  <si>
    <t>Atliktas poveikio duomenų apsaugos vertinimas, proc.</t>
  </si>
  <si>
    <t>Įgyvendinta  Lietuvos krepšinio šimtmečio programa, proc.</t>
  </si>
  <si>
    <t>Suorganizuotas pasaulio paplūdimio tinklinio turas, vnt.</t>
  </si>
  <si>
    <t>Suorganizuotas Klaipėdos miesto sporto festivalis, vnt.</t>
  </si>
  <si>
    <t>Sportininkų, gavusių mokslines medicinines diagnostikos paslaugas, skaičius</t>
  </si>
  <si>
    <t>P      T</t>
  </si>
  <si>
    <t>P    T</t>
  </si>
  <si>
    <t>P   T</t>
  </si>
  <si>
    <t>Atlikti salės stogo remonto darbai, proc.</t>
  </si>
  <si>
    <t xml:space="preserve">neįgaliųjų fizinio aktyvumo ir sporto sporto </t>
  </si>
  <si>
    <t>* Pagal Klaipėdos miesto savivaldybės tarybos sprendimus: 2021-02-25 Nr. T2-24, 2021-06-22 Nr. T2-157, 2021-09-30 Nr. T2-192, 2021-11-25 Nr. T2-247.</t>
  </si>
  <si>
    <t>Irklavimo bazės (Gluosnių skg. 8) dalinio kapitalo didinimas</t>
  </si>
  <si>
    <t>Mokslinės medicininės diagnostikos paslaugų teikimas aukšto meistriškumo sportininkams</t>
  </si>
  <si>
    <t>Suorganizuotas pasaulio jaunimo 10 šokių ir pasaulio jaunimo iki 21 m. standartinių šokių čempionatas, vnt.</t>
  </si>
  <si>
    <t>2023-iųjų metų lėšų projektas</t>
  </si>
  <si>
    <t>* Nurodoma: 1) ar priemonė nauja (N), ar tęstinė (T); 
                     2) ar projektas investicinis (I);
                     3) KMS 2021–2030 m. Strateginio plėtros plano priemonės, kuri įgyvendinama per šį (n-1)–(n+2) metų SVP, eil. Nr.</t>
  </si>
  <si>
    <t>Sporto salių bendrojo ugdymo mokyklose ir kitose sporto bazėse poreikis, val. skaičius</t>
  </si>
  <si>
    <t>Klaipėdos baseino ir elektronikos nuomos poreikis, val. skaičius</t>
  </si>
  <si>
    <t>Įsigytas nešiojamasis kompiuteris, vnt.</t>
  </si>
  <si>
    <t>Įrengti bėgimo takeliai prie maniežo, m²</t>
  </si>
  <si>
    <t xml:space="preserve">Lankančiųjų neįgaliųjų sporto organizacijas skaičius </t>
  </si>
  <si>
    <t>Vykdyta veiklų pagal sporto šakas, skaičius</t>
  </si>
  <si>
    <t>Įsigytas ledo generatorius, vnt.</t>
  </si>
  <si>
    <t>Atlikti praėjimo kontrolės sistemos įrengimo darbai („Verdenės“ ir „Versmės“ progimnazijų sporto aikštynai), proc.</t>
  </si>
  <si>
    <t>Įsigytas dujinis katilas karštam vandeniui ruošti, vnt.</t>
  </si>
  <si>
    <t>2022–2024 M. KLAIPĖDOS MIESTO SAVIVALDYBĖS</t>
  </si>
  <si>
    <t xml:space="preserve">Aiškinamojo rašto 3 priedas </t>
  </si>
  <si>
    <t>Klaipėdos miesto savivaldybės kūno kultūros ir sporto plėtros programos (Nr. 11) aprašymo</t>
  </si>
  <si>
    <t>Iš viso</t>
  </si>
  <si>
    <t>2021–2024 M. KLAIPĖDOS MIESTO SAVIVALDYBĖS</t>
  </si>
  <si>
    <t>Senjorų ir neįgaliųjų užsiėmimų  skaičius</t>
  </si>
  <si>
    <t>* N – nauja priemonė; T – tęstinė priemonė; I – investicijų projektas.</t>
  </si>
  <si>
    <t xml:space="preserve">neįgaliųjų fizinio aktyvumo ir sporto </t>
  </si>
  <si>
    <t>Patikslinta galimybių studija, vnt.</t>
  </si>
  <si>
    <t>Regioninio futbolo stadiono statyba</t>
  </si>
  <si>
    <t>N   I</t>
  </si>
  <si>
    <t>Suorganizuotas architektūrinis konkursas, vnt.</t>
  </si>
  <si>
    <t>Siūlomas keisti 2023-iųjų
 metų lėšų projektas</t>
  </si>
  <si>
    <t>Skirtumas</t>
  </si>
  <si>
    <t>Siūlomas keisti 2023-iųjų metų lėšų projektas</t>
  </si>
  <si>
    <t>N    I</t>
  </si>
  <si>
    <t>Įgyvendinta 2022 m. numatytų priemonių, proc.</t>
  </si>
  <si>
    <t>Sporto ir laisvalaikio komplekso statyba (koncesijos procedūrų vykdymas)</t>
  </si>
  <si>
    <t>Parengta koncesijos sutartis, vnt.</t>
  </si>
  <si>
    <t>Atlikti krepšinio aikštelės atnaujinimo darbai, proc.</t>
  </si>
  <si>
    <t xml:space="preserve">Atlikti VIP tribūnos rekuperacinės sistemos ir nuotekų siurblinės remonto darbai, proc. </t>
  </si>
  <si>
    <t>Biudžetinių sporto įstaigų pertvarkos plano priemonių įgyvendinimas</t>
  </si>
  <si>
    <t>Suorganizuota „Barca Academy Baltics“ futbolo turnyrų vaikams ir jaunimui, vnt.</t>
  </si>
  <si>
    <t>Suorganizuotos varžybos „Klaipėda Open 2022“, vnt.</t>
  </si>
  <si>
    <t>Atlikti sporto salės išorės ir vidaus sienų remonto darbai, proc.</t>
  </si>
  <si>
    <t>Perduotas dalininko įnašas, proc.</t>
  </si>
  <si>
    <t>Suorganizuotas renginys Klaipėdos miesto sporto forumas, vnt.</t>
  </si>
  <si>
    <t>VšĮ Neptūno krepšinio klubo dalininko įnašo perdavimas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</si>
</sst>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[$-409]General"/>
  </numFmts>
  <fonts count="26" x14ac:knownFonts="1">
    <font>
      <sz val="11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0"/>
      <color rgb="FFFF000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color rgb="FF000000"/>
      <name val="Calibri"/>
      <family val="2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0"/>
      <color theme="0"/>
      <name val="Times New Roman"/>
      <family val="1"/>
      <charset val="186"/>
    </font>
    <font>
      <sz val="10"/>
      <name val="Arial"/>
      <family val="2"/>
    </font>
    <font>
      <strike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u/>
      <sz val="9"/>
      <color indexed="81"/>
      <name val="Tahoma"/>
      <family val="2"/>
      <charset val="186"/>
    </font>
    <font>
      <b/>
      <sz val="10"/>
      <color theme="0"/>
      <name val="Times New Roman"/>
      <family val="1"/>
      <charset val="186"/>
    </font>
    <font>
      <strike/>
      <sz val="10"/>
      <color theme="0"/>
      <name val="Times New Roman"/>
      <family val="1"/>
      <charset val="186"/>
    </font>
    <font>
      <sz val="11"/>
      <color theme="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0"/>
      <name val="Arial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9"/>
      <color indexed="81"/>
      <name val="Tahoma"/>
      <charset val="1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6" fontId="8" fillId="0" borderId="0" applyBorder="0" applyProtection="0"/>
    <xf numFmtId="0" fontId="13" fillId="0" borderId="0"/>
    <xf numFmtId="0" fontId="22" fillId="0" borderId="0"/>
    <xf numFmtId="0" fontId="23" fillId="0" borderId="0"/>
    <xf numFmtId="0" fontId="1" fillId="3" borderId="49" applyBorder="0">
      <alignment horizontal="left" vertical="top" wrapText="1"/>
    </xf>
  </cellStyleXfs>
  <cellXfs count="1506">
    <xf numFmtId="0" fontId="0" fillId="0" borderId="0" xfId="0"/>
    <xf numFmtId="49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49" fontId="2" fillId="3" borderId="27" xfId="0" applyNumberFormat="1" applyFont="1" applyFill="1" applyBorder="1" applyAlignment="1">
      <alignment horizontal="center" vertical="top"/>
    </xf>
    <xf numFmtId="49" fontId="2" fillId="3" borderId="38" xfId="0" applyNumberFormat="1" applyFont="1" applyFill="1" applyBorder="1" applyAlignment="1">
      <alignment horizontal="center" vertical="top"/>
    </xf>
    <xf numFmtId="3" fontId="1" fillId="0" borderId="28" xfId="0" applyNumberFormat="1" applyFont="1" applyBorder="1" applyAlignment="1">
      <alignment horizontal="center" vertical="top"/>
    </xf>
    <xf numFmtId="49" fontId="1" fillId="3" borderId="36" xfId="0" applyNumberFormat="1" applyFont="1" applyFill="1" applyBorder="1" applyAlignment="1">
      <alignment horizontal="center" vertical="top"/>
    </xf>
    <xf numFmtId="3" fontId="1" fillId="5" borderId="43" xfId="0" applyNumberFormat="1" applyFont="1" applyFill="1" applyBorder="1" applyAlignment="1">
      <alignment vertical="top" wrapText="1"/>
    </xf>
    <xf numFmtId="49" fontId="2" fillId="3" borderId="27" xfId="0" applyNumberFormat="1" applyFont="1" applyFill="1" applyBorder="1" applyAlignment="1">
      <alignment horizontal="center" vertical="top" wrapText="1"/>
    </xf>
    <xf numFmtId="49" fontId="2" fillId="2" borderId="51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left" vertical="center" wrapText="1"/>
    </xf>
    <xf numFmtId="3" fontId="2" fillId="3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/>
    <xf numFmtId="3" fontId="2" fillId="4" borderId="32" xfId="0" applyNumberFormat="1" applyFont="1" applyFill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center" vertical="top"/>
    </xf>
    <xf numFmtId="49" fontId="1" fillId="2" borderId="11" xfId="0" applyNumberFormat="1" applyFont="1" applyFill="1" applyBorder="1" applyAlignment="1">
      <alignment horizontal="center" vertical="top"/>
    </xf>
    <xf numFmtId="49" fontId="1" fillId="2" borderId="16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3" fontId="1" fillId="0" borderId="17" xfId="0" applyNumberFormat="1" applyFont="1" applyFill="1" applyBorder="1" applyAlignment="1">
      <alignment vertical="top" wrapText="1"/>
    </xf>
    <xf numFmtId="3" fontId="1" fillId="0" borderId="28" xfId="0" applyNumberFormat="1" applyFont="1" applyFill="1" applyBorder="1" applyAlignment="1">
      <alignment horizontal="center" vertical="top"/>
    </xf>
    <xf numFmtId="3" fontId="2" fillId="4" borderId="35" xfId="0" applyNumberFormat="1" applyFont="1" applyFill="1" applyBorder="1" applyAlignment="1">
      <alignment horizontal="center" vertical="top"/>
    </xf>
    <xf numFmtId="49" fontId="2" fillId="9" borderId="19" xfId="0" applyNumberFormat="1" applyFont="1" applyFill="1" applyBorder="1" applyAlignment="1">
      <alignment horizontal="center" vertical="top"/>
    </xf>
    <xf numFmtId="49" fontId="2" fillId="9" borderId="30" xfId="0" applyNumberFormat="1" applyFont="1" applyFill="1" applyBorder="1" applyAlignment="1">
      <alignment vertical="top"/>
    </xf>
    <xf numFmtId="49" fontId="2" fillId="9" borderId="44" xfId="0" applyNumberFormat="1" applyFont="1" applyFill="1" applyBorder="1" applyAlignment="1">
      <alignment vertical="top"/>
    </xf>
    <xf numFmtId="49" fontId="1" fillId="9" borderId="44" xfId="0" applyNumberFormat="1" applyFont="1" applyFill="1" applyBorder="1" applyAlignment="1">
      <alignment vertical="top"/>
    </xf>
    <xf numFmtId="49" fontId="2" fillId="9" borderId="18" xfId="0" applyNumberFormat="1" applyFont="1" applyFill="1" applyBorder="1" applyAlignment="1">
      <alignment vertical="top"/>
    </xf>
    <xf numFmtId="49" fontId="2" fillId="9" borderId="19" xfId="0" applyNumberFormat="1" applyFont="1" applyFill="1" applyBorder="1" applyAlignment="1">
      <alignment horizontal="center" vertical="top" wrapText="1"/>
    </xf>
    <xf numFmtId="49" fontId="2" fillId="9" borderId="28" xfId="0" applyNumberFormat="1" applyFont="1" applyFill="1" applyBorder="1" applyAlignment="1">
      <alignment vertical="top" wrapText="1"/>
    </xf>
    <xf numFmtId="49" fontId="1" fillId="9" borderId="32" xfId="0" applyNumberFormat="1" applyFont="1" applyFill="1" applyBorder="1" applyAlignment="1">
      <alignment vertical="top" wrapText="1"/>
    </xf>
    <xf numFmtId="49" fontId="2" fillId="9" borderId="25" xfId="0" applyNumberFormat="1" applyFont="1" applyFill="1" applyBorder="1" applyAlignment="1">
      <alignment horizontal="center" vertical="top"/>
    </xf>
    <xf numFmtId="3" fontId="2" fillId="9" borderId="19" xfId="0" applyNumberFormat="1" applyFont="1" applyFill="1" applyBorder="1" applyAlignment="1">
      <alignment horizontal="left" vertical="top"/>
    </xf>
    <xf numFmtId="3" fontId="2" fillId="7" borderId="32" xfId="0" applyNumberFormat="1" applyFont="1" applyFill="1" applyBorder="1" applyAlignment="1">
      <alignment horizontal="left" vertical="top"/>
    </xf>
    <xf numFmtId="3" fontId="2" fillId="3" borderId="0" xfId="0" applyNumberFormat="1" applyFont="1" applyFill="1" applyBorder="1" applyAlignment="1">
      <alignment horizontal="center" vertical="top" wrapText="1"/>
    </xf>
    <xf numFmtId="3" fontId="2" fillId="3" borderId="0" xfId="0" applyNumberFormat="1" applyFont="1" applyFill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top"/>
    </xf>
    <xf numFmtId="3" fontId="1" fillId="0" borderId="34" xfId="0" applyNumberFormat="1" applyFont="1" applyBorder="1" applyAlignment="1">
      <alignment horizontal="center" vertical="top"/>
    </xf>
    <xf numFmtId="3" fontId="1" fillId="0" borderId="6" xfId="0" applyNumberFormat="1" applyFont="1" applyFill="1" applyBorder="1" applyAlignment="1">
      <alignment horizontal="left" vertical="top" wrapText="1"/>
    </xf>
    <xf numFmtId="164" fontId="1" fillId="5" borderId="0" xfId="0" applyNumberFormat="1" applyFont="1" applyFill="1" applyBorder="1" applyAlignment="1">
      <alignment horizontal="center" vertical="top"/>
    </xf>
    <xf numFmtId="49" fontId="1" fillId="3" borderId="31" xfId="0" applyNumberFormat="1" applyFont="1" applyFill="1" applyBorder="1" applyAlignment="1">
      <alignment horizontal="center" vertical="top" wrapText="1"/>
    </xf>
    <xf numFmtId="164" fontId="1" fillId="5" borderId="0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/>
    </xf>
    <xf numFmtId="3" fontId="1" fillId="5" borderId="0" xfId="0" applyNumberFormat="1" applyFont="1" applyFill="1"/>
    <xf numFmtId="49" fontId="2" fillId="2" borderId="11" xfId="0" applyNumberFormat="1" applyFont="1" applyFill="1" applyBorder="1" applyAlignment="1">
      <alignment vertical="top"/>
    </xf>
    <xf numFmtId="49" fontId="2" fillId="3" borderId="0" xfId="0" applyNumberFormat="1" applyFont="1" applyFill="1" applyBorder="1" applyAlignment="1">
      <alignment vertical="top"/>
    </xf>
    <xf numFmtId="3" fontId="2" fillId="4" borderId="68" xfId="0" applyNumberFormat="1" applyFont="1" applyFill="1" applyBorder="1" applyAlignment="1">
      <alignment horizontal="right" vertical="top"/>
    </xf>
    <xf numFmtId="3" fontId="1" fillId="0" borderId="53" xfId="0" applyNumberFormat="1" applyFont="1" applyFill="1" applyBorder="1" applyAlignment="1">
      <alignment vertical="top" wrapText="1"/>
    </xf>
    <xf numFmtId="3" fontId="1" fillId="0" borderId="32" xfId="0" applyNumberFormat="1" applyFont="1" applyFill="1" applyBorder="1" applyAlignment="1">
      <alignment vertical="top" wrapText="1"/>
    </xf>
    <xf numFmtId="3" fontId="1" fillId="0" borderId="28" xfId="0" applyNumberFormat="1" applyFont="1" applyFill="1" applyBorder="1" applyAlignment="1">
      <alignment vertical="top" wrapText="1"/>
    </xf>
    <xf numFmtId="49" fontId="2" fillId="9" borderId="9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Alignment="1">
      <alignment horizontal="center" vertical="top" textRotation="90"/>
    </xf>
    <xf numFmtId="3" fontId="2" fillId="0" borderId="0" xfId="0" applyNumberFormat="1" applyFont="1" applyFill="1" applyBorder="1" applyAlignment="1">
      <alignment horizontal="center" vertical="top" wrapText="1"/>
    </xf>
    <xf numFmtId="3" fontId="2" fillId="5" borderId="36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Alignment="1">
      <alignment horizontal="center" vertical="top"/>
    </xf>
    <xf numFmtId="164" fontId="2" fillId="4" borderId="68" xfId="0" applyNumberFormat="1" applyFont="1" applyFill="1" applyBorder="1" applyAlignment="1">
      <alignment horizontal="center" vertical="top"/>
    </xf>
    <xf numFmtId="3" fontId="1" fillId="5" borderId="46" xfId="0" applyNumberFormat="1" applyFont="1" applyFill="1" applyBorder="1" applyAlignment="1">
      <alignment horizontal="center" vertical="top"/>
    </xf>
    <xf numFmtId="3" fontId="1" fillId="5" borderId="43" xfId="0" applyNumberFormat="1" applyFont="1" applyFill="1" applyBorder="1" applyAlignment="1">
      <alignment horizontal="center" vertical="top"/>
    </xf>
    <xf numFmtId="3" fontId="2" fillId="4" borderId="68" xfId="0" applyNumberFormat="1" applyFont="1" applyFill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 vertical="top"/>
    </xf>
    <xf numFmtId="164" fontId="1" fillId="0" borderId="50" xfId="0" applyNumberFormat="1" applyFont="1" applyBorder="1" applyAlignment="1">
      <alignment horizontal="center" vertical="top"/>
    </xf>
    <xf numFmtId="164" fontId="2" fillId="7" borderId="43" xfId="0" applyNumberFormat="1" applyFont="1" applyFill="1" applyBorder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textRotation="90"/>
    </xf>
    <xf numFmtId="0" fontId="1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5" xfId="0" applyNumberFormat="1" applyFont="1" applyFill="1" applyBorder="1" applyAlignment="1">
      <alignment horizontal="center" vertical="top" wrapText="1"/>
    </xf>
    <xf numFmtId="3" fontId="1" fillId="0" borderId="34" xfId="0" applyNumberFormat="1" applyFont="1" applyFill="1" applyBorder="1" applyAlignment="1">
      <alignment vertical="top" wrapText="1"/>
    </xf>
    <xf numFmtId="3" fontId="2" fillId="0" borderId="12" xfId="0" applyNumberFormat="1" applyFont="1" applyBorder="1" applyAlignment="1">
      <alignment horizontal="center" vertical="top"/>
    </xf>
    <xf numFmtId="3" fontId="2" fillId="5" borderId="17" xfId="0" applyNumberFormat="1" applyFont="1" applyFill="1" applyBorder="1" applyAlignment="1">
      <alignment horizontal="center" vertical="top"/>
    </xf>
    <xf numFmtId="3" fontId="2" fillId="0" borderId="17" xfId="0" applyNumberFormat="1" applyFont="1" applyBorder="1" applyAlignment="1">
      <alignment horizontal="center" vertical="top"/>
    </xf>
    <xf numFmtId="0" fontId="1" fillId="5" borderId="0" xfId="0" applyFont="1" applyFill="1" applyBorder="1"/>
    <xf numFmtId="0" fontId="2" fillId="5" borderId="0" xfId="0" applyFont="1" applyFill="1" applyBorder="1"/>
    <xf numFmtId="164" fontId="1" fillId="5" borderId="22" xfId="0" applyNumberFormat="1" applyFont="1" applyFill="1" applyBorder="1" applyAlignment="1">
      <alignment horizontal="center" vertical="top"/>
    </xf>
    <xf numFmtId="164" fontId="1" fillId="4" borderId="50" xfId="0" applyNumberFormat="1" applyFont="1" applyFill="1" applyBorder="1" applyAlignment="1">
      <alignment horizontal="center" vertical="top"/>
    </xf>
    <xf numFmtId="164" fontId="2" fillId="4" borderId="50" xfId="0" applyNumberFormat="1" applyFont="1" applyFill="1" applyBorder="1" applyAlignment="1">
      <alignment horizontal="center" vertical="top" wrapText="1"/>
    </xf>
    <xf numFmtId="3" fontId="1" fillId="0" borderId="22" xfId="0" applyNumberFormat="1" applyFont="1" applyFill="1" applyBorder="1" applyAlignment="1">
      <alignment horizontal="left" vertical="top" wrapText="1"/>
    </xf>
    <xf numFmtId="3" fontId="1" fillId="0" borderId="22" xfId="0" applyNumberFormat="1" applyFont="1" applyBorder="1" applyAlignment="1">
      <alignment vertical="top" wrapText="1"/>
    </xf>
    <xf numFmtId="3" fontId="1" fillId="5" borderId="46" xfId="0" applyNumberFormat="1" applyFont="1" applyFill="1" applyBorder="1" applyAlignment="1">
      <alignment vertical="top" wrapText="1"/>
    </xf>
    <xf numFmtId="49" fontId="1" fillId="3" borderId="56" xfId="0" applyNumberFormat="1" applyFont="1" applyFill="1" applyBorder="1" applyAlignment="1">
      <alignment horizontal="center" vertical="top"/>
    </xf>
    <xf numFmtId="3" fontId="1" fillId="5" borderId="34" xfId="0" applyNumberFormat="1" applyFont="1" applyFill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left" vertical="top" wrapText="1"/>
    </xf>
    <xf numFmtId="3" fontId="1" fillId="5" borderId="22" xfId="0" applyNumberFormat="1" applyFont="1" applyFill="1" applyBorder="1" applyAlignment="1">
      <alignment vertical="top" wrapText="1"/>
    </xf>
    <xf numFmtId="3" fontId="1" fillId="5" borderId="53" xfId="0" applyNumberFormat="1" applyFont="1" applyFill="1" applyBorder="1" applyAlignment="1">
      <alignment horizontal="center" vertical="top"/>
    </xf>
    <xf numFmtId="3" fontId="1" fillId="0" borderId="12" xfId="0" applyNumberFormat="1" applyFont="1" applyBorder="1"/>
    <xf numFmtId="49" fontId="2" fillId="9" borderId="35" xfId="0" applyNumberFormat="1" applyFont="1" applyFill="1" applyBorder="1" applyAlignment="1">
      <alignment horizontal="center" vertical="top"/>
    </xf>
    <xf numFmtId="49" fontId="2" fillId="2" borderId="61" xfId="0" applyNumberFormat="1" applyFont="1" applyFill="1" applyBorder="1" applyAlignment="1">
      <alignment horizontal="center" vertical="top"/>
    </xf>
    <xf numFmtId="164" fontId="1" fillId="5" borderId="52" xfId="0" applyNumberFormat="1" applyFont="1" applyFill="1" applyBorder="1" applyAlignment="1">
      <alignment horizontal="center" vertical="top"/>
    </xf>
    <xf numFmtId="164" fontId="2" fillId="4" borderId="35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164" fontId="1" fillId="5" borderId="23" xfId="0" applyNumberFormat="1" applyFont="1" applyFill="1" applyBorder="1" applyAlignment="1">
      <alignment horizontal="center" vertical="top" wrapText="1"/>
    </xf>
    <xf numFmtId="49" fontId="2" fillId="2" borderId="42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vertical="top"/>
    </xf>
    <xf numFmtId="3" fontId="1" fillId="5" borderId="53" xfId="0" applyNumberFormat="1" applyFont="1" applyFill="1" applyBorder="1" applyAlignment="1">
      <alignment horizontal="center" vertical="top" wrapText="1"/>
    </xf>
    <xf numFmtId="3" fontId="1" fillId="5" borderId="26" xfId="0" applyNumberFormat="1" applyFont="1" applyFill="1" applyBorder="1" applyAlignment="1">
      <alignment horizontal="center" vertical="top" wrapText="1"/>
    </xf>
    <xf numFmtId="164" fontId="1" fillId="5" borderId="11" xfId="0" applyNumberFormat="1" applyFont="1" applyFill="1" applyBorder="1" applyAlignment="1">
      <alignment horizontal="center" vertical="top"/>
    </xf>
    <xf numFmtId="164" fontId="1" fillId="5" borderId="55" xfId="0" applyNumberFormat="1" applyFont="1" applyFill="1" applyBorder="1" applyAlignment="1">
      <alignment horizontal="center" vertical="top"/>
    </xf>
    <xf numFmtId="164" fontId="1" fillId="5" borderId="48" xfId="0" applyNumberFormat="1" applyFont="1" applyFill="1" applyBorder="1" applyAlignment="1">
      <alignment horizontal="center" vertical="top"/>
    </xf>
    <xf numFmtId="3" fontId="1" fillId="0" borderId="34" xfId="0" applyNumberFormat="1" applyFont="1" applyBorder="1" applyAlignment="1">
      <alignment horizontal="center" vertical="top" wrapText="1"/>
    </xf>
    <xf numFmtId="49" fontId="2" fillId="7" borderId="19" xfId="0" applyNumberFormat="1" applyFont="1" applyFill="1" applyBorder="1" applyAlignment="1">
      <alignment horizontal="left" vertical="top"/>
    </xf>
    <xf numFmtId="3" fontId="2" fillId="7" borderId="42" xfId="0" applyNumberFormat="1" applyFont="1" applyFill="1" applyBorder="1" applyAlignment="1">
      <alignment horizontal="left" vertical="top"/>
    </xf>
    <xf numFmtId="3" fontId="2" fillId="7" borderId="20" xfId="0" applyNumberFormat="1" applyFont="1" applyFill="1" applyBorder="1" applyAlignment="1">
      <alignment horizontal="left" vertical="top"/>
    </xf>
    <xf numFmtId="164" fontId="1" fillId="5" borderId="10" xfId="0" applyNumberFormat="1" applyFont="1" applyFill="1" applyBorder="1" applyAlignment="1">
      <alignment horizontal="center" vertical="top"/>
    </xf>
    <xf numFmtId="164" fontId="1" fillId="5" borderId="0" xfId="0" applyNumberFormat="1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164" fontId="2" fillId="5" borderId="0" xfId="0" applyNumberFormat="1" applyFont="1" applyFill="1" applyBorder="1" applyAlignment="1">
      <alignment horizontal="center"/>
    </xf>
    <xf numFmtId="164" fontId="2" fillId="4" borderId="33" xfId="0" applyNumberFormat="1" applyFont="1" applyFill="1" applyBorder="1" applyAlignment="1">
      <alignment horizontal="center" vertical="top"/>
    </xf>
    <xf numFmtId="164" fontId="2" fillId="4" borderId="61" xfId="0" applyNumberFormat="1" applyFont="1" applyFill="1" applyBorder="1" applyAlignment="1">
      <alignment horizontal="center" vertical="top"/>
    </xf>
    <xf numFmtId="164" fontId="2" fillId="4" borderId="24" xfId="0" applyNumberFormat="1" applyFont="1" applyFill="1" applyBorder="1" applyAlignment="1">
      <alignment horizontal="center" vertical="top" wrapText="1"/>
    </xf>
    <xf numFmtId="164" fontId="1" fillId="5" borderId="24" xfId="0" applyNumberFormat="1" applyFont="1" applyFill="1" applyBorder="1" applyAlignment="1">
      <alignment horizontal="center" vertical="top"/>
    </xf>
    <xf numFmtId="164" fontId="1" fillId="0" borderId="24" xfId="0" applyNumberFormat="1" applyFont="1" applyBorder="1" applyAlignment="1">
      <alignment horizontal="center" vertical="top"/>
    </xf>
    <xf numFmtId="164" fontId="1" fillId="4" borderId="24" xfId="0" applyNumberFormat="1" applyFont="1" applyFill="1" applyBorder="1" applyAlignment="1">
      <alignment horizontal="center" vertical="top"/>
    </xf>
    <xf numFmtId="164" fontId="2" fillId="4" borderId="22" xfId="0" applyNumberFormat="1" applyFont="1" applyFill="1" applyBorder="1" applyAlignment="1">
      <alignment horizontal="center" vertical="top" wrapText="1"/>
    </xf>
    <xf numFmtId="164" fontId="1" fillId="4" borderId="22" xfId="0" applyNumberFormat="1" applyFont="1" applyFill="1" applyBorder="1" applyAlignment="1">
      <alignment horizontal="center" vertical="top"/>
    </xf>
    <xf numFmtId="164" fontId="2" fillId="4" borderId="55" xfId="0" applyNumberFormat="1" applyFont="1" applyFill="1" applyBorder="1" applyAlignment="1">
      <alignment horizontal="center" vertical="top" wrapText="1"/>
    </xf>
    <xf numFmtId="164" fontId="1" fillId="4" borderId="55" xfId="0" applyNumberFormat="1" applyFont="1" applyFill="1" applyBorder="1" applyAlignment="1">
      <alignment horizontal="center" vertical="top"/>
    </xf>
    <xf numFmtId="164" fontId="1" fillId="5" borderId="4" xfId="0" applyNumberFormat="1" applyFont="1" applyFill="1" applyBorder="1" applyAlignment="1">
      <alignment horizontal="center" vertical="top" wrapText="1"/>
    </xf>
    <xf numFmtId="164" fontId="1" fillId="5" borderId="55" xfId="0" applyNumberFormat="1" applyFont="1" applyFill="1" applyBorder="1" applyAlignment="1">
      <alignment horizontal="center" vertical="top" wrapText="1"/>
    </xf>
    <xf numFmtId="164" fontId="2" fillId="4" borderId="61" xfId="0" applyNumberFormat="1" applyFont="1" applyFill="1" applyBorder="1" applyAlignment="1">
      <alignment horizontal="center" vertical="top" wrapText="1"/>
    </xf>
    <xf numFmtId="164" fontId="1" fillId="5" borderId="3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3" fontId="1" fillId="5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Border="1"/>
    <xf numFmtId="3" fontId="1" fillId="0" borderId="48" xfId="0" applyNumberFormat="1" applyFont="1" applyBorder="1" applyAlignment="1">
      <alignment horizontal="center" vertical="top"/>
    </xf>
    <xf numFmtId="3" fontId="1" fillId="0" borderId="5" xfId="0" applyNumberFormat="1" applyFont="1" applyBorder="1"/>
    <xf numFmtId="3" fontId="1" fillId="5" borderId="43" xfId="0" applyNumberFormat="1" applyFont="1" applyFill="1" applyBorder="1" applyAlignment="1">
      <alignment horizontal="left" vertical="top" wrapText="1"/>
    </xf>
    <xf numFmtId="49" fontId="2" fillId="3" borderId="4" xfId="0" applyNumberFormat="1" applyFont="1" applyFill="1" applyBorder="1" applyAlignment="1">
      <alignment vertical="top"/>
    </xf>
    <xf numFmtId="49" fontId="1" fillId="3" borderId="31" xfId="0" applyNumberFormat="1" applyFont="1" applyFill="1" applyBorder="1" applyAlignment="1">
      <alignment vertical="top"/>
    </xf>
    <xf numFmtId="49" fontId="2" fillId="3" borderId="11" xfId="0" applyNumberFormat="1" applyFont="1" applyFill="1" applyBorder="1" applyAlignment="1">
      <alignment vertical="top"/>
    </xf>
    <xf numFmtId="49" fontId="1" fillId="3" borderId="37" xfId="0" applyNumberFormat="1" applyFont="1" applyFill="1" applyBorder="1" applyAlignment="1">
      <alignment vertical="top"/>
    </xf>
    <xf numFmtId="3" fontId="1" fillId="0" borderId="57" xfId="0" applyNumberFormat="1" applyFont="1" applyBorder="1" applyAlignment="1">
      <alignment horizontal="center" vertical="top" wrapText="1"/>
    </xf>
    <xf numFmtId="0" fontId="1" fillId="5" borderId="43" xfId="0" applyNumberFormat="1" applyFont="1" applyFill="1" applyBorder="1" applyAlignment="1">
      <alignment vertical="top" wrapText="1"/>
    </xf>
    <xf numFmtId="3" fontId="1" fillId="0" borderId="43" xfId="0" applyNumberFormat="1" applyFont="1" applyFill="1" applyBorder="1" applyAlignment="1">
      <alignment vertical="top" wrapText="1"/>
    </xf>
    <xf numFmtId="3" fontId="1" fillId="0" borderId="3" xfId="0" applyNumberFormat="1" applyFont="1" applyBorder="1" applyAlignment="1">
      <alignment horizontal="center" vertical="top"/>
    </xf>
    <xf numFmtId="0" fontId="1" fillId="5" borderId="13" xfId="0" applyFont="1" applyFill="1" applyBorder="1" applyAlignment="1">
      <alignment horizontal="center" vertical="top" wrapText="1"/>
    </xf>
    <xf numFmtId="0" fontId="1" fillId="5" borderId="48" xfId="0" applyFont="1" applyFill="1" applyBorder="1" applyAlignment="1">
      <alignment horizontal="center" vertical="top" wrapText="1"/>
    </xf>
    <xf numFmtId="164" fontId="1" fillId="5" borderId="7" xfId="0" applyNumberFormat="1" applyFont="1" applyFill="1" applyBorder="1" applyAlignment="1">
      <alignment horizontal="center" vertical="top" wrapText="1"/>
    </xf>
    <xf numFmtId="3" fontId="1" fillId="5" borderId="18" xfId="0" applyNumberFormat="1" applyFont="1" applyFill="1" applyBorder="1" applyAlignment="1">
      <alignment vertical="top" wrapText="1"/>
    </xf>
    <xf numFmtId="49" fontId="1" fillId="3" borderId="57" xfId="0" applyNumberFormat="1" applyFont="1" applyFill="1" applyBorder="1" applyAlignment="1">
      <alignment horizontal="center" vertical="top"/>
    </xf>
    <xf numFmtId="3" fontId="1" fillId="5" borderId="8" xfId="0" applyNumberFormat="1" applyFont="1" applyFill="1" applyBorder="1" applyAlignment="1">
      <alignment horizontal="center" vertical="top" wrapText="1"/>
    </xf>
    <xf numFmtId="3" fontId="1" fillId="5" borderId="6" xfId="0" applyNumberFormat="1" applyFont="1" applyFill="1" applyBorder="1" applyAlignment="1">
      <alignment horizontal="center" vertical="top"/>
    </xf>
    <xf numFmtId="3" fontId="1" fillId="0" borderId="29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9" fontId="1" fillId="0" borderId="49" xfId="0" applyNumberFormat="1" applyFont="1" applyBorder="1" applyAlignment="1">
      <alignment vertical="top"/>
    </xf>
    <xf numFmtId="49" fontId="1" fillId="0" borderId="56" xfId="0" applyNumberFormat="1" applyFont="1" applyBorder="1" applyAlignment="1">
      <alignment vertical="top"/>
    </xf>
    <xf numFmtId="3" fontId="1" fillId="0" borderId="46" xfId="0" applyNumberFormat="1" applyFont="1" applyFill="1" applyBorder="1" applyAlignment="1">
      <alignment vertical="top" wrapText="1"/>
    </xf>
    <xf numFmtId="3" fontId="2" fillId="5" borderId="49" xfId="0" applyNumberFormat="1" applyFont="1" applyFill="1" applyBorder="1" applyAlignment="1">
      <alignment horizontal="center" vertical="top" wrapText="1"/>
    </xf>
    <xf numFmtId="49" fontId="1" fillId="3" borderId="49" xfId="0" applyNumberFormat="1" applyFont="1" applyFill="1" applyBorder="1" applyAlignment="1">
      <alignment horizontal="center" vertical="top" wrapText="1"/>
    </xf>
    <xf numFmtId="164" fontId="1" fillId="5" borderId="48" xfId="0" applyNumberFormat="1" applyFont="1" applyFill="1" applyBorder="1" applyAlignment="1">
      <alignment horizontal="center" vertical="top" wrapText="1"/>
    </xf>
    <xf numFmtId="164" fontId="12" fillId="0" borderId="0" xfId="0" applyNumberFormat="1" applyFont="1" applyAlignment="1">
      <alignment horizontal="center"/>
    </xf>
    <xf numFmtId="3" fontId="1" fillId="0" borderId="29" xfId="0" applyNumberFormat="1" applyFont="1" applyFill="1" applyBorder="1" applyAlignment="1">
      <alignment horizontal="left" vertical="top" wrapText="1"/>
    </xf>
    <xf numFmtId="3" fontId="6" fillId="0" borderId="0" xfId="0" applyNumberFormat="1" applyFont="1" applyAlignment="1">
      <alignment vertical="top" wrapText="1"/>
    </xf>
    <xf numFmtId="3" fontId="1" fillId="5" borderId="13" xfId="0" applyNumberFormat="1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3" fontId="1" fillId="5" borderId="14" xfId="0" applyNumberFormat="1" applyFont="1" applyFill="1" applyBorder="1" applyAlignment="1">
      <alignment vertical="top" wrapText="1"/>
    </xf>
    <xf numFmtId="3" fontId="1" fillId="3" borderId="5" xfId="0" applyNumberFormat="1" applyFont="1" applyFill="1" applyBorder="1" applyAlignment="1">
      <alignment horizontal="center" vertical="top" wrapText="1"/>
    </xf>
    <xf numFmtId="3" fontId="1" fillId="0" borderId="50" xfId="0" applyNumberFormat="1" applyFont="1" applyBorder="1" applyAlignment="1">
      <alignment vertical="top" wrapText="1"/>
    </xf>
    <xf numFmtId="0" fontId="1" fillId="5" borderId="55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3" fontId="1" fillId="5" borderId="6" xfId="0" applyNumberFormat="1" applyFont="1" applyFill="1" applyBorder="1" applyAlignment="1">
      <alignment horizontal="center" vertical="top" wrapText="1"/>
    </xf>
    <xf numFmtId="164" fontId="1" fillId="5" borderId="11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Border="1"/>
    <xf numFmtId="3" fontId="2" fillId="5" borderId="70" xfId="0" applyNumberFormat="1" applyFont="1" applyFill="1" applyBorder="1" applyAlignment="1">
      <alignment horizontal="center" vertical="top" wrapText="1"/>
    </xf>
    <xf numFmtId="0" fontId="1" fillId="5" borderId="43" xfId="0" applyFont="1" applyFill="1" applyBorder="1" applyAlignment="1">
      <alignment horizontal="left" vertical="top" wrapText="1"/>
    </xf>
    <xf numFmtId="3" fontId="2" fillId="4" borderId="34" xfId="0" applyNumberFormat="1" applyFont="1" applyFill="1" applyBorder="1" applyAlignment="1">
      <alignment horizontal="right" vertical="top"/>
    </xf>
    <xf numFmtId="3" fontId="1" fillId="5" borderId="14" xfId="0" applyNumberFormat="1" applyFont="1" applyFill="1" applyBorder="1" applyAlignment="1">
      <alignment horizontal="left" vertical="top" wrapText="1"/>
    </xf>
    <xf numFmtId="3" fontId="1" fillId="5" borderId="23" xfId="0" applyNumberFormat="1" applyFont="1" applyFill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3" borderId="27" xfId="0" applyNumberFormat="1" applyFont="1" applyFill="1" applyBorder="1" applyAlignment="1">
      <alignment horizontal="center" vertical="top" wrapText="1"/>
    </xf>
    <xf numFmtId="49" fontId="1" fillId="3" borderId="63" xfId="0" applyNumberFormat="1" applyFont="1" applyFill="1" applyBorder="1" applyAlignment="1">
      <alignment horizontal="center" vertical="top" wrapText="1"/>
    </xf>
    <xf numFmtId="3" fontId="1" fillId="5" borderId="53" xfId="0" applyNumberFormat="1" applyFont="1" applyFill="1" applyBorder="1" applyAlignment="1">
      <alignment horizontal="left" vertical="top" wrapText="1"/>
    </xf>
    <xf numFmtId="3" fontId="1" fillId="0" borderId="39" xfId="0" applyNumberFormat="1" applyFont="1" applyBorder="1" applyAlignment="1">
      <alignment horizontal="center" vertical="center" textRotation="90"/>
    </xf>
    <xf numFmtId="3" fontId="1" fillId="5" borderId="39" xfId="0" applyNumberFormat="1" applyFont="1" applyFill="1" applyBorder="1" applyAlignment="1">
      <alignment vertical="top" wrapText="1"/>
    </xf>
    <xf numFmtId="0" fontId="1" fillId="0" borderId="39" xfId="0" applyFont="1" applyBorder="1" applyAlignment="1">
      <alignment horizontal="center" vertical="top" wrapText="1"/>
    </xf>
    <xf numFmtId="0" fontId="7" fillId="0" borderId="39" xfId="0" applyFont="1" applyBorder="1" applyAlignment="1">
      <alignment horizontal="center" vertical="top" wrapText="1"/>
    </xf>
    <xf numFmtId="3" fontId="1" fillId="0" borderId="26" xfId="0" applyNumberFormat="1" applyFont="1" applyFill="1" applyBorder="1" applyAlignment="1">
      <alignment vertical="top" wrapText="1"/>
    </xf>
    <xf numFmtId="3" fontId="1" fillId="0" borderId="53" xfId="0" applyNumberFormat="1" applyFont="1" applyFill="1" applyBorder="1" applyAlignment="1">
      <alignment horizontal="left" vertical="top" wrapText="1"/>
    </xf>
    <xf numFmtId="3" fontId="1" fillId="5" borderId="34" xfId="0" applyNumberFormat="1" applyFont="1" applyFill="1" applyBorder="1" applyAlignment="1">
      <alignment vertical="top" wrapText="1"/>
    </xf>
    <xf numFmtId="0" fontId="1" fillId="5" borderId="53" xfId="0" applyNumberFormat="1" applyFont="1" applyFill="1" applyBorder="1" applyAlignment="1">
      <alignment horizontal="left" vertical="top" wrapText="1"/>
    </xf>
    <xf numFmtId="1" fontId="1" fillId="5" borderId="31" xfId="0" applyNumberFormat="1" applyFont="1" applyFill="1" applyBorder="1" applyAlignment="1">
      <alignment horizontal="center" vertical="top" wrapText="1"/>
    </xf>
    <xf numFmtId="1" fontId="1" fillId="5" borderId="37" xfId="0" applyNumberFormat="1" applyFont="1" applyFill="1" applyBorder="1" applyAlignment="1">
      <alignment horizontal="center" vertical="top" wrapText="1"/>
    </xf>
    <xf numFmtId="1" fontId="1" fillId="5" borderId="49" xfId="0" applyNumberFormat="1" applyFont="1" applyFill="1" applyBorder="1" applyAlignment="1">
      <alignment horizontal="center" vertical="top" wrapText="1"/>
    </xf>
    <xf numFmtId="1" fontId="1" fillId="5" borderId="57" xfId="0" applyNumberFormat="1" applyFont="1" applyFill="1" applyBorder="1" applyAlignment="1">
      <alignment horizontal="center" vertical="top" wrapText="1"/>
    </xf>
    <xf numFmtId="1" fontId="1" fillId="5" borderId="56" xfId="0" applyNumberFormat="1" applyFont="1" applyFill="1" applyBorder="1" applyAlignment="1">
      <alignment horizontal="center" vertical="top" wrapText="1"/>
    </xf>
    <xf numFmtId="1" fontId="1" fillId="0" borderId="57" xfId="0" applyNumberFormat="1" applyFont="1" applyBorder="1" applyAlignment="1">
      <alignment horizontal="center" vertical="top"/>
    </xf>
    <xf numFmtId="1" fontId="1" fillId="5" borderId="56" xfId="0" applyNumberFormat="1" applyFont="1" applyFill="1" applyBorder="1" applyAlignment="1">
      <alignment horizontal="center" vertical="top"/>
    </xf>
    <xf numFmtId="1" fontId="1" fillId="5" borderId="57" xfId="0" applyNumberFormat="1" applyFont="1" applyFill="1" applyBorder="1" applyAlignment="1">
      <alignment horizontal="center" vertical="top"/>
    </xf>
    <xf numFmtId="3" fontId="1" fillId="0" borderId="57" xfId="0" applyNumberFormat="1" applyFont="1" applyBorder="1" applyAlignment="1">
      <alignment horizontal="center" vertical="top"/>
    </xf>
    <xf numFmtId="3" fontId="1" fillId="5" borderId="49" xfId="0" applyNumberFormat="1" applyFont="1" applyFill="1" applyBorder="1" applyAlignment="1">
      <alignment horizontal="center" vertical="top"/>
    </xf>
    <xf numFmtId="3" fontId="1" fillId="0" borderId="57" xfId="0" applyNumberFormat="1" applyFont="1" applyFill="1" applyBorder="1" applyAlignment="1">
      <alignment horizontal="center" vertical="top" wrapText="1"/>
    </xf>
    <xf numFmtId="0" fontId="1" fillId="0" borderId="49" xfId="0" applyNumberFormat="1" applyFont="1" applyFill="1" applyBorder="1" applyAlignment="1">
      <alignment horizontal="center" vertical="top" wrapText="1"/>
    </xf>
    <xf numFmtId="0" fontId="1" fillId="5" borderId="49" xfId="0" applyFont="1" applyFill="1" applyBorder="1" applyAlignment="1">
      <alignment horizontal="center" vertical="top" wrapText="1"/>
    </xf>
    <xf numFmtId="3" fontId="1" fillId="0" borderId="37" xfId="0" applyNumberFormat="1" applyFont="1" applyFill="1" applyBorder="1" applyAlignment="1">
      <alignment horizontal="center" vertical="top" wrapText="1"/>
    </xf>
    <xf numFmtId="164" fontId="1" fillId="0" borderId="39" xfId="0" applyNumberFormat="1" applyFont="1" applyBorder="1"/>
    <xf numFmtId="3" fontId="1" fillId="5" borderId="56" xfId="0" applyNumberFormat="1" applyFont="1" applyFill="1" applyBorder="1" applyAlignment="1">
      <alignment vertical="top" wrapText="1"/>
    </xf>
    <xf numFmtId="3" fontId="1" fillId="5" borderId="37" xfId="0" applyNumberFormat="1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vertical="top" textRotation="90" wrapText="1"/>
    </xf>
    <xf numFmtId="3" fontId="2" fillId="0" borderId="38" xfId="0" applyNumberFormat="1" applyFont="1" applyFill="1" applyBorder="1" applyAlignment="1">
      <alignment vertical="top" textRotation="90" wrapText="1"/>
    </xf>
    <xf numFmtId="3" fontId="2" fillId="5" borderId="62" xfId="0" applyNumberFormat="1" applyFont="1" applyFill="1" applyBorder="1" applyAlignment="1">
      <alignment horizontal="center" vertical="center" textRotation="90"/>
    </xf>
    <xf numFmtId="3" fontId="2" fillId="5" borderId="27" xfId="0" applyNumberFormat="1" applyFont="1" applyFill="1" applyBorder="1" applyAlignment="1">
      <alignment vertical="top"/>
    </xf>
    <xf numFmtId="3" fontId="2" fillId="5" borderId="36" xfId="0" applyNumberFormat="1" applyFont="1" applyFill="1" applyBorder="1" applyAlignment="1">
      <alignment vertical="top"/>
    </xf>
    <xf numFmtId="3" fontId="2" fillId="5" borderId="38" xfId="0" applyNumberFormat="1" applyFont="1" applyFill="1" applyBorder="1" applyAlignment="1">
      <alignment horizontal="center" vertical="top"/>
    </xf>
    <xf numFmtId="49" fontId="1" fillId="0" borderId="22" xfId="0" applyNumberFormat="1" applyFont="1" applyBorder="1" applyAlignment="1">
      <alignment vertical="top" wrapText="1"/>
    </xf>
    <xf numFmtId="3" fontId="2" fillId="5" borderId="31" xfId="0" applyNumberFormat="1" applyFont="1" applyFill="1" applyBorder="1" applyAlignment="1">
      <alignment vertical="top"/>
    </xf>
    <xf numFmtId="3" fontId="2" fillId="5" borderId="56" xfId="0" applyNumberFormat="1" applyFont="1" applyFill="1" applyBorder="1" applyAlignment="1">
      <alignment horizontal="center" vertical="top" wrapText="1"/>
    </xf>
    <xf numFmtId="3" fontId="1" fillId="0" borderId="64" xfId="0" applyNumberFormat="1" applyFont="1" applyFill="1" applyBorder="1" applyAlignment="1">
      <alignment vertical="center" textRotation="90" wrapText="1"/>
    </xf>
    <xf numFmtId="49" fontId="2" fillId="0" borderId="62" xfId="0" applyNumberFormat="1" applyFont="1" applyBorder="1" applyAlignment="1">
      <alignment vertical="top" textRotation="90"/>
    </xf>
    <xf numFmtId="49" fontId="2" fillId="0" borderId="48" xfId="0" applyNumberFormat="1" applyFont="1" applyBorder="1" applyAlignment="1">
      <alignment vertical="top" textRotation="90"/>
    </xf>
    <xf numFmtId="49" fontId="2" fillId="0" borderId="55" xfId="0" applyNumberFormat="1" applyFont="1" applyBorder="1" applyAlignment="1">
      <alignment vertical="top" textRotation="90"/>
    </xf>
    <xf numFmtId="3" fontId="1" fillId="3" borderId="34" xfId="0" applyNumberFormat="1" applyFont="1" applyFill="1" applyBorder="1" applyAlignment="1">
      <alignment horizontal="center" vertical="top" wrapText="1"/>
    </xf>
    <xf numFmtId="3" fontId="2" fillId="4" borderId="35" xfId="0" applyNumberFormat="1" applyFont="1" applyFill="1" applyBorder="1" applyAlignment="1">
      <alignment horizontal="center" vertical="top" wrapText="1"/>
    </xf>
    <xf numFmtId="164" fontId="1" fillId="5" borderId="31" xfId="0" applyNumberFormat="1" applyFont="1" applyFill="1" applyBorder="1" applyAlignment="1">
      <alignment horizontal="center" vertical="top"/>
    </xf>
    <xf numFmtId="164" fontId="1" fillId="5" borderId="57" xfId="0" applyNumberFormat="1" applyFont="1" applyFill="1" applyBorder="1" applyAlignment="1">
      <alignment horizontal="center" vertical="top"/>
    </xf>
    <xf numFmtId="164" fontId="1" fillId="5" borderId="49" xfId="0" applyNumberFormat="1" applyFont="1" applyFill="1" applyBorder="1" applyAlignment="1">
      <alignment horizontal="center" vertical="top" wrapText="1"/>
    </xf>
    <xf numFmtId="164" fontId="1" fillId="5" borderId="57" xfId="0" applyNumberFormat="1" applyFont="1" applyFill="1" applyBorder="1" applyAlignment="1">
      <alignment horizontal="center" vertical="top" wrapText="1"/>
    </xf>
    <xf numFmtId="164" fontId="1" fillId="5" borderId="71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center" vertical="top"/>
    </xf>
    <xf numFmtId="3" fontId="1" fillId="0" borderId="23" xfId="0" applyNumberFormat="1" applyFont="1" applyBorder="1" applyAlignment="1">
      <alignment horizontal="center" vertical="top"/>
    </xf>
    <xf numFmtId="3" fontId="1" fillId="5" borderId="52" xfId="0" applyNumberFormat="1" applyFont="1" applyFill="1" applyBorder="1" applyAlignment="1">
      <alignment horizontal="center" vertical="top"/>
    </xf>
    <xf numFmtId="3" fontId="2" fillId="4" borderId="14" xfId="0" applyNumberFormat="1" applyFont="1" applyFill="1" applyBorder="1" applyAlignment="1">
      <alignment horizontal="center" vertical="top"/>
    </xf>
    <xf numFmtId="3" fontId="2" fillId="4" borderId="23" xfId="0" applyNumberFormat="1" applyFont="1" applyFill="1" applyBorder="1" applyAlignment="1">
      <alignment horizontal="center" vertical="top"/>
    </xf>
    <xf numFmtId="164" fontId="1" fillId="5" borderId="31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/>
    </xf>
    <xf numFmtId="49" fontId="1" fillId="3" borderId="36" xfId="0" applyNumberFormat="1" applyFont="1" applyFill="1" applyBorder="1" applyAlignment="1">
      <alignment horizontal="center" vertical="top" wrapText="1"/>
    </xf>
    <xf numFmtId="49" fontId="1" fillId="3" borderId="38" xfId="0" applyNumberFormat="1" applyFont="1" applyFill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center" textRotation="90" wrapText="1"/>
    </xf>
    <xf numFmtId="3" fontId="2" fillId="7" borderId="1" xfId="0" applyNumberFormat="1" applyFont="1" applyFill="1" applyBorder="1" applyAlignment="1">
      <alignment horizontal="left" vertical="top"/>
    </xf>
    <xf numFmtId="3" fontId="1" fillId="5" borderId="1" xfId="0" applyNumberFormat="1" applyFont="1" applyFill="1" applyBorder="1" applyAlignment="1">
      <alignment horizontal="left" vertical="top" wrapText="1"/>
    </xf>
    <xf numFmtId="3" fontId="1" fillId="0" borderId="29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3" fontId="2" fillId="9" borderId="20" xfId="0" applyNumberFormat="1" applyFont="1" applyFill="1" applyBorder="1" applyAlignment="1">
      <alignment horizontal="left" vertical="top"/>
    </xf>
    <xf numFmtId="3" fontId="1" fillId="0" borderId="61" xfId="0" applyNumberFormat="1" applyFont="1" applyBorder="1" applyAlignment="1">
      <alignment horizontal="center" vertical="center" textRotation="90" wrapText="1"/>
    </xf>
    <xf numFmtId="3" fontId="1" fillId="0" borderId="53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center" vertical="top"/>
    </xf>
    <xf numFmtId="164" fontId="1" fillId="5" borderId="43" xfId="0" applyNumberFormat="1" applyFont="1" applyFill="1" applyBorder="1" applyAlignment="1">
      <alignment horizontal="center" vertical="top"/>
    </xf>
    <xf numFmtId="1" fontId="1" fillId="5" borderId="5" xfId="0" applyNumberFormat="1" applyFont="1" applyFill="1" applyBorder="1" applyAlignment="1">
      <alignment horizontal="center" vertical="top" wrapText="1"/>
    </xf>
    <xf numFmtId="1" fontId="1" fillId="5" borderId="12" xfId="0" applyNumberFormat="1" applyFont="1" applyFill="1" applyBorder="1" applyAlignment="1">
      <alignment horizontal="center" vertical="top" wrapText="1"/>
    </xf>
    <xf numFmtId="1" fontId="1" fillId="5" borderId="50" xfId="0" applyNumberFormat="1" applyFont="1" applyFill="1" applyBorder="1" applyAlignment="1">
      <alignment horizontal="center" vertical="top" wrapText="1"/>
    </xf>
    <xf numFmtId="1" fontId="1" fillId="0" borderId="43" xfId="0" applyNumberFormat="1" applyFont="1" applyBorder="1" applyAlignment="1">
      <alignment horizontal="center" vertical="top"/>
    </xf>
    <xf numFmtId="1" fontId="1" fillId="5" borderId="50" xfId="0" applyNumberFormat="1" applyFont="1" applyFill="1" applyBorder="1" applyAlignment="1">
      <alignment horizontal="center" vertical="top"/>
    </xf>
    <xf numFmtId="1" fontId="1" fillId="5" borderId="43" xfId="0" applyNumberFormat="1" applyFont="1" applyFill="1" applyBorder="1" applyAlignment="1">
      <alignment horizontal="center" vertical="top"/>
    </xf>
    <xf numFmtId="0" fontId="1" fillId="0" borderId="46" xfId="0" applyNumberFormat="1" applyFont="1" applyFill="1" applyBorder="1" applyAlignment="1">
      <alignment horizontal="center" vertical="top" wrapText="1"/>
    </xf>
    <xf numFmtId="3" fontId="1" fillId="0" borderId="69" xfId="0" applyNumberFormat="1" applyFont="1" applyBorder="1" applyAlignment="1">
      <alignment horizontal="center" vertical="top"/>
    </xf>
    <xf numFmtId="164" fontId="14" fillId="5" borderId="12" xfId="0" applyNumberFormat="1" applyFont="1" applyFill="1" applyBorder="1" applyAlignment="1">
      <alignment horizontal="center" vertical="top"/>
    </xf>
    <xf numFmtId="0" fontId="7" fillId="0" borderId="50" xfId="0" applyFont="1" applyBorder="1" applyAlignment="1">
      <alignment horizontal="center" vertical="top"/>
    </xf>
    <xf numFmtId="164" fontId="2" fillId="4" borderId="68" xfId="0" applyNumberFormat="1" applyFont="1" applyFill="1" applyBorder="1" applyAlignment="1">
      <alignment horizontal="center" vertical="top" wrapText="1"/>
    </xf>
    <xf numFmtId="164" fontId="1" fillId="3" borderId="5" xfId="0" applyNumberFormat="1" applyFont="1" applyFill="1" applyBorder="1" applyAlignment="1">
      <alignment horizontal="center" vertical="top"/>
    </xf>
    <xf numFmtId="164" fontId="1" fillId="5" borderId="46" xfId="0" applyNumberFormat="1" applyFont="1" applyFill="1" applyBorder="1" applyAlignment="1">
      <alignment horizontal="center" vertical="top" wrapText="1"/>
    </xf>
    <xf numFmtId="164" fontId="1" fillId="5" borderId="43" xfId="0" applyNumberFormat="1" applyFont="1" applyFill="1" applyBorder="1" applyAlignment="1">
      <alignment horizontal="center" vertical="top" wrapText="1"/>
    </xf>
    <xf numFmtId="0" fontId="1" fillId="5" borderId="43" xfId="0" applyFont="1" applyFill="1" applyBorder="1" applyAlignment="1">
      <alignment horizontal="center" vertical="top" wrapText="1"/>
    </xf>
    <xf numFmtId="164" fontId="1" fillId="5" borderId="69" xfId="0" applyNumberFormat="1" applyFont="1" applyFill="1" applyBorder="1" applyAlignment="1">
      <alignment horizontal="center" vertical="top" wrapText="1"/>
    </xf>
    <xf numFmtId="164" fontId="1" fillId="5" borderId="69" xfId="0" applyNumberFormat="1" applyFont="1" applyFill="1" applyBorder="1" applyAlignment="1">
      <alignment horizontal="center" vertical="top"/>
    </xf>
    <xf numFmtId="164" fontId="2" fillId="2" borderId="17" xfId="0" applyNumberFormat="1" applyFont="1" applyFill="1" applyBorder="1" applyAlignment="1">
      <alignment horizontal="center" vertical="top"/>
    </xf>
    <xf numFmtId="164" fontId="1" fillId="0" borderId="17" xfId="0" applyNumberFormat="1" applyFont="1" applyBorder="1"/>
    <xf numFmtId="164" fontId="1" fillId="5" borderId="5" xfId="0" applyNumberFormat="1" applyFont="1" applyFill="1" applyBorder="1" applyAlignment="1">
      <alignment horizontal="center" vertical="top" wrapText="1"/>
    </xf>
    <xf numFmtId="164" fontId="2" fillId="4" borderId="17" xfId="0" applyNumberFormat="1" applyFont="1" applyFill="1" applyBorder="1" applyAlignment="1">
      <alignment horizontal="center" vertical="top" wrapText="1"/>
    </xf>
    <xf numFmtId="164" fontId="1" fillId="3" borderId="5" xfId="0" applyNumberFormat="1" applyFont="1" applyFill="1" applyBorder="1" applyAlignment="1">
      <alignment horizontal="center" vertical="top" wrapText="1"/>
    </xf>
    <xf numFmtId="164" fontId="1" fillId="3" borderId="43" xfId="0" applyNumberFormat="1" applyFont="1" applyFill="1" applyBorder="1" applyAlignment="1">
      <alignment horizontal="center" vertical="top" wrapText="1"/>
    </xf>
    <xf numFmtId="164" fontId="1" fillId="3" borderId="46" xfId="0" applyNumberFormat="1" applyFont="1" applyFill="1" applyBorder="1" applyAlignment="1">
      <alignment horizontal="center" vertical="top" wrapText="1"/>
    </xf>
    <xf numFmtId="164" fontId="2" fillId="4" borderId="43" xfId="0" applyNumberFormat="1" applyFont="1" applyFill="1" applyBorder="1" applyAlignment="1">
      <alignment horizontal="center" vertical="top"/>
    </xf>
    <xf numFmtId="3" fontId="2" fillId="5" borderId="6" xfId="0" applyNumberFormat="1" applyFont="1" applyFill="1" applyBorder="1" applyAlignment="1">
      <alignment horizontal="left" vertical="top" wrapText="1"/>
    </xf>
    <xf numFmtId="3" fontId="1" fillId="5" borderId="16" xfId="0" applyNumberFormat="1" applyFont="1" applyFill="1" applyBorder="1" applyAlignment="1">
      <alignment horizontal="left" vertical="top" wrapText="1"/>
    </xf>
    <xf numFmtId="3" fontId="1" fillId="5" borderId="11" xfId="0" applyNumberFormat="1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vertical="top" wrapText="1"/>
    </xf>
    <xf numFmtId="3" fontId="1" fillId="5" borderId="48" xfId="0" applyNumberFormat="1" applyFont="1" applyFill="1" applyBorder="1" applyAlignment="1">
      <alignment horizontal="left" vertical="top" wrapText="1"/>
    </xf>
    <xf numFmtId="3" fontId="1" fillId="5" borderId="10" xfId="0" applyNumberFormat="1" applyFont="1" applyFill="1" applyBorder="1" applyAlignment="1">
      <alignment horizontal="left" vertical="top" wrapText="1"/>
    </xf>
    <xf numFmtId="3" fontId="1" fillId="5" borderId="10" xfId="0" applyNumberFormat="1" applyFont="1" applyFill="1" applyBorder="1" applyAlignment="1">
      <alignment vertical="top" wrapText="1"/>
    </xf>
    <xf numFmtId="3" fontId="1" fillId="5" borderId="55" xfId="0" applyNumberFormat="1" applyFont="1" applyFill="1" applyBorder="1" applyAlignment="1">
      <alignment horizontal="left" vertical="top" wrapText="1"/>
    </xf>
    <xf numFmtId="3" fontId="1" fillId="0" borderId="16" xfId="0" applyNumberFormat="1" applyFont="1" applyFill="1" applyBorder="1" applyAlignment="1">
      <alignment vertical="top" wrapText="1"/>
    </xf>
    <xf numFmtId="164" fontId="2" fillId="7" borderId="50" xfId="0" applyNumberFormat="1" applyFont="1" applyFill="1" applyBorder="1" applyAlignment="1">
      <alignment horizontal="center" vertical="top" wrapText="1"/>
    </xf>
    <xf numFmtId="3" fontId="2" fillId="0" borderId="72" xfId="0" applyNumberFormat="1" applyFont="1" applyBorder="1" applyAlignment="1">
      <alignment horizontal="center" vertical="center" textRotation="90" wrapText="1"/>
    </xf>
    <xf numFmtId="3" fontId="2" fillId="0" borderId="20" xfId="0" applyNumberFormat="1" applyFont="1" applyBorder="1" applyAlignment="1">
      <alignment horizontal="center" vertical="center" textRotation="90" wrapText="1"/>
    </xf>
    <xf numFmtId="3" fontId="2" fillId="0" borderId="51" xfId="0" applyNumberFormat="1" applyFont="1" applyBorder="1" applyAlignment="1">
      <alignment horizontal="center" vertical="center" textRotation="90" wrapText="1"/>
    </xf>
    <xf numFmtId="164" fontId="16" fillId="0" borderId="21" xfId="0" applyNumberFormat="1" applyFont="1" applyBorder="1" applyAlignment="1">
      <alignment horizontal="center" vertical="center" textRotation="90" wrapText="1"/>
    </xf>
    <xf numFmtId="3" fontId="1" fillId="0" borderId="11" xfId="0" applyNumberFormat="1" applyFont="1" applyBorder="1" applyAlignment="1">
      <alignment horizontal="left" vertical="top" wrapText="1"/>
    </xf>
    <xf numFmtId="3" fontId="1" fillId="0" borderId="37" xfId="0" applyNumberFormat="1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left" vertical="top" wrapText="1"/>
    </xf>
    <xf numFmtId="3" fontId="1" fillId="0" borderId="69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left" vertical="top" wrapText="1"/>
    </xf>
    <xf numFmtId="3" fontId="1" fillId="0" borderId="71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1" fillId="5" borderId="1" xfId="0" applyNumberFormat="1" applyFont="1" applyFill="1" applyBorder="1" applyAlignment="1">
      <alignment horizontal="center" vertical="top" wrapText="1"/>
    </xf>
    <xf numFmtId="3" fontId="1" fillId="0" borderId="52" xfId="0" applyNumberFormat="1" applyFont="1" applyFill="1" applyBorder="1" applyAlignment="1">
      <alignment horizontal="center" vertical="top" wrapText="1"/>
    </xf>
    <xf numFmtId="3" fontId="1" fillId="0" borderId="23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164" fontId="1" fillId="0" borderId="52" xfId="0" applyNumberFormat="1" applyFont="1" applyFill="1" applyBorder="1" applyAlignment="1">
      <alignment horizontal="center" vertical="top" wrapText="1"/>
    </xf>
    <xf numFmtId="164" fontId="1" fillId="0" borderId="48" xfId="0" applyNumberFormat="1" applyFont="1" applyFill="1" applyBorder="1" applyAlignment="1">
      <alignment horizontal="center" vertical="top" wrapText="1"/>
    </xf>
    <xf numFmtId="3" fontId="1" fillId="5" borderId="14" xfId="0" applyNumberFormat="1" applyFont="1" applyFill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0" fontId="1" fillId="5" borderId="14" xfId="0" applyNumberFormat="1" applyFont="1" applyFill="1" applyBorder="1" applyAlignment="1">
      <alignment horizontal="center" vertical="top" wrapText="1"/>
    </xf>
    <xf numFmtId="49" fontId="2" fillId="9" borderId="32" xfId="0" applyNumberFormat="1" applyFont="1" applyFill="1" applyBorder="1" applyAlignment="1">
      <alignment vertical="top" wrapText="1"/>
    </xf>
    <xf numFmtId="49" fontId="2" fillId="2" borderId="16" xfId="0" applyNumberFormat="1" applyFont="1" applyFill="1" applyBorder="1" applyAlignment="1">
      <alignment horizontal="center" vertical="top" wrapText="1"/>
    </xf>
    <xf numFmtId="49" fontId="2" fillId="3" borderId="38" xfId="0" applyNumberFormat="1" applyFont="1" applyFill="1" applyBorder="1" applyAlignment="1">
      <alignment horizontal="center" vertical="top" wrapText="1"/>
    </xf>
    <xf numFmtId="3" fontId="2" fillId="0" borderId="39" xfId="0" applyNumberFormat="1" applyFont="1" applyBorder="1" applyAlignment="1">
      <alignment vertical="top"/>
    </xf>
    <xf numFmtId="49" fontId="1" fillId="0" borderId="17" xfId="0" applyNumberFormat="1" applyFont="1" applyBorder="1" applyAlignment="1">
      <alignment horizontal="center" vertical="top" wrapText="1"/>
    </xf>
    <xf numFmtId="164" fontId="1" fillId="5" borderId="17" xfId="0" applyNumberFormat="1" applyFont="1" applyFill="1" applyBorder="1" applyAlignment="1">
      <alignment horizontal="center" vertical="top" wrapText="1"/>
    </xf>
    <xf numFmtId="164" fontId="1" fillId="5" borderId="39" xfId="0" applyNumberFormat="1" applyFont="1" applyFill="1" applyBorder="1" applyAlignment="1">
      <alignment horizontal="center" vertical="top" wrapText="1"/>
    </xf>
    <xf numFmtId="3" fontId="1" fillId="0" borderId="17" xfId="0" applyNumberFormat="1" applyFont="1" applyBorder="1"/>
    <xf numFmtId="3" fontId="1" fillId="0" borderId="39" xfId="0" applyNumberFormat="1" applyFont="1" applyBorder="1"/>
    <xf numFmtId="3" fontId="1" fillId="0" borderId="69" xfId="0" applyNumberFormat="1" applyFont="1" applyBorder="1"/>
    <xf numFmtId="3" fontId="1" fillId="0" borderId="7" xfId="0" applyNumberFormat="1" applyFont="1" applyBorder="1"/>
    <xf numFmtId="3" fontId="1" fillId="0" borderId="3" xfId="0" applyNumberFormat="1" applyFont="1" applyBorder="1"/>
    <xf numFmtId="3" fontId="1" fillId="0" borderId="71" xfId="0" applyNumberFormat="1" applyFont="1" applyBorder="1"/>
    <xf numFmtId="3" fontId="1" fillId="0" borderId="6" xfId="0" applyNumberFormat="1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2" fillId="5" borderId="6" xfId="0" applyNumberFormat="1" applyFont="1" applyFill="1" applyBorder="1" applyAlignment="1">
      <alignment vertical="top" wrapText="1"/>
    </xf>
    <xf numFmtId="3" fontId="2" fillId="0" borderId="71" xfId="0" applyNumberFormat="1" applyFont="1" applyBorder="1" applyAlignment="1">
      <alignment vertical="top"/>
    </xf>
    <xf numFmtId="3" fontId="1" fillId="0" borderId="26" xfId="0" applyNumberFormat="1" applyFont="1" applyBorder="1" applyAlignment="1">
      <alignment horizontal="center" vertical="top" wrapText="1"/>
    </xf>
    <xf numFmtId="164" fontId="1" fillId="0" borderId="12" xfId="0" applyNumberFormat="1" applyFont="1" applyBorder="1" applyAlignment="1">
      <alignment horizontal="center" vertical="top"/>
    </xf>
    <xf numFmtId="49" fontId="1" fillId="3" borderId="38" xfId="0" applyNumberFormat="1" applyFont="1" applyFill="1" applyBorder="1" applyAlignment="1">
      <alignment vertical="top" wrapText="1"/>
    </xf>
    <xf numFmtId="49" fontId="1" fillId="3" borderId="49" xfId="0" applyNumberFormat="1" applyFont="1" applyFill="1" applyBorder="1" applyAlignment="1">
      <alignment vertical="top" wrapText="1"/>
    </xf>
    <xf numFmtId="49" fontId="1" fillId="3" borderId="37" xfId="0" applyNumberFormat="1" applyFont="1" applyFill="1" applyBorder="1" applyAlignment="1">
      <alignment vertical="top" wrapText="1"/>
    </xf>
    <xf numFmtId="49" fontId="1" fillId="3" borderId="56" xfId="0" applyNumberFormat="1" applyFont="1" applyFill="1" applyBorder="1" applyAlignment="1">
      <alignment vertical="top" wrapText="1"/>
    </xf>
    <xf numFmtId="3" fontId="1" fillId="5" borderId="44" xfId="0" applyNumberFormat="1" applyFont="1" applyFill="1" applyBorder="1" applyAlignment="1">
      <alignment vertical="top" wrapText="1"/>
    </xf>
    <xf numFmtId="3" fontId="1" fillId="5" borderId="47" xfId="0" applyNumberFormat="1" applyFont="1" applyFill="1" applyBorder="1" applyAlignment="1">
      <alignment vertical="top" wrapText="1"/>
    </xf>
    <xf numFmtId="3" fontId="1" fillId="0" borderId="22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3" fontId="1" fillId="0" borderId="46" xfId="0" applyNumberFormat="1" applyFont="1" applyFill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164" fontId="2" fillId="4" borderId="32" xfId="0" applyNumberFormat="1" applyFont="1" applyFill="1" applyBorder="1" applyAlignment="1">
      <alignment horizontal="center" vertical="top" wrapText="1"/>
    </xf>
    <xf numFmtId="164" fontId="2" fillId="7" borderId="22" xfId="0" applyNumberFormat="1" applyFont="1" applyFill="1" applyBorder="1" applyAlignment="1">
      <alignment horizontal="center" vertical="top" wrapText="1"/>
    </xf>
    <xf numFmtId="164" fontId="1" fillId="0" borderId="53" xfId="0" applyNumberFormat="1" applyFont="1" applyBorder="1" applyAlignment="1">
      <alignment horizontal="center" vertical="top"/>
    </xf>
    <xf numFmtId="164" fontId="2" fillId="7" borderId="24" xfId="0" applyNumberFormat="1" applyFont="1" applyFill="1" applyBorder="1" applyAlignment="1">
      <alignment horizontal="center" vertical="top" wrapText="1"/>
    </xf>
    <xf numFmtId="164" fontId="1" fillId="0" borderId="15" xfId="0" applyNumberFormat="1" applyFont="1" applyBorder="1" applyAlignment="1">
      <alignment horizontal="center" vertical="top"/>
    </xf>
    <xf numFmtId="164" fontId="2" fillId="7" borderId="3" xfId="0" applyNumberFormat="1" applyFont="1" applyFill="1" applyBorder="1" applyAlignment="1">
      <alignment horizontal="center" vertical="top" wrapText="1"/>
    </xf>
    <xf numFmtId="164" fontId="1" fillId="5" borderId="49" xfId="0" applyNumberFormat="1" applyFont="1" applyFill="1" applyBorder="1" applyAlignment="1">
      <alignment horizontal="center" vertical="top"/>
    </xf>
    <xf numFmtId="3" fontId="2" fillId="0" borderId="39" xfId="0" applyNumberFormat="1" applyFont="1" applyFill="1" applyBorder="1" applyAlignment="1">
      <alignment vertical="center" wrapText="1"/>
    </xf>
    <xf numFmtId="3" fontId="1" fillId="0" borderId="26" xfId="0" applyNumberFormat="1" applyFont="1" applyBorder="1" applyAlignment="1">
      <alignment horizontal="center" vertical="top"/>
    </xf>
    <xf numFmtId="3" fontId="1" fillId="0" borderId="22" xfId="0" applyNumberFormat="1" applyFont="1" applyBorder="1" applyAlignment="1">
      <alignment horizontal="center" vertical="top"/>
    </xf>
    <xf numFmtId="3" fontId="2" fillId="5" borderId="57" xfId="0" applyNumberFormat="1" applyFont="1" applyFill="1" applyBorder="1" applyAlignment="1">
      <alignment horizontal="center" vertical="top" wrapText="1"/>
    </xf>
    <xf numFmtId="164" fontId="1" fillId="5" borderId="14" xfId="0" applyNumberFormat="1" applyFont="1" applyFill="1" applyBorder="1" applyAlignment="1">
      <alignment horizontal="center" vertical="top"/>
    </xf>
    <xf numFmtId="49" fontId="1" fillId="5" borderId="70" xfId="0" applyNumberFormat="1" applyFont="1" applyFill="1" applyBorder="1" applyAlignment="1">
      <alignment vertical="top" wrapText="1"/>
    </xf>
    <xf numFmtId="49" fontId="1" fillId="5" borderId="36" xfId="0" applyNumberFormat="1" applyFont="1" applyFill="1" applyBorder="1" applyAlignment="1">
      <alignment vertical="top" wrapText="1"/>
    </xf>
    <xf numFmtId="164" fontId="1" fillId="5" borderId="70" xfId="0" applyNumberFormat="1" applyFont="1" applyFill="1" applyBorder="1" applyAlignment="1">
      <alignment horizontal="center" vertical="top"/>
    </xf>
    <xf numFmtId="49" fontId="1" fillId="5" borderId="63" xfId="0" applyNumberFormat="1" applyFont="1" applyFill="1" applyBorder="1" applyAlignment="1">
      <alignment horizontal="center" vertical="top" wrapText="1"/>
    </xf>
    <xf numFmtId="3" fontId="2" fillId="5" borderId="26" xfId="0" applyNumberFormat="1" applyFont="1" applyFill="1" applyBorder="1" applyAlignment="1">
      <alignment vertical="top" wrapText="1"/>
    </xf>
    <xf numFmtId="164" fontId="1" fillId="5" borderId="50" xfId="0" applyNumberFormat="1" applyFont="1" applyFill="1" applyBorder="1" applyAlignment="1">
      <alignment horizontal="center" vertical="top" wrapText="1"/>
    </xf>
    <xf numFmtId="164" fontId="1" fillId="5" borderId="56" xfId="0" applyNumberFormat="1" applyFont="1" applyFill="1" applyBorder="1" applyAlignment="1">
      <alignment horizontal="center" vertical="top" wrapText="1"/>
    </xf>
    <xf numFmtId="164" fontId="1" fillId="5" borderId="50" xfId="0" applyNumberFormat="1" applyFont="1" applyFill="1" applyBorder="1"/>
    <xf numFmtId="164" fontId="1" fillId="5" borderId="56" xfId="0" applyNumberFormat="1" applyFont="1" applyFill="1" applyBorder="1"/>
    <xf numFmtId="49" fontId="1" fillId="5" borderId="36" xfId="0" applyNumberFormat="1" applyFont="1" applyFill="1" applyBorder="1" applyAlignment="1">
      <alignment horizontal="center" vertical="top" wrapText="1"/>
    </xf>
    <xf numFmtId="3" fontId="2" fillId="5" borderId="34" xfId="0" applyNumberFormat="1" applyFont="1" applyFill="1" applyBorder="1" applyAlignment="1">
      <alignment vertical="top" wrapText="1"/>
    </xf>
    <xf numFmtId="3" fontId="2" fillId="5" borderId="49" xfId="0" applyNumberFormat="1" applyFont="1" applyFill="1" applyBorder="1" applyAlignment="1">
      <alignment vertical="top"/>
    </xf>
    <xf numFmtId="3" fontId="2" fillId="5" borderId="37" xfId="0" applyNumberFormat="1" applyFont="1" applyFill="1" applyBorder="1" applyAlignment="1">
      <alignment vertical="top"/>
    </xf>
    <xf numFmtId="3" fontId="2" fillId="5" borderId="37" xfId="0" applyNumberFormat="1" applyFont="1" applyFill="1" applyBorder="1" applyAlignment="1">
      <alignment vertical="center" textRotation="90"/>
    </xf>
    <xf numFmtId="3" fontId="2" fillId="5" borderId="37" xfId="0" applyNumberFormat="1" applyFont="1" applyFill="1" applyBorder="1" applyAlignment="1">
      <alignment horizontal="center" vertical="center" textRotation="90"/>
    </xf>
    <xf numFmtId="49" fontId="1" fillId="5" borderId="49" xfId="0" applyNumberFormat="1" applyFont="1" applyFill="1" applyBorder="1" applyAlignment="1">
      <alignment horizontal="center" vertical="top"/>
    </xf>
    <xf numFmtId="49" fontId="1" fillId="5" borderId="37" xfId="0" applyNumberFormat="1" applyFont="1" applyFill="1" applyBorder="1" applyAlignment="1">
      <alignment vertical="top"/>
    </xf>
    <xf numFmtId="3" fontId="1" fillId="5" borderId="36" xfId="0" applyNumberFormat="1" applyFont="1" applyFill="1" applyBorder="1" applyAlignment="1">
      <alignment horizontal="center" vertical="top" textRotation="90" wrapText="1"/>
    </xf>
    <xf numFmtId="3" fontId="1" fillId="5" borderId="37" xfId="0" applyNumberFormat="1" applyFont="1" applyFill="1" applyBorder="1" applyAlignment="1">
      <alignment horizontal="center" vertical="top"/>
    </xf>
    <xf numFmtId="49" fontId="1" fillId="5" borderId="56" xfId="0" applyNumberFormat="1" applyFont="1" applyFill="1" applyBorder="1" applyAlignment="1">
      <alignment vertical="top"/>
    </xf>
    <xf numFmtId="49" fontId="1" fillId="5" borderId="26" xfId="0" applyNumberFormat="1" applyFont="1" applyFill="1" applyBorder="1" applyAlignment="1">
      <alignment vertical="top" wrapText="1"/>
    </xf>
    <xf numFmtId="3" fontId="1" fillId="5" borderId="62" xfId="0" applyNumberFormat="1" applyFont="1" applyFill="1" applyBorder="1" applyAlignment="1">
      <alignment horizontal="center" vertical="top" textRotation="90" wrapText="1"/>
    </xf>
    <xf numFmtId="3" fontId="1" fillId="5" borderId="56" xfId="0" applyNumberFormat="1" applyFont="1" applyFill="1" applyBorder="1" applyAlignment="1">
      <alignment horizontal="center" vertical="top"/>
    </xf>
    <xf numFmtId="165" fontId="1" fillId="0" borderId="6" xfId="0" applyNumberFormat="1" applyFont="1" applyBorder="1" applyAlignment="1">
      <alignment horizontal="center" vertical="top"/>
    </xf>
    <xf numFmtId="165" fontId="1" fillId="0" borderId="3" xfId="0" applyNumberFormat="1" applyFont="1" applyBorder="1" applyAlignment="1">
      <alignment horizontal="center" vertical="top"/>
    </xf>
    <xf numFmtId="165" fontId="1" fillId="5" borderId="71" xfId="0" applyNumberFormat="1" applyFont="1" applyFill="1" applyBorder="1" applyAlignment="1">
      <alignment horizontal="center" vertical="top"/>
    </xf>
    <xf numFmtId="165" fontId="1" fillId="0" borderId="26" xfId="0" applyNumberFormat="1" applyFont="1" applyBorder="1" applyAlignment="1">
      <alignment horizontal="center" vertical="top"/>
    </xf>
    <xf numFmtId="165" fontId="2" fillId="4" borderId="35" xfId="0" applyNumberFormat="1" applyFont="1" applyFill="1" applyBorder="1" applyAlignment="1">
      <alignment horizontal="center" vertical="top"/>
    </xf>
    <xf numFmtId="165" fontId="2" fillId="4" borderId="61" xfId="0" applyNumberFormat="1" applyFont="1" applyFill="1" applyBorder="1" applyAlignment="1">
      <alignment horizontal="center" vertical="top"/>
    </xf>
    <xf numFmtId="165" fontId="2" fillId="4" borderId="33" xfId="0" applyNumberFormat="1" applyFont="1" applyFill="1" applyBorder="1" applyAlignment="1">
      <alignment horizontal="center" vertical="top"/>
    </xf>
    <xf numFmtId="165" fontId="1" fillId="0" borderId="28" xfId="0" applyNumberFormat="1" applyFont="1" applyBorder="1" applyAlignment="1">
      <alignment horizontal="center" vertical="top"/>
    </xf>
    <xf numFmtId="165" fontId="1" fillId="0" borderId="40" xfId="0" applyNumberFormat="1" applyFont="1" applyFill="1" applyBorder="1" applyAlignment="1">
      <alignment horizontal="center" vertical="top"/>
    </xf>
    <xf numFmtId="165" fontId="1" fillId="0" borderId="45" xfId="0" applyNumberFormat="1" applyFont="1" applyFill="1" applyBorder="1" applyAlignment="1">
      <alignment horizontal="center" vertical="top"/>
    </xf>
    <xf numFmtId="165" fontId="1" fillId="0" borderId="10" xfId="0" applyNumberFormat="1" applyFont="1" applyBorder="1" applyAlignment="1">
      <alignment horizontal="center" vertical="top"/>
    </xf>
    <xf numFmtId="165" fontId="1" fillId="5" borderId="15" xfId="0" applyNumberFormat="1" applyFont="1" applyFill="1" applyBorder="1" applyAlignment="1">
      <alignment horizontal="center" vertical="top"/>
    </xf>
    <xf numFmtId="165" fontId="1" fillId="5" borderId="8" xfId="0" applyNumberFormat="1" applyFont="1" applyFill="1" applyBorder="1" applyAlignment="1">
      <alignment horizontal="center" vertical="top"/>
    </xf>
    <xf numFmtId="165" fontId="1" fillId="5" borderId="52" xfId="0" applyNumberFormat="1" applyFont="1" applyFill="1" applyBorder="1" applyAlignment="1">
      <alignment horizontal="center" vertical="top"/>
    </xf>
    <xf numFmtId="165" fontId="1" fillId="5" borderId="48" xfId="0" applyNumberFormat="1" applyFont="1" applyFill="1" applyBorder="1" applyAlignment="1">
      <alignment horizontal="center" vertical="top"/>
    </xf>
    <xf numFmtId="165" fontId="1" fillId="5" borderId="0" xfId="0" applyNumberFormat="1" applyFont="1" applyFill="1" applyBorder="1" applyAlignment="1">
      <alignment horizontal="center" vertical="top"/>
    </xf>
    <xf numFmtId="165" fontId="1" fillId="5" borderId="23" xfId="0" applyNumberFormat="1" applyFont="1" applyFill="1" applyBorder="1" applyAlignment="1">
      <alignment horizontal="center" vertical="top"/>
    </xf>
    <xf numFmtId="165" fontId="14" fillId="5" borderId="37" xfId="0" applyNumberFormat="1" applyFont="1" applyFill="1" applyBorder="1" applyAlignment="1">
      <alignment horizontal="center" vertical="top"/>
    </xf>
    <xf numFmtId="165" fontId="1" fillId="0" borderId="52" xfId="0" applyNumberFormat="1" applyFont="1" applyBorder="1" applyAlignment="1">
      <alignment horizontal="center" vertical="top"/>
    </xf>
    <xf numFmtId="165" fontId="7" fillId="0" borderId="23" xfId="0" applyNumberFormat="1" applyFont="1" applyBorder="1" applyAlignment="1">
      <alignment horizontal="center" vertical="top"/>
    </xf>
    <xf numFmtId="165" fontId="7" fillId="0" borderId="55" xfId="0" applyNumberFormat="1" applyFont="1" applyBorder="1" applyAlignment="1">
      <alignment horizontal="center" vertical="top"/>
    </xf>
    <xf numFmtId="165" fontId="7" fillId="0" borderId="56" xfId="0" applyNumberFormat="1" applyFont="1" applyBorder="1" applyAlignment="1">
      <alignment horizontal="center" vertical="top"/>
    </xf>
    <xf numFmtId="165" fontId="2" fillId="4" borderId="35" xfId="0" applyNumberFormat="1" applyFont="1" applyFill="1" applyBorder="1" applyAlignment="1">
      <alignment horizontal="center" vertical="top" wrapText="1"/>
    </xf>
    <xf numFmtId="165" fontId="2" fillId="4" borderId="61" xfId="0" applyNumberFormat="1" applyFont="1" applyFill="1" applyBorder="1" applyAlignment="1">
      <alignment horizontal="center" vertical="top" wrapText="1"/>
    </xf>
    <xf numFmtId="165" fontId="2" fillId="4" borderId="33" xfId="0" applyNumberFormat="1" applyFont="1" applyFill="1" applyBorder="1" applyAlignment="1">
      <alignment horizontal="center" vertical="top" wrapText="1"/>
    </xf>
    <xf numFmtId="165" fontId="1" fillId="0" borderId="0" xfId="0" applyNumberFormat="1" applyFont="1" applyBorder="1" applyAlignment="1">
      <alignment horizontal="center" vertical="top"/>
    </xf>
    <xf numFmtId="165" fontId="1" fillId="3" borderId="31" xfId="0" applyNumberFormat="1" applyFont="1" applyFill="1" applyBorder="1" applyAlignment="1">
      <alignment horizontal="center" vertical="top"/>
    </xf>
    <xf numFmtId="165" fontId="1" fillId="5" borderId="57" xfId="0" applyNumberFormat="1" applyFont="1" applyFill="1" applyBorder="1" applyAlignment="1">
      <alignment horizontal="center" vertical="top"/>
    </xf>
    <xf numFmtId="165" fontId="1" fillId="5" borderId="49" xfId="0" applyNumberFormat="1" applyFont="1" applyFill="1" applyBorder="1" applyAlignment="1">
      <alignment horizontal="center" vertical="top" wrapText="1"/>
    </xf>
    <xf numFmtId="165" fontId="1" fillId="0" borderId="23" xfId="0" applyNumberFormat="1" applyFont="1" applyBorder="1" applyAlignment="1">
      <alignment horizontal="center" vertical="top"/>
    </xf>
    <xf numFmtId="165" fontId="1" fillId="5" borderId="57" xfId="0" applyNumberFormat="1" applyFont="1" applyFill="1" applyBorder="1" applyAlignment="1">
      <alignment horizontal="center" vertical="top" wrapText="1"/>
    </xf>
    <xf numFmtId="165" fontId="1" fillId="5" borderId="8" xfId="0" applyNumberFormat="1" applyFont="1" applyFill="1" applyBorder="1" applyAlignment="1">
      <alignment horizontal="center" vertical="top" wrapText="1"/>
    </xf>
    <xf numFmtId="165" fontId="1" fillId="5" borderId="14" xfId="0" applyNumberFormat="1" applyFont="1" applyFill="1" applyBorder="1" applyAlignment="1">
      <alignment horizontal="center" vertical="top"/>
    </xf>
    <xf numFmtId="165" fontId="1" fillId="5" borderId="10" xfId="0" applyNumberFormat="1" applyFont="1" applyFill="1" applyBorder="1" applyAlignment="1">
      <alignment horizontal="center" vertical="top"/>
    </xf>
    <xf numFmtId="165" fontId="2" fillId="4" borderId="34" xfId="0" applyNumberFormat="1" applyFont="1" applyFill="1" applyBorder="1" applyAlignment="1">
      <alignment horizontal="center" vertical="top"/>
    </xf>
    <xf numFmtId="165" fontId="2" fillId="4" borderId="48" xfId="0" applyNumberFormat="1" applyFont="1" applyFill="1" applyBorder="1" applyAlignment="1">
      <alignment horizontal="center" vertical="top"/>
    </xf>
    <xf numFmtId="165" fontId="2" fillId="4" borderId="54" xfId="0" applyNumberFormat="1" applyFont="1" applyFill="1" applyBorder="1" applyAlignment="1">
      <alignment horizontal="center" vertical="top"/>
    </xf>
    <xf numFmtId="165" fontId="1" fillId="5" borderId="7" xfId="0" applyNumberFormat="1" applyFont="1" applyFill="1" applyBorder="1" applyAlignment="1">
      <alignment horizontal="center" vertical="top"/>
    </xf>
    <xf numFmtId="165" fontId="1" fillId="5" borderId="3" xfId="0" applyNumberFormat="1" applyFont="1" applyFill="1" applyBorder="1" applyAlignment="1">
      <alignment horizontal="center" vertical="top"/>
    </xf>
    <xf numFmtId="165" fontId="2" fillId="4" borderId="32" xfId="0" applyNumberFormat="1" applyFont="1" applyFill="1" applyBorder="1" applyAlignment="1">
      <alignment horizontal="center" vertical="top"/>
    </xf>
    <xf numFmtId="165" fontId="2" fillId="4" borderId="16" xfId="0" applyNumberFormat="1" applyFont="1" applyFill="1" applyBorder="1" applyAlignment="1">
      <alignment horizontal="center" vertical="top"/>
    </xf>
    <xf numFmtId="165" fontId="2" fillId="4" borderId="41" xfId="0" applyNumberFormat="1" applyFont="1" applyFill="1" applyBorder="1" applyAlignment="1">
      <alignment horizontal="center" vertical="top"/>
    </xf>
    <xf numFmtId="165" fontId="2" fillId="2" borderId="32" xfId="0" applyNumberFormat="1" applyFont="1" applyFill="1" applyBorder="1" applyAlignment="1">
      <alignment horizontal="center" vertical="top"/>
    </xf>
    <xf numFmtId="165" fontId="2" fillId="2" borderId="16" xfId="0" applyNumberFormat="1" applyFont="1" applyFill="1" applyBorder="1" applyAlignment="1">
      <alignment horizontal="center" vertical="top"/>
    </xf>
    <xf numFmtId="165" fontId="2" fillId="2" borderId="41" xfId="0" applyNumberFormat="1" applyFont="1" applyFill="1" applyBorder="1" applyAlignment="1">
      <alignment horizontal="center" vertical="top"/>
    </xf>
    <xf numFmtId="165" fontId="1" fillId="5" borderId="54" xfId="0" applyNumberFormat="1" applyFont="1" applyFill="1" applyBorder="1" applyAlignment="1">
      <alignment horizontal="center" vertical="top"/>
    </xf>
    <xf numFmtId="164" fontId="1" fillId="5" borderId="1" xfId="0" applyNumberFormat="1" applyFont="1" applyFill="1" applyBorder="1" applyAlignment="1">
      <alignment horizontal="center" vertical="top" wrapText="1"/>
    </xf>
    <xf numFmtId="164" fontId="1" fillId="5" borderId="16" xfId="0" applyNumberFormat="1" applyFont="1" applyFill="1" applyBorder="1" applyAlignment="1">
      <alignment horizontal="center" vertical="top" wrapText="1"/>
    </xf>
    <xf numFmtId="164" fontId="1" fillId="5" borderId="23" xfId="0" applyNumberFormat="1" applyFont="1" applyFill="1" applyBorder="1" applyAlignment="1">
      <alignment horizontal="center" vertical="top"/>
    </xf>
    <xf numFmtId="164" fontId="1" fillId="5" borderId="52" xfId="0" applyNumberFormat="1" applyFont="1" applyFill="1" applyBorder="1" applyAlignment="1">
      <alignment horizontal="center" vertical="top" wrapText="1"/>
    </xf>
    <xf numFmtId="164" fontId="1" fillId="0" borderId="52" xfId="0" applyNumberFormat="1" applyFont="1" applyFill="1" applyBorder="1" applyAlignment="1">
      <alignment horizontal="center" vertical="top"/>
    </xf>
    <xf numFmtId="164" fontId="1" fillId="0" borderId="48" xfId="0" applyNumberFormat="1" applyFont="1" applyFill="1" applyBorder="1" applyAlignment="1">
      <alignment horizontal="center" vertical="top"/>
    </xf>
    <xf numFmtId="164" fontId="1" fillId="0" borderId="0" xfId="0" applyNumberFormat="1" applyFont="1" applyBorder="1"/>
    <xf numFmtId="164" fontId="1" fillId="0" borderId="11" xfId="0" applyNumberFormat="1" applyFont="1" applyBorder="1"/>
    <xf numFmtId="164" fontId="1" fillId="0" borderId="37" xfId="0" applyNumberFormat="1" applyFont="1" applyBorder="1"/>
    <xf numFmtId="165" fontId="1" fillId="3" borderId="31" xfId="0" applyNumberFormat="1" applyFont="1" applyFill="1" applyBorder="1" applyAlignment="1">
      <alignment horizontal="center" vertical="top" wrapText="1"/>
    </xf>
    <xf numFmtId="165" fontId="1" fillId="3" borderId="57" xfId="0" applyNumberFormat="1" applyFont="1" applyFill="1" applyBorder="1" applyAlignment="1">
      <alignment horizontal="center" vertical="top" wrapText="1"/>
    </xf>
    <xf numFmtId="165" fontId="1" fillId="3" borderId="49" xfId="0" applyNumberFormat="1" applyFont="1" applyFill="1" applyBorder="1" applyAlignment="1">
      <alignment horizontal="center" vertical="top" wrapText="1"/>
    </xf>
    <xf numFmtId="165" fontId="2" fillId="4" borderId="53" xfId="0" applyNumberFormat="1" applyFont="1" applyFill="1" applyBorder="1" applyAlignment="1">
      <alignment horizontal="center" vertical="top"/>
    </xf>
    <xf numFmtId="165" fontId="2" fillId="4" borderId="10" xfId="0" applyNumberFormat="1" applyFont="1" applyFill="1" applyBorder="1" applyAlignment="1">
      <alignment horizontal="center" vertical="top"/>
    </xf>
    <xf numFmtId="165" fontId="2" fillId="4" borderId="15" xfId="0" applyNumberFormat="1" applyFont="1" applyFill="1" applyBorder="1" applyAlignment="1">
      <alignment horizontal="center" vertical="top"/>
    </xf>
    <xf numFmtId="165" fontId="1" fillId="5" borderId="14" xfId="0" applyNumberFormat="1" applyFont="1" applyFill="1" applyBorder="1" applyAlignment="1">
      <alignment horizontal="center" vertical="top" wrapText="1"/>
    </xf>
    <xf numFmtId="165" fontId="1" fillId="5" borderId="10" xfId="0" applyNumberFormat="1" applyFont="1" applyFill="1" applyBorder="1" applyAlignment="1">
      <alignment horizontal="center" vertical="top" wrapText="1"/>
    </xf>
    <xf numFmtId="165" fontId="1" fillId="5" borderId="15" xfId="0" applyNumberFormat="1" applyFont="1" applyFill="1" applyBorder="1" applyAlignment="1">
      <alignment horizontal="center" vertical="top" wrapText="1"/>
    </xf>
    <xf numFmtId="165" fontId="1" fillId="5" borderId="24" xfId="0" applyNumberFormat="1" applyFont="1" applyFill="1" applyBorder="1" applyAlignment="1">
      <alignment horizontal="center" vertical="top" wrapText="1"/>
    </xf>
    <xf numFmtId="165" fontId="1" fillId="5" borderId="53" xfId="0" applyNumberFormat="1" applyFont="1" applyFill="1" applyBorder="1" applyAlignment="1">
      <alignment horizontal="center" vertical="top"/>
    </xf>
    <xf numFmtId="49" fontId="2" fillId="9" borderId="26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horizontal="center" vertical="top" wrapText="1"/>
    </xf>
    <xf numFmtId="3" fontId="2" fillId="0" borderId="36" xfId="0" applyNumberFormat="1" applyFont="1" applyFill="1" applyBorder="1" applyAlignment="1">
      <alignment horizontal="center" vertical="top" wrapText="1"/>
    </xf>
    <xf numFmtId="49" fontId="2" fillId="3" borderId="36" xfId="0" applyNumberFormat="1" applyFont="1" applyFill="1" applyBorder="1" applyAlignment="1">
      <alignment horizontal="center" vertical="top" wrapText="1"/>
    </xf>
    <xf numFmtId="3" fontId="1" fillId="0" borderId="50" xfId="0" applyNumberFormat="1" applyFont="1" applyFill="1" applyBorder="1" applyAlignment="1">
      <alignment vertical="top" wrapText="1"/>
    </xf>
    <xf numFmtId="49" fontId="1" fillId="3" borderId="37" xfId="0" applyNumberFormat="1" applyFont="1" applyFill="1" applyBorder="1" applyAlignment="1">
      <alignment horizontal="center" vertical="top" wrapText="1"/>
    </xf>
    <xf numFmtId="49" fontId="1" fillId="0" borderId="26" xfId="0" applyNumberFormat="1" applyFont="1" applyBorder="1" applyAlignment="1">
      <alignment vertical="top" wrapText="1"/>
    </xf>
    <xf numFmtId="3" fontId="1" fillId="0" borderId="36" xfId="0" applyNumberFormat="1" applyFont="1" applyFill="1" applyBorder="1" applyAlignment="1">
      <alignment vertical="center" textRotation="90" wrapText="1"/>
    </xf>
    <xf numFmtId="3" fontId="1" fillId="5" borderId="14" xfId="0" applyNumberFormat="1" applyFont="1" applyFill="1" applyBorder="1" applyAlignment="1">
      <alignment horizontal="center" vertical="top"/>
    </xf>
    <xf numFmtId="0" fontId="1" fillId="5" borderId="22" xfId="0" applyNumberFormat="1" applyFont="1" applyFill="1" applyBorder="1" applyAlignment="1">
      <alignment horizontal="center" vertical="top" wrapText="1"/>
    </xf>
    <xf numFmtId="0" fontId="1" fillId="5" borderId="47" xfId="0" applyNumberFormat="1" applyFont="1" applyFill="1" applyBorder="1" applyAlignment="1">
      <alignment vertical="top" wrapText="1"/>
    </xf>
    <xf numFmtId="0" fontId="1" fillId="5" borderId="55" xfId="0" applyNumberFormat="1" applyFont="1" applyFill="1" applyBorder="1" applyAlignment="1">
      <alignment vertical="top" wrapText="1"/>
    </xf>
    <xf numFmtId="3" fontId="1" fillId="0" borderId="56" xfId="0" applyNumberFormat="1" applyFont="1" applyFill="1" applyBorder="1" applyAlignment="1">
      <alignment vertical="top" wrapText="1"/>
    </xf>
    <xf numFmtId="0" fontId="1" fillId="5" borderId="55" xfId="0" applyNumberFormat="1" applyFont="1" applyFill="1" applyBorder="1" applyAlignment="1">
      <alignment horizontal="left" vertical="top" wrapText="1"/>
    </xf>
    <xf numFmtId="49" fontId="2" fillId="3" borderId="36" xfId="0" applyNumberFormat="1" applyFont="1" applyFill="1" applyBorder="1" applyAlignment="1">
      <alignment horizontal="center" vertical="top"/>
    </xf>
    <xf numFmtId="49" fontId="1" fillId="0" borderId="0" xfId="0" applyNumberFormat="1" applyFont="1" applyAlignment="1">
      <alignment vertical="top"/>
    </xf>
    <xf numFmtId="3" fontId="1" fillId="0" borderId="12" xfId="0" applyNumberFormat="1" applyFont="1" applyFill="1" applyBorder="1" applyAlignment="1">
      <alignment vertical="top" wrapText="1"/>
    </xf>
    <xf numFmtId="49" fontId="2" fillId="9" borderId="28" xfId="0" applyNumberFormat="1" applyFont="1" applyFill="1" applyBorder="1" applyAlignment="1">
      <alignment vertical="top"/>
    </xf>
    <xf numFmtId="49" fontId="2" fillId="9" borderId="26" xfId="0" applyNumberFormat="1" applyFont="1" applyFill="1" applyBorder="1" applyAlignment="1">
      <alignment vertical="top"/>
    </xf>
    <xf numFmtId="49" fontId="2" fillId="9" borderId="32" xfId="0" applyNumberFormat="1" applyFont="1" applyFill="1" applyBorder="1" applyAlignment="1">
      <alignment vertical="top"/>
    </xf>
    <xf numFmtId="164" fontId="1" fillId="3" borderId="0" xfId="0" applyNumberFormat="1" applyFont="1" applyFill="1" applyBorder="1" applyAlignment="1">
      <alignment horizontal="left" vertical="top" wrapText="1"/>
    </xf>
    <xf numFmtId="164" fontId="1" fillId="3" borderId="0" xfId="0" applyNumberFormat="1" applyFont="1" applyFill="1" applyBorder="1" applyAlignment="1">
      <alignment horizontal="center" vertical="top" wrapText="1"/>
    </xf>
    <xf numFmtId="3" fontId="2" fillId="5" borderId="63" xfId="0" applyNumberFormat="1" applyFont="1" applyFill="1" applyBorder="1" applyAlignment="1">
      <alignment horizontal="center" vertical="top" wrapText="1"/>
    </xf>
    <xf numFmtId="3" fontId="1" fillId="0" borderId="0" xfId="0" applyNumberFormat="1" applyFont="1"/>
    <xf numFmtId="3" fontId="1" fillId="0" borderId="0" xfId="0" applyNumberFormat="1" applyFont="1" applyBorder="1"/>
    <xf numFmtId="49" fontId="2" fillId="2" borderId="4" xfId="0" applyNumberFormat="1" applyFont="1" applyFill="1" applyBorder="1" applyAlignment="1">
      <alignment vertical="top"/>
    </xf>
    <xf numFmtId="49" fontId="2" fillId="2" borderId="16" xfId="0" applyNumberFormat="1" applyFont="1" applyFill="1" applyBorder="1" applyAlignment="1">
      <alignment vertical="top"/>
    </xf>
    <xf numFmtId="49" fontId="2" fillId="3" borderId="29" xfId="0" applyNumberFormat="1" applyFont="1" applyFill="1" applyBorder="1" applyAlignment="1">
      <alignment vertical="top"/>
    </xf>
    <xf numFmtId="49" fontId="2" fillId="3" borderId="1" xfId="0" applyNumberFormat="1" applyFont="1" applyFill="1" applyBorder="1" applyAlignment="1">
      <alignment vertical="top"/>
    </xf>
    <xf numFmtId="3" fontId="1" fillId="5" borderId="53" xfId="0" applyNumberFormat="1" applyFont="1" applyFill="1" applyBorder="1" applyAlignment="1">
      <alignment vertical="top" wrapText="1"/>
    </xf>
    <xf numFmtId="165" fontId="1" fillId="0" borderId="0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vertical="top"/>
    </xf>
    <xf numFmtId="164" fontId="2" fillId="9" borderId="19" xfId="0" applyNumberFormat="1" applyFont="1" applyFill="1" applyBorder="1" applyAlignment="1">
      <alignment horizontal="center" vertical="top"/>
    </xf>
    <xf numFmtId="164" fontId="2" fillId="7" borderId="32" xfId="0" applyNumberFormat="1" applyFont="1" applyFill="1" applyBorder="1" applyAlignment="1">
      <alignment horizontal="center" vertical="top"/>
    </xf>
    <xf numFmtId="3" fontId="1" fillId="5" borderId="12" xfId="0" applyNumberFormat="1" applyFont="1" applyFill="1" applyBorder="1" applyAlignment="1">
      <alignment vertical="top" wrapText="1"/>
    </xf>
    <xf numFmtId="164" fontId="2" fillId="4" borderId="32" xfId="0" applyNumberFormat="1" applyFont="1" applyFill="1" applyBorder="1" applyAlignment="1">
      <alignment horizontal="center" vertical="top"/>
    </xf>
    <xf numFmtId="164" fontId="2" fillId="2" borderId="19" xfId="0" applyNumberFormat="1" applyFont="1" applyFill="1" applyBorder="1" applyAlignment="1">
      <alignment horizontal="center" vertical="top"/>
    </xf>
    <xf numFmtId="164" fontId="2" fillId="2" borderId="21" xfId="0" applyNumberFormat="1" applyFont="1" applyFill="1" applyBorder="1" applyAlignment="1">
      <alignment horizontal="center" vertical="top"/>
    </xf>
    <xf numFmtId="164" fontId="2" fillId="2" borderId="51" xfId="0" applyNumberFormat="1" applyFont="1" applyFill="1" applyBorder="1" applyAlignment="1">
      <alignment horizontal="center" vertical="top"/>
    </xf>
    <xf numFmtId="164" fontId="2" fillId="9" borderId="51" xfId="0" applyNumberFormat="1" applyFont="1" applyFill="1" applyBorder="1" applyAlignment="1">
      <alignment horizontal="center" vertical="top"/>
    </xf>
    <xf numFmtId="164" fontId="2" fillId="7" borderId="16" xfId="0" applyNumberFormat="1" applyFont="1" applyFill="1" applyBorder="1" applyAlignment="1">
      <alignment horizontal="center" vertical="top"/>
    </xf>
    <xf numFmtId="164" fontId="2" fillId="7" borderId="15" xfId="0" applyNumberFormat="1" applyFont="1" applyFill="1" applyBorder="1" applyAlignment="1">
      <alignment horizontal="center" vertical="top"/>
    </xf>
    <xf numFmtId="164" fontId="2" fillId="7" borderId="53" xfId="0" applyNumberFormat="1" applyFont="1" applyFill="1" applyBorder="1" applyAlignment="1">
      <alignment horizontal="center" vertical="top"/>
    </xf>
    <xf numFmtId="164" fontId="2" fillId="7" borderId="10" xfId="0" applyNumberFormat="1" applyFont="1" applyFill="1" applyBorder="1" applyAlignment="1">
      <alignment horizontal="center" vertical="top"/>
    </xf>
    <xf numFmtId="3" fontId="1" fillId="5" borderId="50" xfId="0" applyNumberFormat="1" applyFont="1" applyFill="1" applyBorder="1" applyAlignment="1">
      <alignment vertical="top" wrapText="1"/>
    </xf>
    <xf numFmtId="164" fontId="1" fillId="3" borderId="4" xfId="0" applyNumberFormat="1" applyFont="1" applyFill="1" applyBorder="1" applyAlignment="1">
      <alignment horizontal="center" vertical="top" wrapText="1"/>
    </xf>
    <xf numFmtId="3" fontId="1" fillId="5" borderId="57" xfId="0" applyNumberFormat="1" applyFont="1" applyFill="1" applyBorder="1" applyAlignment="1">
      <alignment horizontal="center" vertical="top" wrapText="1"/>
    </xf>
    <xf numFmtId="49" fontId="1" fillId="3" borderId="39" xfId="0" applyNumberFormat="1" applyFont="1" applyFill="1" applyBorder="1" applyAlignment="1">
      <alignment horizontal="center" vertical="top"/>
    </xf>
    <xf numFmtId="164" fontId="2" fillId="2" borderId="32" xfId="0" applyNumberFormat="1" applyFont="1" applyFill="1" applyBorder="1" applyAlignment="1">
      <alignment horizontal="center" vertical="top"/>
    </xf>
    <xf numFmtId="49" fontId="1" fillId="3" borderId="31" xfId="0" applyNumberFormat="1" applyFont="1" applyFill="1" applyBorder="1" applyAlignment="1">
      <alignment horizontal="center" vertical="top"/>
    </xf>
    <xf numFmtId="3" fontId="1" fillId="5" borderId="3" xfId="0" applyNumberFormat="1" applyFont="1" applyFill="1" applyBorder="1" applyAlignment="1">
      <alignment horizontal="center" vertical="top" wrapText="1"/>
    </xf>
    <xf numFmtId="3" fontId="1" fillId="5" borderId="69" xfId="0" applyNumberFormat="1" applyFont="1" applyFill="1" applyBorder="1" applyAlignment="1">
      <alignment vertical="top" wrapText="1"/>
    </xf>
    <xf numFmtId="3" fontId="2" fillId="0" borderId="27" xfId="0" applyNumberFormat="1" applyFont="1" applyFill="1" applyBorder="1" applyAlignment="1">
      <alignment horizontal="center" vertical="top" wrapText="1"/>
    </xf>
    <xf numFmtId="164" fontId="2" fillId="9" borderId="21" xfId="0" applyNumberFormat="1" applyFont="1" applyFill="1" applyBorder="1" applyAlignment="1">
      <alignment horizontal="center" vertical="top"/>
    </xf>
    <xf numFmtId="164" fontId="2" fillId="7" borderId="41" xfId="0" applyNumberFormat="1" applyFont="1" applyFill="1" applyBorder="1" applyAlignment="1">
      <alignment horizontal="center" vertical="top"/>
    </xf>
    <xf numFmtId="0" fontId="1" fillId="5" borderId="53" xfId="0" applyNumberFormat="1" applyFont="1" applyFill="1" applyBorder="1" applyAlignment="1">
      <alignment vertical="top" wrapText="1"/>
    </xf>
    <xf numFmtId="3" fontId="2" fillId="0" borderId="36" xfId="0" applyNumberFormat="1" applyFont="1" applyFill="1" applyBorder="1" applyAlignment="1">
      <alignment vertical="top" textRotation="90" wrapText="1"/>
    </xf>
    <xf numFmtId="3" fontId="2" fillId="5" borderId="27" xfId="0" applyNumberFormat="1" applyFont="1" applyFill="1" applyBorder="1" applyAlignment="1">
      <alignment horizontal="center" vertical="top"/>
    </xf>
    <xf numFmtId="3" fontId="1" fillId="5" borderId="26" xfId="0" applyNumberFormat="1" applyFont="1" applyFill="1" applyBorder="1" applyAlignment="1">
      <alignment horizontal="center" vertical="top"/>
    </xf>
    <xf numFmtId="3" fontId="1" fillId="5" borderId="23" xfId="0" applyNumberFormat="1" applyFont="1" applyFill="1" applyBorder="1" applyAlignment="1">
      <alignment horizontal="center" vertical="top"/>
    </xf>
    <xf numFmtId="3" fontId="2" fillId="4" borderId="53" xfId="0" applyNumberFormat="1" applyFont="1" applyFill="1" applyBorder="1" applyAlignment="1">
      <alignment horizontal="center" vertical="top"/>
    </xf>
    <xf numFmtId="3" fontId="1" fillId="5" borderId="52" xfId="0" applyNumberFormat="1" applyFont="1" applyFill="1" applyBorder="1" applyAlignment="1">
      <alignment horizontal="center" vertical="top" wrapText="1"/>
    </xf>
    <xf numFmtId="164" fontId="2" fillId="2" borderId="72" xfId="0" applyNumberFormat="1" applyFont="1" applyFill="1" applyBorder="1" applyAlignment="1">
      <alignment horizontal="center" vertical="top"/>
    </xf>
    <xf numFmtId="1" fontId="1" fillId="5" borderId="43" xfId="0" applyNumberFormat="1" applyFont="1" applyFill="1" applyBorder="1" applyAlignment="1">
      <alignment horizontal="center" vertical="top" wrapText="1"/>
    </xf>
    <xf numFmtId="3" fontId="1" fillId="0" borderId="43" xfId="0" applyNumberFormat="1" applyFont="1" applyFill="1" applyBorder="1" applyAlignment="1">
      <alignment horizontal="center" vertical="top" wrapText="1"/>
    </xf>
    <xf numFmtId="3" fontId="1" fillId="5" borderId="43" xfId="0" applyNumberFormat="1" applyFont="1" applyFill="1" applyBorder="1" applyAlignment="1">
      <alignment horizontal="center" vertical="top" wrapText="1"/>
    </xf>
    <xf numFmtId="164" fontId="2" fillId="4" borderId="46" xfId="0" applyNumberFormat="1" applyFont="1" applyFill="1" applyBorder="1" applyAlignment="1">
      <alignment horizontal="center" vertical="top"/>
    </xf>
    <xf numFmtId="164" fontId="2" fillId="4" borderId="17" xfId="0" applyNumberFormat="1" applyFont="1" applyFill="1" applyBorder="1" applyAlignment="1">
      <alignment horizontal="center" vertical="top"/>
    </xf>
    <xf numFmtId="164" fontId="2" fillId="4" borderId="43" xfId="0" applyNumberFormat="1" applyFont="1" applyFill="1" applyBorder="1" applyAlignment="1">
      <alignment horizontal="center" vertical="top" wrapText="1"/>
    </xf>
    <xf numFmtId="164" fontId="2" fillId="9" borderId="72" xfId="0" applyNumberFormat="1" applyFont="1" applyFill="1" applyBorder="1" applyAlignment="1">
      <alignment horizontal="center" vertical="top"/>
    </xf>
    <xf numFmtId="164" fontId="2" fillId="7" borderId="17" xfId="0" applyNumberFormat="1" applyFont="1" applyFill="1" applyBorder="1" applyAlignment="1">
      <alignment horizontal="center" vertical="top"/>
    </xf>
    <xf numFmtId="0" fontId="1" fillId="5" borderId="10" xfId="0" applyNumberFormat="1" applyFont="1" applyFill="1" applyBorder="1" applyAlignment="1">
      <alignment horizontal="left" vertical="top" wrapText="1"/>
    </xf>
    <xf numFmtId="0" fontId="1" fillId="5" borderId="10" xfId="0" applyNumberFormat="1" applyFont="1" applyFill="1" applyBorder="1" applyAlignment="1">
      <alignment horizontal="center" vertical="top" wrapText="1"/>
    </xf>
    <xf numFmtId="3" fontId="1" fillId="5" borderId="7" xfId="0" applyNumberFormat="1" applyFont="1" applyFill="1" applyBorder="1" applyAlignment="1">
      <alignment horizontal="center" vertical="top" wrapText="1"/>
    </xf>
    <xf numFmtId="3" fontId="1" fillId="5" borderId="69" xfId="0" applyNumberFormat="1" applyFont="1" applyFill="1" applyBorder="1" applyAlignment="1">
      <alignment horizontal="center" vertical="top" wrapText="1"/>
    </xf>
    <xf numFmtId="0" fontId="1" fillId="5" borderId="22" xfId="0" applyNumberFormat="1" applyFont="1" applyFill="1" applyBorder="1" applyAlignment="1">
      <alignment vertical="top" wrapText="1"/>
    </xf>
    <xf numFmtId="0" fontId="1" fillId="5" borderId="55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Border="1" applyAlignment="1">
      <alignment vertical="top" textRotation="90"/>
    </xf>
    <xf numFmtId="0" fontId="1" fillId="5" borderId="53" xfId="0" applyFont="1" applyFill="1" applyBorder="1" applyAlignment="1">
      <alignment horizontal="left" vertical="top" wrapText="1"/>
    </xf>
    <xf numFmtId="0" fontId="1" fillId="5" borderId="14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 wrapText="1"/>
    </xf>
    <xf numFmtId="164" fontId="2" fillId="2" borderId="41" xfId="0" applyNumberFormat="1" applyFont="1" applyFill="1" applyBorder="1" applyAlignment="1">
      <alignment horizontal="center" vertical="top"/>
    </xf>
    <xf numFmtId="164" fontId="2" fillId="2" borderId="16" xfId="0" applyNumberFormat="1" applyFont="1" applyFill="1" applyBorder="1" applyAlignment="1">
      <alignment horizontal="center" vertical="top"/>
    </xf>
    <xf numFmtId="164" fontId="1" fillId="0" borderId="10" xfId="0" applyNumberFormat="1" applyFont="1" applyBorder="1" applyAlignment="1">
      <alignment horizontal="center" vertical="top"/>
    </xf>
    <xf numFmtId="0" fontId="1" fillId="5" borderId="53" xfId="0" applyNumberFormat="1" applyFont="1" applyFill="1" applyBorder="1" applyAlignment="1">
      <alignment horizontal="center" vertical="top" wrapText="1"/>
    </xf>
    <xf numFmtId="0" fontId="1" fillId="5" borderId="13" xfId="0" applyNumberFormat="1" applyFont="1" applyFill="1" applyBorder="1" applyAlignment="1">
      <alignment horizontal="center" vertical="top" wrapText="1"/>
    </xf>
    <xf numFmtId="0" fontId="1" fillId="5" borderId="48" xfId="0" applyNumberFormat="1" applyFont="1" applyFill="1" applyBorder="1" applyAlignment="1">
      <alignment horizontal="center" vertical="top" wrapText="1"/>
    </xf>
    <xf numFmtId="3" fontId="2" fillId="4" borderId="0" xfId="0" applyNumberFormat="1" applyFont="1" applyFill="1" applyBorder="1" applyAlignment="1">
      <alignment horizontal="center" vertical="top"/>
    </xf>
    <xf numFmtId="165" fontId="2" fillId="5" borderId="48" xfId="0" applyNumberFormat="1" applyFont="1" applyFill="1" applyBorder="1" applyAlignment="1">
      <alignment horizontal="center" vertical="top"/>
    </xf>
    <xf numFmtId="165" fontId="2" fillId="5" borderId="54" xfId="0" applyNumberFormat="1" applyFont="1" applyFill="1" applyBorder="1" applyAlignment="1">
      <alignment horizontal="center" vertical="top"/>
    </xf>
    <xf numFmtId="165" fontId="1" fillId="0" borderId="7" xfId="0" applyNumberFormat="1" applyFont="1" applyFill="1" applyBorder="1" applyAlignment="1">
      <alignment horizontal="center" vertical="top"/>
    </xf>
    <xf numFmtId="165" fontId="1" fillId="0" borderId="3" xfId="0" applyNumberFormat="1" applyFont="1" applyFill="1" applyBorder="1" applyAlignment="1">
      <alignment horizontal="center" vertical="top"/>
    </xf>
    <xf numFmtId="165" fontId="1" fillId="0" borderId="53" xfId="0" applyNumberFormat="1" applyFont="1" applyFill="1" applyBorder="1" applyAlignment="1">
      <alignment horizontal="center" vertical="top"/>
    </xf>
    <xf numFmtId="165" fontId="1" fillId="0" borderId="10" xfId="0" applyNumberFormat="1" applyFont="1" applyFill="1" applyBorder="1" applyAlignment="1">
      <alignment horizontal="center" vertical="top"/>
    </xf>
    <xf numFmtId="165" fontId="1" fillId="5" borderId="45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 horizontal="center" vertical="top"/>
    </xf>
    <xf numFmtId="3" fontId="2" fillId="0" borderId="4" xfId="0" applyNumberFormat="1" applyFont="1" applyFill="1" applyBorder="1" applyAlignment="1">
      <alignment horizontal="center" vertical="top"/>
    </xf>
    <xf numFmtId="3" fontId="2" fillId="0" borderId="16" xfId="0" applyNumberFormat="1" applyFont="1" applyFill="1" applyBorder="1" applyAlignment="1">
      <alignment horizontal="center" vertical="top"/>
    </xf>
    <xf numFmtId="165" fontId="2" fillId="4" borderId="53" xfId="0" applyNumberFormat="1" applyFont="1" applyFill="1" applyBorder="1" applyAlignment="1">
      <alignment horizontal="center" vertical="top" wrapText="1"/>
    </xf>
    <xf numFmtId="165" fontId="2" fillId="4" borderId="10" xfId="0" applyNumberFormat="1" applyFont="1" applyFill="1" applyBorder="1" applyAlignment="1">
      <alignment horizontal="center" vertical="top" wrapText="1"/>
    </xf>
    <xf numFmtId="165" fontId="2" fillId="4" borderId="15" xfId="0" applyNumberFormat="1" applyFont="1" applyFill="1" applyBorder="1" applyAlignment="1">
      <alignment horizontal="center" vertical="top" wrapText="1"/>
    </xf>
    <xf numFmtId="3" fontId="1" fillId="5" borderId="15" xfId="0" applyNumberFormat="1" applyFont="1" applyFill="1" applyBorder="1" applyAlignment="1">
      <alignment horizontal="center" vertical="top"/>
    </xf>
    <xf numFmtId="3" fontId="1" fillId="0" borderId="52" xfId="0" applyNumberFormat="1" applyFont="1" applyBorder="1" applyAlignment="1">
      <alignment horizontal="left" vertical="top"/>
    </xf>
    <xf numFmtId="3" fontId="1" fillId="0" borderId="54" xfId="0" applyNumberFormat="1" applyFont="1" applyBorder="1" applyAlignment="1">
      <alignment horizontal="left" vertical="top"/>
    </xf>
    <xf numFmtId="164" fontId="1" fillId="0" borderId="46" xfId="0" applyNumberFormat="1" applyFont="1" applyBorder="1" applyAlignment="1">
      <alignment horizontal="center" vertical="top"/>
    </xf>
    <xf numFmtId="164" fontId="1" fillId="0" borderId="54" xfId="0" applyNumberFormat="1" applyFont="1" applyBorder="1" applyAlignment="1">
      <alignment horizontal="center" vertical="top"/>
    </xf>
    <xf numFmtId="3" fontId="2" fillId="0" borderId="36" xfId="0" applyNumberFormat="1" applyFont="1" applyFill="1" applyBorder="1" applyAlignment="1">
      <alignment horizontal="center"/>
    </xf>
    <xf numFmtId="3" fontId="2" fillId="0" borderId="38" xfId="0" applyNumberFormat="1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/>
    </xf>
    <xf numFmtId="165" fontId="1" fillId="0" borderId="53" xfId="0" applyNumberFormat="1" applyFont="1" applyBorder="1" applyAlignment="1">
      <alignment horizontal="center" vertical="top"/>
    </xf>
    <xf numFmtId="3" fontId="1" fillId="5" borderId="71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Border="1" applyAlignment="1">
      <alignment horizontal="center" vertical="top"/>
    </xf>
    <xf numFmtId="165" fontId="5" fillId="0" borderId="23" xfId="0" applyNumberFormat="1" applyFont="1" applyBorder="1" applyAlignment="1">
      <alignment horizontal="center" vertical="top"/>
    </xf>
    <xf numFmtId="0" fontId="1" fillId="5" borderId="46" xfId="0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/>
    </xf>
    <xf numFmtId="3" fontId="1" fillId="0" borderId="26" xfId="0" applyNumberFormat="1" applyFont="1" applyFill="1" applyBorder="1" applyAlignment="1">
      <alignment horizontal="center" vertical="top"/>
    </xf>
    <xf numFmtId="3" fontId="1" fillId="5" borderId="6" xfId="0" applyNumberFormat="1" applyFont="1" applyFill="1" applyBorder="1" applyAlignment="1">
      <alignment vertical="top" wrapText="1"/>
    </xf>
    <xf numFmtId="3" fontId="2" fillId="0" borderId="36" xfId="0" applyNumberFormat="1" applyFont="1" applyFill="1" applyBorder="1" applyAlignment="1">
      <alignment horizontal="center" vertical="top"/>
    </xf>
    <xf numFmtId="165" fontId="1" fillId="5" borderId="26" xfId="0" applyNumberFormat="1" applyFont="1" applyFill="1" applyBorder="1" applyAlignment="1">
      <alignment horizontal="center" vertical="top"/>
    </xf>
    <xf numFmtId="164" fontId="1" fillId="5" borderId="29" xfId="0" applyNumberFormat="1" applyFont="1" applyFill="1" applyBorder="1" applyAlignment="1">
      <alignment horizontal="center" vertical="top" wrapText="1"/>
    </xf>
    <xf numFmtId="49" fontId="1" fillId="5" borderId="26" xfId="0" applyNumberFormat="1" applyFont="1" applyFill="1" applyBorder="1" applyAlignment="1">
      <alignment horizontal="left" vertical="top" wrapText="1"/>
    </xf>
    <xf numFmtId="49" fontId="1" fillId="5" borderId="9" xfId="0" applyNumberFormat="1" applyFont="1" applyFill="1" applyBorder="1" applyAlignment="1">
      <alignment vertical="top" wrapText="1"/>
    </xf>
    <xf numFmtId="49" fontId="1" fillId="5" borderId="47" xfId="0" applyNumberFormat="1" applyFont="1" applyFill="1" applyBorder="1" applyAlignment="1">
      <alignment horizontal="left" vertical="top" wrapText="1"/>
    </xf>
    <xf numFmtId="3" fontId="1" fillId="5" borderId="71" xfId="0" applyNumberFormat="1" applyFont="1" applyFill="1" applyBorder="1" applyAlignment="1">
      <alignment horizontal="center" vertical="top"/>
    </xf>
    <xf numFmtId="49" fontId="1" fillId="5" borderId="62" xfId="0" applyNumberFormat="1" applyFont="1" applyFill="1" applyBorder="1" applyAlignment="1">
      <alignment vertical="top" wrapText="1"/>
    </xf>
    <xf numFmtId="164" fontId="1" fillId="0" borderId="0" xfId="0" applyNumberFormat="1" applyFont="1"/>
    <xf numFmtId="3" fontId="2" fillId="5" borderId="37" xfId="0" applyNumberFormat="1" applyFont="1" applyFill="1" applyBorder="1" applyAlignment="1">
      <alignment horizontal="center" vertical="top" wrapText="1"/>
    </xf>
    <xf numFmtId="0" fontId="1" fillId="5" borderId="34" xfId="0" applyFont="1" applyFill="1" applyBorder="1" applyAlignment="1">
      <alignment horizontal="left" vertical="top" wrapText="1"/>
    </xf>
    <xf numFmtId="0" fontId="1" fillId="5" borderId="52" xfId="0" applyFont="1" applyFill="1" applyBorder="1" applyAlignment="1">
      <alignment horizontal="center" vertical="top" wrapText="1"/>
    </xf>
    <xf numFmtId="3" fontId="1" fillId="5" borderId="37" xfId="0" applyNumberFormat="1" applyFont="1" applyFill="1" applyBorder="1" applyAlignment="1">
      <alignment horizontal="center" vertical="top" wrapText="1"/>
    </xf>
    <xf numFmtId="3" fontId="1" fillId="5" borderId="29" xfId="0" applyNumberFormat="1" applyFont="1" applyFill="1" applyBorder="1" applyAlignment="1">
      <alignment horizontal="center" vertical="top" wrapText="1"/>
    </xf>
    <xf numFmtId="3" fontId="1" fillId="5" borderId="11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/>
    </xf>
    <xf numFmtId="165" fontId="1" fillId="0" borderId="4" xfId="0" applyNumberFormat="1" applyFont="1" applyBorder="1" applyAlignment="1">
      <alignment horizontal="center" vertical="top"/>
    </xf>
    <xf numFmtId="3" fontId="1" fillId="0" borderId="48" xfId="0" applyNumberFormat="1" applyFont="1" applyBorder="1" applyAlignment="1">
      <alignment horizontal="left" vertical="top" wrapText="1"/>
    </xf>
    <xf numFmtId="3" fontId="1" fillId="0" borderId="49" xfId="0" applyNumberFormat="1" applyFont="1" applyBorder="1" applyAlignment="1">
      <alignment horizontal="center" vertical="top" wrapText="1"/>
    </xf>
    <xf numFmtId="3" fontId="1" fillId="0" borderId="55" xfId="0" applyNumberFormat="1" applyFont="1" applyBorder="1" applyAlignment="1">
      <alignment horizontal="left" vertical="top" wrapText="1"/>
    </xf>
    <xf numFmtId="3" fontId="1" fillId="0" borderId="56" xfId="0" applyNumberFormat="1" applyFont="1" applyBorder="1" applyAlignment="1">
      <alignment horizontal="center" vertical="top" wrapText="1"/>
    </xf>
    <xf numFmtId="165" fontId="1" fillId="0" borderId="22" xfId="0" applyNumberFormat="1" applyFont="1" applyBorder="1" applyAlignment="1">
      <alignment horizontal="center" vertical="top"/>
    </xf>
    <xf numFmtId="165" fontId="1" fillId="5" borderId="24" xfId="0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vertical="top" wrapText="1"/>
    </xf>
    <xf numFmtId="3" fontId="2" fillId="0" borderId="16" xfId="0" applyNumberFormat="1" applyFont="1" applyFill="1" applyBorder="1" applyAlignment="1">
      <alignment vertical="top" wrapText="1"/>
    </xf>
    <xf numFmtId="3" fontId="2" fillId="5" borderId="36" xfId="0" applyNumberFormat="1" applyFont="1" applyFill="1" applyBorder="1" applyAlignment="1">
      <alignment horizontal="center" vertical="top"/>
    </xf>
    <xf numFmtId="165" fontId="1" fillId="5" borderId="34" xfId="0" applyNumberFormat="1" applyFont="1" applyFill="1" applyBorder="1" applyAlignment="1">
      <alignment horizontal="center" vertical="top"/>
    </xf>
    <xf numFmtId="3" fontId="1" fillId="5" borderId="23" xfId="0" applyNumberFormat="1" applyFont="1" applyFill="1" applyBorder="1" applyAlignment="1">
      <alignment horizontal="center" vertical="top" wrapText="1"/>
    </xf>
    <xf numFmtId="3" fontId="1" fillId="5" borderId="2" xfId="0" applyNumberFormat="1" applyFont="1" applyFill="1" applyBorder="1" applyAlignment="1">
      <alignment horizontal="center" vertical="top" wrapText="1"/>
    </xf>
    <xf numFmtId="3" fontId="1" fillId="5" borderId="44" xfId="0" applyNumberFormat="1" applyFont="1" applyFill="1" applyBorder="1" applyAlignment="1">
      <alignment horizontal="center" vertical="top" wrapText="1"/>
    </xf>
    <xf numFmtId="3" fontId="1" fillId="5" borderId="11" xfId="0" applyNumberFormat="1" applyFont="1" applyFill="1" applyBorder="1" applyAlignment="1">
      <alignment vertical="top" wrapText="1"/>
    </xf>
    <xf numFmtId="3" fontId="1" fillId="5" borderId="16" xfId="0" applyNumberFormat="1" applyFont="1" applyFill="1" applyBorder="1" applyAlignment="1">
      <alignment vertical="top" wrapText="1"/>
    </xf>
    <xf numFmtId="3" fontId="1" fillId="0" borderId="16" xfId="0" applyNumberFormat="1" applyFont="1" applyBorder="1" applyAlignment="1">
      <alignment horizontal="center" vertical="top"/>
    </xf>
    <xf numFmtId="164" fontId="2" fillId="4" borderId="1" xfId="0" applyNumberFormat="1" applyFont="1" applyFill="1" applyBorder="1" applyAlignment="1">
      <alignment horizontal="center" vertical="top" wrapText="1"/>
    </xf>
    <xf numFmtId="3" fontId="14" fillId="0" borderId="0" xfId="0" applyNumberFormat="1" applyFont="1"/>
    <xf numFmtId="165" fontId="1" fillId="5" borderId="44" xfId="0" applyNumberFormat="1" applyFont="1" applyFill="1" applyBorder="1" applyAlignment="1">
      <alignment vertical="top"/>
    </xf>
    <xf numFmtId="165" fontId="1" fillId="5" borderId="11" xfId="0" applyNumberFormat="1" applyFont="1" applyFill="1" applyBorder="1" applyAlignment="1">
      <alignment vertical="top"/>
    </xf>
    <xf numFmtId="165" fontId="1" fillId="5" borderId="37" xfId="0" applyNumberFormat="1" applyFont="1" applyFill="1" applyBorder="1" applyAlignment="1">
      <alignment vertical="top"/>
    </xf>
    <xf numFmtId="165" fontId="1" fillId="5" borderId="47" xfId="0" applyNumberFormat="1" applyFont="1" applyFill="1" applyBorder="1" applyAlignment="1">
      <alignment vertical="top"/>
    </xf>
    <xf numFmtId="165" fontId="1" fillId="5" borderId="55" xfId="0" applyNumberFormat="1" applyFont="1" applyFill="1" applyBorder="1" applyAlignment="1">
      <alignment vertical="top"/>
    </xf>
    <xf numFmtId="165" fontId="1" fillId="5" borderId="56" xfId="0" applyNumberFormat="1" applyFont="1" applyFill="1" applyBorder="1" applyAlignment="1">
      <alignment vertical="top"/>
    </xf>
    <xf numFmtId="3" fontId="5" fillId="5" borderId="0" xfId="0" applyNumberFormat="1" applyFont="1" applyFill="1"/>
    <xf numFmtId="3" fontId="1" fillId="5" borderId="12" xfId="0" applyNumberFormat="1" applyFont="1" applyFill="1" applyBorder="1" applyAlignment="1">
      <alignment vertical="top"/>
    </xf>
    <xf numFmtId="3" fontId="1" fillId="5" borderId="50" xfId="0" applyNumberFormat="1" applyFont="1" applyFill="1" applyBorder="1" applyAlignment="1">
      <alignment vertical="top"/>
    </xf>
    <xf numFmtId="3" fontId="2" fillId="5" borderId="36" xfId="0" applyNumberFormat="1" applyFont="1" applyFill="1" applyBorder="1" applyAlignment="1">
      <alignment horizontal="center"/>
    </xf>
    <xf numFmtId="49" fontId="1" fillId="5" borderId="57" xfId="0" applyNumberFormat="1" applyFont="1" applyFill="1" applyBorder="1" applyAlignment="1">
      <alignment horizontal="center" vertical="top"/>
    </xf>
    <xf numFmtId="49" fontId="1" fillId="5" borderId="39" xfId="0" applyNumberFormat="1" applyFont="1" applyFill="1" applyBorder="1" applyAlignment="1">
      <alignment vertical="top"/>
    </xf>
    <xf numFmtId="49" fontId="2" fillId="5" borderId="36" xfId="0" applyNumberFormat="1" applyFont="1" applyFill="1" applyBorder="1" applyAlignment="1">
      <alignment vertical="top" textRotation="90"/>
    </xf>
    <xf numFmtId="164" fontId="2" fillId="4" borderId="1" xfId="0" applyNumberFormat="1" applyFont="1" applyFill="1" applyBorder="1" applyAlignment="1">
      <alignment horizontal="center" vertical="top"/>
    </xf>
    <xf numFmtId="3" fontId="2" fillId="5" borderId="31" xfId="0" applyNumberFormat="1" applyFont="1" applyFill="1" applyBorder="1" applyAlignment="1">
      <alignment horizontal="center" vertical="top" wrapText="1"/>
    </xf>
    <xf numFmtId="3" fontId="2" fillId="5" borderId="39" xfId="0" applyNumberFormat="1" applyFont="1" applyFill="1" applyBorder="1" applyAlignment="1">
      <alignment horizontal="center" vertical="top" wrapText="1"/>
    </xf>
    <xf numFmtId="3" fontId="2" fillId="5" borderId="37" xfId="0" applyNumberFormat="1" applyFont="1" applyFill="1" applyBorder="1" applyAlignment="1">
      <alignment vertical="top" wrapText="1"/>
    </xf>
    <xf numFmtId="3" fontId="2" fillId="5" borderId="39" xfId="0" applyNumberFormat="1" applyFont="1" applyFill="1" applyBorder="1" applyAlignment="1">
      <alignment vertical="top" wrapText="1"/>
    </xf>
    <xf numFmtId="3" fontId="1" fillId="0" borderId="10" xfId="0" applyNumberFormat="1" applyFont="1" applyBorder="1" applyAlignment="1">
      <alignment horizontal="left" vertical="top" wrapText="1"/>
    </xf>
    <xf numFmtId="3" fontId="2" fillId="5" borderId="12" xfId="0" applyNumberFormat="1" applyFont="1" applyFill="1" applyBorder="1" applyAlignment="1">
      <alignment horizontal="center" vertical="top"/>
    </xf>
    <xf numFmtId="164" fontId="1" fillId="0" borderId="52" xfId="0" applyNumberFormat="1" applyFont="1" applyBorder="1" applyAlignment="1">
      <alignment horizontal="center" vertical="top"/>
    </xf>
    <xf numFmtId="3" fontId="2" fillId="4" borderId="32" xfId="0" applyNumberFormat="1" applyFont="1" applyFill="1" applyBorder="1" applyAlignment="1">
      <alignment horizontal="right" vertical="top"/>
    </xf>
    <xf numFmtId="3" fontId="1" fillId="0" borderId="0" xfId="0" applyNumberFormat="1" applyFont="1" applyAlignment="1">
      <alignment horizontal="left"/>
    </xf>
    <xf numFmtId="3" fontId="1" fillId="5" borderId="46" xfId="0" applyNumberFormat="1" applyFont="1" applyFill="1" applyBorder="1" applyAlignment="1">
      <alignment horizontal="center" vertical="top" wrapText="1"/>
    </xf>
    <xf numFmtId="3" fontId="1" fillId="5" borderId="50" xfId="0" applyNumberFormat="1" applyFont="1" applyFill="1" applyBorder="1" applyAlignment="1">
      <alignment horizontal="center" vertical="top" wrapText="1"/>
    </xf>
    <xf numFmtId="3" fontId="1" fillId="0" borderId="28" xfId="0" applyNumberFormat="1" applyFont="1" applyFill="1" applyBorder="1" applyAlignment="1">
      <alignment horizontal="left" vertical="top" wrapText="1"/>
    </xf>
    <xf numFmtId="3" fontId="1" fillId="5" borderId="52" xfId="0" applyNumberFormat="1" applyFont="1" applyFill="1" applyBorder="1" applyAlignment="1">
      <alignment horizontal="left" vertical="top" wrapText="1"/>
    </xf>
    <xf numFmtId="3" fontId="1" fillId="5" borderId="0" xfId="0" applyNumberFormat="1" applyFont="1" applyFill="1" applyBorder="1" applyAlignment="1">
      <alignment horizontal="left" vertical="top" wrapText="1"/>
    </xf>
    <xf numFmtId="3" fontId="1" fillId="5" borderId="5" xfId="0" applyNumberFormat="1" applyFont="1" applyFill="1" applyBorder="1" applyAlignment="1">
      <alignment horizontal="center" vertical="top"/>
    </xf>
    <xf numFmtId="3" fontId="1" fillId="5" borderId="12" xfId="0" applyNumberFormat="1" applyFont="1" applyFill="1" applyBorder="1" applyAlignment="1">
      <alignment horizontal="center" vertical="top"/>
    </xf>
    <xf numFmtId="3" fontId="1" fillId="5" borderId="50" xfId="0" applyNumberFormat="1" applyFont="1" applyFill="1" applyBorder="1" applyAlignment="1">
      <alignment horizontal="center" vertical="top"/>
    </xf>
    <xf numFmtId="164" fontId="1" fillId="5" borderId="5" xfId="0" applyNumberFormat="1" applyFont="1" applyFill="1" applyBorder="1" applyAlignment="1">
      <alignment horizontal="center" vertical="top"/>
    </xf>
    <xf numFmtId="164" fontId="1" fillId="5" borderId="12" xfId="0" applyNumberFormat="1" applyFont="1" applyFill="1" applyBorder="1" applyAlignment="1">
      <alignment horizontal="center" vertical="top"/>
    </xf>
    <xf numFmtId="164" fontId="1" fillId="5" borderId="50" xfId="0" applyNumberFormat="1" applyFont="1" applyFill="1" applyBorder="1" applyAlignment="1">
      <alignment horizontal="center" vertical="top"/>
    </xf>
    <xf numFmtId="165" fontId="1" fillId="5" borderId="30" xfId="0" applyNumberFormat="1" applyFont="1" applyFill="1" applyBorder="1" applyAlignment="1">
      <alignment horizontal="center" vertical="top"/>
    </xf>
    <xf numFmtId="165" fontId="1" fillId="5" borderId="44" xfId="0" applyNumberFormat="1" applyFont="1" applyFill="1" applyBorder="1" applyAlignment="1">
      <alignment horizontal="center" vertical="top"/>
    </xf>
    <xf numFmtId="49" fontId="1" fillId="5" borderId="37" xfId="0" applyNumberFormat="1" applyFont="1" applyFill="1" applyBorder="1" applyAlignment="1">
      <alignment horizontal="center" vertical="top"/>
    </xf>
    <xf numFmtId="3" fontId="1" fillId="5" borderId="5" xfId="0" applyNumberFormat="1" applyFont="1" applyFill="1" applyBorder="1" applyAlignment="1">
      <alignment horizontal="center" vertical="top" wrapText="1"/>
    </xf>
    <xf numFmtId="3" fontId="1" fillId="5" borderId="12" xfId="0" applyNumberFormat="1" applyFont="1" applyFill="1" applyBorder="1" applyAlignment="1">
      <alignment horizontal="center" vertical="top" wrapText="1"/>
    </xf>
    <xf numFmtId="3" fontId="1" fillId="5" borderId="17" xfId="0" applyNumberFormat="1" applyFont="1" applyFill="1" applyBorder="1" applyAlignment="1">
      <alignment horizontal="center" vertical="top" wrapText="1"/>
    </xf>
    <xf numFmtId="49" fontId="1" fillId="5" borderId="0" xfId="0" applyNumberFormat="1" applyFont="1" applyFill="1" applyBorder="1" applyAlignment="1">
      <alignment horizontal="left" vertical="top"/>
    </xf>
    <xf numFmtId="49" fontId="2" fillId="9" borderId="30" xfId="0" applyNumberFormat="1" applyFont="1" applyFill="1" applyBorder="1" applyAlignment="1">
      <alignment horizontal="center" vertical="top"/>
    </xf>
    <xf numFmtId="49" fontId="2" fillId="9" borderId="44" xfId="0" applyNumberFormat="1" applyFont="1" applyFill="1" applyBorder="1" applyAlignment="1">
      <alignment horizontal="center" vertical="top"/>
    </xf>
    <xf numFmtId="49" fontId="2" fillId="9" borderId="18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/>
    </xf>
    <xf numFmtId="49" fontId="2" fillId="2" borderId="16" xfId="0" applyNumberFormat="1" applyFont="1" applyFill="1" applyBorder="1" applyAlignment="1">
      <alignment horizontal="center" vertical="top"/>
    </xf>
    <xf numFmtId="49" fontId="2" fillId="5" borderId="36" xfId="0" applyNumberFormat="1" applyFont="1" applyFill="1" applyBorder="1" applyAlignment="1">
      <alignment horizontal="center" vertical="top"/>
    </xf>
    <xf numFmtId="165" fontId="1" fillId="5" borderId="11" xfId="0" applyNumberFormat="1" applyFont="1" applyFill="1" applyBorder="1" applyAlignment="1">
      <alignment horizontal="center" vertical="top"/>
    </xf>
    <xf numFmtId="165" fontId="1" fillId="5" borderId="55" xfId="0" applyNumberFormat="1" applyFont="1" applyFill="1" applyBorder="1" applyAlignment="1">
      <alignment horizontal="center" vertical="top"/>
    </xf>
    <xf numFmtId="165" fontId="1" fillId="5" borderId="31" xfId="0" applyNumberFormat="1" applyFont="1" applyFill="1" applyBorder="1" applyAlignment="1">
      <alignment horizontal="center" vertical="top"/>
    </xf>
    <xf numFmtId="165" fontId="1" fillId="5" borderId="37" xfId="0" applyNumberFormat="1" applyFont="1" applyFill="1" applyBorder="1" applyAlignment="1">
      <alignment horizontal="center" vertical="top"/>
    </xf>
    <xf numFmtId="165" fontId="1" fillId="5" borderId="56" xfId="0" applyNumberFormat="1" applyFont="1" applyFill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 vertical="top"/>
    </xf>
    <xf numFmtId="49" fontId="2" fillId="0" borderId="38" xfId="0" applyNumberFormat="1" applyFont="1" applyBorder="1" applyAlignment="1">
      <alignment horizontal="center" vertical="top"/>
    </xf>
    <xf numFmtId="3" fontId="1" fillId="5" borderId="31" xfId="0" applyNumberFormat="1" applyFont="1" applyFill="1" applyBorder="1" applyAlignment="1">
      <alignment horizontal="center" vertical="top" wrapText="1"/>
    </xf>
    <xf numFmtId="3" fontId="1" fillId="5" borderId="56" xfId="0" applyNumberFormat="1" applyFont="1" applyFill="1" applyBorder="1" applyAlignment="1">
      <alignment horizontal="center" vertical="top" wrapText="1"/>
    </xf>
    <xf numFmtId="3" fontId="1" fillId="5" borderId="34" xfId="0" applyNumberFormat="1" applyFont="1" applyFill="1" applyBorder="1" applyAlignment="1">
      <alignment horizontal="center" vertical="top" wrapText="1"/>
    </xf>
    <xf numFmtId="3" fontId="1" fillId="5" borderId="32" xfId="0" applyNumberFormat="1" applyFont="1" applyFill="1" applyBorder="1" applyAlignment="1">
      <alignment horizontal="center" vertical="top" wrapText="1"/>
    </xf>
    <xf numFmtId="3" fontId="1" fillId="5" borderId="48" xfId="0" applyNumberFormat="1" applyFont="1" applyFill="1" applyBorder="1" applyAlignment="1">
      <alignment horizontal="center" vertical="top" wrapText="1"/>
    </xf>
    <xf numFmtId="3" fontId="1" fillId="5" borderId="16" xfId="0" applyNumberFormat="1" applyFont="1" applyFill="1" applyBorder="1" applyAlignment="1">
      <alignment horizontal="center" vertical="top" wrapText="1"/>
    </xf>
    <xf numFmtId="3" fontId="1" fillId="5" borderId="49" xfId="0" applyNumberFormat="1" applyFont="1" applyFill="1" applyBorder="1" applyAlignment="1">
      <alignment horizontal="center" vertical="top" wrapText="1"/>
    </xf>
    <xf numFmtId="3" fontId="1" fillId="5" borderId="39" xfId="0" applyNumberFormat="1" applyFont="1" applyFill="1" applyBorder="1" applyAlignment="1">
      <alignment horizontal="center" vertical="top" wrapText="1"/>
    </xf>
    <xf numFmtId="3" fontId="1" fillId="5" borderId="4" xfId="0" applyNumberFormat="1" applyFont="1" applyFill="1" applyBorder="1" applyAlignment="1">
      <alignment horizontal="center" vertical="top" wrapText="1"/>
    </xf>
    <xf numFmtId="3" fontId="1" fillId="5" borderId="55" xfId="0" applyNumberFormat="1" applyFont="1" applyFill="1" applyBorder="1" applyAlignment="1">
      <alignment horizontal="center" vertical="top" wrapText="1"/>
    </xf>
    <xf numFmtId="3" fontId="1" fillId="5" borderId="28" xfId="0" applyNumberFormat="1" applyFont="1" applyFill="1" applyBorder="1" applyAlignment="1">
      <alignment horizontal="center" vertical="top" wrapText="1"/>
    </xf>
    <xf numFmtId="3" fontId="1" fillId="5" borderId="22" xfId="0" applyNumberFormat="1" applyFont="1" applyFill="1" applyBorder="1" applyAlignment="1">
      <alignment horizontal="left" vertical="top" wrapText="1"/>
    </xf>
    <xf numFmtId="3" fontId="1" fillId="5" borderId="26" xfId="0" applyNumberFormat="1" applyFont="1" applyFill="1" applyBorder="1" applyAlignment="1">
      <alignment horizontal="left" vertical="top" wrapText="1"/>
    </xf>
    <xf numFmtId="3" fontId="1" fillId="5" borderId="32" xfId="0" applyNumberFormat="1" applyFont="1" applyFill="1" applyBorder="1" applyAlignment="1">
      <alignment horizontal="left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3" fontId="1" fillId="0" borderId="26" xfId="0" applyNumberFormat="1" applyFont="1" applyFill="1" applyBorder="1" applyAlignment="1">
      <alignment horizontal="left" vertical="top" wrapText="1"/>
    </xf>
    <xf numFmtId="3" fontId="1" fillId="3" borderId="26" xfId="0" applyNumberFormat="1" applyFont="1" applyFill="1" applyBorder="1" applyAlignment="1">
      <alignment horizontal="left" vertical="top" wrapText="1"/>
    </xf>
    <xf numFmtId="3" fontId="2" fillId="2" borderId="20" xfId="0" applyNumberFormat="1" applyFont="1" applyFill="1" applyBorder="1" applyAlignment="1">
      <alignment horizontal="right" vertical="top"/>
    </xf>
    <xf numFmtId="3" fontId="1" fillId="0" borderId="53" xfId="0" applyNumberFormat="1" applyFont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 wrapText="1"/>
    </xf>
    <xf numFmtId="3" fontId="1" fillId="0" borderId="12" xfId="0" applyNumberFormat="1" applyFont="1" applyBorder="1" applyAlignment="1">
      <alignment horizontal="center" vertical="top"/>
    </xf>
    <xf numFmtId="3" fontId="1" fillId="0" borderId="50" xfId="0" applyNumberFormat="1" applyFont="1" applyBorder="1" applyAlignment="1">
      <alignment horizontal="center" vertical="top"/>
    </xf>
    <xf numFmtId="3" fontId="1" fillId="0" borderId="46" xfId="0" applyNumberFormat="1" applyFont="1" applyFill="1" applyBorder="1" applyAlignment="1">
      <alignment horizontal="center" vertical="top" wrapText="1"/>
    </xf>
    <xf numFmtId="3" fontId="1" fillId="0" borderId="17" xfId="0" applyNumberFormat="1" applyFont="1" applyFill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49" fontId="2" fillId="9" borderId="26" xfId="0" applyNumberFormat="1" applyFont="1" applyFill="1" applyBorder="1" applyAlignment="1">
      <alignment horizontal="center" vertical="top"/>
    </xf>
    <xf numFmtId="49" fontId="2" fillId="9" borderId="32" xfId="0" applyNumberFormat="1" applyFont="1" applyFill="1" applyBorder="1" applyAlignment="1">
      <alignment horizontal="center" vertical="top"/>
    </xf>
    <xf numFmtId="49" fontId="2" fillId="3" borderId="0" xfId="0" applyNumberFormat="1" applyFont="1" applyFill="1" applyBorder="1" applyAlignment="1">
      <alignment horizontal="center" vertical="top"/>
    </xf>
    <xf numFmtId="3" fontId="1" fillId="5" borderId="34" xfId="0" applyNumberFormat="1" applyFont="1" applyFill="1" applyBorder="1" applyAlignment="1">
      <alignment horizontal="left" vertical="top" wrapText="1"/>
    </xf>
    <xf numFmtId="49" fontId="1" fillId="3" borderId="37" xfId="0" applyNumberFormat="1" applyFont="1" applyFill="1" applyBorder="1" applyAlignment="1">
      <alignment horizontal="center" vertical="top"/>
    </xf>
    <xf numFmtId="49" fontId="1" fillId="3" borderId="49" xfId="0" applyNumberFormat="1" applyFont="1" applyFill="1" applyBorder="1" applyAlignment="1">
      <alignment horizontal="center" vertical="top"/>
    </xf>
    <xf numFmtId="3" fontId="1" fillId="0" borderId="50" xfId="0" applyNumberFormat="1" applyFont="1" applyFill="1" applyBorder="1" applyAlignment="1">
      <alignment horizontal="center" vertical="top" wrapText="1"/>
    </xf>
    <xf numFmtId="164" fontId="1" fillId="5" borderId="46" xfId="0" applyNumberFormat="1" applyFont="1" applyFill="1" applyBorder="1" applyAlignment="1">
      <alignment horizontal="center" vertical="top"/>
    </xf>
    <xf numFmtId="165" fontId="1" fillId="0" borderId="48" xfId="0" applyNumberFormat="1" applyFont="1" applyBorder="1" applyAlignment="1">
      <alignment horizontal="center" vertical="top"/>
    </xf>
    <xf numFmtId="165" fontId="1" fillId="0" borderId="11" xfId="0" applyNumberFormat="1" applyFont="1" applyBorder="1" applyAlignment="1">
      <alignment horizontal="center" vertical="top"/>
    </xf>
    <xf numFmtId="165" fontId="1" fillId="0" borderId="55" xfId="0" applyNumberFormat="1" applyFont="1" applyBorder="1" applyAlignment="1">
      <alignment horizontal="center" vertical="top"/>
    </xf>
    <xf numFmtId="165" fontId="1" fillId="5" borderId="49" xfId="0" applyNumberFormat="1" applyFont="1" applyFill="1" applyBorder="1" applyAlignment="1">
      <alignment horizontal="center" vertical="top"/>
    </xf>
    <xf numFmtId="3" fontId="1" fillId="0" borderId="49" xfId="0" applyNumberFormat="1" applyFont="1" applyFill="1" applyBorder="1" applyAlignment="1">
      <alignment horizontal="center" vertical="top" wrapText="1"/>
    </xf>
    <xf numFmtId="3" fontId="1" fillId="0" borderId="39" xfId="0" applyNumberFormat="1" applyFont="1" applyFill="1" applyBorder="1" applyAlignment="1">
      <alignment horizontal="center" vertical="top" wrapText="1"/>
    </xf>
    <xf numFmtId="3" fontId="2" fillId="4" borderId="35" xfId="0" applyNumberFormat="1" applyFont="1" applyFill="1" applyBorder="1" applyAlignment="1">
      <alignment horizontal="right" vertical="top"/>
    </xf>
    <xf numFmtId="3" fontId="1" fillId="5" borderId="26" xfId="0" applyNumberFormat="1" applyFont="1" applyFill="1" applyBorder="1" applyAlignment="1">
      <alignment vertical="top" wrapText="1"/>
    </xf>
    <xf numFmtId="49" fontId="1" fillId="0" borderId="56" xfId="0" applyNumberFormat="1" applyFont="1" applyBorder="1" applyAlignment="1">
      <alignment horizontal="center" vertical="top"/>
    </xf>
    <xf numFmtId="49" fontId="2" fillId="2" borderId="29" xfId="0" applyNumberFormat="1" applyFont="1" applyFill="1" applyBorder="1" applyAlignment="1">
      <alignment horizontal="left" vertical="top" wrapText="1"/>
    </xf>
    <xf numFmtId="1" fontId="1" fillId="5" borderId="46" xfId="0" applyNumberFormat="1" applyFont="1" applyFill="1" applyBorder="1" applyAlignment="1">
      <alignment horizontal="center" vertical="top" wrapText="1"/>
    </xf>
    <xf numFmtId="3" fontId="1" fillId="0" borderId="43" xfId="0" applyNumberFormat="1" applyFont="1" applyBorder="1" applyAlignment="1">
      <alignment horizontal="center" vertical="top"/>
    </xf>
    <xf numFmtId="164" fontId="1" fillId="0" borderId="43" xfId="0" applyNumberFormat="1" applyFont="1" applyBorder="1" applyAlignment="1">
      <alignment horizontal="center" vertical="top"/>
    </xf>
    <xf numFmtId="164" fontId="1" fillId="0" borderId="34" xfId="0" applyNumberFormat="1" applyFont="1" applyBorder="1" applyAlignment="1">
      <alignment horizontal="center" vertical="top"/>
    </xf>
    <xf numFmtId="164" fontId="1" fillId="0" borderId="22" xfId="0" applyNumberFormat="1" applyFont="1" applyBorder="1" applyAlignment="1">
      <alignment horizontal="center" vertical="top"/>
    </xf>
    <xf numFmtId="164" fontId="1" fillId="0" borderId="55" xfId="0" applyNumberFormat="1" applyFont="1" applyBorder="1" applyAlignment="1">
      <alignment horizontal="center" vertical="top"/>
    </xf>
    <xf numFmtId="3" fontId="1" fillId="5" borderId="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Alignment="1">
      <alignment horizontal="left" vertical="top" wrapText="1"/>
    </xf>
    <xf numFmtId="3" fontId="1" fillId="0" borderId="1" xfId="0" applyNumberFormat="1" applyFont="1" applyBorder="1" applyAlignment="1">
      <alignment horizontal="right"/>
    </xf>
    <xf numFmtId="3" fontId="1" fillId="0" borderId="48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3" fontId="1" fillId="0" borderId="55" xfId="0" applyNumberFormat="1" applyFont="1" applyFill="1" applyBorder="1" applyAlignment="1">
      <alignment horizontal="center" vertical="top" wrapText="1"/>
    </xf>
    <xf numFmtId="3" fontId="1" fillId="0" borderId="31" xfId="0" applyNumberFormat="1" applyFont="1" applyFill="1" applyBorder="1" applyAlignment="1">
      <alignment horizontal="center" vertical="top" wrapText="1"/>
    </xf>
    <xf numFmtId="3" fontId="1" fillId="0" borderId="56" xfId="0" applyNumberFormat="1" applyFont="1" applyFill="1" applyBorder="1" applyAlignment="1">
      <alignment horizontal="center" vertical="top" wrapText="1"/>
    </xf>
    <xf numFmtId="49" fontId="2" fillId="2" borderId="36" xfId="0" applyNumberFormat="1" applyFont="1" applyFill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2" borderId="21" xfId="0" applyNumberFormat="1" applyFont="1" applyFill="1" applyBorder="1" applyAlignment="1">
      <alignment horizontal="center" vertical="top" wrapText="1"/>
    </xf>
    <xf numFmtId="3" fontId="2" fillId="7" borderId="21" xfId="0" applyNumberFormat="1" applyFont="1" applyFill="1" applyBorder="1" applyAlignment="1">
      <alignment horizontal="center" vertical="top"/>
    </xf>
    <xf numFmtId="3" fontId="2" fillId="9" borderId="21" xfId="0" applyNumberFormat="1" applyFont="1" applyFill="1" applyBorder="1" applyAlignment="1">
      <alignment horizontal="center" vertical="top"/>
    </xf>
    <xf numFmtId="3" fontId="1" fillId="5" borderId="5" xfId="0" applyNumberFormat="1" applyFont="1" applyFill="1" applyBorder="1" applyAlignment="1">
      <alignment vertical="top" wrapText="1"/>
    </xf>
    <xf numFmtId="3" fontId="1" fillId="5" borderId="17" xfId="0" applyNumberFormat="1" applyFont="1" applyFill="1" applyBorder="1" applyAlignment="1">
      <alignment vertical="top" wrapText="1"/>
    </xf>
    <xf numFmtId="3" fontId="1" fillId="5" borderId="26" xfId="0" applyNumberFormat="1" applyFont="1" applyFill="1" applyBorder="1" applyAlignment="1">
      <alignment horizontal="left" vertical="top" wrapText="1"/>
    </xf>
    <xf numFmtId="3" fontId="1" fillId="5" borderId="0" xfId="0" applyNumberFormat="1" applyFont="1" applyFill="1" applyBorder="1" applyAlignment="1">
      <alignment horizontal="center" vertical="top" wrapText="1"/>
    </xf>
    <xf numFmtId="49" fontId="2" fillId="9" borderId="30" xfId="0" applyNumberFormat="1" applyFont="1" applyFill="1" applyBorder="1" applyAlignment="1">
      <alignment horizontal="center" vertical="top"/>
    </xf>
    <xf numFmtId="49" fontId="2" fillId="9" borderId="18" xfId="0" applyNumberFormat="1" applyFont="1" applyFill="1" applyBorder="1" applyAlignment="1">
      <alignment horizontal="center" vertical="top"/>
    </xf>
    <xf numFmtId="0" fontId="1" fillId="5" borderId="46" xfId="0" applyNumberFormat="1" applyFont="1" applyFill="1" applyBorder="1" applyAlignment="1">
      <alignment horizontal="left" vertical="top" wrapText="1"/>
    </xf>
    <xf numFmtId="3" fontId="1" fillId="5" borderId="46" xfId="0" applyNumberFormat="1" applyFont="1" applyFill="1" applyBorder="1" applyAlignment="1">
      <alignment horizontal="left" vertical="top" wrapText="1"/>
    </xf>
    <xf numFmtId="3" fontId="1" fillId="5" borderId="50" xfId="0" applyNumberFormat="1" applyFont="1" applyFill="1" applyBorder="1" applyAlignment="1">
      <alignment horizontal="left" vertical="top" wrapText="1"/>
    </xf>
    <xf numFmtId="3" fontId="1" fillId="5" borderId="17" xfId="0" applyNumberFormat="1" applyFont="1" applyFill="1" applyBorder="1" applyAlignment="1">
      <alignment horizontal="left" vertical="top" wrapText="1"/>
    </xf>
    <xf numFmtId="3" fontId="1" fillId="5" borderId="47" xfId="0" applyNumberFormat="1" applyFont="1" applyFill="1" applyBorder="1" applyAlignment="1">
      <alignment horizontal="center" vertical="top" wrapText="1"/>
    </xf>
    <xf numFmtId="3" fontId="1" fillId="5" borderId="48" xfId="0" applyNumberFormat="1" applyFont="1" applyFill="1" applyBorder="1" applyAlignment="1">
      <alignment horizontal="center" vertical="top" wrapText="1"/>
    </xf>
    <xf numFmtId="3" fontId="1" fillId="5" borderId="55" xfId="0" applyNumberFormat="1" applyFont="1" applyFill="1" applyBorder="1" applyAlignment="1">
      <alignment horizontal="center" vertical="top" wrapText="1"/>
    </xf>
    <xf numFmtId="3" fontId="1" fillId="5" borderId="49" xfId="0" applyNumberFormat="1" applyFont="1" applyFill="1" applyBorder="1" applyAlignment="1">
      <alignment horizontal="center" vertical="top" wrapText="1"/>
    </xf>
    <xf numFmtId="3" fontId="1" fillId="5" borderId="56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16" xfId="0" applyNumberFormat="1" applyFont="1" applyFill="1" applyBorder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/>
    </xf>
    <xf numFmtId="49" fontId="2" fillId="3" borderId="0" xfId="0" applyNumberFormat="1" applyFont="1" applyFill="1" applyBorder="1" applyAlignment="1">
      <alignment horizontal="center" vertical="top"/>
    </xf>
    <xf numFmtId="49" fontId="2" fillId="9" borderId="26" xfId="0" applyNumberFormat="1" applyFont="1" applyFill="1" applyBorder="1" applyAlignment="1">
      <alignment horizontal="center" vertical="top"/>
    </xf>
    <xf numFmtId="3" fontId="2" fillId="0" borderId="4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1" fillId="5" borderId="39" xfId="0" applyNumberFormat="1" applyFont="1" applyFill="1" applyBorder="1" applyAlignment="1">
      <alignment horizontal="center" vertical="top" wrapText="1"/>
    </xf>
    <xf numFmtId="3" fontId="2" fillId="4" borderId="35" xfId="0" applyNumberFormat="1" applyFont="1" applyFill="1" applyBorder="1" applyAlignment="1">
      <alignment horizontal="right" vertical="top"/>
    </xf>
    <xf numFmtId="3" fontId="1" fillId="5" borderId="18" xfId="0" applyNumberFormat="1" applyFont="1" applyFill="1" applyBorder="1" applyAlignment="1">
      <alignment horizontal="left" vertical="top" wrapText="1"/>
    </xf>
    <xf numFmtId="3" fontId="2" fillId="2" borderId="20" xfId="0" applyNumberFormat="1" applyFont="1" applyFill="1" applyBorder="1" applyAlignment="1">
      <alignment horizontal="right" vertical="top"/>
    </xf>
    <xf numFmtId="3" fontId="1" fillId="5" borderId="26" xfId="0" applyNumberFormat="1" applyFont="1" applyFill="1" applyBorder="1" applyAlignment="1">
      <alignment vertical="top" wrapText="1"/>
    </xf>
    <xf numFmtId="49" fontId="2" fillId="2" borderId="29" xfId="0" applyNumberFormat="1" applyFont="1" applyFill="1" applyBorder="1" applyAlignment="1">
      <alignment horizontal="left" vertical="top" wrapText="1"/>
    </xf>
    <xf numFmtId="3" fontId="1" fillId="5" borderId="12" xfId="0" applyNumberFormat="1" applyFont="1" applyFill="1" applyBorder="1" applyAlignment="1">
      <alignment horizontal="center" vertical="top" wrapText="1"/>
    </xf>
    <xf numFmtId="3" fontId="1" fillId="5" borderId="50" xfId="0" applyNumberFormat="1" applyFont="1" applyFill="1" applyBorder="1" applyAlignment="1">
      <alignment horizontal="center" vertical="top" wrapText="1"/>
    </xf>
    <xf numFmtId="3" fontId="1" fillId="5" borderId="5" xfId="0" applyNumberFormat="1" applyFont="1" applyFill="1" applyBorder="1" applyAlignment="1">
      <alignment horizontal="center" vertical="top" wrapText="1"/>
    </xf>
    <xf numFmtId="3" fontId="1" fillId="5" borderId="31" xfId="0" applyNumberFormat="1" applyFont="1" applyFill="1" applyBorder="1" applyAlignment="1">
      <alignment horizontal="center" vertical="top" wrapText="1"/>
    </xf>
    <xf numFmtId="3" fontId="1" fillId="0" borderId="49" xfId="0" applyNumberFormat="1" applyFont="1" applyFill="1" applyBorder="1" applyAlignment="1">
      <alignment horizontal="center" vertical="top" wrapText="1"/>
    </xf>
    <xf numFmtId="3" fontId="1" fillId="0" borderId="39" xfId="0" applyNumberFormat="1" applyFont="1" applyFill="1" applyBorder="1" applyAlignment="1">
      <alignment horizontal="center" vertical="top" wrapText="1"/>
    </xf>
    <xf numFmtId="49" fontId="2" fillId="9" borderId="32" xfId="0" applyNumberFormat="1" applyFont="1" applyFill="1" applyBorder="1" applyAlignment="1">
      <alignment horizontal="center" vertical="top"/>
    </xf>
    <xf numFmtId="3" fontId="1" fillId="3" borderId="26" xfId="0" applyNumberFormat="1" applyFont="1" applyFill="1" applyBorder="1" applyAlignment="1">
      <alignment horizontal="left" vertical="top" wrapText="1"/>
    </xf>
    <xf numFmtId="3" fontId="2" fillId="3" borderId="26" xfId="0" applyNumberFormat="1" applyFont="1" applyFill="1" applyBorder="1" applyAlignment="1">
      <alignment horizontal="left" vertical="top" wrapText="1"/>
    </xf>
    <xf numFmtId="3" fontId="1" fillId="0" borderId="46" xfId="0" applyNumberFormat="1" applyFont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/>
    </xf>
    <xf numFmtId="3" fontId="1" fillId="0" borderId="50" xfId="0" applyNumberFormat="1" applyFont="1" applyBorder="1" applyAlignment="1">
      <alignment horizontal="center" vertical="top"/>
    </xf>
    <xf numFmtId="3" fontId="1" fillId="5" borderId="16" xfId="0" applyNumberFormat="1" applyFont="1" applyFill="1" applyBorder="1" applyAlignment="1">
      <alignment horizontal="center" vertical="top" wrapText="1"/>
    </xf>
    <xf numFmtId="3" fontId="1" fillId="5" borderId="4" xfId="0" applyNumberFormat="1" applyFont="1" applyFill="1" applyBorder="1" applyAlignment="1">
      <alignment horizontal="center" vertical="top" wrapText="1"/>
    </xf>
    <xf numFmtId="3" fontId="1" fillId="5" borderId="5" xfId="0" applyNumberFormat="1" applyFont="1" applyFill="1" applyBorder="1" applyAlignment="1">
      <alignment horizontal="center" vertical="top"/>
    </xf>
    <xf numFmtId="3" fontId="1" fillId="5" borderId="12" xfId="0" applyNumberFormat="1" applyFont="1" applyFill="1" applyBorder="1" applyAlignment="1">
      <alignment horizontal="center" vertical="top"/>
    </xf>
    <xf numFmtId="49" fontId="1" fillId="5" borderId="0" xfId="0" applyNumberFormat="1" applyFont="1" applyFill="1" applyBorder="1" applyAlignment="1">
      <alignment horizontal="left" vertical="top"/>
    </xf>
    <xf numFmtId="49" fontId="2" fillId="9" borderId="44" xfId="0" applyNumberFormat="1" applyFont="1" applyFill="1" applyBorder="1" applyAlignment="1">
      <alignment horizontal="center" vertical="top"/>
    </xf>
    <xf numFmtId="49" fontId="2" fillId="5" borderId="36" xfId="0" applyNumberFormat="1" applyFont="1" applyFill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 vertical="top"/>
    </xf>
    <xf numFmtId="49" fontId="2" fillId="0" borderId="38" xfId="0" applyNumberFormat="1" applyFont="1" applyBorder="1" applyAlignment="1">
      <alignment horizontal="center" vertical="top"/>
    </xf>
    <xf numFmtId="3" fontId="2" fillId="4" borderId="32" xfId="0" applyNumberFormat="1" applyFont="1" applyFill="1" applyBorder="1" applyAlignment="1">
      <alignment horizontal="right" vertical="top"/>
    </xf>
    <xf numFmtId="3" fontId="1" fillId="0" borderId="0" xfId="0" applyNumberFormat="1" applyFont="1" applyAlignment="1">
      <alignment horizontal="left"/>
    </xf>
    <xf numFmtId="0" fontId="1" fillId="5" borderId="46" xfId="0" applyFont="1" applyFill="1" applyBorder="1" applyAlignment="1">
      <alignment horizontal="left" vertical="top" wrapText="1"/>
    </xf>
    <xf numFmtId="49" fontId="2" fillId="2" borderId="21" xfId="0" applyNumberFormat="1" applyFont="1" applyFill="1" applyBorder="1" applyAlignment="1">
      <alignment horizontal="center" vertical="top" wrapText="1"/>
    </xf>
    <xf numFmtId="3" fontId="2" fillId="7" borderId="21" xfId="0" applyNumberFormat="1" applyFont="1" applyFill="1" applyBorder="1" applyAlignment="1">
      <alignment horizontal="center" vertical="top"/>
    </xf>
    <xf numFmtId="3" fontId="2" fillId="9" borderId="21" xfId="0" applyNumberFormat="1" applyFont="1" applyFill="1" applyBorder="1" applyAlignment="1">
      <alignment horizontal="center" vertical="top"/>
    </xf>
    <xf numFmtId="3" fontId="1" fillId="5" borderId="5" xfId="0" applyNumberFormat="1" applyFont="1" applyFill="1" applyBorder="1" applyAlignment="1">
      <alignment vertical="top" wrapText="1"/>
    </xf>
    <xf numFmtId="3" fontId="1" fillId="5" borderId="17" xfId="0" applyNumberFormat="1" applyFont="1" applyFill="1" applyBorder="1" applyAlignment="1">
      <alignment vertical="top" wrapText="1"/>
    </xf>
    <xf numFmtId="49" fontId="2" fillId="2" borderId="36" xfId="0" applyNumberFormat="1" applyFont="1" applyFill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left" vertical="top" wrapText="1"/>
    </xf>
    <xf numFmtId="3" fontId="1" fillId="0" borderId="48" xfId="0" applyNumberFormat="1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left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3" fontId="1" fillId="0" borderId="55" xfId="0" applyNumberFormat="1" applyFont="1" applyFill="1" applyBorder="1" applyAlignment="1">
      <alignment horizontal="center" vertical="top" wrapText="1"/>
    </xf>
    <xf numFmtId="3" fontId="1" fillId="0" borderId="31" xfId="0" applyNumberFormat="1" applyFont="1" applyFill="1" applyBorder="1" applyAlignment="1">
      <alignment horizontal="center" vertical="top" wrapText="1"/>
    </xf>
    <xf numFmtId="3" fontId="1" fillId="0" borderId="56" xfId="0" applyNumberFormat="1" applyFont="1" applyFill="1" applyBorder="1" applyAlignment="1">
      <alignment horizontal="center" vertical="top" wrapText="1"/>
    </xf>
    <xf numFmtId="3" fontId="1" fillId="0" borderId="50" xfId="0" applyNumberFormat="1" applyFont="1" applyFill="1" applyBorder="1" applyAlignment="1">
      <alignment horizontal="left" vertical="top" wrapText="1"/>
    </xf>
    <xf numFmtId="3" fontId="6" fillId="0" borderId="0" xfId="0" applyNumberFormat="1" applyFont="1" applyAlignment="1">
      <alignment horizontal="left" vertical="top" wrapText="1"/>
    </xf>
    <xf numFmtId="3" fontId="1" fillId="0" borderId="1" xfId="0" applyNumberFormat="1" applyFont="1" applyBorder="1" applyAlignment="1">
      <alignment horizontal="right"/>
    </xf>
    <xf numFmtId="3" fontId="7" fillId="0" borderId="0" xfId="0" applyNumberFormat="1" applyFont="1" applyAlignment="1">
      <alignment vertical="top" wrapText="1"/>
    </xf>
    <xf numFmtId="3" fontId="1" fillId="5" borderId="50" xfId="0" applyNumberFormat="1" applyFont="1" applyFill="1" applyBorder="1" applyAlignment="1">
      <alignment horizontal="center" vertical="top" wrapText="1"/>
    </xf>
    <xf numFmtId="3" fontId="1" fillId="0" borderId="32" xfId="0" applyNumberFormat="1" applyFont="1" applyBorder="1" applyAlignment="1">
      <alignment horizontal="center" vertical="center" textRotation="90" wrapText="1"/>
    </xf>
    <xf numFmtId="3" fontId="1" fillId="5" borderId="73" xfId="0" applyNumberFormat="1" applyFont="1" applyFill="1" applyBorder="1" applyAlignment="1">
      <alignment horizontal="center" vertical="top" wrapText="1"/>
    </xf>
    <xf numFmtId="3" fontId="1" fillId="5" borderId="65" xfId="0" applyNumberFormat="1" applyFont="1" applyFill="1" applyBorder="1" applyAlignment="1">
      <alignment horizontal="center" vertical="top" wrapText="1"/>
    </xf>
    <xf numFmtId="3" fontId="1" fillId="5" borderId="59" xfId="0" applyNumberFormat="1" applyFont="1" applyFill="1" applyBorder="1" applyAlignment="1">
      <alignment vertical="top" wrapText="1"/>
    </xf>
    <xf numFmtId="3" fontId="1" fillId="0" borderId="69" xfId="0" applyNumberFormat="1" applyFont="1" applyBorder="1" applyAlignment="1">
      <alignment horizontal="left" vertical="top" wrapText="1"/>
    </xf>
    <xf numFmtId="3" fontId="1" fillId="0" borderId="69" xfId="0" applyNumberFormat="1" applyFont="1" applyFill="1" applyBorder="1" applyAlignment="1">
      <alignment horizontal="left" vertical="top" wrapText="1"/>
    </xf>
    <xf numFmtId="3" fontId="1" fillId="0" borderId="7" xfId="0" applyNumberFormat="1" applyFont="1" applyBorder="1" applyAlignment="1">
      <alignment horizontal="center" vertical="top" wrapText="1"/>
    </xf>
    <xf numFmtId="165" fontId="1" fillId="0" borderId="47" xfId="0" applyNumberFormat="1" applyFont="1" applyBorder="1" applyAlignment="1">
      <alignment horizontal="center" vertical="top"/>
    </xf>
    <xf numFmtId="3" fontId="1" fillId="0" borderId="5" xfId="0" applyNumberFormat="1" applyFont="1" applyFill="1" applyBorder="1" applyAlignment="1">
      <alignment vertical="top" wrapText="1"/>
    </xf>
    <xf numFmtId="3" fontId="1" fillId="0" borderId="43" xfId="0" applyNumberFormat="1" applyFont="1" applyFill="1" applyBorder="1" applyAlignment="1">
      <alignment horizontal="left" vertical="top" wrapText="1"/>
    </xf>
    <xf numFmtId="165" fontId="2" fillId="4" borderId="58" xfId="0" applyNumberFormat="1" applyFont="1" applyFill="1" applyBorder="1" applyAlignment="1">
      <alignment horizontal="center" vertical="top"/>
    </xf>
    <xf numFmtId="165" fontId="2" fillId="4" borderId="58" xfId="0" applyNumberFormat="1" applyFont="1" applyFill="1" applyBorder="1" applyAlignment="1">
      <alignment horizontal="center" vertical="top" wrapText="1"/>
    </xf>
    <xf numFmtId="165" fontId="2" fillId="4" borderId="1" xfId="0" applyNumberFormat="1" applyFont="1" applyFill="1" applyBorder="1" applyAlignment="1">
      <alignment horizontal="center" vertical="top"/>
    </xf>
    <xf numFmtId="165" fontId="2" fillId="4" borderId="52" xfId="0" applyNumberFormat="1" applyFont="1" applyFill="1" applyBorder="1" applyAlignment="1">
      <alignment horizontal="center" vertical="top"/>
    </xf>
    <xf numFmtId="3" fontId="2" fillId="4" borderId="46" xfId="0" applyNumberFormat="1" applyFont="1" applyFill="1" applyBorder="1" applyAlignment="1">
      <alignment horizontal="right" vertical="top"/>
    </xf>
    <xf numFmtId="3" fontId="1" fillId="5" borderId="69" xfId="0" applyNumberFormat="1" applyFont="1" applyFill="1" applyBorder="1" applyAlignment="1">
      <alignment horizontal="center" vertical="top"/>
    </xf>
    <xf numFmtId="3" fontId="2" fillId="4" borderId="17" xfId="0" applyNumberFormat="1" applyFont="1" applyFill="1" applyBorder="1" applyAlignment="1">
      <alignment horizontal="right" vertical="top"/>
    </xf>
    <xf numFmtId="165" fontId="1" fillId="5" borderId="29" xfId="0" applyNumberFormat="1" applyFont="1" applyFill="1" applyBorder="1" applyAlignment="1">
      <alignment horizontal="center" vertical="top"/>
    </xf>
    <xf numFmtId="3" fontId="2" fillId="5" borderId="62" xfId="0" applyNumberFormat="1" applyFont="1" applyFill="1" applyBorder="1" applyAlignment="1">
      <alignment horizontal="center" vertical="top" wrapText="1"/>
    </xf>
    <xf numFmtId="3" fontId="2" fillId="0" borderId="38" xfId="0" applyNumberFormat="1" applyFont="1" applyFill="1" applyBorder="1" applyAlignment="1">
      <alignment vertical="center" wrapText="1"/>
    </xf>
    <xf numFmtId="49" fontId="2" fillId="0" borderId="63" xfId="0" applyNumberFormat="1" applyFont="1" applyBorder="1" applyAlignment="1">
      <alignment vertical="top" textRotation="90"/>
    </xf>
    <xf numFmtId="49" fontId="2" fillId="0" borderId="36" xfId="0" applyNumberFormat="1" applyFont="1" applyBorder="1" applyAlignment="1">
      <alignment vertical="top" textRotation="90"/>
    </xf>
    <xf numFmtId="3" fontId="2" fillId="4" borderId="17" xfId="0" applyNumberFormat="1" applyFont="1" applyFill="1" applyBorder="1" applyAlignment="1">
      <alignment horizontal="center" vertical="top"/>
    </xf>
    <xf numFmtId="0" fontId="1" fillId="5" borderId="23" xfId="0" applyNumberFormat="1" applyFont="1" applyFill="1" applyBorder="1" applyAlignment="1">
      <alignment horizontal="center" vertical="top" wrapText="1"/>
    </xf>
    <xf numFmtId="0" fontId="1" fillId="5" borderId="67" xfId="0" applyNumberFormat="1" applyFont="1" applyFill="1" applyBorder="1" applyAlignment="1">
      <alignment horizontal="center" vertical="top" wrapText="1"/>
    </xf>
    <xf numFmtId="3" fontId="1" fillId="0" borderId="69" xfId="0" applyNumberFormat="1" applyFont="1" applyBorder="1" applyAlignment="1">
      <alignment wrapText="1"/>
    </xf>
    <xf numFmtId="3" fontId="1" fillId="0" borderId="17" xfId="0" applyNumberFormat="1" applyFont="1" applyBorder="1" applyAlignment="1">
      <alignment wrapText="1"/>
    </xf>
    <xf numFmtId="0" fontId="1" fillId="5" borderId="50" xfId="0" applyNumberFormat="1" applyFont="1" applyFill="1" applyBorder="1" applyAlignment="1">
      <alignment vertical="top" wrapText="1"/>
    </xf>
    <xf numFmtId="3" fontId="2" fillId="0" borderId="36" xfId="0" applyNumberFormat="1" applyFont="1" applyBorder="1" applyAlignment="1">
      <alignment vertical="top"/>
    </xf>
    <xf numFmtId="3" fontId="1" fillId="0" borderId="50" xfId="0" applyNumberFormat="1" applyFont="1" applyBorder="1"/>
    <xf numFmtId="3" fontId="1" fillId="0" borderId="55" xfId="0" applyNumberFormat="1" applyFont="1" applyBorder="1"/>
    <xf numFmtId="3" fontId="1" fillId="0" borderId="56" xfId="0" applyNumberFormat="1" applyFont="1" applyBorder="1"/>
    <xf numFmtId="3" fontId="1" fillId="0" borderId="29" xfId="0" applyNumberFormat="1" applyFont="1" applyBorder="1"/>
    <xf numFmtId="3" fontId="1" fillId="0" borderId="47" xfId="0" applyNumberFormat="1" applyFont="1" applyBorder="1"/>
    <xf numFmtId="164" fontId="1" fillId="5" borderId="37" xfId="0" applyNumberFormat="1" applyFont="1" applyFill="1" applyBorder="1" applyAlignment="1">
      <alignment horizontal="center" vertical="top" wrapText="1"/>
    </xf>
    <xf numFmtId="3" fontId="1" fillId="0" borderId="44" xfId="0" applyNumberFormat="1" applyFont="1" applyBorder="1"/>
    <xf numFmtId="3" fontId="1" fillId="0" borderId="37" xfId="0" applyNumberFormat="1" applyFont="1" applyBorder="1"/>
    <xf numFmtId="3" fontId="1" fillId="0" borderId="31" xfId="0" applyNumberFormat="1" applyFont="1" applyBorder="1"/>
    <xf numFmtId="3" fontId="1" fillId="0" borderId="12" xfId="0" applyNumberFormat="1" applyFont="1" applyBorder="1" applyAlignment="1">
      <alignment wrapText="1"/>
    </xf>
    <xf numFmtId="3" fontId="1" fillId="0" borderId="11" xfId="0" applyNumberFormat="1" applyFont="1" applyBorder="1" applyAlignment="1">
      <alignment horizontal="center" vertical="top"/>
    </xf>
    <xf numFmtId="3" fontId="12" fillId="0" borderId="0" xfId="0" applyNumberFormat="1" applyFont="1"/>
    <xf numFmtId="164" fontId="12" fillId="0" borderId="0" xfId="0" applyNumberFormat="1" applyFont="1"/>
    <xf numFmtId="164" fontId="12" fillId="0" borderId="0" xfId="0" applyNumberFormat="1" applyFont="1" applyBorder="1"/>
    <xf numFmtId="3" fontId="12" fillId="5" borderId="50" xfId="0" applyNumberFormat="1" applyFont="1" applyFill="1" applyBorder="1" applyAlignment="1">
      <alignment horizontal="center" vertical="top"/>
    </xf>
    <xf numFmtId="164" fontId="12" fillId="5" borderId="55" xfId="0" applyNumberFormat="1" applyFont="1" applyFill="1" applyBorder="1" applyAlignment="1">
      <alignment horizontal="center" vertical="top"/>
    </xf>
    <xf numFmtId="164" fontId="12" fillId="5" borderId="56" xfId="0" applyNumberFormat="1" applyFont="1" applyFill="1" applyBorder="1" applyAlignment="1">
      <alignment horizontal="center" vertical="top"/>
    </xf>
    <xf numFmtId="3" fontId="12" fillId="5" borderId="12" xfId="0" applyNumberFormat="1" applyFont="1" applyFill="1" applyBorder="1" applyAlignment="1">
      <alignment horizontal="center" vertical="top"/>
    </xf>
    <xf numFmtId="3" fontId="12" fillId="5" borderId="12" xfId="0" applyNumberFormat="1" applyFont="1" applyFill="1" applyBorder="1" applyAlignment="1">
      <alignment horizontal="center" vertical="top" wrapText="1"/>
    </xf>
    <xf numFmtId="164" fontId="12" fillId="5" borderId="44" xfId="0" applyNumberFormat="1" applyFont="1" applyFill="1" applyBorder="1" applyAlignment="1">
      <alignment horizontal="center" vertical="top"/>
    </xf>
    <xf numFmtId="164" fontId="12" fillId="5" borderId="11" xfId="0" applyNumberFormat="1" applyFont="1" applyFill="1" applyBorder="1" applyAlignment="1">
      <alignment horizontal="center" vertical="top"/>
    </xf>
    <xf numFmtId="164" fontId="12" fillId="5" borderId="37" xfId="0" applyNumberFormat="1" applyFont="1" applyFill="1" applyBorder="1" applyAlignment="1">
      <alignment horizontal="center" vertical="top"/>
    </xf>
    <xf numFmtId="3" fontId="2" fillId="0" borderId="27" xfId="0" applyNumberFormat="1" applyFont="1" applyBorder="1" applyAlignment="1">
      <alignment vertical="top"/>
    </xf>
    <xf numFmtId="3" fontId="2" fillId="0" borderId="37" xfId="0" applyNumberFormat="1" applyFont="1" applyBorder="1" applyAlignment="1">
      <alignment vertical="top"/>
    </xf>
    <xf numFmtId="49" fontId="2" fillId="9" borderId="44" xfId="0" applyNumberFormat="1" applyFont="1" applyFill="1" applyBorder="1" applyAlignment="1">
      <alignment vertical="top" wrapText="1"/>
    </xf>
    <xf numFmtId="49" fontId="2" fillId="3" borderId="39" xfId="0" applyNumberFormat="1" applyFont="1" applyFill="1" applyBorder="1" applyAlignment="1">
      <alignment horizontal="center" vertical="top" wrapText="1"/>
    </xf>
    <xf numFmtId="3" fontId="1" fillId="0" borderId="18" xfId="0" applyNumberFormat="1" applyFont="1" applyBorder="1" applyAlignment="1">
      <alignment horizontal="center" vertical="top"/>
    </xf>
    <xf numFmtId="3" fontId="1" fillId="0" borderId="5" xfId="0" applyNumberFormat="1" applyFont="1" applyFill="1" applyBorder="1" applyAlignment="1">
      <alignment horizontal="center" vertical="top"/>
    </xf>
    <xf numFmtId="3" fontId="2" fillId="4" borderId="68" xfId="0" applyNumberFormat="1" applyFont="1" applyFill="1" applyBorder="1" applyAlignment="1">
      <alignment horizontal="center" vertical="top"/>
    </xf>
    <xf numFmtId="49" fontId="2" fillId="0" borderId="38" xfId="0" applyNumberFormat="1" applyFont="1" applyBorder="1" applyAlignment="1">
      <alignment vertical="top"/>
    </xf>
    <xf numFmtId="3" fontId="1" fillId="5" borderId="57" xfId="0" applyNumberFormat="1" applyFont="1" applyFill="1" applyBorder="1" applyAlignment="1">
      <alignment horizontal="center" vertical="top"/>
    </xf>
    <xf numFmtId="3" fontId="1" fillId="0" borderId="27" xfId="0" applyNumberFormat="1" applyFont="1" applyFill="1" applyBorder="1" applyAlignment="1">
      <alignment vertical="center" textRotation="90" wrapText="1"/>
    </xf>
    <xf numFmtId="3" fontId="1" fillId="0" borderId="37" xfId="0" applyNumberFormat="1" applyFont="1" applyFill="1" applyBorder="1" applyAlignment="1">
      <alignment vertical="center" textRotation="90" wrapText="1"/>
    </xf>
    <xf numFmtId="165" fontId="1" fillId="0" borderId="29" xfId="0" applyNumberFormat="1" applyFont="1" applyBorder="1" applyAlignment="1">
      <alignment horizontal="center" vertical="top"/>
    </xf>
    <xf numFmtId="165" fontId="12" fillId="5" borderId="11" xfId="0" applyNumberFormat="1" applyFont="1" applyFill="1" applyBorder="1" applyAlignment="1">
      <alignment horizontal="center" vertical="top"/>
    </xf>
    <xf numFmtId="165" fontId="12" fillId="5" borderId="0" xfId="0" applyNumberFormat="1" applyFont="1" applyFill="1" applyBorder="1" applyAlignment="1">
      <alignment horizontal="center" vertical="top"/>
    </xf>
    <xf numFmtId="165" fontId="18" fillId="5" borderId="55" xfId="0" applyNumberFormat="1" applyFont="1" applyFill="1" applyBorder="1" applyAlignment="1">
      <alignment horizontal="center" vertical="top"/>
    </xf>
    <xf numFmtId="165" fontId="18" fillId="5" borderId="56" xfId="0" applyNumberFormat="1" applyFont="1" applyFill="1" applyBorder="1" applyAlignment="1">
      <alignment horizontal="center" vertical="top"/>
    </xf>
    <xf numFmtId="165" fontId="12" fillId="5" borderId="37" xfId="0" applyNumberFormat="1" applyFont="1" applyFill="1" applyBorder="1" applyAlignment="1">
      <alignment horizontal="center" vertical="top" wrapText="1"/>
    </xf>
    <xf numFmtId="165" fontId="12" fillId="5" borderId="11" xfId="0" applyNumberFormat="1" applyFont="1" applyFill="1" applyBorder="1" applyAlignment="1">
      <alignment horizontal="center" vertical="top" wrapText="1"/>
    </xf>
    <xf numFmtId="49" fontId="1" fillId="5" borderId="13" xfId="0" applyNumberFormat="1" applyFont="1" applyFill="1" applyBorder="1" applyAlignment="1">
      <alignment vertical="top" wrapText="1"/>
    </xf>
    <xf numFmtId="49" fontId="1" fillId="5" borderId="47" xfId="0" applyNumberFormat="1" applyFont="1" applyFill="1" applyBorder="1" applyAlignment="1">
      <alignment vertical="top" wrapText="1"/>
    </xf>
    <xf numFmtId="3" fontId="1" fillId="0" borderId="69" xfId="0" applyNumberFormat="1" applyFont="1" applyFill="1" applyBorder="1" applyAlignment="1">
      <alignment vertical="top" wrapText="1"/>
    </xf>
    <xf numFmtId="3" fontId="1" fillId="0" borderId="7" xfId="0" applyNumberFormat="1" applyFont="1" applyFill="1" applyBorder="1" applyAlignment="1">
      <alignment horizontal="center" vertical="top" wrapText="1"/>
    </xf>
    <xf numFmtId="1" fontId="1" fillId="5" borderId="71" xfId="0" applyNumberFormat="1" applyFont="1" applyFill="1" applyBorder="1" applyAlignment="1">
      <alignment horizontal="center" vertical="top" wrapText="1"/>
    </xf>
    <xf numFmtId="165" fontId="20" fillId="0" borderId="23" xfId="0" applyNumberFormat="1" applyFont="1" applyBorder="1" applyAlignment="1">
      <alignment horizontal="center" vertical="top"/>
    </xf>
    <xf numFmtId="165" fontId="20" fillId="0" borderId="55" xfId="0" applyNumberFormat="1" applyFont="1" applyBorder="1" applyAlignment="1">
      <alignment horizontal="center" vertical="top"/>
    </xf>
    <xf numFmtId="165" fontId="20" fillId="0" borderId="56" xfId="0" applyNumberFormat="1" applyFont="1" applyBorder="1" applyAlignment="1">
      <alignment horizontal="center" vertical="top"/>
    </xf>
    <xf numFmtId="165" fontId="12" fillId="0" borderId="44" xfId="0" applyNumberFormat="1" applyFont="1" applyBorder="1" applyAlignment="1">
      <alignment horizontal="center" vertical="top"/>
    </xf>
    <xf numFmtId="3" fontId="12" fillId="0" borderId="12" xfId="0" applyNumberFormat="1" applyFont="1" applyBorder="1" applyAlignment="1">
      <alignment horizontal="center" vertical="top"/>
    </xf>
    <xf numFmtId="165" fontId="12" fillId="0" borderId="0" xfId="0" applyNumberFormat="1" applyFont="1" applyBorder="1" applyAlignment="1">
      <alignment horizontal="center" vertical="top"/>
    </xf>
    <xf numFmtId="3" fontId="12" fillId="0" borderId="50" xfId="0" applyNumberFormat="1" applyFont="1" applyBorder="1" applyAlignment="1">
      <alignment horizontal="center" vertical="top"/>
    </xf>
    <xf numFmtId="165" fontId="12" fillId="0" borderId="55" xfId="0" applyNumberFormat="1" applyFont="1" applyBorder="1" applyAlignment="1">
      <alignment horizontal="center" vertical="top"/>
    </xf>
    <xf numFmtId="164" fontId="2" fillId="4" borderId="16" xfId="0" applyNumberFormat="1" applyFont="1" applyFill="1" applyBorder="1" applyAlignment="1">
      <alignment horizontal="center" vertical="top" wrapText="1"/>
    </xf>
    <xf numFmtId="3" fontId="1" fillId="5" borderId="12" xfId="0" applyNumberFormat="1" applyFont="1" applyFill="1" applyBorder="1" applyAlignment="1">
      <alignment horizontal="center" vertical="top"/>
    </xf>
    <xf numFmtId="164" fontId="1" fillId="0" borderId="34" xfId="0" applyNumberFormat="1" applyFont="1" applyBorder="1" applyAlignment="1">
      <alignment horizontal="center" vertical="top"/>
    </xf>
    <xf numFmtId="164" fontId="1" fillId="0" borderId="22" xfId="0" applyNumberFormat="1" applyFont="1" applyBorder="1" applyAlignment="1">
      <alignment horizontal="center" vertical="top"/>
    </xf>
    <xf numFmtId="3" fontId="2" fillId="5" borderId="2" xfId="0" applyNumberFormat="1" applyFont="1" applyFill="1" applyBorder="1" applyAlignment="1">
      <alignment horizontal="left" vertical="top" wrapText="1"/>
    </xf>
    <xf numFmtId="3" fontId="2" fillId="0" borderId="19" xfId="0" applyNumberFormat="1" applyFont="1" applyBorder="1" applyAlignment="1">
      <alignment horizontal="center" vertical="center" textRotation="90" wrapText="1"/>
    </xf>
    <xf numFmtId="3" fontId="2" fillId="2" borderId="21" xfId="0" applyNumberFormat="1" applyFont="1" applyFill="1" applyBorder="1" applyAlignment="1">
      <alignment horizontal="right" vertical="top"/>
    </xf>
    <xf numFmtId="49" fontId="2" fillId="2" borderId="11" xfId="0" applyNumberFormat="1" applyFont="1" applyFill="1" applyBorder="1" applyAlignment="1">
      <alignment horizontal="center" vertical="top"/>
    </xf>
    <xf numFmtId="164" fontId="12" fillId="5" borderId="0" xfId="0" applyNumberFormat="1" applyFont="1" applyFill="1" applyBorder="1" applyAlignment="1">
      <alignment horizontal="center" vertical="top"/>
    </xf>
    <xf numFmtId="3" fontId="1" fillId="5" borderId="9" xfId="0" applyNumberFormat="1" applyFont="1" applyFill="1" applyBorder="1" applyAlignment="1">
      <alignment vertical="top" wrapText="1"/>
    </xf>
    <xf numFmtId="164" fontId="12" fillId="5" borderId="23" xfId="0" applyNumberFormat="1" applyFont="1" applyFill="1" applyBorder="1" applyAlignment="1">
      <alignment horizontal="center" vertical="top"/>
    </xf>
    <xf numFmtId="3" fontId="5" fillId="5" borderId="44" xfId="0" applyNumberFormat="1" applyFont="1" applyFill="1" applyBorder="1" applyAlignment="1">
      <alignment vertical="top" wrapText="1"/>
    </xf>
    <xf numFmtId="3" fontId="21" fillId="5" borderId="36" xfId="0" applyNumberFormat="1" applyFont="1" applyFill="1" applyBorder="1" applyAlignment="1">
      <alignment horizontal="center" vertical="top" wrapText="1"/>
    </xf>
    <xf numFmtId="3" fontId="5" fillId="5" borderId="43" xfId="0" applyNumberFormat="1" applyFont="1" applyFill="1" applyBorder="1" applyAlignment="1">
      <alignment horizontal="left" vertical="top" wrapText="1"/>
    </xf>
    <xf numFmtId="3" fontId="5" fillId="5" borderId="14" xfId="0" applyNumberFormat="1" applyFont="1" applyFill="1" applyBorder="1" applyAlignment="1">
      <alignment horizontal="left" vertical="top" wrapText="1"/>
    </xf>
    <xf numFmtId="3" fontId="5" fillId="5" borderId="10" xfId="0" applyNumberFormat="1" applyFont="1" applyFill="1" applyBorder="1" applyAlignment="1">
      <alignment horizontal="center" vertical="top" wrapText="1"/>
    </xf>
    <xf numFmtId="3" fontId="5" fillId="5" borderId="57" xfId="0" applyNumberFormat="1" applyFont="1" applyFill="1" applyBorder="1" applyAlignment="1">
      <alignment horizontal="center" vertical="top" wrapText="1"/>
    </xf>
    <xf numFmtId="3" fontId="5" fillId="5" borderId="12" xfId="0" applyNumberFormat="1" applyFont="1" applyFill="1" applyBorder="1" applyAlignment="1">
      <alignment horizontal="left" vertical="top" wrapText="1"/>
    </xf>
    <xf numFmtId="3" fontId="5" fillId="5" borderId="0" xfId="0" applyNumberFormat="1" applyFont="1" applyFill="1" applyBorder="1" applyAlignment="1">
      <alignment horizontal="left" vertical="top" wrapText="1"/>
    </xf>
    <xf numFmtId="3" fontId="5" fillId="5" borderId="11" xfId="0" applyNumberFormat="1" applyFont="1" applyFill="1" applyBorder="1" applyAlignment="1">
      <alignment horizontal="center" vertical="top" wrapText="1"/>
    </xf>
    <xf numFmtId="3" fontId="5" fillId="5" borderId="37" xfId="0" applyNumberFormat="1" applyFont="1" applyFill="1" applyBorder="1" applyAlignment="1">
      <alignment horizontal="center" vertical="top" wrapText="1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16" xfId="0" applyNumberFormat="1" applyFont="1" applyFill="1" applyBorder="1" applyAlignment="1">
      <alignment horizontal="center" vertical="top"/>
    </xf>
    <xf numFmtId="165" fontId="1" fillId="5" borderId="4" xfId="0" applyNumberFormat="1" applyFont="1" applyFill="1" applyBorder="1" applyAlignment="1">
      <alignment horizontal="center" vertical="top"/>
    </xf>
    <xf numFmtId="165" fontId="1" fillId="5" borderId="11" xfId="0" applyNumberFormat="1" applyFont="1" applyFill="1" applyBorder="1" applyAlignment="1">
      <alignment horizontal="center" vertical="top"/>
    </xf>
    <xf numFmtId="165" fontId="1" fillId="5" borderId="55" xfId="0" applyNumberFormat="1" applyFont="1" applyFill="1" applyBorder="1" applyAlignment="1">
      <alignment horizontal="center" vertical="top"/>
    </xf>
    <xf numFmtId="165" fontId="1" fillId="5" borderId="31" xfId="0" applyNumberFormat="1" applyFont="1" applyFill="1" applyBorder="1" applyAlignment="1">
      <alignment horizontal="center" vertical="top"/>
    </xf>
    <xf numFmtId="165" fontId="1" fillId="5" borderId="37" xfId="0" applyNumberFormat="1" applyFont="1" applyFill="1" applyBorder="1" applyAlignment="1">
      <alignment horizontal="center" vertical="top"/>
    </xf>
    <xf numFmtId="165" fontId="1" fillId="5" borderId="56" xfId="0" applyNumberFormat="1" applyFont="1" applyFill="1" applyBorder="1" applyAlignment="1">
      <alignment horizontal="center" vertical="top"/>
    </xf>
    <xf numFmtId="165" fontId="12" fillId="5" borderId="44" xfId="0" applyNumberFormat="1" applyFont="1" applyFill="1" applyBorder="1" applyAlignment="1">
      <alignment horizontal="center" vertical="top"/>
    </xf>
    <xf numFmtId="165" fontId="12" fillId="0" borderId="11" xfId="0" applyNumberFormat="1" applyFont="1" applyBorder="1" applyAlignment="1">
      <alignment horizontal="center" vertical="top"/>
    </xf>
    <xf numFmtId="165" fontId="12" fillId="5" borderId="37" xfId="0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center" vertical="top" wrapText="1"/>
    </xf>
    <xf numFmtId="165" fontId="1" fillId="5" borderId="13" xfId="0" applyNumberFormat="1" applyFont="1" applyFill="1" applyBorder="1" applyAlignment="1">
      <alignment horizontal="center" vertical="top"/>
    </xf>
    <xf numFmtId="165" fontId="1" fillId="5" borderId="44" xfId="0" applyNumberFormat="1" applyFont="1" applyFill="1" applyBorder="1" applyAlignment="1">
      <alignment horizontal="center" vertical="top"/>
    </xf>
    <xf numFmtId="165" fontId="1" fillId="5" borderId="47" xfId="0" applyNumberFormat="1" applyFont="1" applyFill="1" applyBorder="1" applyAlignment="1">
      <alignment horizontal="center" vertical="top"/>
    </xf>
    <xf numFmtId="165" fontId="1" fillId="0" borderId="11" xfId="0" applyNumberFormat="1" applyFont="1" applyBorder="1" applyAlignment="1">
      <alignment horizontal="center" vertical="top"/>
    </xf>
    <xf numFmtId="165" fontId="1" fillId="0" borderId="55" xfId="0" applyNumberFormat="1" applyFont="1" applyBorder="1" applyAlignment="1">
      <alignment horizontal="center" vertical="top"/>
    </xf>
    <xf numFmtId="165" fontId="1" fillId="5" borderId="30" xfId="0" applyNumberFormat="1" applyFont="1" applyFill="1" applyBorder="1" applyAlignment="1">
      <alignment horizontal="center" vertical="top"/>
    </xf>
    <xf numFmtId="165" fontId="1" fillId="0" borderId="4" xfId="0" applyNumberFormat="1" applyFont="1" applyFill="1" applyBorder="1" applyAlignment="1">
      <alignment horizontal="center" vertical="top"/>
    </xf>
    <xf numFmtId="165" fontId="1" fillId="0" borderId="55" xfId="0" applyNumberFormat="1" applyFont="1" applyFill="1" applyBorder="1" applyAlignment="1">
      <alignment horizontal="center" vertical="top"/>
    </xf>
    <xf numFmtId="49" fontId="1" fillId="5" borderId="0" xfId="0" applyNumberFormat="1" applyFont="1" applyFill="1" applyBorder="1" applyAlignment="1">
      <alignment horizontal="left" vertical="top"/>
    </xf>
    <xf numFmtId="164" fontId="1" fillId="0" borderId="55" xfId="0" applyNumberFormat="1" applyFont="1" applyBorder="1" applyAlignment="1">
      <alignment horizontal="center" vertical="top"/>
    </xf>
    <xf numFmtId="164" fontId="1" fillId="0" borderId="57" xfId="0" applyNumberFormat="1" applyFont="1" applyBorder="1" applyAlignment="1">
      <alignment horizontal="center" vertical="top"/>
    </xf>
    <xf numFmtId="164" fontId="2" fillId="2" borderId="20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/>
    </xf>
    <xf numFmtId="164" fontId="2" fillId="9" borderId="20" xfId="0" applyNumberFormat="1" applyFont="1" applyFill="1" applyBorder="1" applyAlignment="1">
      <alignment horizontal="center" vertical="top"/>
    </xf>
    <xf numFmtId="164" fontId="2" fillId="7" borderId="1" xfId="0" applyNumberFormat="1" applyFont="1" applyFill="1" applyBorder="1" applyAlignment="1">
      <alignment horizontal="center" vertical="top"/>
    </xf>
    <xf numFmtId="165" fontId="1" fillId="0" borderId="24" xfId="0" applyNumberFormat="1" applyFont="1" applyFill="1" applyBorder="1" applyAlignment="1">
      <alignment horizontal="center" vertical="top"/>
    </xf>
    <xf numFmtId="49" fontId="2" fillId="0" borderId="36" xfId="0" applyNumberFormat="1" applyFont="1" applyBorder="1" applyAlignment="1">
      <alignment vertical="top"/>
    </xf>
    <xf numFmtId="3" fontId="1" fillId="0" borderId="50" xfId="0" applyNumberFormat="1" applyFont="1" applyFill="1" applyBorder="1" applyAlignment="1">
      <alignment horizontal="center" vertical="top"/>
    </xf>
    <xf numFmtId="165" fontId="1" fillId="0" borderId="23" xfId="0" applyNumberFormat="1" applyFont="1" applyFill="1" applyBorder="1" applyAlignment="1">
      <alignment horizontal="center" vertical="top"/>
    </xf>
    <xf numFmtId="165" fontId="1" fillId="5" borderId="28" xfId="0" applyNumberFormat="1" applyFont="1" applyFill="1" applyBorder="1" applyAlignment="1">
      <alignment horizontal="center" vertical="top"/>
    </xf>
    <xf numFmtId="165" fontId="1" fillId="0" borderId="40" xfId="0" applyNumberFormat="1" applyFont="1" applyBorder="1" applyAlignment="1">
      <alignment horizontal="center" vertical="top"/>
    </xf>
    <xf numFmtId="165" fontId="1" fillId="0" borderId="45" xfId="0" applyNumberFormat="1" applyFont="1" applyBorder="1" applyAlignment="1">
      <alignment horizontal="center" vertical="top"/>
    </xf>
    <xf numFmtId="165" fontId="1" fillId="0" borderId="24" xfId="0" applyNumberFormat="1" applyFont="1" applyBorder="1" applyAlignment="1">
      <alignment horizontal="center" vertical="top"/>
    </xf>
    <xf numFmtId="165" fontId="1" fillId="0" borderId="30" xfId="0" applyNumberFormat="1" applyFont="1" applyBorder="1" applyAlignment="1">
      <alignment horizontal="center" vertical="top"/>
    </xf>
    <xf numFmtId="165" fontId="1" fillId="0" borderId="31" xfId="0" applyNumberFormat="1" applyFont="1" applyBorder="1" applyAlignment="1">
      <alignment horizontal="center" vertical="top"/>
    </xf>
    <xf numFmtId="165" fontId="1" fillId="0" borderId="44" xfId="0" applyNumberFormat="1" applyFont="1" applyBorder="1" applyAlignment="1">
      <alignment horizontal="center" vertical="top"/>
    </xf>
    <xf numFmtId="165" fontId="1" fillId="0" borderId="37" xfId="0" applyNumberFormat="1" applyFont="1" applyBorder="1" applyAlignment="1">
      <alignment horizontal="center" vertical="top"/>
    </xf>
    <xf numFmtId="165" fontId="2" fillId="4" borderId="75" xfId="0" applyNumberFormat="1" applyFont="1" applyFill="1" applyBorder="1" applyAlignment="1">
      <alignment horizontal="center" vertical="top"/>
    </xf>
    <xf numFmtId="165" fontId="1" fillId="0" borderId="56" xfId="0" applyNumberFormat="1" applyFont="1" applyBorder="1" applyAlignment="1">
      <alignment horizontal="center" vertical="top"/>
    </xf>
    <xf numFmtId="165" fontId="2" fillId="4" borderId="18" xfId="0" applyNumberFormat="1" applyFont="1" applyFill="1" applyBorder="1" applyAlignment="1">
      <alignment horizontal="center" vertical="top"/>
    </xf>
    <xf numFmtId="164" fontId="2" fillId="2" borderId="25" xfId="0" applyNumberFormat="1" applyFont="1" applyFill="1" applyBorder="1" applyAlignment="1">
      <alignment horizontal="center" vertical="top"/>
    </xf>
    <xf numFmtId="165" fontId="1" fillId="0" borderId="29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 vertical="top"/>
    </xf>
    <xf numFmtId="165" fontId="2" fillId="4" borderId="76" xfId="0" applyNumberFormat="1" applyFont="1" applyFill="1" applyBorder="1" applyAlignment="1">
      <alignment horizontal="center" vertical="top"/>
    </xf>
    <xf numFmtId="165" fontId="1" fillId="0" borderId="31" xfId="0" applyNumberFormat="1" applyFont="1" applyFill="1" applyBorder="1" applyAlignment="1">
      <alignment horizontal="center" vertical="top"/>
    </xf>
    <xf numFmtId="165" fontId="2" fillId="4" borderId="39" xfId="0" applyNumberFormat="1" applyFont="1" applyFill="1" applyBorder="1" applyAlignment="1">
      <alignment horizontal="center" vertical="top"/>
    </xf>
    <xf numFmtId="164" fontId="2" fillId="2" borderId="77" xfId="0" applyNumberFormat="1" applyFont="1" applyFill="1" applyBorder="1" applyAlignment="1">
      <alignment horizontal="center" vertical="top"/>
    </xf>
    <xf numFmtId="3" fontId="1" fillId="5" borderId="8" xfId="0" applyNumberFormat="1" applyFont="1" applyFill="1" applyBorder="1" applyAlignment="1">
      <alignment vertical="top" wrapText="1"/>
    </xf>
    <xf numFmtId="165" fontId="1" fillId="5" borderId="22" xfId="0" applyNumberFormat="1" applyFont="1" applyFill="1" applyBorder="1" applyAlignment="1">
      <alignment horizontal="center" vertical="top"/>
    </xf>
    <xf numFmtId="164" fontId="12" fillId="5" borderId="26" xfId="0" applyNumberFormat="1" applyFont="1" applyFill="1" applyBorder="1" applyAlignment="1">
      <alignment horizontal="center" vertical="top"/>
    </xf>
    <xf numFmtId="165" fontId="12" fillId="5" borderId="26" xfId="0" applyNumberFormat="1" applyFont="1" applyFill="1" applyBorder="1" applyAlignment="1">
      <alignment horizontal="center" vertical="top"/>
    </xf>
    <xf numFmtId="165" fontId="12" fillId="0" borderId="26" xfId="0" applyNumberFormat="1" applyFont="1" applyBorder="1" applyAlignment="1">
      <alignment horizontal="center" vertical="top"/>
    </xf>
    <xf numFmtId="165" fontId="12" fillId="5" borderId="22" xfId="0" applyNumberFormat="1" applyFont="1" applyFill="1" applyBorder="1" applyAlignment="1">
      <alignment horizontal="center" vertical="top"/>
    </xf>
    <xf numFmtId="164" fontId="1" fillId="3" borderId="30" xfId="0" applyNumberFormat="1" applyFont="1" applyFill="1" applyBorder="1" applyAlignment="1">
      <alignment horizontal="center" vertical="top" wrapText="1"/>
    </xf>
    <xf numFmtId="164" fontId="1" fillId="3" borderId="31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/>
    </xf>
    <xf numFmtId="3" fontId="1" fillId="0" borderId="49" xfId="0" applyNumberFormat="1" applyFont="1" applyBorder="1" applyAlignment="1">
      <alignment horizontal="center" vertical="top"/>
    </xf>
    <xf numFmtId="165" fontId="12" fillId="0" borderId="37" xfId="0" applyNumberFormat="1" applyFont="1" applyBorder="1" applyAlignment="1">
      <alignment horizontal="center" vertical="top"/>
    </xf>
    <xf numFmtId="165" fontId="20" fillId="0" borderId="47" xfId="0" applyNumberFormat="1" applyFont="1" applyBorder="1" applyAlignment="1">
      <alignment horizontal="center" vertical="top"/>
    </xf>
    <xf numFmtId="165" fontId="2" fillId="4" borderId="75" xfId="0" applyNumberFormat="1" applyFont="1" applyFill="1" applyBorder="1" applyAlignment="1">
      <alignment horizontal="center" vertical="top" wrapText="1"/>
    </xf>
    <xf numFmtId="165" fontId="2" fillId="4" borderId="76" xfId="0" applyNumberFormat="1" applyFont="1" applyFill="1" applyBorder="1" applyAlignment="1">
      <alignment horizontal="center" vertical="top" wrapText="1"/>
    </xf>
    <xf numFmtId="165" fontId="12" fillId="0" borderId="47" xfId="0" applyNumberFormat="1" applyFont="1" applyBorder="1" applyAlignment="1">
      <alignment horizontal="center" vertical="top"/>
    </xf>
    <xf numFmtId="165" fontId="12" fillId="0" borderId="56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65" fontId="1" fillId="0" borderId="8" xfId="0" applyNumberFormat="1" applyFont="1" applyBorder="1" applyAlignment="1">
      <alignment horizontal="center" vertical="top"/>
    </xf>
    <xf numFmtId="165" fontId="1" fillId="5" borderId="2" xfId="0" applyNumberFormat="1" applyFont="1" applyFill="1" applyBorder="1" applyAlignment="1">
      <alignment horizontal="center" vertical="top"/>
    </xf>
    <xf numFmtId="164" fontId="1" fillId="5" borderId="29" xfId="0" applyNumberFormat="1" applyFont="1" applyFill="1" applyBorder="1" applyAlignment="1">
      <alignment horizontal="center" vertical="top"/>
    </xf>
    <xf numFmtId="165" fontId="19" fillId="5" borderId="0" xfId="0" applyNumberFormat="1" applyFont="1" applyFill="1" applyBorder="1" applyAlignment="1">
      <alignment horizontal="center" vertical="top"/>
    </xf>
    <xf numFmtId="165" fontId="1" fillId="3" borderId="29" xfId="0" applyNumberFormat="1" applyFont="1" applyFill="1" applyBorder="1" applyAlignment="1">
      <alignment horizontal="center" vertical="top"/>
    </xf>
    <xf numFmtId="165" fontId="12" fillId="5" borderId="0" xfId="0" applyNumberFormat="1" applyFont="1" applyFill="1" applyBorder="1" applyAlignment="1">
      <alignment horizontal="center" vertical="top" wrapText="1"/>
    </xf>
    <xf numFmtId="165" fontId="12" fillId="5" borderId="23" xfId="0" applyNumberFormat="1" applyFont="1" applyFill="1" applyBorder="1" applyAlignment="1">
      <alignment horizontal="center" vertical="top" wrapText="1"/>
    </xf>
    <xf numFmtId="165" fontId="1" fillId="5" borderId="23" xfId="0" applyNumberFormat="1" applyFont="1" applyFill="1" applyBorder="1" applyAlignment="1">
      <alignment horizontal="center" vertical="top" wrapText="1"/>
    </xf>
    <xf numFmtId="165" fontId="1" fillId="5" borderId="7" xfId="0" applyNumberFormat="1" applyFont="1" applyFill="1" applyBorder="1" applyAlignment="1">
      <alignment horizontal="center" vertical="top" wrapText="1"/>
    </xf>
    <xf numFmtId="164" fontId="12" fillId="5" borderId="22" xfId="0" applyNumberFormat="1" applyFont="1" applyFill="1" applyBorder="1" applyAlignment="1">
      <alignment horizontal="center" vertical="top"/>
    </xf>
    <xf numFmtId="165" fontId="12" fillId="5" borderId="26" xfId="0" applyNumberFormat="1" applyFont="1" applyFill="1" applyBorder="1" applyAlignment="1">
      <alignment horizontal="center" vertical="top" wrapText="1"/>
    </xf>
    <xf numFmtId="164" fontId="2" fillId="4" borderId="39" xfId="0" applyNumberFormat="1" applyFont="1" applyFill="1" applyBorder="1" applyAlignment="1">
      <alignment horizontal="center" vertical="top" wrapText="1"/>
    </xf>
    <xf numFmtId="165" fontId="2" fillId="2" borderId="39" xfId="0" applyNumberFormat="1" applyFont="1" applyFill="1" applyBorder="1" applyAlignment="1">
      <alignment horizontal="center" vertical="top"/>
    </xf>
    <xf numFmtId="165" fontId="1" fillId="3" borderId="29" xfId="0" applyNumberFormat="1" applyFont="1" applyFill="1" applyBorder="1" applyAlignment="1">
      <alignment horizontal="center" vertical="top" wrapText="1"/>
    </xf>
    <xf numFmtId="165" fontId="18" fillId="5" borderId="23" xfId="0" applyNumberFormat="1" applyFont="1" applyFill="1" applyBorder="1" applyAlignment="1">
      <alignment horizontal="center" vertical="top"/>
    </xf>
    <xf numFmtId="164" fontId="1" fillId="5" borderId="28" xfId="0" applyNumberFormat="1" applyFont="1" applyFill="1" applyBorder="1" applyAlignment="1">
      <alignment horizontal="center" vertical="top" wrapText="1"/>
    </xf>
    <xf numFmtId="164" fontId="1" fillId="5" borderId="22" xfId="0" applyNumberFormat="1" applyFont="1" applyFill="1" applyBorder="1" applyAlignment="1">
      <alignment horizontal="center" vertical="top" wrapText="1"/>
    </xf>
    <xf numFmtId="164" fontId="1" fillId="5" borderId="26" xfId="0" applyNumberFormat="1" applyFont="1" applyFill="1" applyBorder="1" applyAlignment="1">
      <alignment horizontal="center" vertical="top" wrapText="1"/>
    </xf>
    <xf numFmtId="165" fontId="18" fillId="5" borderId="22" xfId="0" applyNumberFormat="1" applyFont="1" applyFill="1" applyBorder="1" applyAlignment="1">
      <alignment horizontal="center" vertical="top"/>
    </xf>
    <xf numFmtId="165" fontId="1" fillId="5" borderId="0" xfId="0" applyNumberFormat="1" applyFont="1" applyFill="1" applyBorder="1" applyAlignment="1">
      <alignment vertical="top"/>
    </xf>
    <xf numFmtId="165" fontId="1" fillId="5" borderId="23" xfId="0" applyNumberFormat="1" applyFont="1" applyFill="1" applyBorder="1" applyAlignment="1">
      <alignment vertical="top"/>
    </xf>
    <xf numFmtId="165" fontId="1" fillId="0" borderId="30" xfId="0" applyNumberFormat="1" applyFont="1" applyFill="1" applyBorder="1" applyAlignment="1">
      <alignment horizontal="center" vertical="top"/>
    </xf>
    <xf numFmtId="165" fontId="1" fillId="0" borderId="47" xfId="0" applyNumberFormat="1" applyFont="1" applyFill="1" applyBorder="1" applyAlignment="1">
      <alignment horizontal="center" vertical="top"/>
    </xf>
    <xf numFmtId="164" fontId="2" fillId="4" borderId="75" xfId="0" applyNumberFormat="1" applyFont="1" applyFill="1" applyBorder="1" applyAlignment="1">
      <alignment horizontal="center" vertical="top"/>
    </xf>
    <xf numFmtId="164" fontId="2" fillId="9" borderId="25" xfId="0" applyNumberFormat="1" applyFont="1" applyFill="1" applyBorder="1" applyAlignment="1">
      <alignment horizontal="center" vertical="top"/>
    </xf>
    <xf numFmtId="164" fontId="2" fillId="7" borderId="18" xfId="0" applyNumberFormat="1" applyFont="1" applyFill="1" applyBorder="1" applyAlignment="1">
      <alignment horizontal="center" vertical="top"/>
    </xf>
    <xf numFmtId="164" fontId="2" fillId="9" borderId="77" xfId="0" applyNumberFormat="1" applyFont="1" applyFill="1" applyBorder="1" applyAlignment="1">
      <alignment horizontal="center" vertical="top"/>
    </xf>
    <xf numFmtId="164" fontId="2" fillId="7" borderId="39" xfId="0" applyNumberFormat="1" applyFont="1" applyFill="1" applyBorder="1" applyAlignment="1">
      <alignment horizontal="center" vertical="top"/>
    </xf>
    <xf numFmtId="164" fontId="2" fillId="7" borderId="55" xfId="0" applyNumberFormat="1" applyFont="1" applyFill="1" applyBorder="1" applyAlignment="1">
      <alignment horizontal="center" vertical="top" wrapText="1"/>
    </xf>
    <xf numFmtId="3" fontId="2" fillId="0" borderId="25" xfId="0" applyNumberFormat="1" applyFont="1" applyBorder="1" applyAlignment="1">
      <alignment horizontal="center" vertical="center" textRotation="90" wrapText="1"/>
    </xf>
    <xf numFmtId="3" fontId="2" fillId="0" borderId="21" xfId="0" applyNumberFormat="1" applyFont="1" applyBorder="1" applyAlignment="1">
      <alignment horizontal="center" vertical="center" textRotation="90" wrapText="1"/>
    </xf>
    <xf numFmtId="164" fontId="2" fillId="7" borderId="47" xfId="0" applyNumberFormat="1" applyFont="1" applyFill="1" applyBorder="1" applyAlignment="1">
      <alignment horizontal="center" vertical="top" wrapText="1"/>
    </xf>
    <xf numFmtId="164" fontId="2" fillId="7" borderId="56" xfId="0" applyNumberFormat="1" applyFont="1" applyFill="1" applyBorder="1" applyAlignment="1">
      <alignment horizontal="center" vertical="top" wrapText="1"/>
    </xf>
    <xf numFmtId="164" fontId="2" fillId="4" borderId="47" xfId="0" applyNumberFormat="1" applyFont="1" applyFill="1" applyBorder="1" applyAlignment="1">
      <alignment horizontal="center" vertical="top" wrapText="1"/>
    </xf>
    <xf numFmtId="164" fontId="2" fillId="4" borderId="56" xfId="0" applyNumberFormat="1" applyFont="1" applyFill="1" applyBorder="1" applyAlignment="1">
      <alignment horizontal="center" vertical="top" wrapText="1"/>
    </xf>
    <xf numFmtId="164" fontId="1" fillId="5" borderId="47" xfId="0" applyNumberFormat="1" applyFont="1" applyFill="1" applyBorder="1" applyAlignment="1">
      <alignment horizontal="center" vertical="top"/>
    </xf>
    <xf numFmtId="164" fontId="1" fillId="5" borderId="56" xfId="0" applyNumberFormat="1" applyFont="1" applyFill="1" applyBorder="1" applyAlignment="1">
      <alignment horizontal="center" vertical="top"/>
    </xf>
    <xf numFmtId="164" fontId="1" fillId="0" borderId="47" xfId="0" applyNumberFormat="1" applyFont="1" applyBorder="1" applyAlignment="1">
      <alignment horizontal="center" vertical="top"/>
    </xf>
    <xf numFmtId="164" fontId="1" fillId="0" borderId="56" xfId="0" applyNumberFormat="1" applyFont="1" applyBorder="1" applyAlignment="1">
      <alignment horizontal="center" vertical="top"/>
    </xf>
    <xf numFmtId="164" fontId="1" fillId="4" borderId="47" xfId="0" applyNumberFormat="1" applyFont="1" applyFill="1" applyBorder="1" applyAlignment="1">
      <alignment horizontal="center" vertical="top"/>
    </xf>
    <xf numFmtId="164" fontId="1" fillId="4" borderId="56" xfId="0" applyNumberFormat="1" applyFont="1" applyFill="1" applyBorder="1" applyAlignment="1">
      <alignment horizontal="center" vertical="top"/>
    </xf>
    <xf numFmtId="164" fontId="2" fillId="7" borderId="9" xfId="0" applyNumberFormat="1" applyFont="1" applyFill="1" applyBorder="1" applyAlignment="1">
      <alignment horizontal="center" vertical="top"/>
    </xf>
    <xf numFmtId="164" fontId="2" fillId="7" borderId="57" xfId="0" applyNumberFormat="1" applyFont="1" applyFill="1" applyBorder="1" applyAlignment="1">
      <alignment horizontal="center" vertical="top"/>
    </xf>
    <xf numFmtId="164" fontId="1" fillId="0" borderId="9" xfId="0" applyNumberFormat="1" applyFont="1" applyBorder="1" applyAlignment="1">
      <alignment horizontal="center" vertical="top"/>
    </xf>
    <xf numFmtId="164" fontId="2" fillId="4" borderId="76" xfId="0" applyNumberFormat="1" applyFont="1" applyFill="1" applyBorder="1" applyAlignment="1">
      <alignment horizontal="center" vertical="top"/>
    </xf>
    <xf numFmtId="3" fontId="16" fillId="0" borderId="51" xfId="0" applyNumberFormat="1" applyFont="1" applyBorder="1" applyAlignment="1">
      <alignment horizontal="center" vertical="center" textRotation="90" wrapText="1"/>
    </xf>
    <xf numFmtId="164" fontId="1" fillId="5" borderId="50" xfId="0" applyNumberFormat="1" applyFont="1" applyFill="1" applyBorder="1" applyAlignment="1">
      <alignment horizontal="center" vertical="top"/>
    </xf>
    <xf numFmtId="164" fontId="5" fillId="5" borderId="26" xfId="0" applyNumberFormat="1" applyFont="1" applyFill="1" applyBorder="1" applyAlignment="1">
      <alignment horizontal="center" vertical="top"/>
    </xf>
    <xf numFmtId="164" fontId="5" fillId="5" borderId="11" xfId="0" applyNumberFormat="1" applyFont="1" applyFill="1" applyBorder="1" applyAlignment="1">
      <alignment horizontal="center" vertical="top"/>
    </xf>
    <xf numFmtId="164" fontId="5" fillId="5" borderId="37" xfId="0" applyNumberFormat="1" applyFont="1" applyFill="1" applyBorder="1" applyAlignment="1">
      <alignment horizontal="center" vertical="top"/>
    </xf>
    <xf numFmtId="3" fontId="5" fillId="5" borderId="12" xfId="0" applyNumberFormat="1" applyFont="1" applyFill="1" applyBorder="1" applyAlignment="1">
      <alignment horizontal="center" vertical="top"/>
    </xf>
    <xf numFmtId="3" fontId="5" fillId="5" borderId="69" xfId="0" applyNumberFormat="1" applyFont="1" applyFill="1" applyBorder="1" applyAlignment="1">
      <alignment horizontal="center" vertical="top" wrapText="1"/>
    </xf>
    <xf numFmtId="164" fontId="5" fillId="5" borderId="6" xfId="0" applyNumberFormat="1" applyFont="1" applyFill="1" applyBorder="1" applyAlignment="1">
      <alignment horizontal="center" vertical="top" wrapText="1"/>
    </xf>
    <xf numFmtId="164" fontId="5" fillId="5" borderId="3" xfId="0" applyNumberFormat="1" applyFont="1" applyFill="1" applyBorder="1" applyAlignment="1">
      <alignment horizontal="center" vertical="top" wrapText="1"/>
    </xf>
    <xf numFmtId="164" fontId="5" fillId="5" borderId="71" xfId="0" applyNumberFormat="1" applyFont="1" applyFill="1" applyBorder="1" applyAlignment="1">
      <alignment horizontal="center" vertical="top" wrapText="1"/>
    </xf>
    <xf numFmtId="164" fontId="21" fillId="4" borderId="16" xfId="0" applyNumberFormat="1" applyFont="1" applyFill="1" applyBorder="1" applyAlignment="1">
      <alignment horizontal="center" vertical="top" wrapText="1"/>
    </xf>
    <xf numFmtId="164" fontId="21" fillId="4" borderId="39" xfId="0" applyNumberFormat="1" applyFont="1" applyFill="1" applyBorder="1" applyAlignment="1">
      <alignment horizontal="center" vertical="top" wrapText="1"/>
    </xf>
    <xf numFmtId="165" fontId="5" fillId="5" borderId="26" xfId="0" applyNumberFormat="1" applyFont="1" applyFill="1" applyBorder="1" applyAlignment="1">
      <alignment horizontal="center" vertical="top" wrapText="1"/>
    </xf>
    <xf numFmtId="165" fontId="5" fillId="5" borderId="11" xfId="0" applyNumberFormat="1" applyFont="1" applyFill="1" applyBorder="1" applyAlignment="1">
      <alignment horizontal="center" vertical="top" wrapText="1"/>
    </xf>
    <xf numFmtId="165" fontId="5" fillId="5" borderId="37" xfId="0" applyNumberFormat="1" applyFont="1" applyFill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/>
    </xf>
    <xf numFmtId="165" fontId="5" fillId="0" borderId="28" xfId="0" applyNumberFormat="1" applyFont="1" applyBorder="1" applyAlignment="1">
      <alignment horizontal="center" vertical="top"/>
    </xf>
    <xf numFmtId="165" fontId="5" fillId="0" borderId="4" xfId="0" applyNumberFormat="1" applyFont="1" applyBorder="1" applyAlignment="1">
      <alignment horizontal="center" vertical="top"/>
    </xf>
    <xf numFmtId="165" fontId="5" fillId="0" borderId="31" xfId="0" applyNumberFormat="1" applyFont="1" applyBorder="1" applyAlignment="1">
      <alignment horizontal="center" vertical="top"/>
    </xf>
    <xf numFmtId="3" fontId="2" fillId="2" borderId="1" xfId="0" applyNumberFormat="1" applyFont="1" applyFill="1" applyBorder="1" applyAlignment="1">
      <alignment vertical="top" wrapText="1"/>
    </xf>
    <xf numFmtId="3" fontId="2" fillId="2" borderId="41" xfId="0" applyNumberFormat="1" applyFont="1" applyFill="1" applyBorder="1" applyAlignment="1">
      <alignment vertical="top" wrapText="1"/>
    </xf>
    <xf numFmtId="3" fontId="2" fillId="2" borderId="20" xfId="0" applyNumberFormat="1" applyFont="1" applyFill="1" applyBorder="1" applyAlignment="1">
      <alignment vertical="top" wrapText="1"/>
    </xf>
    <xf numFmtId="3" fontId="2" fillId="2" borderId="21" xfId="0" applyNumberFormat="1" applyFont="1" applyFill="1" applyBorder="1" applyAlignment="1">
      <alignment vertical="top" wrapText="1"/>
    </xf>
    <xf numFmtId="165" fontId="1" fillId="5" borderId="5" xfId="0" applyNumberFormat="1" applyFont="1" applyFill="1" applyBorder="1" applyAlignment="1">
      <alignment horizontal="center" vertical="top"/>
    </xf>
    <xf numFmtId="165" fontId="1" fillId="5" borderId="50" xfId="0" applyNumberFormat="1" applyFont="1" applyFill="1" applyBorder="1" applyAlignment="1">
      <alignment horizontal="center" vertical="top"/>
    </xf>
    <xf numFmtId="165" fontId="2" fillId="4" borderId="17" xfId="0" applyNumberFormat="1" applyFont="1" applyFill="1" applyBorder="1" applyAlignment="1">
      <alignment horizontal="center" vertical="top"/>
    </xf>
    <xf numFmtId="164" fontId="16" fillId="0" borderId="72" xfId="0" applyNumberFormat="1" applyFont="1" applyBorder="1" applyAlignment="1">
      <alignment horizontal="center" vertical="center" textRotation="90" wrapText="1"/>
    </xf>
    <xf numFmtId="165" fontId="21" fillId="4" borderId="61" xfId="0" applyNumberFormat="1" applyFont="1" applyFill="1" applyBorder="1" applyAlignment="1">
      <alignment horizontal="center" vertical="top"/>
    </xf>
    <xf numFmtId="165" fontId="21" fillId="4" borderId="76" xfId="0" applyNumberFormat="1" applyFont="1" applyFill="1" applyBorder="1" applyAlignment="1">
      <alignment horizontal="center" vertical="top"/>
    </xf>
    <xf numFmtId="165" fontId="1" fillId="5" borderId="36" xfId="0" applyNumberFormat="1" applyFont="1" applyFill="1" applyBorder="1" applyAlignment="1">
      <alignment horizontal="center" vertical="top"/>
    </xf>
    <xf numFmtId="165" fontId="1" fillId="5" borderId="36" xfId="0" applyNumberFormat="1" applyFont="1" applyFill="1" applyBorder="1" applyAlignment="1">
      <alignment vertical="top"/>
    </xf>
    <xf numFmtId="165" fontId="1" fillId="5" borderId="62" xfId="0" applyNumberFormat="1" applyFont="1" applyFill="1" applyBorder="1" applyAlignment="1">
      <alignment vertical="top"/>
    </xf>
    <xf numFmtId="164" fontId="2" fillId="4" borderId="66" xfId="0" applyNumberFormat="1" applyFont="1" applyFill="1" applyBorder="1" applyAlignment="1">
      <alignment horizontal="center" vertical="top"/>
    </xf>
    <xf numFmtId="165" fontId="1" fillId="5" borderId="12" xfId="0" applyNumberFormat="1" applyFont="1" applyFill="1" applyBorder="1" applyAlignment="1">
      <alignment vertical="top"/>
    </xf>
    <xf numFmtId="165" fontId="1" fillId="5" borderId="50" xfId="0" applyNumberFormat="1" applyFont="1" applyFill="1" applyBorder="1" applyAlignment="1">
      <alignment vertical="top"/>
    </xf>
    <xf numFmtId="49" fontId="2" fillId="9" borderId="26" xfId="0" applyNumberFormat="1" applyFont="1" applyFill="1" applyBorder="1" applyAlignment="1">
      <alignment horizontal="center" vertical="top"/>
    </xf>
    <xf numFmtId="49" fontId="2" fillId="9" borderId="32" xfId="0" applyNumberFormat="1" applyFont="1" applyFill="1" applyBorder="1" applyAlignment="1">
      <alignment horizontal="center" vertical="top"/>
    </xf>
    <xf numFmtId="49" fontId="2" fillId="9" borderId="30" xfId="0" applyNumberFormat="1" applyFont="1" applyFill="1" applyBorder="1" applyAlignment="1">
      <alignment horizontal="center" vertical="top"/>
    </xf>
    <xf numFmtId="49" fontId="2" fillId="9" borderId="18" xfId="0" applyNumberFormat="1" applyFont="1" applyFill="1" applyBorder="1" applyAlignment="1">
      <alignment horizontal="center" vertical="top"/>
    </xf>
    <xf numFmtId="3" fontId="1" fillId="3" borderId="26" xfId="0" applyNumberFormat="1" applyFont="1" applyFill="1" applyBorder="1" applyAlignment="1">
      <alignment horizontal="left" vertical="top" wrapText="1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/>
    </xf>
    <xf numFmtId="49" fontId="2" fillId="2" borderId="16" xfId="0" applyNumberFormat="1" applyFont="1" applyFill="1" applyBorder="1" applyAlignment="1">
      <alignment horizontal="center" vertical="top"/>
    </xf>
    <xf numFmtId="49" fontId="2" fillId="3" borderId="0" xfId="0" applyNumberFormat="1" applyFont="1" applyFill="1" applyBorder="1" applyAlignment="1">
      <alignment horizontal="center" vertical="top"/>
    </xf>
    <xf numFmtId="3" fontId="2" fillId="0" borderId="4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1" fillId="0" borderId="50" xfId="0" applyNumberFormat="1" applyFont="1" applyFill="1" applyBorder="1" applyAlignment="1">
      <alignment horizontal="left" vertical="top" wrapText="1"/>
    </xf>
    <xf numFmtId="3" fontId="2" fillId="3" borderId="26" xfId="0" applyNumberFormat="1" applyFont="1" applyFill="1" applyBorder="1" applyAlignment="1">
      <alignment horizontal="left" vertical="top" wrapText="1"/>
    </xf>
    <xf numFmtId="3" fontId="1" fillId="0" borderId="48" xfId="0" applyNumberFormat="1" applyFont="1" applyFill="1" applyBorder="1" applyAlignment="1">
      <alignment horizontal="center" vertical="top" wrapText="1"/>
    </xf>
    <xf numFmtId="3" fontId="1" fillId="0" borderId="55" xfId="0" applyNumberFormat="1" applyFont="1" applyFill="1" applyBorder="1" applyAlignment="1">
      <alignment horizontal="center" vertical="top" wrapText="1"/>
    </xf>
    <xf numFmtId="1" fontId="1" fillId="5" borderId="56" xfId="0" applyNumberFormat="1" applyFont="1" applyFill="1" applyBorder="1" applyAlignment="1">
      <alignment horizontal="center" vertical="top" wrapText="1"/>
    </xf>
    <xf numFmtId="3" fontId="1" fillId="5" borderId="26" xfId="0" applyNumberFormat="1" applyFont="1" applyFill="1" applyBorder="1" applyAlignment="1">
      <alignment horizontal="left" vertical="top" wrapText="1"/>
    </xf>
    <xf numFmtId="3" fontId="1" fillId="0" borderId="5" xfId="0" applyNumberFormat="1" applyFont="1" applyFill="1" applyBorder="1" applyAlignment="1">
      <alignment horizontal="left" vertical="top" wrapText="1"/>
    </xf>
    <xf numFmtId="3" fontId="1" fillId="0" borderId="0" xfId="0" applyNumberFormat="1" applyFont="1" applyAlignment="1">
      <alignment horizontal="left"/>
    </xf>
    <xf numFmtId="165" fontId="12" fillId="0" borderId="11" xfId="0" applyNumberFormat="1" applyFont="1" applyBorder="1" applyAlignment="1">
      <alignment horizontal="center" vertical="top"/>
    </xf>
    <xf numFmtId="3" fontId="12" fillId="0" borderId="50" xfId="0" applyNumberFormat="1" applyFont="1" applyBorder="1" applyAlignment="1">
      <alignment horizontal="center" vertical="top"/>
    </xf>
    <xf numFmtId="3" fontId="1" fillId="5" borderId="46" xfId="0" applyNumberFormat="1" applyFont="1" applyFill="1" applyBorder="1" applyAlignment="1">
      <alignment horizontal="left" vertical="top" wrapText="1"/>
    </xf>
    <xf numFmtId="3" fontId="1" fillId="5" borderId="17" xfId="0" applyNumberFormat="1" applyFont="1" applyFill="1" applyBorder="1" applyAlignment="1">
      <alignment horizontal="left" vertical="top" wrapText="1"/>
    </xf>
    <xf numFmtId="3" fontId="1" fillId="5" borderId="49" xfId="0" applyNumberFormat="1" applyFont="1" applyFill="1" applyBorder="1" applyAlignment="1">
      <alignment horizontal="center" vertical="top" wrapText="1"/>
    </xf>
    <xf numFmtId="3" fontId="1" fillId="5" borderId="39" xfId="0" applyNumberFormat="1" applyFont="1" applyFill="1" applyBorder="1" applyAlignment="1">
      <alignment horizontal="center" vertical="top" wrapText="1"/>
    </xf>
    <xf numFmtId="3" fontId="1" fillId="0" borderId="49" xfId="0" applyNumberFormat="1" applyFont="1" applyFill="1" applyBorder="1" applyAlignment="1">
      <alignment horizontal="center" vertical="top" wrapText="1"/>
    </xf>
    <xf numFmtId="3" fontId="1" fillId="0" borderId="39" xfId="0" applyNumberFormat="1" applyFont="1" applyFill="1" applyBorder="1" applyAlignment="1">
      <alignment horizontal="center" vertical="top" wrapText="1"/>
    </xf>
    <xf numFmtId="3" fontId="1" fillId="5" borderId="31" xfId="0" applyNumberFormat="1" applyFont="1" applyFill="1" applyBorder="1" applyAlignment="1">
      <alignment horizontal="center" vertical="top" wrapText="1"/>
    </xf>
    <xf numFmtId="3" fontId="1" fillId="5" borderId="56" xfId="0" applyNumberFormat="1" applyFont="1" applyFill="1" applyBorder="1" applyAlignment="1">
      <alignment horizontal="center" vertical="top" wrapText="1"/>
    </xf>
    <xf numFmtId="3" fontId="12" fillId="0" borderId="12" xfId="0" applyNumberFormat="1" applyFont="1" applyBorder="1" applyAlignment="1">
      <alignment horizontal="center" vertical="top"/>
    </xf>
    <xf numFmtId="165" fontId="12" fillId="0" borderId="44" xfId="0" applyNumberFormat="1" applyFont="1" applyBorder="1" applyAlignment="1">
      <alignment horizontal="center" vertical="top"/>
    </xf>
    <xf numFmtId="165" fontId="12" fillId="5" borderId="0" xfId="0" applyNumberFormat="1" applyFont="1" applyFill="1" applyBorder="1" applyAlignment="1">
      <alignment horizontal="center" vertical="top"/>
    </xf>
    <xf numFmtId="3" fontId="1" fillId="5" borderId="50" xfId="0" applyNumberFormat="1" applyFont="1" applyFill="1" applyBorder="1" applyAlignment="1">
      <alignment horizontal="left" vertical="top" wrapText="1"/>
    </xf>
    <xf numFmtId="3" fontId="1" fillId="5" borderId="48" xfId="0" applyNumberFormat="1" applyFont="1" applyFill="1" applyBorder="1" applyAlignment="1">
      <alignment horizontal="center" vertical="top" wrapText="1"/>
    </xf>
    <xf numFmtId="3" fontId="1" fillId="5" borderId="55" xfId="0" applyNumberFormat="1" applyFont="1" applyFill="1" applyBorder="1" applyAlignment="1">
      <alignment horizontal="center" vertical="top" wrapText="1"/>
    </xf>
    <xf numFmtId="49" fontId="2" fillId="9" borderId="44" xfId="0" applyNumberFormat="1" applyFont="1" applyFill="1" applyBorder="1" applyAlignment="1">
      <alignment horizontal="center" vertical="top"/>
    </xf>
    <xf numFmtId="49" fontId="2" fillId="5" borderId="36" xfId="0" applyNumberFormat="1" applyFont="1" applyFill="1" applyBorder="1" applyAlignment="1">
      <alignment horizontal="center" vertical="top"/>
    </xf>
    <xf numFmtId="3" fontId="1" fillId="5" borderId="5" xfId="0" applyNumberFormat="1" applyFont="1" applyFill="1" applyBorder="1" applyAlignment="1">
      <alignment horizontal="center" vertical="top"/>
    </xf>
    <xf numFmtId="3" fontId="1" fillId="5" borderId="12" xfId="0" applyNumberFormat="1" applyFont="1" applyFill="1" applyBorder="1" applyAlignment="1">
      <alignment horizontal="center" vertical="top"/>
    </xf>
    <xf numFmtId="165" fontId="1" fillId="5" borderId="29" xfId="0" applyNumberFormat="1" applyFont="1" applyFill="1" applyBorder="1" applyAlignment="1">
      <alignment horizontal="center" vertical="top"/>
    </xf>
    <xf numFmtId="165" fontId="1" fillId="5" borderId="0" xfId="0" applyNumberFormat="1" applyFont="1" applyFill="1" applyBorder="1" applyAlignment="1">
      <alignment horizontal="center" vertical="top"/>
    </xf>
    <xf numFmtId="165" fontId="1" fillId="5" borderId="30" xfId="0" applyNumberFormat="1" applyFont="1" applyFill="1" applyBorder="1" applyAlignment="1">
      <alignment horizontal="center" vertical="top"/>
    </xf>
    <xf numFmtId="165" fontId="1" fillId="5" borderId="44" xfId="0" applyNumberFormat="1" applyFont="1" applyFill="1" applyBorder="1" applyAlignment="1">
      <alignment horizontal="center" vertical="top"/>
    </xf>
    <xf numFmtId="165" fontId="1" fillId="5" borderId="47" xfId="0" applyNumberFormat="1" applyFont="1" applyFill="1" applyBorder="1" applyAlignment="1">
      <alignment horizontal="center" vertical="top"/>
    </xf>
    <xf numFmtId="3" fontId="1" fillId="5" borderId="16" xfId="0" applyNumberFormat="1" applyFont="1" applyFill="1" applyBorder="1" applyAlignment="1">
      <alignment horizontal="center" vertical="top" wrapText="1"/>
    </xf>
    <xf numFmtId="3" fontId="1" fillId="5" borderId="29" xfId="0" applyNumberFormat="1" applyFont="1" applyFill="1" applyBorder="1" applyAlignment="1">
      <alignment horizontal="center" vertical="top" wrapText="1"/>
    </xf>
    <xf numFmtId="3" fontId="1" fillId="5" borderId="23" xfId="0" applyNumberFormat="1" applyFont="1" applyFill="1" applyBorder="1" applyAlignment="1">
      <alignment horizontal="center" vertical="top" wrapText="1"/>
    </xf>
    <xf numFmtId="3" fontId="1" fillId="5" borderId="4" xfId="0" applyNumberFormat="1" applyFont="1" applyFill="1" applyBorder="1" applyAlignment="1">
      <alignment horizontal="center" vertical="top" wrapText="1"/>
    </xf>
    <xf numFmtId="3" fontId="1" fillId="5" borderId="0" xfId="0" applyNumberFormat="1" applyFont="1" applyFill="1" applyBorder="1" applyAlignment="1">
      <alignment horizontal="center" vertical="top" wrapText="1"/>
    </xf>
    <xf numFmtId="3" fontId="1" fillId="5" borderId="52" xfId="0" applyNumberFormat="1" applyFont="1" applyFill="1" applyBorder="1" applyAlignment="1">
      <alignment horizontal="center" vertical="top" wrapText="1"/>
    </xf>
    <xf numFmtId="3" fontId="1" fillId="5" borderId="1" xfId="0" applyNumberFormat="1" applyFont="1" applyFill="1" applyBorder="1" applyAlignment="1">
      <alignment horizontal="center" vertical="top" wrapText="1"/>
    </xf>
    <xf numFmtId="3" fontId="1" fillId="5" borderId="18" xfId="0" applyNumberFormat="1" applyFont="1" applyFill="1" applyBorder="1" applyAlignment="1">
      <alignment horizontal="left" vertical="top" wrapText="1"/>
    </xf>
    <xf numFmtId="3" fontId="2" fillId="2" borderId="20" xfId="0" applyNumberFormat="1" applyFont="1" applyFill="1" applyBorder="1" applyAlignment="1">
      <alignment horizontal="right" vertical="top"/>
    </xf>
    <xf numFmtId="165" fontId="1" fillId="5" borderId="4" xfId="0" applyNumberFormat="1" applyFont="1" applyFill="1" applyBorder="1" applyAlignment="1">
      <alignment horizontal="center" vertical="top"/>
    </xf>
    <xf numFmtId="165" fontId="1" fillId="5" borderId="11" xfId="0" applyNumberFormat="1" applyFont="1" applyFill="1" applyBorder="1" applyAlignment="1">
      <alignment horizontal="center" vertical="top"/>
    </xf>
    <xf numFmtId="165" fontId="1" fillId="5" borderId="55" xfId="0" applyNumberFormat="1" applyFont="1" applyFill="1" applyBorder="1" applyAlignment="1">
      <alignment horizontal="center" vertical="top"/>
    </xf>
    <xf numFmtId="3" fontId="2" fillId="4" borderId="35" xfId="0" applyNumberFormat="1" applyFont="1" applyFill="1" applyBorder="1" applyAlignment="1">
      <alignment horizontal="right" vertical="top"/>
    </xf>
    <xf numFmtId="49" fontId="1" fillId="5" borderId="0" xfId="0" applyNumberFormat="1" applyFont="1" applyFill="1" applyBorder="1" applyAlignment="1">
      <alignment horizontal="left" vertical="top"/>
    </xf>
    <xf numFmtId="3" fontId="1" fillId="5" borderId="50" xfId="0" applyNumberFormat="1" applyFont="1" applyFill="1" applyBorder="1" applyAlignment="1">
      <alignment horizontal="center" vertical="top" wrapText="1"/>
    </xf>
    <xf numFmtId="3" fontId="1" fillId="5" borderId="5" xfId="0" applyNumberFormat="1" applyFont="1" applyFill="1" applyBorder="1" applyAlignment="1">
      <alignment horizontal="center" vertical="top" wrapText="1"/>
    </xf>
    <xf numFmtId="3" fontId="1" fillId="5" borderId="12" xfId="0" applyNumberFormat="1" applyFont="1" applyFill="1" applyBorder="1" applyAlignment="1">
      <alignment horizontal="center" vertical="top" wrapText="1"/>
    </xf>
    <xf numFmtId="165" fontId="1" fillId="5" borderId="31" xfId="0" applyNumberFormat="1" applyFont="1" applyFill="1" applyBorder="1" applyAlignment="1">
      <alignment horizontal="center" vertical="top"/>
    </xf>
    <xf numFmtId="165" fontId="1" fillId="5" borderId="37" xfId="0" applyNumberFormat="1" applyFont="1" applyFill="1" applyBorder="1" applyAlignment="1">
      <alignment horizontal="center" vertical="top"/>
    </xf>
    <xf numFmtId="165" fontId="1" fillId="5" borderId="56" xfId="0" applyNumberFormat="1" applyFont="1" applyFill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 vertical="top"/>
    </xf>
    <xf numFmtId="49" fontId="2" fillId="0" borderId="38" xfId="0" applyNumberFormat="1" applyFont="1" applyBorder="1" applyAlignment="1">
      <alignment horizontal="center" vertical="top"/>
    </xf>
    <xf numFmtId="3" fontId="1" fillId="5" borderId="26" xfId="0" applyNumberFormat="1" applyFont="1" applyFill="1" applyBorder="1" applyAlignment="1">
      <alignment vertical="top" wrapText="1"/>
    </xf>
    <xf numFmtId="165" fontId="1" fillId="0" borderId="4" xfId="0" applyNumberFormat="1" applyFont="1" applyFill="1" applyBorder="1" applyAlignment="1">
      <alignment horizontal="center" vertical="top"/>
    </xf>
    <xf numFmtId="49" fontId="2" fillId="2" borderId="29" xfId="0" applyNumberFormat="1" applyFont="1" applyFill="1" applyBorder="1" applyAlignment="1">
      <alignment horizontal="left" vertical="top" wrapText="1"/>
    </xf>
    <xf numFmtId="0" fontId="1" fillId="5" borderId="46" xfId="0" applyFont="1" applyFill="1" applyBorder="1" applyAlignment="1">
      <alignment horizontal="left" vertical="top" wrapText="1"/>
    </xf>
    <xf numFmtId="3" fontId="2" fillId="4" borderId="32" xfId="0" applyNumberFormat="1" applyFont="1" applyFill="1" applyBorder="1" applyAlignment="1">
      <alignment horizontal="right" vertical="top"/>
    </xf>
    <xf numFmtId="0" fontId="1" fillId="5" borderId="46" xfId="0" applyNumberFormat="1" applyFont="1" applyFill="1" applyBorder="1" applyAlignment="1">
      <alignment horizontal="left" vertical="top" wrapText="1"/>
    </xf>
    <xf numFmtId="3" fontId="1" fillId="5" borderId="47" xfId="0" applyNumberFormat="1" applyFont="1" applyFill="1" applyBorder="1" applyAlignment="1">
      <alignment horizontal="center" vertical="top" wrapText="1"/>
    </xf>
    <xf numFmtId="164" fontId="1" fillId="0" borderId="34" xfId="0" applyNumberFormat="1" applyFont="1" applyBorder="1" applyAlignment="1">
      <alignment horizontal="center" vertical="top"/>
    </xf>
    <xf numFmtId="164" fontId="1" fillId="0" borderId="22" xfId="0" applyNumberFormat="1" applyFont="1" applyBorder="1" applyAlignment="1">
      <alignment horizontal="center" vertical="top"/>
    </xf>
    <xf numFmtId="164" fontId="1" fillId="0" borderId="55" xfId="0" applyNumberFormat="1" applyFont="1" applyBorder="1" applyAlignment="1">
      <alignment horizontal="center" vertical="top"/>
    </xf>
    <xf numFmtId="3" fontId="1" fillId="0" borderId="46" xfId="0" applyNumberFormat="1" applyFont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/>
    </xf>
    <xf numFmtId="3" fontId="1" fillId="0" borderId="50" xfId="0" applyNumberFormat="1" applyFont="1" applyBorder="1" applyAlignment="1">
      <alignment horizontal="center" vertical="top"/>
    </xf>
    <xf numFmtId="165" fontId="1" fillId="0" borderId="11" xfId="0" applyNumberFormat="1" applyFont="1" applyBorder="1" applyAlignment="1">
      <alignment horizontal="center" vertical="top"/>
    </xf>
    <xf numFmtId="165" fontId="1" fillId="0" borderId="55" xfId="0" applyNumberFormat="1" applyFont="1" applyBorder="1" applyAlignment="1">
      <alignment horizontal="center" vertical="top"/>
    </xf>
    <xf numFmtId="3" fontId="2" fillId="2" borderId="21" xfId="0" applyNumberFormat="1" applyFont="1" applyFill="1" applyBorder="1" applyAlignment="1">
      <alignment horizontal="right" vertical="top"/>
    </xf>
    <xf numFmtId="49" fontId="2" fillId="2" borderId="11" xfId="0" applyNumberFormat="1" applyFont="1" applyFill="1" applyBorder="1" applyAlignment="1">
      <alignment horizontal="center" vertical="top"/>
    </xf>
    <xf numFmtId="165" fontId="19" fillId="5" borderId="37" xfId="0" applyNumberFormat="1" applyFont="1" applyFill="1" applyBorder="1" applyAlignment="1">
      <alignment horizontal="center" vertical="top"/>
    </xf>
    <xf numFmtId="165" fontId="12" fillId="5" borderId="47" xfId="0" applyNumberFormat="1" applyFont="1" applyFill="1" applyBorder="1" applyAlignment="1">
      <alignment horizontal="center" vertical="top"/>
    </xf>
    <xf numFmtId="165" fontId="12" fillId="5" borderId="56" xfId="0" applyNumberFormat="1" applyFont="1" applyFill="1" applyBorder="1" applyAlignment="1">
      <alignment horizontal="center" vertical="top" wrapText="1"/>
    </xf>
    <xf numFmtId="165" fontId="1" fillId="5" borderId="56" xfId="0" applyNumberFormat="1" applyFont="1" applyFill="1" applyBorder="1" applyAlignment="1">
      <alignment horizontal="center" vertical="top" wrapText="1"/>
    </xf>
    <xf numFmtId="165" fontId="12" fillId="5" borderId="44" xfId="0" applyNumberFormat="1" applyFont="1" applyFill="1" applyBorder="1" applyAlignment="1">
      <alignment horizontal="center" vertical="top" wrapText="1"/>
    </xf>
    <xf numFmtId="165" fontId="1" fillId="5" borderId="60" xfId="0" applyNumberFormat="1" applyFont="1" applyFill="1" applyBorder="1" applyAlignment="1">
      <alignment horizontal="center" vertical="top"/>
    </xf>
    <xf numFmtId="49" fontId="2" fillId="0" borderId="27" xfId="0" applyNumberFormat="1" applyFont="1" applyBorder="1" applyAlignment="1">
      <alignment vertical="top"/>
    </xf>
    <xf numFmtId="3" fontId="1" fillId="0" borderId="69" xfId="0" applyNumberFormat="1" applyFont="1" applyFill="1" applyBorder="1" applyAlignment="1">
      <alignment horizontal="center" vertical="top"/>
    </xf>
    <xf numFmtId="165" fontId="1" fillId="5" borderId="65" xfId="0" applyNumberFormat="1" applyFont="1" applyFill="1" applyBorder="1" applyAlignment="1">
      <alignment horizontal="center" vertical="top"/>
    </xf>
    <xf numFmtId="165" fontId="1" fillId="5" borderId="65" xfId="0" applyNumberFormat="1" applyFont="1" applyFill="1" applyBorder="1" applyAlignment="1">
      <alignment vertical="top"/>
    </xf>
    <xf numFmtId="165" fontId="1" fillId="5" borderId="74" xfId="0" applyNumberFormat="1" applyFont="1" applyFill="1" applyBorder="1" applyAlignment="1">
      <alignment vertical="top"/>
    </xf>
    <xf numFmtId="164" fontId="1" fillId="5" borderId="37" xfId="0" applyNumberFormat="1" applyFont="1" applyFill="1" applyBorder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/>
    </xf>
    <xf numFmtId="3" fontId="1" fillId="5" borderId="39" xfId="0" applyNumberFormat="1" applyFont="1" applyFill="1" applyBorder="1" applyAlignment="1">
      <alignment horizontal="center" vertical="top" wrapText="1"/>
    </xf>
    <xf numFmtId="165" fontId="12" fillId="5" borderId="44" xfId="0" applyNumberFormat="1" applyFont="1" applyFill="1" applyBorder="1" applyAlignment="1">
      <alignment horizontal="center" vertical="top"/>
    </xf>
    <xf numFmtId="165" fontId="12" fillId="5" borderId="37" xfId="0" applyNumberFormat="1" applyFont="1" applyFill="1" applyBorder="1" applyAlignment="1">
      <alignment horizontal="center" vertical="top"/>
    </xf>
    <xf numFmtId="3" fontId="1" fillId="0" borderId="49" xfId="0" applyNumberFormat="1" applyFont="1" applyFill="1" applyBorder="1" applyAlignment="1">
      <alignment horizontal="center" vertical="top" wrapText="1"/>
    </xf>
    <xf numFmtId="3" fontId="1" fillId="5" borderId="0" xfId="0" applyNumberFormat="1" applyFont="1" applyFill="1" applyBorder="1" applyAlignment="1">
      <alignment horizontal="center" vertical="top" wrapText="1"/>
    </xf>
    <xf numFmtId="49" fontId="2" fillId="9" borderId="44" xfId="0" applyNumberFormat="1" applyFont="1" applyFill="1" applyBorder="1" applyAlignment="1">
      <alignment horizontal="center" vertical="top"/>
    </xf>
    <xf numFmtId="165" fontId="1" fillId="5" borderId="55" xfId="0" applyNumberFormat="1" applyFont="1" applyFill="1" applyBorder="1" applyAlignment="1">
      <alignment horizontal="center" vertical="top"/>
    </xf>
    <xf numFmtId="3" fontId="1" fillId="5" borderId="12" xfId="0" applyNumberFormat="1" applyFont="1" applyFill="1" applyBorder="1" applyAlignment="1">
      <alignment horizontal="center" vertical="top"/>
    </xf>
    <xf numFmtId="3" fontId="1" fillId="5" borderId="50" xfId="0" applyNumberFormat="1" applyFont="1" applyFill="1" applyBorder="1" applyAlignment="1">
      <alignment horizontal="center" vertical="top"/>
    </xf>
    <xf numFmtId="165" fontId="1" fillId="5" borderId="0" xfId="0" applyNumberFormat="1" applyFont="1" applyFill="1" applyBorder="1" applyAlignment="1">
      <alignment horizontal="center" vertical="top"/>
    </xf>
    <xf numFmtId="165" fontId="1" fillId="5" borderId="23" xfId="0" applyNumberFormat="1" applyFont="1" applyFill="1" applyBorder="1" applyAlignment="1">
      <alignment horizontal="center" vertical="top"/>
    </xf>
    <xf numFmtId="165" fontId="1" fillId="0" borderId="11" xfId="0" applyNumberFormat="1" applyFont="1" applyBorder="1" applyAlignment="1">
      <alignment horizontal="center" vertical="top"/>
    </xf>
    <xf numFmtId="165" fontId="20" fillId="0" borderId="0" xfId="0" applyNumberFormat="1" applyFont="1" applyBorder="1" applyAlignment="1">
      <alignment horizontal="center" vertical="top"/>
    </xf>
    <xf numFmtId="165" fontId="20" fillId="0" borderId="11" xfId="0" applyNumberFormat="1" applyFont="1" applyBorder="1" applyAlignment="1">
      <alignment horizontal="center" vertical="top"/>
    </xf>
    <xf numFmtId="0" fontId="20" fillId="0" borderId="50" xfId="0" applyFont="1" applyBorder="1" applyAlignment="1">
      <alignment horizontal="center" vertical="top"/>
    </xf>
    <xf numFmtId="165" fontId="20" fillId="0" borderId="37" xfId="0" applyNumberFormat="1" applyFont="1" applyBorder="1" applyAlignment="1">
      <alignment horizontal="center" vertical="top"/>
    </xf>
    <xf numFmtId="164" fontId="12" fillId="5" borderId="47" xfId="0" applyNumberFormat="1" applyFont="1" applyFill="1" applyBorder="1" applyAlignment="1">
      <alignment horizontal="center" vertical="top"/>
    </xf>
    <xf numFmtId="164" fontId="12" fillId="5" borderId="45" xfId="0" applyNumberFormat="1" applyFont="1" applyFill="1" applyBorder="1" applyAlignment="1">
      <alignment horizontal="center" vertical="top"/>
    </xf>
    <xf numFmtId="3" fontId="1" fillId="5" borderId="12" xfId="0" applyNumberFormat="1" applyFont="1" applyFill="1" applyBorder="1" applyAlignment="1">
      <alignment horizontal="left" vertical="top" wrapText="1"/>
    </xf>
    <xf numFmtId="0" fontId="1" fillId="5" borderId="46" xfId="0" applyNumberFormat="1" applyFont="1" applyFill="1" applyBorder="1" applyAlignment="1">
      <alignment horizontal="left" vertical="top" wrapText="1"/>
    </xf>
    <xf numFmtId="3" fontId="5" fillId="0" borderId="11" xfId="0" applyNumberFormat="1" applyFont="1" applyBorder="1" applyAlignment="1">
      <alignment horizontal="center" vertical="top" wrapText="1"/>
    </xf>
    <xf numFmtId="3" fontId="1" fillId="5" borderId="0" xfId="0" applyNumberFormat="1" applyFont="1" applyFill="1" applyBorder="1" applyAlignment="1">
      <alignment horizontal="center" vertical="top" wrapText="1"/>
    </xf>
    <xf numFmtId="165" fontId="1" fillId="5" borderId="56" xfId="0" applyNumberFormat="1" applyFont="1" applyFill="1" applyBorder="1" applyAlignment="1">
      <alignment horizontal="center" vertical="top"/>
    </xf>
    <xf numFmtId="3" fontId="1" fillId="0" borderId="50" xfId="0" applyNumberFormat="1" applyFont="1" applyBorder="1" applyAlignment="1">
      <alignment horizontal="center" vertical="top"/>
    </xf>
    <xf numFmtId="165" fontId="1" fillId="0" borderId="11" xfId="0" applyNumberFormat="1" applyFont="1" applyBorder="1" applyAlignment="1">
      <alignment horizontal="center" vertical="top"/>
    </xf>
    <xf numFmtId="165" fontId="1" fillId="0" borderId="55" xfId="0" applyNumberFormat="1" applyFont="1" applyBorder="1" applyAlignment="1">
      <alignment horizontal="center" vertical="top"/>
    </xf>
    <xf numFmtId="3" fontId="1" fillId="5" borderId="78" xfId="0" applyNumberFormat="1" applyFont="1" applyFill="1" applyBorder="1" applyAlignment="1">
      <alignment horizontal="center" vertical="top" wrapText="1"/>
    </xf>
    <xf numFmtId="3" fontId="1" fillId="5" borderId="57" xfId="0" applyNumberFormat="1" applyFon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3" fontId="1" fillId="0" borderId="41" xfId="0" applyNumberFormat="1" applyFont="1" applyFill="1" applyBorder="1" applyAlignment="1">
      <alignment horizontal="center" vertical="top" wrapText="1"/>
    </xf>
    <xf numFmtId="3" fontId="2" fillId="5" borderId="31" xfId="0" applyNumberFormat="1" applyFont="1" applyFill="1" applyBorder="1" applyAlignment="1">
      <alignment horizontal="center" vertical="top"/>
    </xf>
    <xf numFmtId="3" fontId="2" fillId="5" borderId="39" xfId="0" applyNumberFormat="1" applyFont="1" applyFill="1" applyBorder="1" applyAlignment="1">
      <alignment horizontal="center" vertical="top"/>
    </xf>
    <xf numFmtId="3" fontId="1" fillId="0" borderId="45" xfId="0" applyNumberFormat="1" applyFont="1" applyFill="1" applyBorder="1" applyAlignment="1">
      <alignment horizontal="center" vertical="top" wrapText="1"/>
    </xf>
    <xf numFmtId="3" fontId="1" fillId="5" borderId="13" xfId="0" applyNumberFormat="1" applyFont="1" applyFill="1" applyBorder="1" applyAlignment="1">
      <alignment horizontal="left" vertical="top" wrapText="1"/>
    </xf>
    <xf numFmtId="3" fontId="1" fillId="5" borderId="18" xfId="0" applyNumberFormat="1" applyFont="1" applyFill="1" applyBorder="1" applyAlignment="1">
      <alignment horizontal="left" vertical="top" wrapText="1"/>
    </xf>
    <xf numFmtId="3" fontId="7" fillId="0" borderId="0" xfId="0" applyNumberFormat="1" applyFont="1" applyAlignment="1">
      <alignment horizontal="left" vertical="top" wrapText="1"/>
    </xf>
    <xf numFmtId="3" fontId="7" fillId="0" borderId="0" xfId="0" applyNumberFormat="1" applyFont="1" applyAlignment="1">
      <alignment horizontal="center" vertical="top" wrapText="1"/>
    </xf>
    <xf numFmtId="3" fontId="9" fillId="0" borderId="0" xfId="0" applyNumberFormat="1" applyFont="1" applyAlignment="1">
      <alignment horizontal="center" vertical="top" wrapText="1"/>
    </xf>
    <xf numFmtId="3" fontId="7" fillId="0" borderId="0" xfId="0" applyNumberFormat="1" applyFont="1" applyAlignment="1">
      <alignment horizontal="center" vertical="top"/>
    </xf>
    <xf numFmtId="49" fontId="1" fillId="0" borderId="2" xfId="0" applyNumberFormat="1" applyFont="1" applyBorder="1" applyAlignment="1">
      <alignment horizontal="center" vertical="center" textRotation="90" wrapText="1"/>
    </xf>
    <xf numFmtId="49" fontId="1" fillId="0" borderId="9" xfId="0" applyNumberFormat="1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center" textRotation="90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1" fillId="0" borderId="48" xfId="0" applyNumberFormat="1" applyFont="1" applyBorder="1" applyAlignment="1">
      <alignment horizontal="center" vertical="center" textRotation="90" wrapText="1"/>
    </xf>
    <xf numFmtId="3" fontId="1" fillId="0" borderId="27" xfId="0" applyNumberFormat="1" applyFont="1" applyBorder="1" applyAlignment="1">
      <alignment horizontal="center" vertical="center" wrapText="1"/>
    </xf>
    <xf numFmtId="3" fontId="1" fillId="0" borderId="36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textRotation="90" wrapText="1"/>
    </xf>
    <xf numFmtId="3" fontId="1" fillId="0" borderId="11" xfId="0" applyNumberFormat="1" applyFont="1" applyBorder="1" applyAlignment="1">
      <alignment horizontal="center" vertical="center" textRotation="90" wrapText="1"/>
    </xf>
    <xf numFmtId="3" fontId="1" fillId="0" borderId="16" xfId="0" applyNumberFormat="1" applyFont="1" applyBorder="1" applyAlignment="1">
      <alignment horizontal="center" vertical="center" textRotation="90" wrapText="1"/>
    </xf>
    <xf numFmtId="3" fontId="1" fillId="0" borderId="5" xfId="0" applyNumberFormat="1" applyFont="1" applyBorder="1" applyAlignment="1">
      <alignment horizontal="center" vertical="center" textRotation="90" wrapText="1"/>
    </xf>
    <xf numFmtId="3" fontId="1" fillId="0" borderId="12" xfId="0" applyNumberFormat="1" applyFont="1" applyBorder="1" applyAlignment="1">
      <alignment horizontal="center" vertical="center" textRotation="90" wrapText="1"/>
    </xf>
    <xf numFmtId="3" fontId="1" fillId="0" borderId="17" xfId="0" applyNumberFormat="1" applyFont="1" applyBorder="1" applyAlignment="1">
      <alignment horizontal="center" vertical="center" textRotation="90" wrapText="1"/>
    </xf>
    <xf numFmtId="3" fontId="2" fillId="8" borderId="28" xfId="0" applyNumberFormat="1" applyFont="1" applyFill="1" applyBorder="1" applyAlignment="1">
      <alignment horizontal="left" vertical="top" wrapText="1"/>
    </xf>
    <xf numFmtId="3" fontId="2" fillId="8" borderId="29" xfId="0" applyNumberFormat="1" applyFont="1" applyFill="1" applyBorder="1" applyAlignment="1">
      <alignment horizontal="left" vertical="top" wrapText="1"/>
    </xf>
    <xf numFmtId="3" fontId="2" fillId="8" borderId="0" xfId="0" applyNumberFormat="1" applyFont="1" applyFill="1" applyBorder="1" applyAlignment="1">
      <alignment horizontal="left" vertical="top" wrapText="1"/>
    </xf>
    <xf numFmtId="3" fontId="2" fillId="8" borderId="40" xfId="0" applyNumberFormat="1" applyFont="1" applyFill="1" applyBorder="1" applyAlignment="1">
      <alignment horizontal="left" vertical="top" wrapText="1"/>
    </xf>
    <xf numFmtId="3" fontId="11" fillId="7" borderId="53" xfId="0" applyNumberFormat="1" applyFont="1" applyFill="1" applyBorder="1" applyAlignment="1">
      <alignment horizontal="left" vertical="top" wrapText="1"/>
    </xf>
    <xf numFmtId="3" fontId="11" fillId="7" borderId="14" xfId="0" applyNumberFormat="1" applyFont="1" applyFill="1" applyBorder="1" applyAlignment="1">
      <alignment horizontal="left" vertical="top" wrapText="1"/>
    </xf>
    <xf numFmtId="3" fontId="11" fillId="7" borderId="15" xfId="0" applyNumberFormat="1" applyFont="1" applyFill="1" applyBorder="1" applyAlignment="1">
      <alignment horizontal="left" vertical="top" wrapText="1"/>
    </xf>
    <xf numFmtId="3" fontId="2" fillId="9" borderId="14" xfId="0" applyNumberFormat="1" applyFont="1" applyFill="1" applyBorder="1" applyAlignment="1">
      <alignment horizontal="left" vertical="top" wrapText="1"/>
    </xf>
    <xf numFmtId="3" fontId="1" fillId="9" borderId="14" xfId="0" applyNumberFormat="1" applyFont="1" applyFill="1" applyBorder="1" applyAlignment="1">
      <alignment horizontal="left" vertical="top" wrapText="1"/>
    </xf>
    <xf numFmtId="3" fontId="1" fillId="9" borderId="15" xfId="0" applyNumberFormat="1" applyFont="1" applyFill="1" applyBorder="1" applyAlignment="1">
      <alignment horizontal="left" vertical="top" wrapText="1"/>
    </xf>
    <xf numFmtId="3" fontId="2" fillId="2" borderId="38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top" wrapText="1"/>
    </xf>
    <xf numFmtId="3" fontId="2" fillId="2" borderId="41" xfId="0" applyNumberFormat="1" applyFont="1" applyFill="1" applyBorder="1" applyAlignment="1">
      <alignment horizontal="left" vertical="top" wrapText="1"/>
    </xf>
    <xf numFmtId="3" fontId="1" fillId="0" borderId="28" xfId="0" applyNumberFormat="1" applyFont="1" applyFill="1" applyBorder="1" applyAlignment="1">
      <alignment horizontal="left" vertical="top" wrapText="1"/>
    </xf>
    <xf numFmtId="3" fontId="1" fillId="0" borderId="26" xfId="0" applyNumberFormat="1" applyFont="1" applyFill="1" applyBorder="1" applyAlignment="1">
      <alignment horizontal="left" vertical="top" wrapText="1"/>
    </xf>
    <xf numFmtId="3" fontId="1" fillId="0" borderId="32" xfId="0" applyNumberFormat="1" applyFont="1" applyFill="1" applyBorder="1" applyAlignment="1">
      <alignment horizontal="left" vertical="top" wrapText="1"/>
    </xf>
    <xf numFmtId="3" fontId="12" fillId="0" borderId="50" xfId="0" applyNumberFormat="1" applyFont="1" applyBorder="1" applyAlignment="1">
      <alignment horizontal="center" vertical="top"/>
    </xf>
    <xf numFmtId="0" fontId="20" fillId="0" borderId="46" xfId="0" applyFont="1" applyBorder="1" applyAlignment="1">
      <alignment horizontal="center" vertical="top"/>
    </xf>
    <xf numFmtId="3" fontId="2" fillId="5" borderId="28" xfId="0" applyNumberFormat="1" applyFont="1" applyFill="1" applyBorder="1" applyAlignment="1">
      <alignment horizontal="left" vertical="top" wrapText="1"/>
    </xf>
    <xf numFmtId="3" fontId="2" fillId="5" borderId="22" xfId="0" applyNumberFormat="1" applyFont="1" applyFill="1" applyBorder="1" applyAlignment="1">
      <alignment horizontal="left" vertical="top" wrapText="1"/>
    </xf>
    <xf numFmtId="3" fontId="1" fillId="5" borderId="31" xfId="0" applyNumberFormat="1" applyFont="1" applyFill="1" applyBorder="1" applyAlignment="1">
      <alignment horizontal="center" vertical="top" wrapText="1"/>
    </xf>
    <xf numFmtId="3" fontId="1" fillId="5" borderId="56" xfId="0" applyNumberFormat="1" applyFont="1" applyFill="1" applyBorder="1" applyAlignment="1">
      <alignment horizontal="center" vertical="top" wrapText="1"/>
    </xf>
    <xf numFmtId="49" fontId="2" fillId="9" borderId="28" xfId="0" applyNumberFormat="1" applyFont="1" applyFill="1" applyBorder="1" applyAlignment="1">
      <alignment horizontal="center" vertical="top"/>
    </xf>
    <xf numFmtId="49" fontId="2" fillId="9" borderId="26" xfId="0" applyNumberFormat="1" applyFont="1" applyFill="1" applyBorder="1" applyAlignment="1">
      <alignment horizontal="center" vertical="top"/>
    </xf>
    <xf numFmtId="49" fontId="2" fillId="9" borderId="32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49" fontId="2" fillId="2" borderId="11" xfId="0" applyNumberFormat="1" applyFont="1" applyFill="1" applyBorder="1" applyAlignment="1">
      <alignment horizontal="center" vertical="top"/>
    </xf>
    <xf numFmtId="49" fontId="2" fillId="2" borderId="16" xfId="0" applyNumberFormat="1" applyFont="1" applyFill="1" applyBorder="1" applyAlignment="1">
      <alignment horizontal="center" vertical="top"/>
    </xf>
    <xf numFmtId="49" fontId="2" fillId="3" borderId="29" xfId="0" applyNumberFormat="1" applyFont="1" applyFill="1" applyBorder="1" applyAlignment="1">
      <alignment horizontal="center" vertical="top"/>
    </xf>
    <xf numFmtId="49" fontId="2" fillId="3" borderId="0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3" fontId="2" fillId="0" borderId="4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horizontal="center" vertical="top" wrapText="1"/>
    </xf>
    <xf numFmtId="3" fontId="1" fillId="0" borderId="46" xfId="0" applyNumberFormat="1" applyFont="1" applyFill="1" applyBorder="1" applyAlignment="1">
      <alignment horizontal="left" vertical="top" wrapText="1"/>
    </xf>
    <xf numFmtId="3" fontId="1" fillId="0" borderId="17" xfId="0" applyNumberFormat="1" applyFont="1" applyFill="1" applyBorder="1" applyAlignment="1">
      <alignment horizontal="left" vertical="top" wrapText="1"/>
    </xf>
    <xf numFmtId="3" fontId="1" fillId="3" borderId="13" xfId="0" applyNumberFormat="1" applyFont="1" applyFill="1" applyBorder="1" applyAlignment="1">
      <alignment horizontal="left" vertical="top" wrapText="1"/>
    </xf>
    <xf numFmtId="3" fontId="1" fillId="3" borderId="44" xfId="0" applyNumberFormat="1" applyFont="1" applyFill="1" applyBorder="1" applyAlignment="1">
      <alignment horizontal="left" vertical="top" wrapText="1"/>
    </xf>
    <xf numFmtId="3" fontId="1" fillId="3" borderId="34" xfId="0" applyNumberFormat="1" applyFont="1" applyFill="1" applyBorder="1" applyAlignment="1">
      <alignment horizontal="left" vertical="top" wrapText="1"/>
    </xf>
    <xf numFmtId="3" fontId="1" fillId="3" borderId="26" xfId="0" applyNumberFormat="1" applyFont="1" applyFill="1" applyBorder="1" applyAlignment="1">
      <alignment horizontal="left" vertical="top" wrapText="1"/>
    </xf>
    <xf numFmtId="3" fontId="1" fillId="3" borderId="47" xfId="0" applyNumberFormat="1" applyFont="1" applyFill="1" applyBorder="1" applyAlignment="1">
      <alignment horizontal="left" vertical="top" wrapText="1"/>
    </xf>
    <xf numFmtId="3" fontId="1" fillId="0" borderId="26" xfId="0" applyNumberFormat="1" applyFont="1" applyBorder="1" applyAlignment="1">
      <alignment horizontal="left" wrapText="1"/>
    </xf>
    <xf numFmtId="3" fontId="1" fillId="0" borderId="0" xfId="0" applyNumberFormat="1" applyFont="1" applyAlignment="1">
      <alignment horizontal="left" wrapText="1"/>
    </xf>
    <xf numFmtId="3" fontId="1" fillId="0" borderId="60" xfId="0" applyNumberFormat="1" applyFont="1" applyBorder="1" applyAlignment="1">
      <alignment horizontal="center" vertical="center" textRotation="90" wrapText="1"/>
    </xf>
    <xf numFmtId="3" fontId="1" fillId="0" borderId="65" xfId="0" applyNumberFormat="1" applyFont="1" applyBorder="1" applyAlignment="1">
      <alignment horizontal="center" vertical="center" textRotation="90" wrapText="1"/>
    </xf>
    <xf numFmtId="3" fontId="1" fillId="0" borderId="59" xfId="0" applyNumberFormat="1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30" xfId="0" applyNumberFormat="1" applyFont="1" applyFill="1" applyBorder="1" applyAlignment="1">
      <alignment horizontal="left" vertical="top" wrapText="1"/>
    </xf>
    <xf numFmtId="3" fontId="1" fillId="0" borderId="44" xfId="0" applyNumberFormat="1" applyFont="1" applyFill="1" applyBorder="1" applyAlignment="1">
      <alignment horizontal="left" vertical="top" wrapText="1"/>
    </xf>
    <xf numFmtId="3" fontId="1" fillId="0" borderId="18" xfId="0" applyNumberFormat="1" applyFont="1" applyFill="1" applyBorder="1" applyAlignment="1">
      <alignment horizontal="left" vertical="top" wrapText="1"/>
    </xf>
    <xf numFmtId="3" fontId="2" fillId="0" borderId="31" xfId="0" applyNumberFormat="1" applyFont="1" applyFill="1" applyBorder="1" applyAlignment="1">
      <alignment horizontal="center" vertical="top" wrapText="1"/>
    </xf>
    <xf numFmtId="3" fontId="2" fillId="0" borderId="37" xfId="0" applyNumberFormat="1" applyFont="1" applyFill="1" applyBorder="1" applyAlignment="1">
      <alignment horizontal="center" vertical="top" wrapText="1"/>
    </xf>
    <xf numFmtId="3" fontId="2" fillId="0" borderId="39" xfId="0" applyNumberFormat="1" applyFont="1" applyFill="1" applyBorder="1" applyAlignment="1">
      <alignment horizontal="center" vertical="top" wrapText="1"/>
    </xf>
    <xf numFmtId="3" fontId="2" fillId="2" borderId="20" xfId="0" applyNumberFormat="1" applyFont="1" applyFill="1" applyBorder="1" applyAlignment="1">
      <alignment horizontal="center" vertical="top"/>
    </xf>
    <xf numFmtId="3" fontId="2" fillId="2" borderId="21" xfId="0" applyNumberFormat="1" applyFont="1" applyFill="1" applyBorder="1" applyAlignment="1">
      <alignment horizontal="center" vertical="top"/>
    </xf>
    <xf numFmtId="3" fontId="2" fillId="2" borderId="20" xfId="0" applyNumberFormat="1" applyFont="1" applyFill="1" applyBorder="1" applyAlignment="1">
      <alignment horizontal="left" vertical="top" wrapText="1"/>
    </xf>
    <xf numFmtId="3" fontId="2" fillId="2" borderId="21" xfId="0" applyNumberFormat="1" applyFont="1" applyFill="1" applyBorder="1" applyAlignment="1">
      <alignment horizontal="left" vertical="top" wrapText="1"/>
    </xf>
    <xf numFmtId="3" fontId="2" fillId="3" borderId="28" xfId="0" applyNumberFormat="1" applyFont="1" applyFill="1" applyBorder="1" applyAlignment="1">
      <alignment horizontal="left" vertical="top" wrapText="1"/>
    </xf>
    <xf numFmtId="3" fontId="2" fillId="3" borderId="26" xfId="0" applyNumberFormat="1" applyFont="1" applyFill="1" applyBorder="1" applyAlignment="1">
      <alignment horizontal="left" vertical="top" wrapText="1"/>
    </xf>
    <xf numFmtId="3" fontId="1" fillId="0" borderId="50" xfId="0" applyNumberFormat="1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3" fontId="1" fillId="0" borderId="47" xfId="0" applyNumberFormat="1" applyFont="1" applyFill="1" applyBorder="1" applyAlignment="1">
      <alignment horizontal="center" vertical="top" wrapText="1"/>
    </xf>
    <xf numFmtId="3" fontId="1" fillId="0" borderId="48" xfId="0" applyNumberFormat="1" applyFont="1" applyFill="1" applyBorder="1" applyAlignment="1">
      <alignment horizontal="center" vertical="top" wrapText="1"/>
    </xf>
    <xf numFmtId="3" fontId="1" fillId="0" borderId="55" xfId="0" applyNumberFormat="1" applyFont="1" applyFill="1" applyBorder="1" applyAlignment="1">
      <alignment horizontal="center" vertical="top" wrapText="1"/>
    </xf>
    <xf numFmtId="1" fontId="1" fillId="5" borderId="49" xfId="0" applyNumberFormat="1" applyFont="1" applyFill="1" applyBorder="1" applyAlignment="1">
      <alignment horizontal="center" vertical="top" wrapText="1"/>
    </xf>
    <xf numFmtId="1" fontId="1" fillId="5" borderId="56" xfId="0" applyNumberFormat="1" applyFont="1" applyFill="1" applyBorder="1" applyAlignment="1">
      <alignment horizontal="center" vertical="top" wrapText="1"/>
    </xf>
    <xf numFmtId="3" fontId="1" fillId="5" borderId="46" xfId="0" applyNumberFormat="1" applyFont="1" applyFill="1" applyBorder="1" applyAlignment="1">
      <alignment horizontal="left" vertical="top" wrapText="1"/>
    </xf>
    <xf numFmtId="3" fontId="1" fillId="5" borderId="17" xfId="0" applyNumberFormat="1" applyFont="1" applyFill="1" applyBorder="1" applyAlignment="1">
      <alignment horizontal="left" vertical="top" wrapText="1"/>
    </xf>
    <xf numFmtId="3" fontId="1" fillId="5" borderId="44" xfId="0" applyNumberFormat="1" applyFont="1" applyFill="1" applyBorder="1" applyAlignment="1">
      <alignment horizontal="left" vertical="top" wrapText="1"/>
    </xf>
    <xf numFmtId="3" fontId="1" fillId="5" borderId="47" xfId="0" applyNumberFormat="1" applyFont="1" applyFill="1" applyBorder="1" applyAlignment="1">
      <alignment horizontal="left" vertical="top" wrapText="1"/>
    </xf>
    <xf numFmtId="3" fontId="12" fillId="0" borderId="12" xfId="0" applyNumberFormat="1" applyFont="1" applyBorder="1" applyAlignment="1">
      <alignment horizontal="center" vertical="top"/>
    </xf>
    <xf numFmtId="165" fontId="12" fillId="5" borderId="44" xfId="0" applyNumberFormat="1" applyFont="1" applyFill="1" applyBorder="1" applyAlignment="1">
      <alignment horizontal="center" vertical="top"/>
    </xf>
    <xf numFmtId="165" fontId="12" fillId="0" borderId="11" xfId="0" applyNumberFormat="1" applyFont="1" applyBorder="1" applyAlignment="1">
      <alignment horizontal="center" vertical="top"/>
    </xf>
    <xf numFmtId="165" fontId="12" fillId="5" borderId="37" xfId="0" applyNumberFormat="1" applyFont="1" applyFill="1" applyBorder="1" applyAlignment="1">
      <alignment horizontal="center" vertical="top"/>
    </xf>
    <xf numFmtId="3" fontId="1" fillId="5" borderId="34" xfId="0" applyNumberFormat="1" applyFont="1" applyFill="1" applyBorder="1" applyAlignment="1">
      <alignment horizontal="left" vertical="top" wrapText="1"/>
    </xf>
    <xf numFmtId="3" fontId="1" fillId="5" borderId="32" xfId="0" applyNumberFormat="1" applyFont="1" applyFill="1" applyBorder="1" applyAlignment="1">
      <alignment horizontal="left" vertical="top" wrapText="1"/>
    </xf>
    <xf numFmtId="3" fontId="1" fillId="0" borderId="26" xfId="0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horizontal="left" vertical="top" wrapText="1"/>
    </xf>
    <xf numFmtId="3" fontId="1" fillId="5" borderId="26" xfId="0" applyNumberFormat="1" applyFont="1" applyFill="1" applyBorder="1" applyAlignment="1">
      <alignment horizontal="left" vertical="top" wrapText="1"/>
    </xf>
    <xf numFmtId="3" fontId="1" fillId="5" borderId="0" xfId="0" applyNumberFormat="1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horizontal="left" vertical="top" wrapText="1"/>
    </xf>
    <xf numFmtId="3" fontId="2" fillId="0" borderId="11" xfId="0" applyNumberFormat="1" applyFont="1" applyFill="1" applyBorder="1" applyAlignment="1">
      <alignment horizontal="center" vertical="top" textRotation="90" wrapText="1"/>
    </xf>
    <xf numFmtId="3" fontId="1" fillId="5" borderId="28" xfId="0" applyNumberFormat="1" applyFont="1" applyFill="1" applyBorder="1" applyAlignment="1">
      <alignment horizontal="left" vertical="top" wrapText="1"/>
    </xf>
    <xf numFmtId="3" fontId="1" fillId="0" borderId="5" xfId="0" applyNumberFormat="1" applyFont="1" applyFill="1" applyBorder="1" applyAlignment="1">
      <alignment horizontal="left" vertical="top" wrapText="1"/>
    </xf>
    <xf numFmtId="3" fontId="1" fillId="0" borderId="26" xfId="0" applyNumberFormat="1" applyFont="1" applyBorder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5" borderId="5" xfId="0" applyNumberFormat="1" applyFont="1" applyFill="1" applyBorder="1" applyAlignment="1">
      <alignment horizontal="left" vertical="top" wrapText="1"/>
    </xf>
    <xf numFmtId="3" fontId="1" fillId="5" borderId="50" xfId="0" applyNumberFormat="1" applyFont="1" applyFill="1" applyBorder="1" applyAlignment="1">
      <alignment horizontal="left" vertical="top" wrapText="1"/>
    </xf>
    <xf numFmtId="3" fontId="5" fillId="0" borderId="26" xfId="0" applyNumberFormat="1" applyFont="1" applyBorder="1" applyAlignment="1">
      <alignment horizontal="left" vertical="top" wrapText="1"/>
    </xf>
    <xf numFmtId="3" fontId="5" fillId="0" borderId="0" xfId="0" applyNumberFormat="1" applyFont="1" applyBorder="1" applyAlignment="1">
      <alignment horizontal="left" vertical="top" wrapText="1"/>
    </xf>
    <xf numFmtId="3" fontId="1" fillId="5" borderId="12" xfId="0" applyNumberFormat="1" applyFont="1" applyFill="1" applyBorder="1" applyAlignment="1">
      <alignment horizontal="left" vertical="top" wrapText="1"/>
    </xf>
    <xf numFmtId="3" fontId="1" fillId="0" borderId="49" xfId="0" applyNumberFormat="1" applyFont="1" applyFill="1" applyBorder="1" applyAlignment="1">
      <alignment horizontal="center" vertical="top" wrapText="1"/>
    </xf>
    <xf numFmtId="3" fontId="1" fillId="0" borderId="39" xfId="0" applyNumberFormat="1" applyFont="1" applyFill="1" applyBorder="1" applyAlignment="1">
      <alignment horizontal="center" vertical="top" wrapText="1"/>
    </xf>
    <xf numFmtId="3" fontId="2" fillId="2" borderId="42" xfId="0" applyNumberFormat="1" applyFont="1" applyFill="1" applyBorder="1" applyAlignment="1">
      <alignment horizontal="left" vertical="top" wrapText="1"/>
    </xf>
    <xf numFmtId="49" fontId="2" fillId="3" borderId="27" xfId="0" applyNumberFormat="1" applyFont="1" applyFill="1" applyBorder="1" applyAlignment="1">
      <alignment horizontal="center" vertical="top"/>
    </xf>
    <xf numFmtId="49" fontId="2" fillId="3" borderId="38" xfId="0" applyNumberFormat="1" applyFont="1" applyFill="1" applyBorder="1" applyAlignment="1">
      <alignment horizontal="center" vertical="top"/>
    </xf>
    <xf numFmtId="0" fontId="1" fillId="5" borderId="28" xfId="0" applyFont="1" applyFill="1" applyBorder="1" applyAlignment="1">
      <alignment horizontal="left" vertical="top" wrapText="1"/>
    </xf>
    <xf numFmtId="0" fontId="1" fillId="5" borderId="32" xfId="0" applyFont="1" applyFill="1" applyBorder="1" applyAlignment="1">
      <alignment horizontal="left" vertical="top" wrapText="1"/>
    </xf>
    <xf numFmtId="3" fontId="2" fillId="5" borderId="31" xfId="0" applyNumberFormat="1" applyFont="1" applyFill="1" applyBorder="1" applyAlignment="1">
      <alignment horizontal="center" vertical="top"/>
    </xf>
    <xf numFmtId="3" fontId="2" fillId="5" borderId="39" xfId="0" applyNumberFormat="1" applyFont="1" applyFill="1" applyBorder="1" applyAlignment="1">
      <alignment horizontal="center" vertical="top"/>
    </xf>
    <xf numFmtId="3" fontId="1" fillId="5" borderId="30" xfId="0" applyNumberFormat="1" applyFont="1" applyFill="1" applyBorder="1" applyAlignment="1">
      <alignment horizontal="left" vertical="top" wrapText="1"/>
    </xf>
    <xf numFmtId="3" fontId="2" fillId="5" borderId="30" xfId="0" applyNumberFormat="1" applyFont="1" applyFill="1" applyBorder="1" applyAlignment="1">
      <alignment horizontal="left" vertical="top" wrapText="1"/>
    </xf>
    <xf numFmtId="3" fontId="2" fillId="5" borderId="44" xfId="0" applyNumberFormat="1" applyFont="1" applyFill="1" applyBorder="1" applyAlignment="1">
      <alignment horizontal="left" vertical="top" wrapText="1"/>
    </xf>
    <xf numFmtId="3" fontId="2" fillId="5" borderId="47" xfId="0" applyNumberFormat="1" applyFont="1" applyFill="1" applyBorder="1" applyAlignment="1">
      <alignment horizontal="left" vertical="top" wrapText="1"/>
    </xf>
    <xf numFmtId="3" fontId="1" fillId="5" borderId="67" xfId="0" applyNumberFormat="1" applyFont="1" applyFill="1" applyBorder="1" applyAlignment="1">
      <alignment horizontal="center" vertical="top" wrapText="1"/>
    </xf>
    <xf numFmtId="3" fontId="1" fillId="5" borderId="74" xfId="0" applyNumberFormat="1" applyFont="1" applyFill="1" applyBorder="1" applyAlignment="1">
      <alignment horizontal="center" vertical="top" wrapText="1"/>
    </xf>
    <xf numFmtId="3" fontId="1" fillId="5" borderId="48" xfId="0" applyNumberFormat="1" applyFont="1" applyFill="1" applyBorder="1" applyAlignment="1">
      <alignment horizontal="center" vertical="top" wrapText="1"/>
    </xf>
    <xf numFmtId="3" fontId="1" fillId="5" borderId="55" xfId="0" applyNumberFormat="1" applyFont="1" applyFill="1" applyBorder="1" applyAlignment="1">
      <alignment horizontal="center" vertical="top" wrapText="1"/>
    </xf>
    <xf numFmtId="3" fontId="1" fillId="5" borderId="49" xfId="0" applyNumberFormat="1" applyFont="1" applyFill="1" applyBorder="1" applyAlignment="1">
      <alignment horizontal="center" vertical="top" wrapText="1"/>
    </xf>
    <xf numFmtId="49" fontId="2" fillId="9" borderId="30" xfId="0" applyNumberFormat="1" applyFont="1" applyFill="1" applyBorder="1" applyAlignment="1">
      <alignment horizontal="center" vertical="top"/>
    </xf>
    <xf numFmtId="49" fontId="2" fillId="9" borderId="18" xfId="0" applyNumberFormat="1" applyFont="1" applyFill="1" applyBorder="1" applyAlignment="1">
      <alignment horizontal="center" vertical="top"/>
    </xf>
    <xf numFmtId="49" fontId="2" fillId="3" borderId="4" xfId="0" applyNumberFormat="1" applyFont="1" applyFill="1" applyBorder="1" applyAlignment="1">
      <alignment horizontal="center" vertical="top"/>
    </xf>
    <xf numFmtId="49" fontId="2" fillId="3" borderId="16" xfId="0" applyNumberFormat="1" applyFont="1" applyFill="1" applyBorder="1" applyAlignment="1">
      <alignment horizontal="center" vertical="top"/>
    </xf>
    <xf numFmtId="3" fontId="2" fillId="2" borderId="58" xfId="0" applyNumberFormat="1" applyFont="1" applyFill="1" applyBorder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3" fontId="2" fillId="2" borderId="3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41" xfId="0" applyNumberFormat="1" applyFont="1" applyFill="1" applyBorder="1" applyAlignment="1">
      <alignment horizontal="center" vertical="center"/>
    </xf>
    <xf numFmtId="3" fontId="2" fillId="2" borderId="38" xfId="0" applyNumberFormat="1" applyFont="1" applyFill="1" applyBorder="1" applyAlignment="1">
      <alignment horizontal="right" vertical="top"/>
    </xf>
    <xf numFmtId="3" fontId="1" fillId="6" borderId="32" xfId="0" applyNumberFormat="1" applyFont="1" applyFill="1" applyBorder="1" applyAlignment="1">
      <alignment horizontal="center" vertical="top" wrapText="1"/>
    </xf>
    <xf numFmtId="3" fontId="1" fillId="6" borderId="1" xfId="0" applyNumberFormat="1" applyFont="1" applyFill="1" applyBorder="1" applyAlignment="1">
      <alignment horizontal="center" vertical="top" wrapText="1"/>
    </xf>
    <xf numFmtId="3" fontId="1" fillId="6" borderId="41" xfId="0" applyNumberFormat="1" applyFont="1" applyFill="1" applyBorder="1" applyAlignment="1">
      <alignment horizontal="center" vertical="top" wrapText="1"/>
    </xf>
    <xf numFmtId="49" fontId="2" fillId="2" borderId="42" xfId="0" applyNumberFormat="1" applyFont="1" applyFill="1" applyBorder="1" applyAlignment="1">
      <alignment horizontal="left" vertical="top" wrapText="1"/>
    </xf>
    <xf numFmtId="49" fontId="2" fillId="2" borderId="20" xfId="0" applyNumberFormat="1" applyFont="1" applyFill="1" applyBorder="1" applyAlignment="1">
      <alignment horizontal="left" vertical="top" wrapText="1"/>
    </xf>
    <xf numFmtId="49" fontId="2" fillId="2" borderId="29" xfId="0" applyNumberFormat="1" applyFont="1" applyFill="1" applyBorder="1" applyAlignment="1">
      <alignment horizontal="left" vertical="top" wrapText="1"/>
    </xf>
    <xf numFmtId="3" fontId="1" fillId="0" borderId="26" xfId="0" applyNumberFormat="1" applyFont="1" applyBorder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49" fontId="1" fillId="0" borderId="34" xfId="0" applyNumberFormat="1" applyFont="1" applyBorder="1" applyAlignment="1">
      <alignment horizontal="left" vertical="top" wrapText="1"/>
    </xf>
    <xf numFmtId="49" fontId="1" fillId="0" borderId="26" xfId="0" applyNumberFormat="1" applyFont="1" applyBorder="1" applyAlignment="1">
      <alignment horizontal="left" vertical="top" wrapText="1"/>
    </xf>
    <xf numFmtId="49" fontId="1" fillId="5" borderId="13" xfId="0" applyNumberFormat="1" applyFont="1" applyFill="1" applyBorder="1" applyAlignment="1">
      <alignment horizontal="left" vertical="top" wrapText="1"/>
    </xf>
    <xf numFmtId="49" fontId="1" fillId="5" borderId="18" xfId="0" applyNumberFormat="1" applyFont="1" applyFill="1" applyBorder="1" applyAlignment="1">
      <alignment horizontal="left" vertical="top" wrapText="1"/>
    </xf>
    <xf numFmtId="3" fontId="2" fillId="4" borderId="66" xfId="0" applyNumberFormat="1" applyFont="1" applyFill="1" applyBorder="1" applyAlignment="1">
      <alignment horizontal="center" vertical="top"/>
    </xf>
    <xf numFmtId="3" fontId="2" fillId="4" borderId="33" xfId="0" applyNumberFormat="1" applyFont="1" applyFill="1" applyBorder="1" applyAlignment="1">
      <alignment horizontal="center" vertical="top"/>
    </xf>
    <xf numFmtId="3" fontId="1" fillId="5" borderId="0" xfId="0" applyNumberFormat="1" applyFont="1" applyFill="1" applyBorder="1" applyAlignment="1">
      <alignment horizontal="center" vertical="top" wrapText="1"/>
    </xf>
    <xf numFmtId="3" fontId="1" fillId="5" borderId="52" xfId="0" applyNumberFormat="1" applyFont="1" applyFill="1" applyBorder="1" applyAlignment="1">
      <alignment horizontal="center" vertical="top" wrapText="1"/>
    </xf>
    <xf numFmtId="3" fontId="1" fillId="5" borderId="1" xfId="0" applyNumberFormat="1" applyFont="1" applyFill="1" applyBorder="1" applyAlignment="1">
      <alignment horizontal="center" vertical="top" wrapText="1"/>
    </xf>
    <xf numFmtId="3" fontId="1" fillId="5" borderId="16" xfId="0" applyNumberFormat="1" applyFont="1" applyFill="1" applyBorder="1" applyAlignment="1">
      <alignment horizontal="center" vertical="top" wrapText="1"/>
    </xf>
    <xf numFmtId="3" fontId="1" fillId="5" borderId="39" xfId="0" applyNumberFormat="1" applyFont="1" applyFill="1" applyBorder="1" applyAlignment="1">
      <alignment horizontal="center" vertical="top" wrapText="1"/>
    </xf>
    <xf numFmtId="49" fontId="2" fillId="9" borderId="44" xfId="0" applyNumberFormat="1" applyFont="1" applyFill="1" applyBorder="1" applyAlignment="1">
      <alignment horizontal="center" vertical="top"/>
    </xf>
    <xf numFmtId="49" fontId="2" fillId="5" borderId="27" xfId="0" applyNumberFormat="1" applyFont="1" applyFill="1" applyBorder="1" applyAlignment="1">
      <alignment horizontal="center" vertical="top"/>
    </xf>
    <xf numFmtId="49" fontId="2" fillId="5" borderId="36" xfId="0" applyNumberFormat="1" applyFont="1" applyFill="1" applyBorder="1" applyAlignment="1">
      <alignment horizontal="center" vertical="top"/>
    </xf>
    <xf numFmtId="49" fontId="2" fillId="5" borderId="38" xfId="0" applyNumberFormat="1" applyFont="1" applyFill="1" applyBorder="1" applyAlignment="1">
      <alignment horizontal="center" vertical="top"/>
    </xf>
    <xf numFmtId="3" fontId="1" fillId="5" borderId="26" xfId="0" applyNumberFormat="1" applyFont="1" applyFill="1" applyBorder="1" applyAlignment="1">
      <alignment horizontal="left" wrapText="1"/>
    </xf>
    <xf numFmtId="3" fontId="1" fillId="5" borderId="0" xfId="0" applyNumberFormat="1" applyFont="1" applyFill="1" applyAlignment="1">
      <alignment horizontal="left" wrapText="1"/>
    </xf>
    <xf numFmtId="165" fontId="1" fillId="5" borderId="4" xfId="0" applyNumberFormat="1" applyFont="1" applyFill="1" applyBorder="1" applyAlignment="1">
      <alignment horizontal="center" vertical="top"/>
    </xf>
    <xf numFmtId="165" fontId="1" fillId="5" borderId="11" xfId="0" applyNumberFormat="1" applyFont="1" applyFill="1" applyBorder="1" applyAlignment="1">
      <alignment horizontal="center" vertical="top"/>
    </xf>
    <xf numFmtId="165" fontId="1" fillId="5" borderId="55" xfId="0" applyNumberFormat="1" applyFont="1" applyFill="1" applyBorder="1" applyAlignment="1">
      <alignment horizontal="center" vertical="top"/>
    </xf>
    <xf numFmtId="165" fontId="1" fillId="5" borderId="31" xfId="0" applyNumberFormat="1" applyFont="1" applyFill="1" applyBorder="1" applyAlignment="1">
      <alignment horizontal="center" vertical="top"/>
    </xf>
    <xf numFmtId="165" fontId="1" fillId="5" borderId="37" xfId="0" applyNumberFormat="1" applyFont="1" applyFill="1" applyBorder="1" applyAlignment="1">
      <alignment horizontal="center" vertical="top"/>
    </xf>
    <xf numFmtId="165" fontId="1" fillId="5" borderId="56" xfId="0" applyNumberFormat="1" applyFont="1" applyFill="1" applyBorder="1" applyAlignment="1">
      <alignment horizontal="center" vertical="top"/>
    </xf>
    <xf numFmtId="3" fontId="1" fillId="5" borderId="29" xfId="0" applyNumberFormat="1" applyFont="1" applyFill="1" applyBorder="1" applyAlignment="1">
      <alignment horizontal="center" vertical="top" wrapText="1"/>
    </xf>
    <xf numFmtId="3" fontId="1" fillId="5" borderId="23" xfId="0" applyNumberFormat="1" applyFont="1" applyFill="1" applyBorder="1" applyAlignment="1">
      <alignment horizontal="center" vertical="top" wrapText="1"/>
    </xf>
    <xf numFmtId="3" fontId="1" fillId="5" borderId="4" xfId="0" applyNumberFormat="1" applyFont="1" applyFill="1" applyBorder="1" applyAlignment="1">
      <alignment horizontal="center" vertical="top" wrapText="1"/>
    </xf>
    <xf numFmtId="3" fontId="1" fillId="5" borderId="5" xfId="0" applyNumberFormat="1" applyFont="1" applyFill="1" applyBorder="1" applyAlignment="1">
      <alignment horizontal="center" vertical="top"/>
    </xf>
    <xf numFmtId="3" fontId="1" fillId="5" borderId="12" xfId="0" applyNumberFormat="1" applyFont="1" applyFill="1" applyBorder="1" applyAlignment="1">
      <alignment horizontal="center" vertical="top"/>
    </xf>
    <xf numFmtId="3" fontId="1" fillId="5" borderId="50" xfId="0" applyNumberFormat="1" applyFont="1" applyFill="1" applyBorder="1" applyAlignment="1">
      <alignment horizontal="center" vertical="top"/>
    </xf>
    <xf numFmtId="165" fontId="1" fillId="5" borderId="60" xfId="0" applyNumberFormat="1" applyFont="1" applyFill="1" applyBorder="1" applyAlignment="1">
      <alignment horizontal="center" vertical="top"/>
    </xf>
    <xf numFmtId="165" fontId="1" fillId="5" borderId="65" xfId="0" applyNumberFormat="1" applyFont="1" applyFill="1" applyBorder="1" applyAlignment="1">
      <alignment horizontal="center" vertical="top"/>
    </xf>
    <xf numFmtId="165" fontId="1" fillId="5" borderId="74" xfId="0" applyNumberFormat="1" applyFont="1" applyFill="1" applyBorder="1" applyAlignment="1">
      <alignment horizontal="center" vertical="top"/>
    </xf>
    <xf numFmtId="3" fontId="2" fillId="9" borderId="42" xfId="0" applyNumberFormat="1" applyFont="1" applyFill="1" applyBorder="1" applyAlignment="1">
      <alignment horizontal="right" vertical="top"/>
    </xf>
    <xf numFmtId="3" fontId="2" fillId="9" borderId="20" xfId="0" applyNumberFormat="1" applyFont="1" applyFill="1" applyBorder="1" applyAlignment="1">
      <alignment horizontal="right" vertical="top"/>
    </xf>
    <xf numFmtId="3" fontId="2" fillId="7" borderId="42" xfId="0" applyNumberFormat="1" applyFont="1" applyFill="1" applyBorder="1" applyAlignment="1">
      <alignment horizontal="right" vertical="top"/>
    </xf>
    <xf numFmtId="3" fontId="2" fillId="7" borderId="20" xfId="0" applyNumberFormat="1" applyFont="1" applyFill="1" applyBorder="1" applyAlignment="1">
      <alignment horizontal="right" vertical="top"/>
    </xf>
    <xf numFmtId="3" fontId="2" fillId="7" borderId="21" xfId="0" applyNumberFormat="1" applyFont="1" applyFill="1" applyBorder="1" applyAlignment="1">
      <alignment horizontal="right" vertical="top"/>
    </xf>
    <xf numFmtId="49" fontId="1" fillId="5" borderId="29" xfId="0" applyNumberFormat="1" applyFont="1" applyFill="1" applyBorder="1" applyAlignment="1">
      <alignment horizontal="left" vertical="top"/>
    </xf>
    <xf numFmtId="3" fontId="2" fillId="0" borderId="1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7" borderId="22" xfId="0" applyNumberFormat="1" applyFont="1" applyFill="1" applyBorder="1" applyAlignment="1">
      <alignment horizontal="right" vertical="top"/>
    </xf>
    <xf numFmtId="3" fontId="2" fillId="7" borderId="23" xfId="0" applyNumberFormat="1" applyFont="1" applyFill="1" applyBorder="1" applyAlignment="1">
      <alignment horizontal="right" vertical="top"/>
    </xf>
    <xf numFmtId="3" fontId="1" fillId="5" borderId="59" xfId="0" applyNumberFormat="1" applyFont="1" applyFill="1" applyBorder="1" applyAlignment="1">
      <alignment horizontal="center" vertical="top" wrapText="1"/>
    </xf>
    <xf numFmtId="3" fontId="2" fillId="2" borderId="20" xfId="0" applyNumberFormat="1" applyFont="1" applyFill="1" applyBorder="1" applyAlignment="1">
      <alignment horizontal="right" vertical="top"/>
    </xf>
    <xf numFmtId="3" fontId="1" fillId="6" borderId="19" xfId="0" applyNumberFormat="1" applyFont="1" applyFill="1" applyBorder="1" applyAlignment="1">
      <alignment horizontal="center" vertical="top" wrapText="1"/>
    </xf>
    <xf numFmtId="3" fontId="1" fillId="6" borderId="20" xfId="0" applyNumberFormat="1" applyFont="1" applyFill="1" applyBorder="1" applyAlignment="1">
      <alignment horizontal="center" vertical="top" wrapText="1"/>
    </xf>
    <xf numFmtId="3" fontId="1" fillId="6" borderId="21" xfId="0" applyNumberFormat="1" applyFont="1" applyFill="1" applyBorder="1" applyAlignment="1">
      <alignment horizontal="center" vertical="top" wrapText="1"/>
    </xf>
    <xf numFmtId="3" fontId="2" fillId="7" borderId="53" xfId="0" applyNumberFormat="1" applyFont="1" applyFill="1" applyBorder="1" applyAlignment="1">
      <alignment horizontal="right" vertical="top"/>
    </xf>
    <xf numFmtId="3" fontId="2" fillId="7" borderId="14" xfId="0" applyNumberFormat="1" applyFont="1" applyFill="1" applyBorder="1" applyAlignment="1">
      <alignment horizontal="right" vertical="top"/>
    </xf>
    <xf numFmtId="3" fontId="2" fillId="7" borderId="15" xfId="0" applyNumberFormat="1" applyFont="1" applyFill="1" applyBorder="1" applyAlignment="1">
      <alignment horizontal="right" vertical="top"/>
    </xf>
    <xf numFmtId="3" fontId="1" fillId="0" borderId="53" xfId="0" applyNumberFormat="1" applyFont="1" applyBorder="1" applyAlignment="1">
      <alignment horizontal="left" vertical="top"/>
    </xf>
    <xf numFmtId="3" fontId="1" fillId="0" borderId="14" xfId="0" applyNumberFormat="1" applyFont="1" applyBorder="1" applyAlignment="1">
      <alignment horizontal="left" vertical="top"/>
    </xf>
    <xf numFmtId="3" fontId="2" fillId="4" borderId="35" xfId="0" applyNumberFormat="1" applyFont="1" applyFill="1" applyBorder="1" applyAlignment="1">
      <alignment horizontal="right" vertical="top"/>
    </xf>
    <xf numFmtId="3" fontId="2" fillId="4" borderId="58" xfId="0" applyNumberFormat="1" applyFont="1" applyFill="1" applyBorder="1" applyAlignment="1">
      <alignment horizontal="right" vertical="top"/>
    </xf>
    <xf numFmtId="3" fontId="2" fillId="4" borderId="33" xfId="0" applyNumberFormat="1" applyFont="1" applyFill="1" applyBorder="1" applyAlignment="1">
      <alignment horizontal="right" vertical="top"/>
    </xf>
    <xf numFmtId="3" fontId="2" fillId="4" borderId="53" xfId="0" applyNumberFormat="1" applyFont="1" applyFill="1" applyBorder="1" applyAlignment="1">
      <alignment horizontal="right" vertical="top"/>
    </xf>
    <xf numFmtId="3" fontId="2" fillId="4" borderId="14" xfId="0" applyNumberFormat="1" applyFont="1" applyFill="1" applyBorder="1" applyAlignment="1">
      <alignment horizontal="right" vertical="top"/>
    </xf>
    <xf numFmtId="3" fontId="2" fillId="4" borderId="15" xfId="0" applyNumberFormat="1" applyFont="1" applyFill="1" applyBorder="1" applyAlignment="1">
      <alignment horizontal="right" vertical="top"/>
    </xf>
    <xf numFmtId="3" fontId="1" fillId="0" borderId="0" xfId="0" applyNumberFormat="1" applyFont="1" applyBorder="1" applyAlignment="1">
      <alignment horizontal="left" vertical="top"/>
    </xf>
    <xf numFmtId="3" fontId="1" fillId="0" borderId="9" xfId="0" applyNumberFormat="1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left" vertical="top"/>
    </xf>
    <xf numFmtId="3" fontId="1" fillId="0" borderId="53" xfId="0" applyNumberFormat="1" applyFont="1" applyBorder="1" applyAlignment="1">
      <alignment horizontal="left" vertical="top" wrapText="1"/>
    </xf>
    <xf numFmtId="3" fontId="1" fillId="0" borderId="14" xfId="0" applyNumberFormat="1" applyFont="1" applyBorder="1" applyAlignment="1">
      <alignment horizontal="left" vertical="top" wrapText="1"/>
    </xf>
    <xf numFmtId="3" fontId="1" fillId="4" borderId="53" xfId="0" applyNumberFormat="1" applyFont="1" applyFill="1" applyBorder="1" applyAlignment="1">
      <alignment horizontal="left" vertical="top"/>
    </xf>
    <xf numFmtId="3" fontId="1" fillId="4" borderId="14" xfId="0" applyNumberFormat="1" applyFont="1" applyFill="1" applyBorder="1" applyAlignment="1">
      <alignment horizontal="left" vertical="top"/>
    </xf>
    <xf numFmtId="3" fontId="1" fillId="4" borderId="53" xfId="0" applyNumberFormat="1" applyFont="1" applyFill="1" applyBorder="1" applyAlignment="1">
      <alignment horizontal="left" vertical="top" wrapText="1"/>
    </xf>
    <xf numFmtId="3" fontId="1" fillId="4" borderId="14" xfId="0" applyNumberFormat="1" applyFont="1" applyFill="1" applyBorder="1" applyAlignment="1">
      <alignment horizontal="left" vertical="top" wrapText="1"/>
    </xf>
    <xf numFmtId="3" fontId="1" fillId="4" borderId="15" xfId="0" applyNumberFormat="1" applyFont="1" applyFill="1" applyBorder="1" applyAlignment="1">
      <alignment horizontal="left" vertical="top" wrapText="1"/>
    </xf>
    <xf numFmtId="165" fontId="1" fillId="5" borderId="29" xfId="0" applyNumberFormat="1" applyFont="1" applyFill="1" applyBorder="1" applyAlignment="1">
      <alignment horizontal="center" vertical="top"/>
    </xf>
    <xf numFmtId="165" fontId="1" fillId="5" borderId="0" xfId="0" applyNumberFormat="1" applyFont="1" applyFill="1" applyBorder="1" applyAlignment="1">
      <alignment horizontal="center" vertical="top"/>
    </xf>
    <xf numFmtId="165" fontId="1" fillId="5" borderId="23" xfId="0" applyNumberFormat="1" applyFont="1" applyFill="1" applyBorder="1" applyAlignment="1">
      <alignment horizontal="center" vertical="top"/>
    </xf>
    <xf numFmtId="165" fontId="1" fillId="5" borderId="30" xfId="0" applyNumberFormat="1" applyFont="1" applyFill="1" applyBorder="1" applyAlignment="1">
      <alignment horizontal="center" vertical="top"/>
    </xf>
    <xf numFmtId="165" fontId="1" fillId="5" borderId="44" xfId="0" applyNumberFormat="1" applyFont="1" applyFill="1" applyBorder="1" applyAlignment="1">
      <alignment horizontal="center" vertical="top"/>
    </xf>
    <xf numFmtId="165" fontId="1" fillId="5" borderId="47" xfId="0" applyNumberFormat="1" applyFont="1" applyFill="1" applyBorder="1" applyAlignment="1">
      <alignment horizontal="center" vertical="top"/>
    </xf>
    <xf numFmtId="0" fontId="20" fillId="0" borderId="43" xfId="0" applyFont="1" applyBorder="1" applyAlignment="1">
      <alignment horizontal="center" vertical="top"/>
    </xf>
    <xf numFmtId="165" fontId="12" fillId="5" borderId="26" xfId="0" applyNumberFormat="1" applyFont="1" applyFill="1" applyBorder="1" applyAlignment="1">
      <alignment horizontal="center" vertical="top"/>
    </xf>
    <xf numFmtId="165" fontId="12" fillId="0" borderId="44" xfId="0" applyNumberFormat="1" applyFont="1" applyBorder="1" applyAlignment="1">
      <alignment horizontal="center" vertical="top"/>
    </xf>
    <xf numFmtId="165" fontId="12" fillId="5" borderId="0" xfId="0" applyNumberFormat="1" applyFont="1" applyFill="1" applyBorder="1" applyAlignment="1">
      <alignment horizontal="center" vertical="top"/>
    </xf>
    <xf numFmtId="3" fontId="1" fillId="5" borderId="54" xfId="0" applyNumberFormat="1" applyFont="1" applyFill="1" applyBorder="1" applyAlignment="1">
      <alignment horizontal="left" vertical="top" wrapText="1"/>
    </xf>
    <xf numFmtId="3" fontId="1" fillId="5" borderId="41" xfId="0" applyNumberFormat="1" applyFont="1" applyFill="1" applyBorder="1" applyAlignment="1">
      <alignment horizontal="left" vertical="top" wrapText="1"/>
    </xf>
    <xf numFmtId="3" fontId="6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 wrapText="1"/>
    </xf>
    <xf numFmtId="3" fontId="6" fillId="0" borderId="0" xfId="0" applyNumberFormat="1" applyFont="1" applyAlignment="1">
      <alignment horizontal="center" vertical="top"/>
    </xf>
    <xf numFmtId="49" fontId="1" fillId="0" borderId="75" xfId="0" applyNumberFormat="1" applyFont="1" applyBorder="1" applyAlignment="1">
      <alignment horizontal="center" vertical="center" textRotation="90" wrapText="1"/>
    </xf>
    <xf numFmtId="49" fontId="1" fillId="0" borderId="61" xfId="0" applyNumberFormat="1" applyFont="1" applyBorder="1" applyAlignment="1">
      <alignment horizontal="center" vertical="center" textRotation="90" wrapText="1"/>
    </xf>
    <xf numFmtId="3" fontId="1" fillId="0" borderId="38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3" fontId="1" fillId="0" borderId="32" xfId="0" applyNumberFormat="1" applyFont="1" applyBorder="1" applyAlignment="1">
      <alignment horizontal="center" vertical="center" wrapText="1"/>
    </xf>
    <xf numFmtId="0" fontId="1" fillId="0" borderId="27" xfId="3" applyFont="1" applyBorder="1" applyAlignment="1">
      <alignment horizontal="center" vertical="center" textRotation="90" wrapText="1"/>
    </xf>
    <xf numFmtId="0" fontId="1" fillId="0" borderId="36" xfId="3" applyFont="1" applyBorder="1" applyAlignment="1">
      <alignment horizontal="center" vertical="center" textRotation="90" wrapText="1"/>
    </xf>
    <xf numFmtId="0" fontId="1" fillId="0" borderId="38" xfId="3" applyFont="1" applyBorder="1" applyAlignment="1">
      <alignment horizontal="center" vertical="center" textRotation="90" wrapText="1"/>
    </xf>
    <xf numFmtId="3" fontId="2" fillId="0" borderId="31" xfId="3" applyNumberFormat="1" applyFont="1" applyBorder="1" applyAlignment="1">
      <alignment horizontal="center" vertical="center" textRotation="90" wrapText="1" shrinkToFit="1"/>
    </xf>
    <xf numFmtId="3" fontId="2" fillId="0" borderId="37" xfId="3" applyNumberFormat="1" applyFont="1" applyBorder="1" applyAlignment="1">
      <alignment horizontal="center" vertical="center" textRotation="90" wrapText="1" shrinkToFit="1"/>
    </xf>
    <xf numFmtId="3" fontId="2" fillId="0" borderId="39" xfId="3" applyNumberFormat="1" applyFont="1" applyBorder="1" applyAlignment="1">
      <alignment horizontal="center" vertical="center" textRotation="90" wrapText="1" shrinkToFit="1"/>
    </xf>
    <xf numFmtId="3" fontId="2" fillId="8" borderId="6" xfId="0" applyNumberFormat="1" applyFont="1" applyFill="1" applyBorder="1" applyAlignment="1">
      <alignment horizontal="left" vertical="top" wrapText="1"/>
    </xf>
    <xf numFmtId="3" fontId="2" fillId="8" borderId="7" xfId="0" applyNumberFormat="1" applyFont="1" applyFill="1" applyBorder="1" applyAlignment="1">
      <alignment horizontal="left" vertical="top" wrapText="1"/>
    </xf>
    <xf numFmtId="3" fontId="2" fillId="8" borderId="8" xfId="0" applyNumberFormat="1" applyFont="1" applyFill="1" applyBorder="1" applyAlignment="1">
      <alignment horizontal="left" vertical="top" wrapText="1"/>
    </xf>
    <xf numFmtId="3" fontId="2" fillId="9" borderId="70" xfId="0" applyNumberFormat="1" applyFont="1" applyFill="1" applyBorder="1" applyAlignment="1">
      <alignment horizontal="left" vertical="top" wrapText="1"/>
    </xf>
    <xf numFmtId="3" fontId="2" fillId="9" borderId="15" xfId="0" applyNumberFormat="1" applyFont="1" applyFill="1" applyBorder="1" applyAlignment="1">
      <alignment horizontal="left" vertical="top" wrapText="1"/>
    </xf>
    <xf numFmtId="3" fontId="2" fillId="2" borderId="66" xfId="0" applyNumberFormat="1" applyFont="1" applyFill="1" applyBorder="1" applyAlignment="1">
      <alignment horizontal="left" vertical="top" wrapText="1"/>
    </xf>
    <xf numFmtId="3" fontId="2" fillId="2" borderId="58" xfId="0" applyNumberFormat="1" applyFont="1" applyFill="1" applyBorder="1" applyAlignment="1">
      <alignment horizontal="left" vertical="top" wrapText="1"/>
    </xf>
    <xf numFmtId="3" fontId="7" fillId="0" borderId="0" xfId="0" applyNumberFormat="1" applyFont="1" applyAlignment="1">
      <alignment horizontal="right" vertical="top" wrapText="1"/>
    </xf>
    <xf numFmtId="49" fontId="1" fillId="0" borderId="4" xfId="0" applyNumberFormat="1" applyFont="1" applyBorder="1" applyAlignment="1">
      <alignment horizontal="center" vertical="center" textRotation="90" wrapText="1"/>
    </xf>
    <xf numFmtId="49" fontId="1" fillId="0" borderId="11" xfId="0" applyNumberFormat="1" applyFont="1" applyBorder="1" applyAlignment="1">
      <alignment horizontal="center" vertical="center" textRotation="90" wrapText="1"/>
    </xf>
    <xf numFmtId="49" fontId="1" fillId="0" borderId="16" xfId="0" applyNumberFormat="1" applyFont="1" applyBorder="1" applyAlignment="1">
      <alignment horizontal="center" vertical="center" textRotation="90" wrapText="1"/>
    </xf>
    <xf numFmtId="3" fontId="1" fillId="0" borderId="22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center" vertical="top" wrapText="1"/>
    </xf>
    <xf numFmtId="3" fontId="2" fillId="2" borderId="21" xfId="0" applyNumberFormat="1" applyFont="1" applyFill="1" applyBorder="1" applyAlignment="1">
      <alignment horizontal="right" vertical="top"/>
    </xf>
    <xf numFmtId="3" fontId="1" fillId="0" borderId="17" xfId="0" applyNumberFormat="1" applyFont="1" applyFill="1" applyBorder="1" applyAlignment="1">
      <alignment horizontal="center" vertical="top" wrapText="1"/>
    </xf>
    <xf numFmtId="3" fontId="1" fillId="0" borderId="52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left" vertical="top" wrapText="1"/>
    </xf>
    <xf numFmtId="3" fontId="1" fillId="0" borderId="34" xfId="0" applyNumberFormat="1" applyFont="1" applyFill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center" vertical="top" wrapText="1"/>
    </xf>
    <xf numFmtId="49" fontId="1" fillId="3" borderId="49" xfId="0" applyNumberFormat="1" applyFont="1" applyFill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3" fontId="1" fillId="0" borderId="53" xfId="0" applyNumberFormat="1" applyFont="1" applyBorder="1" applyAlignment="1">
      <alignment horizontal="center" vertical="top"/>
    </xf>
    <xf numFmtId="0" fontId="7" fillId="0" borderId="53" xfId="0" applyFont="1" applyBorder="1" applyAlignment="1">
      <alignment horizontal="center" vertical="top"/>
    </xf>
    <xf numFmtId="1" fontId="1" fillId="5" borderId="46" xfId="0" applyNumberFormat="1" applyFont="1" applyFill="1" applyBorder="1" applyAlignment="1">
      <alignment horizontal="center" vertical="top" wrapText="1"/>
    </xf>
    <xf numFmtId="1" fontId="1" fillId="5" borderId="17" xfId="0" applyNumberFormat="1" applyFont="1" applyFill="1" applyBorder="1" applyAlignment="1">
      <alignment horizontal="center" vertical="top" wrapText="1"/>
    </xf>
    <xf numFmtId="49" fontId="1" fillId="3" borderId="37" xfId="0" applyNumberFormat="1" applyFont="1" applyFill="1" applyBorder="1" applyAlignment="1">
      <alignment horizontal="center" vertical="top"/>
    </xf>
    <xf numFmtId="3" fontId="1" fillId="0" borderId="50" xfId="0" applyNumberFormat="1" applyFont="1" applyFill="1" applyBorder="1" applyAlignment="1">
      <alignment horizontal="center" vertical="top" wrapText="1"/>
    </xf>
    <xf numFmtId="3" fontId="1" fillId="0" borderId="46" xfId="0" applyNumberFormat="1" applyFont="1" applyBorder="1" applyAlignment="1">
      <alignment horizontal="center" vertical="top"/>
    </xf>
    <xf numFmtId="3" fontId="1" fillId="0" borderId="12" xfId="0" applyNumberFormat="1" applyFont="1" applyBorder="1" applyAlignment="1">
      <alignment horizontal="center" vertical="top"/>
    </xf>
    <xf numFmtId="3" fontId="1" fillId="0" borderId="50" xfId="0" applyNumberFormat="1" applyFont="1" applyBorder="1" applyAlignment="1">
      <alignment horizontal="center" vertical="top"/>
    </xf>
    <xf numFmtId="164" fontId="1" fillId="5" borderId="46" xfId="0" applyNumberFormat="1" applyFont="1" applyFill="1" applyBorder="1" applyAlignment="1">
      <alignment horizontal="center" vertical="top"/>
    </xf>
    <xf numFmtId="164" fontId="1" fillId="5" borderId="12" xfId="0" applyNumberFormat="1" applyFont="1" applyFill="1" applyBorder="1" applyAlignment="1">
      <alignment horizontal="center" vertical="top"/>
    </xf>
    <xf numFmtId="164" fontId="1" fillId="5" borderId="50" xfId="0" applyNumberFormat="1" applyFont="1" applyFill="1" applyBorder="1" applyAlignment="1">
      <alignment horizontal="center" vertical="top"/>
    </xf>
    <xf numFmtId="165" fontId="1" fillId="5" borderId="13" xfId="0" applyNumberFormat="1" applyFont="1" applyFill="1" applyBorder="1" applyAlignment="1">
      <alignment horizontal="center" vertical="top"/>
    </xf>
    <xf numFmtId="165" fontId="1" fillId="0" borderId="48" xfId="0" applyNumberFormat="1" applyFont="1" applyBorder="1" applyAlignment="1">
      <alignment horizontal="center" vertical="top"/>
    </xf>
    <xf numFmtId="165" fontId="1" fillId="0" borderId="11" xfId="0" applyNumberFormat="1" applyFont="1" applyBorder="1" applyAlignment="1">
      <alignment horizontal="center" vertical="top"/>
    </xf>
    <xf numFmtId="165" fontId="1" fillId="0" borderId="55" xfId="0" applyNumberFormat="1" applyFont="1" applyBorder="1" applyAlignment="1">
      <alignment horizontal="center" vertical="top"/>
    </xf>
    <xf numFmtId="165" fontId="1" fillId="5" borderId="49" xfId="0" applyNumberFormat="1" applyFont="1" applyFill="1" applyBorder="1" applyAlignment="1">
      <alignment horizontal="center" vertical="top"/>
    </xf>
    <xf numFmtId="3" fontId="1" fillId="0" borderId="46" xfId="0" applyNumberFormat="1" applyFont="1" applyFill="1" applyBorder="1" applyAlignment="1">
      <alignment horizontal="center" vertical="top" wrapText="1"/>
    </xf>
    <xf numFmtId="3" fontId="1" fillId="5" borderId="5" xfId="0" applyNumberFormat="1" applyFont="1" applyFill="1" applyBorder="1" applyAlignment="1">
      <alignment horizontal="center" vertical="top" wrapText="1"/>
    </xf>
    <xf numFmtId="3" fontId="1" fillId="5" borderId="12" xfId="0" applyNumberFormat="1" applyFont="1" applyFill="1" applyBorder="1" applyAlignment="1">
      <alignment horizontal="center" vertical="top" wrapText="1"/>
    </xf>
    <xf numFmtId="3" fontId="1" fillId="5" borderId="50" xfId="0" applyNumberFormat="1" applyFont="1" applyFill="1" applyBorder="1" applyAlignment="1">
      <alignment horizontal="center" vertical="top" wrapText="1"/>
    </xf>
    <xf numFmtId="3" fontId="1" fillId="5" borderId="17" xfId="0" applyNumberFormat="1" applyFont="1" applyFill="1" applyBorder="1" applyAlignment="1">
      <alignment horizontal="center" vertical="top" wrapText="1"/>
    </xf>
    <xf numFmtId="3" fontId="1" fillId="0" borderId="43" xfId="0" applyNumberFormat="1" applyFont="1" applyBorder="1" applyAlignment="1">
      <alignment horizontal="center" vertical="top"/>
    </xf>
    <xf numFmtId="164" fontId="1" fillId="0" borderId="43" xfId="0" applyNumberFormat="1" applyFont="1" applyBorder="1" applyAlignment="1">
      <alignment horizontal="center" vertical="top"/>
    </xf>
    <xf numFmtId="164" fontId="1" fillId="0" borderId="34" xfId="0" applyNumberFormat="1" applyFont="1" applyBorder="1" applyAlignment="1">
      <alignment horizontal="center" vertical="top"/>
    </xf>
    <xf numFmtId="164" fontId="1" fillId="0" borderId="26" xfId="0" applyNumberFormat="1" applyFont="1" applyBorder="1" applyAlignment="1">
      <alignment horizontal="center" vertical="top"/>
    </xf>
    <xf numFmtId="164" fontId="1" fillId="0" borderId="22" xfId="0" applyNumberFormat="1" applyFont="1" applyBorder="1" applyAlignment="1">
      <alignment horizontal="center" vertical="top"/>
    </xf>
    <xf numFmtId="164" fontId="1" fillId="0" borderId="48" xfId="0" applyNumberFormat="1" applyFont="1" applyBorder="1" applyAlignment="1">
      <alignment horizontal="center" vertical="top"/>
    </xf>
    <xf numFmtId="164" fontId="1" fillId="0" borderId="11" xfId="0" applyNumberFormat="1" applyFont="1" applyBorder="1" applyAlignment="1">
      <alignment horizontal="center" vertical="top"/>
    </xf>
    <xf numFmtId="164" fontId="1" fillId="0" borderId="55" xfId="0" applyNumberFormat="1" applyFont="1" applyBorder="1" applyAlignment="1">
      <alignment horizontal="center" vertical="top"/>
    </xf>
    <xf numFmtId="164" fontId="1" fillId="0" borderId="57" xfId="0" applyNumberFormat="1" applyFont="1" applyBorder="1" applyAlignment="1">
      <alignment horizontal="center" vertical="top"/>
    </xf>
    <xf numFmtId="3" fontId="1" fillId="5" borderId="46" xfId="0" applyNumberFormat="1" applyFont="1" applyFill="1" applyBorder="1" applyAlignment="1">
      <alignment horizontal="center" vertical="top" wrapText="1"/>
    </xf>
    <xf numFmtId="3" fontId="1" fillId="5" borderId="52" xfId="0" applyNumberFormat="1" applyFont="1" applyFill="1" applyBorder="1" applyAlignment="1">
      <alignment horizontal="left" vertical="top" wrapText="1"/>
    </xf>
    <xf numFmtId="3" fontId="2" fillId="4" borderId="32" xfId="0" applyNumberFormat="1" applyFont="1" applyFill="1" applyBorder="1" applyAlignment="1">
      <alignment horizontal="right" vertical="top"/>
    </xf>
    <xf numFmtId="3" fontId="2" fillId="4" borderId="1" xfId="0" applyNumberFormat="1" applyFont="1" applyFill="1" applyBorder="1" applyAlignment="1">
      <alignment horizontal="right" vertical="top"/>
    </xf>
    <xf numFmtId="0" fontId="1" fillId="5" borderId="46" xfId="0" applyNumberFormat="1" applyFont="1" applyFill="1" applyBorder="1" applyAlignment="1">
      <alignment horizontal="left" vertical="top" wrapText="1"/>
    </xf>
    <xf numFmtId="0" fontId="1" fillId="5" borderId="50" xfId="0" applyNumberFormat="1" applyFont="1" applyFill="1" applyBorder="1" applyAlignment="1">
      <alignment horizontal="left" vertical="top" wrapText="1"/>
    </xf>
    <xf numFmtId="49" fontId="1" fillId="5" borderId="49" xfId="0" applyNumberFormat="1" applyFont="1" applyFill="1" applyBorder="1" applyAlignment="1">
      <alignment horizontal="center" vertical="top" wrapText="1"/>
    </xf>
    <xf numFmtId="49" fontId="1" fillId="5" borderId="56" xfId="0" applyNumberFormat="1" applyFont="1" applyFill="1" applyBorder="1" applyAlignment="1">
      <alignment horizontal="center" vertical="top" wrapText="1"/>
    </xf>
    <xf numFmtId="3" fontId="1" fillId="5" borderId="13" xfId="0" applyNumberFormat="1" applyFont="1" applyFill="1" applyBorder="1" applyAlignment="1">
      <alignment horizontal="center" vertical="top" wrapText="1"/>
    </xf>
    <xf numFmtId="3" fontId="1" fillId="5" borderId="47" xfId="0" applyNumberFormat="1" applyFont="1" applyFill="1" applyBorder="1" applyAlignment="1">
      <alignment horizontal="center" vertical="top" wrapText="1"/>
    </xf>
    <xf numFmtId="49" fontId="1" fillId="5" borderId="44" xfId="0" applyNumberFormat="1" applyFont="1" applyFill="1" applyBorder="1" applyAlignment="1">
      <alignment horizontal="left" vertical="top" wrapText="1"/>
    </xf>
    <xf numFmtId="3" fontId="2" fillId="4" borderId="66" xfId="0" applyNumberFormat="1" applyFont="1" applyFill="1" applyBorder="1" applyAlignment="1">
      <alignment horizontal="right" vertical="top"/>
    </xf>
    <xf numFmtId="49" fontId="1" fillId="0" borderId="22" xfId="0" applyNumberFormat="1" applyFont="1" applyBorder="1" applyAlignment="1">
      <alignment horizontal="left" vertical="top" wrapText="1"/>
    </xf>
    <xf numFmtId="0" fontId="1" fillId="5" borderId="46" xfId="0" applyFont="1" applyFill="1" applyBorder="1" applyAlignment="1">
      <alignment horizontal="left" vertical="top" wrapText="1"/>
    </xf>
    <xf numFmtId="0" fontId="1" fillId="5" borderId="50" xfId="0" applyFont="1" applyFill="1" applyBorder="1" applyAlignment="1">
      <alignment horizontal="left" vertical="top" wrapText="1"/>
    </xf>
    <xf numFmtId="49" fontId="1" fillId="0" borderId="49" xfId="0" applyNumberFormat="1" applyFont="1" applyBorder="1" applyAlignment="1">
      <alignment horizontal="center" vertical="top"/>
    </xf>
    <xf numFmtId="49" fontId="1" fillId="0" borderId="56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47" xfId="0" applyNumberFormat="1" applyFont="1" applyBorder="1" applyAlignment="1">
      <alignment horizontal="left" vertical="top" wrapText="1"/>
    </xf>
    <xf numFmtId="49" fontId="2" fillId="0" borderId="27" xfId="0" applyNumberFormat="1" applyFont="1" applyBorder="1" applyAlignment="1">
      <alignment horizontal="center" vertical="top"/>
    </xf>
    <xf numFmtId="49" fontId="2" fillId="0" borderId="36" xfId="0" applyNumberFormat="1" applyFont="1" applyBorder="1" applyAlignment="1">
      <alignment horizontal="center" vertical="top"/>
    </xf>
    <xf numFmtId="49" fontId="2" fillId="0" borderId="38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49" fontId="1" fillId="0" borderId="39" xfId="0" applyNumberFormat="1" applyFont="1" applyBorder="1" applyAlignment="1">
      <alignment horizontal="center" vertical="top"/>
    </xf>
    <xf numFmtId="3" fontId="1" fillId="5" borderId="28" xfId="0" applyNumberFormat="1" applyFont="1" applyFill="1" applyBorder="1" applyAlignment="1">
      <alignment vertical="top" wrapText="1"/>
    </xf>
    <xf numFmtId="3" fontId="1" fillId="5" borderId="26" xfId="0" applyNumberFormat="1" applyFont="1" applyFill="1" applyBorder="1" applyAlignment="1">
      <alignment vertical="top" wrapText="1"/>
    </xf>
    <xf numFmtId="3" fontId="1" fillId="5" borderId="32" xfId="0" applyNumberFormat="1" applyFont="1" applyFill="1" applyBorder="1" applyAlignment="1">
      <alignment vertical="top" wrapText="1"/>
    </xf>
    <xf numFmtId="164" fontId="1" fillId="5" borderId="5" xfId="0" applyNumberFormat="1" applyFont="1" applyFill="1" applyBorder="1" applyAlignment="1">
      <alignment horizontal="center" vertical="top"/>
    </xf>
    <xf numFmtId="165" fontId="1" fillId="0" borderId="4" xfId="0" applyNumberFormat="1" applyFont="1" applyFill="1" applyBorder="1" applyAlignment="1">
      <alignment horizontal="center" vertical="top"/>
    </xf>
    <xf numFmtId="165" fontId="1" fillId="0" borderId="55" xfId="0" applyNumberFormat="1" applyFont="1" applyFill="1" applyBorder="1" applyAlignment="1">
      <alignment horizontal="center" vertical="top"/>
    </xf>
    <xf numFmtId="3" fontId="1" fillId="5" borderId="34" xfId="0" applyNumberFormat="1" applyFont="1" applyFill="1" applyBorder="1" applyAlignment="1">
      <alignment horizontal="center" vertical="top" wrapText="1"/>
    </xf>
    <xf numFmtId="3" fontId="1" fillId="5" borderId="32" xfId="0" applyNumberFormat="1" applyFont="1" applyFill="1" applyBorder="1" applyAlignment="1">
      <alignment horizontal="center" vertical="top" wrapText="1"/>
    </xf>
    <xf numFmtId="3" fontId="1" fillId="5" borderId="22" xfId="0" applyNumberFormat="1" applyFont="1" applyFill="1" applyBorder="1" applyAlignment="1">
      <alignment horizontal="left" vertical="top" wrapText="1"/>
    </xf>
    <xf numFmtId="49" fontId="1" fillId="5" borderId="31" xfId="0" applyNumberFormat="1" applyFont="1" applyFill="1" applyBorder="1" applyAlignment="1">
      <alignment horizontal="center" vertical="top"/>
    </xf>
    <xf numFmtId="49" fontId="1" fillId="5" borderId="37" xfId="0" applyNumberFormat="1" applyFont="1" applyFill="1" applyBorder="1" applyAlignment="1">
      <alignment horizontal="center" vertical="top"/>
    </xf>
    <xf numFmtId="49" fontId="1" fillId="5" borderId="39" xfId="0" applyNumberFormat="1" applyFont="1" applyFill="1" applyBorder="1" applyAlignment="1">
      <alignment horizontal="center" vertical="top"/>
    </xf>
    <xf numFmtId="3" fontId="1" fillId="5" borderId="28" xfId="0" applyNumberFormat="1" applyFont="1" applyFill="1" applyBorder="1" applyAlignment="1">
      <alignment horizontal="center" vertical="top" wrapText="1"/>
    </xf>
    <xf numFmtId="3" fontId="1" fillId="5" borderId="22" xfId="0" applyNumberFormat="1" applyFont="1" applyFill="1" applyBorder="1" applyAlignment="1">
      <alignment horizontal="center" vertical="top" wrapText="1"/>
    </xf>
    <xf numFmtId="3" fontId="1" fillId="5" borderId="18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left" vertical="top" wrapText="1"/>
    </xf>
    <xf numFmtId="49" fontId="1" fillId="5" borderId="0" xfId="0" applyNumberFormat="1" applyFont="1" applyFill="1" applyBorder="1" applyAlignment="1">
      <alignment horizontal="left" vertical="top" wrapText="1"/>
    </xf>
    <xf numFmtId="49" fontId="1" fillId="5" borderId="0" xfId="0" applyNumberFormat="1" applyFont="1" applyFill="1" applyBorder="1" applyAlignment="1">
      <alignment horizontal="left" vertical="top"/>
    </xf>
    <xf numFmtId="3" fontId="1" fillId="0" borderId="15" xfId="0" applyNumberFormat="1" applyFont="1" applyBorder="1" applyAlignment="1">
      <alignment horizontal="left" vertical="top"/>
    </xf>
  </cellXfs>
  <cellStyles count="6">
    <cellStyle name="Excel Built-in Normal" xfId="1"/>
    <cellStyle name="Įprastas" xfId="0" builtinId="0"/>
    <cellStyle name="Įprastas 2" xfId="4"/>
    <cellStyle name="Įprastas 3" xfId="3"/>
    <cellStyle name="Normal_Sheet1" xfId="2"/>
    <cellStyle name="Stilius 1" xfId="5"/>
  </cellStyles>
  <dxfs count="0"/>
  <tableStyles count="0" defaultTableStyle="TableStyleMedium2" defaultPivotStyle="PivotStyleLight16"/>
  <colors>
    <mruColors>
      <color rgb="FFFFCC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88"/>
  <sheetViews>
    <sheetView tabSelected="1" zoomScaleNormal="100" zoomScaleSheetLayoutView="100" workbookViewId="0">
      <selection activeCell="A5" sqref="A5:M5"/>
    </sheetView>
  </sheetViews>
  <sheetFormatPr defaultColWidth="9.1796875" defaultRowHeight="13" x14ac:dyDescent="0.3"/>
  <cols>
    <col min="1" max="1" width="3.1796875" style="62" customWidth="1"/>
    <col min="2" max="3" width="3.1796875" style="63" customWidth="1"/>
    <col min="4" max="4" width="28.26953125" style="62" customWidth="1"/>
    <col min="5" max="5" width="3" style="65" customWidth="1"/>
    <col min="6" max="6" width="7.7265625" style="62" customWidth="1"/>
    <col min="7" max="7" width="8.7265625" style="62" customWidth="1"/>
    <col min="8" max="8" width="9.26953125" style="62" customWidth="1"/>
    <col min="9" max="9" width="9.1796875" style="63" customWidth="1"/>
    <col min="10" max="10" width="25.1796875" style="62" customWidth="1"/>
    <col min="11" max="12" width="6.453125" style="62" customWidth="1"/>
    <col min="13" max="13" width="6.26953125" style="63" customWidth="1"/>
    <col min="14" max="16384" width="9.1796875" style="62"/>
  </cols>
  <sheetData>
    <row r="1" spans="1:15" ht="31.5" customHeight="1" x14ac:dyDescent="0.3">
      <c r="F1" s="770"/>
      <c r="G1" s="770"/>
      <c r="H1" s="770"/>
      <c r="I1" s="770"/>
      <c r="J1" s="1152" t="s">
        <v>275</v>
      </c>
      <c r="K1" s="1152"/>
      <c r="L1" s="1152"/>
      <c r="M1" s="1152"/>
    </row>
    <row r="2" spans="1:15" ht="15.75" customHeight="1" x14ac:dyDescent="0.3">
      <c r="F2" s="768"/>
      <c r="G2" s="768"/>
      <c r="H2" s="768"/>
      <c r="I2" s="155"/>
      <c r="J2" s="155" t="s">
        <v>130</v>
      </c>
      <c r="K2" s="768"/>
      <c r="L2" s="768"/>
      <c r="M2" s="768"/>
    </row>
    <row r="3" spans="1:15" ht="15.75" customHeight="1" x14ac:dyDescent="0.3">
      <c r="F3" s="768"/>
      <c r="G3" s="768"/>
      <c r="H3" s="768"/>
      <c r="I3" s="768"/>
      <c r="J3" s="768"/>
      <c r="K3" s="768"/>
      <c r="L3" s="768"/>
      <c r="M3" s="768"/>
    </row>
    <row r="4" spans="1:15" s="452" customFormat="1" ht="15" customHeight="1" x14ac:dyDescent="0.3">
      <c r="A4" s="1153" t="s">
        <v>273</v>
      </c>
      <c r="B4" s="1153"/>
      <c r="C4" s="1153"/>
      <c r="D4" s="1153"/>
      <c r="E4" s="1153"/>
      <c r="F4" s="1153"/>
      <c r="G4" s="1153"/>
      <c r="H4" s="1153"/>
      <c r="I4" s="1153"/>
      <c r="J4" s="1153"/>
      <c r="K4" s="1153"/>
      <c r="L4" s="1153"/>
      <c r="M4" s="1153"/>
    </row>
    <row r="5" spans="1:15" s="452" customFormat="1" ht="15" customHeight="1" x14ac:dyDescent="0.3">
      <c r="A5" s="1154" t="s">
        <v>156</v>
      </c>
      <c r="B5" s="1154"/>
      <c r="C5" s="1154"/>
      <c r="D5" s="1154"/>
      <c r="E5" s="1154"/>
      <c r="F5" s="1154"/>
      <c r="G5" s="1154"/>
      <c r="H5" s="1154"/>
      <c r="I5" s="1154"/>
      <c r="J5" s="1154"/>
      <c r="K5" s="1154"/>
      <c r="L5" s="1154"/>
      <c r="M5" s="1154"/>
    </row>
    <row r="6" spans="1:15" s="452" customFormat="1" ht="15" customHeight="1" x14ac:dyDescent="0.3">
      <c r="A6" s="1155" t="s">
        <v>0</v>
      </c>
      <c r="B6" s="1155"/>
      <c r="C6" s="1155"/>
      <c r="D6" s="1155"/>
      <c r="E6" s="1155"/>
      <c r="F6" s="1155"/>
      <c r="G6" s="1155"/>
      <c r="H6" s="1155"/>
      <c r="I6" s="1155"/>
      <c r="J6" s="1155"/>
      <c r="K6" s="1155"/>
      <c r="L6" s="1155"/>
      <c r="M6" s="1155"/>
    </row>
    <row r="7" spans="1:15" s="452" customFormat="1" ht="24" customHeight="1" thickBot="1" x14ac:dyDescent="0.35">
      <c r="A7" s="1"/>
      <c r="B7" s="1"/>
      <c r="C7" s="1"/>
      <c r="D7" s="54"/>
      <c r="E7" s="51"/>
      <c r="F7" s="54"/>
      <c r="G7" s="54"/>
      <c r="H7" s="54"/>
      <c r="I7" s="2"/>
      <c r="J7" s="1039"/>
      <c r="K7" s="1039"/>
      <c r="L7" s="1039"/>
      <c r="M7" s="769" t="s">
        <v>131</v>
      </c>
    </row>
    <row r="8" spans="1:15" s="452" customFormat="1" ht="18.649999999999999" customHeight="1" thickBot="1" x14ac:dyDescent="0.35">
      <c r="A8" s="1156" t="s">
        <v>157</v>
      </c>
      <c r="B8" s="1159" t="s">
        <v>1</v>
      </c>
      <c r="C8" s="1159" t="s">
        <v>2</v>
      </c>
      <c r="D8" s="1162" t="s">
        <v>3</v>
      </c>
      <c r="E8" s="1164" t="s">
        <v>158</v>
      </c>
      <c r="F8" s="1167" t="s">
        <v>4</v>
      </c>
      <c r="G8" s="1213" t="s">
        <v>161</v>
      </c>
      <c r="H8" s="1213" t="s">
        <v>262</v>
      </c>
      <c r="I8" s="1216" t="s">
        <v>162</v>
      </c>
      <c r="J8" s="1219" t="s">
        <v>167</v>
      </c>
      <c r="K8" s="1220"/>
      <c r="L8" s="1220"/>
      <c r="M8" s="1221"/>
      <c r="N8" s="554"/>
    </row>
    <row r="9" spans="1:15" s="452" customFormat="1" ht="16.5" customHeight="1" x14ac:dyDescent="0.3">
      <c r="A9" s="1157"/>
      <c r="B9" s="1160"/>
      <c r="C9" s="1160"/>
      <c r="D9" s="1163"/>
      <c r="E9" s="1165"/>
      <c r="F9" s="1168"/>
      <c r="G9" s="1214"/>
      <c r="H9" s="1214"/>
      <c r="I9" s="1217"/>
      <c r="J9" s="1222" t="s">
        <v>3</v>
      </c>
      <c r="K9" s="1223" t="s">
        <v>153</v>
      </c>
      <c r="L9" s="1224"/>
      <c r="M9" s="1225"/>
      <c r="N9" s="554"/>
    </row>
    <row r="10" spans="1:15" s="452" customFormat="1" ht="97.5" customHeight="1" thickBot="1" x14ac:dyDescent="0.35">
      <c r="A10" s="1158"/>
      <c r="B10" s="1161"/>
      <c r="C10" s="1161"/>
      <c r="D10" s="1163"/>
      <c r="E10" s="1166"/>
      <c r="F10" s="1169"/>
      <c r="G10" s="1215"/>
      <c r="H10" s="1215"/>
      <c r="I10" s="1218"/>
      <c r="J10" s="1222"/>
      <c r="K10" s="772" t="s">
        <v>164</v>
      </c>
      <c r="L10" s="235" t="s">
        <v>165</v>
      </c>
      <c r="M10" s="175" t="s">
        <v>166</v>
      </c>
    </row>
    <row r="11" spans="1:15" s="452" customFormat="1" ht="16.149999999999999" customHeight="1" x14ac:dyDescent="0.3">
      <c r="A11" s="1170" t="s">
        <v>5</v>
      </c>
      <c r="B11" s="1171"/>
      <c r="C11" s="1171"/>
      <c r="D11" s="1171"/>
      <c r="E11" s="1171"/>
      <c r="F11" s="1172"/>
      <c r="G11" s="1172"/>
      <c r="H11" s="1172"/>
      <c r="I11" s="1172"/>
      <c r="J11" s="1171"/>
      <c r="K11" s="1171"/>
      <c r="L11" s="1171"/>
      <c r="M11" s="1173"/>
    </row>
    <row r="12" spans="1:15" s="452" customFormat="1" ht="16.149999999999999" customHeight="1" x14ac:dyDescent="0.3">
      <c r="A12" s="1174" t="s">
        <v>6</v>
      </c>
      <c r="B12" s="1175"/>
      <c r="C12" s="1175"/>
      <c r="D12" s="1175"/>
      <c r="E12" s="1175"/>
      <c r="F12" s="1175"/>
      <c r="G12" s="1175"/>
      <c r="H12" s="1175"/>
      <c r="I12" s="1175"/>
      <c r="J12" s="1175"/>
      <c r="K12" s="1175"/>
      <c r="L12" s="1175"/>
      <c r="M12" s="1176"/>
    </row>
    <row r="13" spans="1:15" s="452" customFormat="1" ht="30.65" customHeight="1" x14ac:dyDescent="0.3">
      <c r="A13" s="50" t="s">
        <v>7</v>
      </c>
      <c r="B13" s="1177" t="s">
        <v>8</v>
      </c>
      <c r="C13" s="1177"/>
      <c r="D13" s="1177"/>
      <c r="E13" s="1177"/>
      <c r="F13" s="1177"/>
      <c r="G13" s="1177"/>
      <c r="H13" s="1177"/>
      <c r="I13" s="1177"/>
      <c r="J13" s="1178"/>
      <c r="K13" s="1178"/>
      <c r="L13" s="1178"/>
      <c r="M13" s="1179"/>
    </row>
    <row r="14" spans="1:15" s="452" customFormat="1" ht="16.149999999999999" customHeight="1" thickBot="1" x14ac:dyDescent="0.35">
      <c r="A14" s="1021" t="s">
        <v>7</v>
      </c>
      <c r="B14" s="758" t="s">
        <v>7</v>
      </c>
      <c r="C14" s="1180" t="s">
        <v>9</v>
      </c>
      <c r="D14" s="1181"/>
      <c r="E14" s="1181"/>
      <c r="F14" s="1181"/>
      <c r="G14" s="1181"/>
      <c r="H14" s="1181"/>
      <c r="I14" s="1181"/>
      <c r="J14" s="1181"/>
      <c r="K14" s="1181"/>
      <c r="L14" s="1181"/>
      <c r="M14" s="1182"/>
    </row>
    <row r="15" spans="1:15" s="452" customFormat="1" ht="30" customHeight="1" x14ac:dyDescent="0.3">
      <c r="A15" s="446" t="s">
        <v>7</v>
      </c>
      <c r="B15" s="454" t="s">
        <v>7</v>
      </c>
      <c r="C15" s="456" t="s">
        <v>7</v>
      </c>
      <c r="D15" s="1183" t="s">
        <v>85</v>
      </c>
      <c r="E15" s="1030" t="s">
        <v>178</v>
      </c>
      <c r="F15" s="336" t="s">
        <v>10</v>
      </c>
      <c r="G15" s="547">
        <v>93</v>
      </c>
      <c r="H15" s="562"/>
      <c r="I15" s="1082"/>
      <c r="J15" s="776" t="s">
        <v>249</v>
      </c>
      <c r="K15" s="778">
        <v>100</v>
      </c>
      <c r="L15" s="286"/>
      <c r="M15" s="287"/>
    </row>
    <row r="16" spans="1:15" s="452" customFormat="1" ht="28.5" customHeight="1" x14ac:dyDescent="0.3">
      <c r="A16" s="447"/>
      <c r="B16" s="44"/>
      <c r="C16" s="45"/>
      <c r="D16" s="1184"/>
      <c r="E16" s="1031" t="s">
        <v>177</v>
      </c>
      <c r="F16" s="336"/>
      <c r="G16" s="547"/>
      <c r="H16" s="1100"/>
      <c r="I16" s="1083"/>
      <c r="J16" s="7" t="s">
        <v>250</v>
      </c>
      <c r="K16" s="96">
        <v>1</v>
      </c>
      <c r="L16" s="599"/>
      <c r="M16" s="134"/>
      <c r="N16" s="1211"/>
      <c r="O16" s="1212"/>
    </row>
    <row r="17" spans="1:18" s="452" customFormat="1" ht="29.25" customHeight="1" x14ac:dyDescent="0.3">
      <c r="A17" s="447"/>
      <c r="B17" s="44"/>
      <c r="C17" s="45"/>
      <c r="D17" s="1184"/>
      <c r="E17" s="569"/>
      <c r="F17" s="336"/>
      <c r="G17" s="547"/>
      <c r="H17" s="1100"/>
      <c r="I17" s="523"/>
      <c r="J17" s="7" t="s">
        <v>296</v>
      </c>
      <c r="K17" s="295">
        <v>1</v>
      </c>
      <c r="L17" s="599"/>
      <c r="M17" s="134"/>
      <c r="N17" s="1211"/>
      <c r="O17" s="1212"/>
    </row>
    <row r="18" spans="1:18" s="452" customFormat="1" ht="40.5" customHeight="1" x14ac:dyDescent="0.3">
      <c r="A18" s="447"/>
      <c r="B18" s="44"/>
      <c r="C18" s="45"/>
      <c r="D18" s="1184"/>
      <c r="E18" s="569"/>
      <c r="F18" s="336"/>
      <c r="G18" s="547"/>
      <c r="H18" s="1128"/>
      <c r="I18" s="523"/>
      <c r="J18" s="463" t="s">
        <v>295</v>
      </c>
      <c r="K18" s="1138">
        <v>1</v>
      </c>
      <c r="L18" s="1137"/>
      <c r="M18" s="282"/>
      <c r="N18" s="1211"/>
      <c r="O18" s="1212"/>
    </row>
    <row r="19" spans="1:18" s="452" customFormat="1" ht="15.75" customHeight="1" thickBot="1" x14ac:dyDescent="0.35">
      <c r="A19" s="448"/>
      <c r="B19" s="455"/>
      <c r="C19" s="457"/>
      <c r="D19" s="1185"/>
      <c r="E19" s="570"/>
      <c r="F19" s="168" t="s">
        <v>11</v>
      </c>
      <c r="G19" s="367">
        <f>SUM(G15:G15)</f>
        <v>93</v>
      </c>
      <c r="H19" s="368">
        <f>SUM(H15:H16)</f>
        <v>0</v>
      </c>
      <c r="I19" s="369">
        <f>SUM(I15:I16)</f>
        <v>0</v>
      </c>
      <c r="J19" s="757"/>
      <c r="K19" s="231"/>
      <c r="L19" s="268"/>
      <c r="M19" s="176"/>
      <c r="N19" s="1211"/>
      <c r="O19" s="1212"/>
    </row>
    <row r="20" spans="1:18" s="452" customFormat="1" ht="30" customHeight="1" x14ac:dyDescent="0.3">
      <c r="A20" s="1192" t="s">
        <v>7</v>
      </c>
      <c r="B20" s="1195" t="s">
        <v>7</v>
      </c>
      <c r="C20" s="1198" t="s">
        <v>12</v>
      </c>
      <c r="D20" s="1183" t="s">
        <v>42</v>
      </c>
      <c r="E20" s="1201" t="s">
        <v>178</v>
      </c>
      <c r="F20" s="5" t="s">
        <v>10</v>
      </c>
      <c r="G20" s="370">
        <v>15</v>
      </c>
      <c r="H20" s="562">
        <v>17</v>
      </c>
      <c r="I20" s="371">
        <v>20</v>
      </c>
      <c r="J20" s="1038" t="s">
        <v>13</v>
      </c>
      <c r="K20" s="145">
        <v>22</v>
      </c>
      <c r="L20" s="763">
        <v>23</v>
      </c>
      <c r="M20" s="765">
        <v>24</v>
      </c>
    </row>
    <row r="21" spans="1:18" s="452" customFormat="1" ht="17.5" customHeight="1" x14ac:dyDescent="0.3">
      <c r="A21" s="1193"/>
      <c r="B21" s="1196"/>
      <c r="C21" s="1199"/>
      <c r="D21" s="1184"/>
      <c r="E21" s="1202"/>
      <c r="F21" s="336"/>
      <c r="G21" s="366"/>
      <c r="H21" s="1100"/>
      <c r="I21" s="372"/>
      <c r="J21" s="1204" t="s">
        <v>80</v>
      </c>
      <c r="K21" s="290">
        <v>515</v>
      </c>
      <c r="L21" s="1034">
        <v>520</v>
      </c>
      <c r="M21" s="1046">
        <v>525</v>
      </c>
    </row>
    <row r="22" spans="1:18" s="452" customFormat="1" ht="15" customHeight="1" thickBot="1" x14ac:dyDescent="0.35">
      <c r="A22" s="1193"/>
      <c r="B22" s="1196"/>
      <c r="C22" s="1199"/>
      <c r="D22" s="1184"/>
      <c r="E22" s="1202"/>
      <c r="F22" s="1077" t="s">
        <v>11</v>
      </c>
      <c r="G22" s="367">
        <f t="shared" ref="G22:I22" si="0">+G20</f>
        <v>15</v>
      </c>
      <c r="H22" s="368">
        <f t="shared" si="0"/>
        <v>17</v>
      </c>
      <c r="I22" s="369">
        <f t="shared" si="0"/>
        <v>20</v>
      </c>
      <c r="J22" s="1205"/>
      <c r="K22" s="146"/>
      <c r="L22" s="761"/>
      <c r="M22" s="177"/>
    </row>
    <row r="23" spans="1:18" s="452" customFormat="1" ht="30" customHeight="1" x14ac:dyDescent="0.3">
      <c r="A23" s="1192" t="s">
        <v>7</v>
      </c>
      <c r="B23" s="1195" t="s">
        <v>7</v>
      </c>
      <c r="C23" s="1198" t="s">
        <v>14</v>
      </c>
      <c r="D23" s="1183" t="s">
        <v>63</v>
      </c>
      <c r="E23" s="1201" t="s">
        <v>178</v>
      </c>
      <c r="F23" s="5" t="s">
        <v>10</v>
      </c>
      <c r="G23" s="370">
        <v>81.099999999999994</v>
      </c>
      <c r="H23" s="562">
        <v>81.099999999999994</v>
      </c>
      <c r="I23" s="371">
        <v>81.099999999999994</v>
      </c>
      <c r="J23" s="777" t="s">
        <v>52</v>
      </c>
      <c r="K23" s="291">
        <v>1300</v>
      </c>
      <c r="L23" s="1035">
        <v>1300</v>
      </c>
      <c r="M23" s="766">
        <v>1300</v>
      </c>
      <c r="Q23" s="453"/>
    </row>
    <row r="24" spans="1:18" s="452" customFormat="1" ht="27" customHeight="1" x14ac:dyDescent="0.3">
      <c r="A24" s="1193"/>
      <c r="B24" s="1196"/>
      <c r="C24" s="1199"/>
      <c r="D24" s="1184"/>
      <c r="E24" s="1202"/>
      <c r="F24" s="1099"/>
      <c r="G24" s="779"/>
      <c r="H24" s="1101"/>
      <c r="I24" s="1084"/>
      <c r="J24" s="1204" t="s">
        <v>64</v>
      </c>
      <c r="K24" s="290">
        <v>20</v>
      </c>
      <c r="L24" s="1034">
        <v>20</v>
      </c>
      <c r="M24" s="1046">
        <v>20</v>
      </c>
    </row>
    <row r="25" spans="1:18" s="452" customFormat="1" ht="16.149999999999999" customHeight="1" thickBot="1" x14ac:dyDescent="0.35">
      <c r="A25" s="1194"/>
      <c r="B25" s="1197"/>
      <c r="C25" s="1200"/>
      <c r="D25" s="1185"/>
      <c r="E25" s="1203"/>
      <c r="F25" s="1077" t="s">
        <v>11</v>
      </c>
      <c r="G25" s="367">
        <f>SUM(G23:G23)</f>
        <v>81.099999999999994</v>
      </c>
      <c r="H25" s="368">
        <f>SUM(H23:H23)</f>
        <v>81.099999999999994</v>
      </c>
      <c r="I25" s="782">
        <f>SUM(I23:I23)</f>
        <v>81.099999999999994</v>
      </c>
      <c r="J25" s="1205"/>
      <c r="K25" s="146"/>
      <c r="L25" s="761"/>
      <c r="M25" s="178"/>
    </row>
    <row r="26" spans="1:18" s="452" customFormat="1" ht="28.5" customHeight="1" x14ac:dyDescent="0.3">
      <c r="A26" s="446" t="s">
        <v>7</v>
      </c>
      <c r="B26" s="454" t="s">
        <v>7</v>
      </c>
      <c r="C26" s="456" t="s">
        <v>24</v>
      </c>
      <c r="D26" s="1226" t="s">
        <v>74</v>
      </c>
      <c r="E26" s="1229" t="s">
        <v>178</v>
      </c>
      <c r="F26" s="561" t="s">
        <v>10</v>
      </c>
      <c r="G26" s="1062">
        <v>56.8</v>
      </c>
      <c r="H26" s="562">
        <v>20</v>
      </c>
      <c r="I26" s="1082">
        <v>20</v>
      </c>
      <c r="J26" s="480" t="s">
        <v>55</v>
      </c>
      <c r="K26" s="773">
        <v>2</v>
      </c>
      <c r="L26" s="479">
        <v>2</v>
      </c>
      <c r="M26" s="539">
        <v>2</v>
      </c>
    </row>
    <row r="27" spans="1:18" s="452" customFormat="1" ht="28.5" customHeight="1" x14ac:dyDescent="0.3">
      <c r="A27" s="447"/>
      <c r="B27" s="44"/>
      <c r="C27" s="45"/>
      <c r="D27" s="1227"/>
      <c r="E27" s="1230"/>
      <c r="F27" s="336"/>
      <c r="G27" s="912"/>
      <c r="H27" s="1141"/>
      <c r="I27" s="523"/>
      <c r="J27" s="7" t="s">
        <v>251</v>
      </c>
      <c r="K27" s="1143">
        <v>1</v>
      </c>
      <c r="L27" s="273"/>
      <c r="M27" s="1144"/>
    </row>
    <row r="28" spans="1:18" s="452" customFormat="1" ht="34.5" customHeight="1" x14ac:dyDescent="0.3">
      <c r="A28" s="447"/>
      <c r="B28" s="44"/>
      <c r="C28" s="45"/>
      <c r="D28" s="1227"/>
      <c r="E28" s="1230"/>
      <c r="F28" s="1140"/>
      <c r="G28" s="567"/>
      <c r="H28" s="1142"/>
      <c r="I28" s="1139"/>
      <c r="J28" s="1245" t="s">
        <v>299</v>
      </c>
      <c r="K28" s="774">
        <v>1</v>
      </c>
      <c r="L28" s="576"/>
      <c r="M28" s="199"/>
    </row>
    <row r="29" spans="1:18" s="452" customFormat="1" ht="15.75" customHeight="1" thickBot="1" x14ac:dyDescent="0.35">
      <c r="A29" s="448"/>
      <c r="B29" s="455"/>
      <c r="C29" s="457"/>
      <c r="D29" s="1228"/>
      <c r="E29" s="1231"/>
      <c r="F29" s="1091" t="s">
        <v>11</v>
      </c>
      <c r="G29" s="402">
        <f>G26</f>
        <v>56.8</v>
      </c>
      <c r="H29" s="403">
        <f>H26</f>
        <v>20</v>
      </c>
      <c r="I29" s="404">
        <f>I26</f>
        <v>20</v>
      </c>
      <c r="J29" s="1246"/>
      <c r="K29" s="775"/>
      <c r="L29" s="577"/>
      <c r="M29" s="176"/>
    </row>
    <row r="30" spans="1:18" s="452" customFormat="1" ht="15.75" customHeight="1" thickBot="1" x14ac:dyDescent="0.35">
      <c r="A30" s="23" t="s">
        <v>7</v>
      </c>
      <c r="B30" s="9" t="s">
        <v>7</v>
      </c>
      <c r="C30" s="1073"/>
      <c r="D30" s="1073"/>
      <c r="E30" s="1073"/>
      <c r="F30" s="1102" t="s">
        <v>15</v>
      </c>
      <c r="G30" s="465">
        <f>G25+G22+G19+G29</f>
        <v>245.89999999999998</v>
      </c>
      <c r="H30" s="467">
        <f>H25+H22+H19+H29</f>
        <v>118.1</v>
      </c>
      <c r="I30" s="466">
        <f>I25+I22+I19+I29</f>
        <v>121.1</v>
      </c>
      <c r="J30" s="1232"/>
      <c r="K30" s="1232"/>
      <c r="L30" s="1232"/>
      <c r="M30" s="1233"/>
    </row>
    <row r="31" spans="1:18" s="452" customFormat="1" ht="16.5" customHeight="1" thickBot="1" x14ac:dyDescent="0.35">
      <c r="A31" s="23" t="s">
        <v>7</v>
      </c>
      <c r="B31" s="9" t="s">
        <v>12</v>
      </c>
      <c r="C31" s="1234" t="s">
        <v>16</v>
      </c>
      <c r="D31" s="1234"/>
      <c r="E31" s="1234"/>
      <c r="F31" s="1234"/>
      <c r="G31" s="1234"/>
      <c r="H31" s="1234"/>
      <c r="I31" s="1234"/>
      <c r="J31" s="1234"/>
      <c r="K31" s="1234"/>
      <c r="L31" s="1234"/>
      <c r="M31" s="1235"/>
    </row>
    <row r="32" spans="1:18" s="452" customFormat="1" ht="28.5" customHeight="1" x14ac:dyDescent="0.3">
      <c r="A32" s="1023" t="s">
        <v>7</v>
      </c>
      <c r="B32" s="1026" t="s">
        <v>12</v>
      </c>
      <c r="C32" s="443" t="s">
        <v>7</v>
      </c>
      <c r="D32" s="1236" t="s">
        <v>17</v>
      </c>
      <c r="E32" s="481" t="s">
        <v>178</v>
      </c>
      <c r="F32" s="159" t="s">
        <v>18</v>
      </c>
      <c r="G32" s="450">
        <v>277.10000000000002</v>
      </c>
      <c r="H32" s="474">
        <v>277.10000000000002</v>
      </c>
      <c r="I32" s="215">
        <v>277.10000000000002</v>
      </c>
      <c r="J32" s="843" t="s">
        <v>73</v>
      </c>
      <c r="K32" s="844">
        <v>2377</v>
      </c>
      <c r="L32" s="157">
        <v>2421</v>
      </c>
      <c r="M32" s="845">
        <v>2441</v>
      </c>
      <c r="N32" s="812"/>
      <c r="O32" s="812" t="s">
        <v>10</v>
      </c>
      <c r="P32" s="813">
        <f>G35+G40+G46+G51+G58+G62</f>
        <v>5538.2</v>
      </c>
      <c r="Q32" s="813">
        <f>H35+H40+H46+H51+H58+H62</f>
        <v>5535.9000000000005</v>
      </c>
      <c r="R32" s="813">
        <f>I35+I40+I46+I51+I58+I62</f>
        <v>5535.9000000000005</v>
      </c>
    </row>
    <row r="33" spans="1:18" s="452" customFormat="1" ht="16.5" customHeight="1" x14ac:dyDescent="0.3">
      <c r="A33" s="1056"/>
      <c r="B33" s="1027"/>
      <c r="C33" s="443"/>
      <c r="D33" s="1237"/>
      <c r="E33" s="431" t="s">
        <v>177</v>
      </c>
      <c r="F33" s="1097" t="s">
        <v>40</v>
      </c>
      <c r="G33" s="601">
        <v>74.900000000000006</v>
      </c>
      <c r="H33" s="127"/>
      <c r="I33" s="334"/>
      <c r="J33" s="1204" t="s">
        <v>82</v>
      </c>
      <c r="K33" s="1239">
        <v>63</v>
      </c>
      <c r="L33" s="1241">
        <v>67</v>
      </c>
      <c r="M33" s="1243">
        <v>67</v>
      </c>
      <c r="N33" s="812"/>
      <c r="O33" s="812"/>
      <c r="P33" s="813">
        <f>P32+G33+G32</f>
        <v>5890.2</v>
      </c>
      <c r="Q33" s="813">
        <f>Q32+H32</f>
        <v>5813.0000000000009</v>
      </c>
      <c r="R33" s="813">
        <f>R32+I32</f>
        <v>5813.0000000000009</v>
      </c>
    </row>
    <row r="34" spans="1:18" s="452" customFormat="1" ht="15.75" customHeight="1" x14ac:dyDescent="0.3">
      <c r="A34" s="1056"/>
      <c r="B34" s="1027"/>
      <c r="C34" s="443"/>
      <c r="D34" s="1033"/>
      <c r="E34" s="431"/>
      <c r="F34" s="1097" t="s">
        <v>10</v>
      </c>
      <c r="G34" s="601">
        <v>5540.6</v>
      </c>
      <c r="H34" s="127">
        <v>5535.9</v>
      </c>
      <c r="I34" s="334">
        <v>5535.9</v>
      </c>
      <c r="J34" s="1238"/>
      <c r="K34" s="1240"/>
      <c r="L34" s="1242"/>
      <c r="M34" s="1244"/>
      <c r="N34" s="812"/>
      <c r="O34" s="812"/>
      <c r="P34" s="812">
        <f>+P33-G65</f>
        <v>-2.4000000000005457</v>
      </c>
      <c r="Q34" s="812">
        <f>+Q33-H65</f>
        <v>0</v>
      </c>
      <c r="R34" s="812">
        <f>+R33-I65</f>
        <v>0</v>
      </c>
    </row>
    <row r="35" spans="1:18" s="452" customFormat="1" ht="42.75" customHeight="1" x14ac:dyDescent="0.3">
      <c r="A35" s="1056"/>
      <c r="B35" s="1027"/>
      <c r="C35" s="443"/>
      <c r="D35" s="1206" t="s">
        <v>19</v>
      </c>
      <c r="E35" s="485"/>
      <c r="F35" s="818" t="s">
        <v>132</v>
      </c>
      <c r="G35" s="820">
        <v>2015.3</v>
      </c>
      <c r="H35" s="821">
        <v>2015.3</v>
      </c>
      <c r="I35" s="822">
        <v>2015.3</v>
      </c>
      <c r="J35" s="1042" t="s">
        <v>264</v>
      </c>
      <c r="K35" s="1070">
        <v>20422</v>
      </c>
      <c r="L35" s="1054">
        <v>20422</v>
      </c>
      <c r="M35" s="186">
        <v>20422</v>
      </c>
      <c r="N35" s="39"/>
      <c r="O35" s="39"/>
      <c r="P35" s="39"/>
    </row>
    <row r="36" spans="1:18" s="452" customFormat="1" ht="18" customHeight="1" x14ac:dyDescent="0.3">
      <c r="A36" s="1056"/>
      <c r="B36" s="1027"/>
      <c r="C36" s="443"/>
      <c r="D36" s="1207"/>
      <c r="E36" s="485"/>
      <c r="F36" s="818"/>
      <c r="G36" s="1052"/>
      <c r="H36" s="835"/>
      <c r="I36" s="885"/>
      <c r="J36" s="1042" t="s">
        <v>197</v>
      </c>
      <c r="K36" s="1070">
        <v>5</v>
      </c>
      <c r="L36" s="1054"/>
      <c r="M36" s="186"/>
    </row>
    <row r="37" spans="1:18" s="452" customFormat="1" ht="16.5" customHeight="1" x14ac:dyDescent="0.3">
      <c r="A37" s="1056"/>
      <c r="B37" s="1027"/>
      <c r="C37" s="443"/>
      <c r="D37" s="1025"/>
      <c r="E37" s="485"/>
      <c r="F37" s="818"/>
      <c r="G37" s="1052"/>
      <c r="H37" s="835"/>
      <c r="I37" s="885"/>
      <c r="J37" s="1042" t="s">
        <v>244</v>
      </c>
      <c r="K37" s="1070">
        <v>1</v>
      </c>
      <c r="L37" s="1054">
        <v>1</v>
      </c>
      <c r="M37" s="186"/>
    </row>
    <row r="38" spans="1:18" s="452" customFormat="1" ht="28.5" customHeight="1" x14ac:dyDescent="0.3">
      <c r="A38" s="1056"/>
      <c r="B38" s="1027"/>
      <c r="C38" s="443"/>
      <c r="D38" s="1025"/>
      <c r="E38" s="485"/>
      <c r="F38" s="818"/>
      <c r="G38" s="1052"/>
      <c r="H38" s="835"/>
      <c r="I38" s="885"/>
      <c r="J38" s="1042" t="s">
        <v>245</v>
      </c>
      <c r="K38" s="1070">
        <v>1</v>
      </c>
      <c r="L38" s="1054">
        <v>1</v>
      </c>
      <c r="M38" s="186"/>
    </row>
    <row r="39" spans="1:18" s="452" customFormat="1" ht="15.75" customHeight="1" x14ac:dyDescent="0.3">
      <c r="A39" s="1056"/>
      <c r="B39" s="1027"/>
      <c r="C39" s="443"/>
      <c r="D39" s="1025"/>
      <c r="E39" s="485"/>
      <c r="F39" s="818"/>
      <c r="G39" s="1052"/>
      <c r="H39" s="835"/>
      <c r="I39" s="885"/>
      <c r="J39" s="1042" t="s">
        <v>201</v>
      </c>
      <c r="K39" s="96"/>
      <c r="L39" s="124">
        <v>1</v>
      </c>
      <c r="M39" s="186"/>
    </row>
    <row r="40" spans="1:18" s="452" customFormat="1" ht="41.25" customHeight="1" x14ac:dyDescent="0.3">
      <c r="A40" s="1056"/>
      <c r="B40" s="1027"/>
      <c r="C40" s="443"/>
      <c r="D40" s="1208" t="s">
        <v>20</v>
      </c>
      <c r="E40" s="485"/>
      <c r="F40" s="818" t="s">
        <v>132</v>
      </c>
      <c r="G40" s="883">
        <v>838.3</v>
      </c>
      <c r="H40" s="835">
        <v>838.3</v>
      </c>
      <c r="I40" s="885">
        <v>838.3</v>
      </c>
      <c r="J40" s="7" t="s">
        <v>265</v>
      </c>
      <c r="K40" s="1067">
        <v>564</v>
      </c>
      <c r="L40" s="1055">
        <v>564</v>
      </c>
      <c r="M40" s="1036">
        <v>564</v>
      </c>
    </row>
    <row r="41" spans="1:18" s="452" customFormat="1" ht="27.75" customHeight="1" x14ac:dyDescent="0.3">
      <c r="A41" s="1056"/>
      <c r="B41" s="1027"/>
      <c r="C41" s="443"/>
      <c r="D41" s="1209"/>
      <c r="E41" s="485"/>
      <c r="F41" s="818"/>
      <c r="G41" s="1052"/>
      <c r="H41" s="835"/>
      <c r="I41" s="885"/>
      <c r="J41" s="7" t="s">
        <v>242</v>
      </c>
      <c r="K41" s="1067">
        <v>2</v>
      </c>
      <c r="L41" s="1055"/>
      <c r="M41" s="1036"/>
    </row>
    <row r="42" spans="1:18" s="452" customFormat="1" ht="29.5" customHeight="1" x14ac:dyDescent="0.3">
      <c r="A42" s="1056"/>
      <c r="B42" s="1027"/>
      <c r="C42" s="443"/>
      <c r="D42" s="1025"/>
      <c r="E42" s="485"/>
      <c r="F42" s="818"/>
      <c r="G42" s="1052"/>
      <c r="H42" s="835"/>
      <c r="I42" s="885"/>
      <c r="J42" s="7" t="s">
        <v>243</v>
      </c>
      <c r="K42" s="1067">
        <v>1</v>
      </c>
      <c r="L42" s="1055">
        <v>1</v>
      </c>
      <c r="M42" s="1036"/>
    </row>
    <row r="43" spans="1:18" s="452" customFormat="1" ht="26" x14ac:dyDescent="0.3">
      <c r="A43" s="1056"/>
      <c r="B43" s="1027"/>
      <c r="C43" s="443"/>
      <c r="D43" s="1025"/>
      <c r="E43" s="485"/>
      <c r="F43" s="818"/>
      <c r="G43" s="1052"/>
      <c r="H43" s="835"/>
      <c r="I43" s="885"/>
      <c r="J43" s="7" t="s">
        <v>239</v>
      </c>
      <c r="K43" s="1067">
        <v>2</v>
      </c>
      <c r="L43" s="1055">
        <v>1</v>
      </c>
      <c r="M43" s="1036"/>
    </row>
    <row r="44" spans="1:18" s="452" customFormat="1" ht="26" x14ac:dyDescent="0.3">
      <c r="A44" s="1056"/>
      <c r="B44" s="1027"/>
      <c r="C44" s="443"/>
      <c r="D44" s="1025"/>
      <c r="E44" s="485"/>
      <c r="F44" s="818"/>
      <c r="G44" s="1052"/>
      <c r="H44" s="835"/>
      <c r="I44" s="885"/>
      <c r="J44" s="7" t="s">
        <v>266</v>
      </c>
      <c r="K44" s="1067"/>
      <c r="L44" s="1055"/>
      <c r="M44" s="1036">
        <v>1</v>
      </c>
    </row>
    <row r="45" spans="1:18" s="452" customFormat="1" ht="27.75" customHeight="1" x14ac:dyDescent="0.3">
      <c r="A45" s="1056"/>
      <c r="B45" s="1027"/>
      <c r="C45" s="443"/>
      <c r="D45" s="1025"/>
      <c r="E45" s="485"/>
      <c r="F45" s="818"/>
      <c r="G45" s="1052"/>
      <c r="H45" s="835"/>
      <c r="I45" s="885"/>
      <c r="J45" s="129" t="s">
        <v>202</v>
      </c>
      <c r="K45" s="295"/>
      <c r="L45" s="124"/>
      <c r="M45" s="188">
        <v>1</v>
      </c>
    </row>
    <row r="46" spans="1:18" s="452" customFormat="1" ht="40.5" customHeight="1" x14ac:dyDescent="0.3">
      <c r="A46" s="1056"/>
      <c r="B46" s="1027"/>
      <c r="C46" s="443"/>
      <c r="D46" s="1206" t="s">
        <v>21</v>
      </c>
      <c r="E46" s="485"/>
      <c r="F46" s="818" t="s">
        <v>132</v>
      </c>
      <c r="G46" s="1118">
        <f>623+2.3</f>
        <v>625.29999999999995</v>
      </c>
      <c r="H46" s="835">
        <v>623</v>
      </c>
      <c r="I46" s="885">
        <v>623</v>
      </c>
      <c r="J46" s="781" t="s">
        <v>264</v>
      </c>
      <c r="K46" s="295">
        <v>11999</v>
      </c>
      <c r="L46" s="124">
        <v>11999</v>
      </c>
      <c r="M46" s="186">
        <v>11999</v>
      </c>
    </row>
    <row r="47" spans="1:18" s="452" customFormat="1" ht="29.25" customHeight="1" x14ac:dyDescent="0.3">
      <c r="A47" s="1056"/>
      <c r="B47" s="1027"/>
      <c r="C47" s="443"/>
      <c r="D47" s="1207"/>
      <c r="E47" s="485"/>
      <c r="F47" s="1124"/>
      <c r="G47" s="1126"/>
      <c r="H47" s="835"/>
      <c r="I47" s="885"/>
      <c r="J47" s="781" t="s">
        <v>181</v>
      </c>
      <c r="K47" s="295">
        <v>1</v>
      </c>
      <c r="L47" s="124"/>
      <c r="M47" s="186"/>
    </row>
    <row r="48" spans="1:18" s="452" customFormat="1" ht="15.75" customHeight="1" x14ac:dyDescent="0.3">
      <c r="A48" s="1056"/>
      <c r="B48" s="1027"/>
      <c r="C48" s="443"/>
      <c r="D48" s="1207"/>
      <c r="E48" s="485"/>
      <c r="F48" s="1124"/>
      <c r="G48" s="1126"/>
      <c r="H48" s="835"/>
      <c r="I48" s="885"/>
      <c r="J48" s="781" t="s">
        <v>182</v>
      </c>
      <c r="K48" s="292">
        <v>1</v>
      </c>
      <c r="L48" s="124"/>
      <c r="M48" s="186"/>
    </row>
    <row r="49" spans="1:17" s="452" customFormat="1" ht="15.75" customHeight="1" x14ac:dyDescent="0.3">
      <c r="A49" s="1056"/>
      <c r="B49" s="1027"/>
      <c r="C49" s="443"/>
      <c r="D49" s="1207"/>
      <c r="E49" s="485"/>
      <c r="F49" s="1124"/>
      <c r="G49" s="1126"/>
      <c r="H49" s="835"/>
      <c r="I49" s="885"/>
      <c r="J49" s="781" t="s">
        <v>180</v>
      </c>
      <c r="K49" s="295"/>
      <c r="L49" s="124">
        <v>1</v>
      </c>
      <c r="M49" s="186"/>
    </row>
    <row r="50" spans="1:17" s="452" customFormat="1" x14ac:dyDescent="0.3">
      <c r="A50" s="1056"/>
      <c r="B50" s="1027"/>
      <c r="C50" s="443"/>
      <c r="D50" s="1210"/>
      <c r="E50" s="485"/>
      <c r="F50" s="1124"/>
      <c r="G50" s="1126"/>
      <c r="H50" s="835"/>
      <c r="I50" s="885"/>
      <c r="J50" s="781" t="s">
        <v>241</v>
      </c>
      <c r="K50" s="295"/>
      <c r="L50" s="124"/>
      <c r="M50" s="186">
        <v>2</v>
      </c>
    </row>
    <row r="51" spans="1:17" s="452" customFormat="1" ht="17.25" customHeight="1" x14ac:dyDescent="0.3">
      <c r="A51" s="1056"/>
      <c r="B51" s="1027"/>
      <c r="C51" s="443"/>
      <c r="D51" s="1208" t="s">
        <v>45</v>
      </c>
      <c r="E51" s="200"/>
      <c r="F51" s="818" t="s">
        <v>132</v>
      </c>
      <c r="G51" s="883">
        <v>955</v>
      </c>
      <c r="H51" s="835">
        <v>955</v>
      </c>
      <c r="I51" s="885">
        <v>955</v>
      </c>
      <c r="J51" s="81" t="s">
        <v>203</v>
      </c>
      <c r="K51" s="1070">
        <v>1</v>
      </c>
      <c r="L51" s="1054"/>
      <c r="M51" s="192"/>
      <c r="N51" s="1257"/>
      <c r="O51" s="1258"/>
      <c r="P51" s="1258"/>
      <c r="Q51" s="1258"/>
    </row>
    <row r="52" spans="1:17" s="452" customFormat="1" ht="29.25" customHeight="1" x14ac:dyDescent="0.3">
      <c r="A52" s="1056"/>
      <c r="B52" s="1027"/>
      <c r="C52" s="443"/>
      <c r="D52" s="1209"/>
      <c r="E52" s="485"/>
      <c r="F52" s="818"/>
      <c r="G52" s="1052"/>
      <c r="H52" s="835"/>
      <c r="I52" s="885"/>
      <c r="J52" s="81" t="s">
        <v>204</v>
      </c>
      <c r="K52" s="1070">
        <v>1</v>
      </c>
      <c r="L52" s="1054"/>
      <c r="M52" s="192"/>
    </row>
    <row r="53" spans="1:17" s="452" customFormat="1" ht="28.5" customHeight="1" x14ac:dyDescent="0.3">
      <c r="A53" s="1056"/>
      <c r="B53" s="1027"/>
      <c r="C53" s="443"/>
      <c r="D53" s="1025"/>
      <c r="E53" s="485"/>
      <c r="F53" s="818"/>
      <c r="G53" s="883"/>
      <c r="H53" s="835"/>
      <c r="I53" s="885"/>
      <c r="J53" s="81" t="s">
        <v>205</v>
      </c>
      <c r="K53" s="1070">
        <v>1</v>
      </c>
      <c r="L53" s="1054"/>
      <c r="M53" s="192"/>
    </row>
    <row r="54" spans="1:17" s="452" customFormat="1" ht="15.75" customHeight="1" x14ac:dyDescent="0.3">
      <c r="A54" s="1056"/>
      <c r="B54" s="1027"/>
      <c r="C54" s="443"/>
      <c r="D54" s="1025"/>
      <c r="E54" s="485"/>
      <c r="F54" s="818"/>
      <c r="G54" s="883"/>
      <c r="H54" s="835"/>
      <c r="I54" s="885"/>
      <c r="J54" s="81" t="s">
        <v>240</v>
      </c>
      <c r="K54" s="1070">
        <v>2</v>
      </c>
      <c r="L54" s="1054"/>
      <c r="M54" s="192"/>
    </row>
    <row r="55" spans="1:17" s="452" customFormat="1" ht="29.25" customHeight="1" x14ac:dyDescent="0.3">
      <c r="A55" s="1056"/>
      <c r="B55" s="1027"/>
      <c r="C55" s="443"/>
      <c r="D55" s="1025"/>
      <c r="E55" s="485"/>
      <c r="F55" s="818"/>
      <c r="G55" s="883"/>
      <c r="H55" s="835"/>
      <c r="I55" s="885"/>
      <c r="J55" s="81" t="s">
        <v>246</v>
      </c>
      <c r="K55" s="1070">
        <v>2</v>
      </c>
      <c r="L55" s="1054"/>
      <c r="M55" s="192"/>
    </row>
    <row r="56" spans="1:17" s="452" customFormat="1" ht="16.5" customHeight="1" x14ac:dyDescent="0.3">
      <c r="A56" s="1056"/>
      <c r="B56" s="1027"/>
      <c r="C56" s="443"/>
      <c r="D56" s="1025"/>
      <c r="E56" s="485"/>
      <c r="F56" s="818"/>
      <c r="G56" s="883"/>
      <c r="H56" s="835"/>
      <c r="I56" s="885"/>
      <c r="J56" s="81" t="s">
        <v>220</v>
      </c>
      <c r="K56" s="1070"/>
      <c r="L56" s="1054">
        <v>1</v>
      </c>
      <c r="M56" s="192"/>
    </row>
    <row r="57" spans="1:17" s="452" customFormat="1" ht="29.25" customHeight="1" x14ac:dyDescent="0.3">
      <c r="A57" s="1056"/>
      <c r="B57" s="1027"/>
      <c r="C57" s="443"/>
      <c r="D57" s="1025"/>
      <c r="E57" s="485"/>
      <c r="F57" s="818"/>
      <c r="G57" s="883"/>
      <c r="H57" s="835"/>
      <c r="I57" s="885"/>
      <c r="J57" s="81" t="s">
        <v>267</v>
      </c>
      <c r="K57" s="1070"/>
      <c r="L57" s="1054">
        <v>240</v>
      </c>
      <c r="M57" s="192"/>
    </row>
    <row r="58" spans="1:17" s="452" customFormat="1" ht="17.5" customHeight="1" x14ac:dyDescent="0.3">
      <c r="A58" s="1056"/>
      <c r="B58" s="1027"/>
      <c r="C58" s="443"/>
      <c r="D58" s="1259" t="s">
        <v>43</v>
      </c>
      <c r="E58" s="1260"/>
      <c r="F58" s="818" t="s">
        <v>132</v>
      </c>
      <c r="G58" s="883">
        <v>937.8</v>
      </c>
      <c r="H58" s="835">
        <v>937.8</v>
      </c>
      <c r="I58" s="885">
        <v>937.8</v>
      </c>
      <c r="J58" s="7" t="s">
        <v>77</v>
      </c>
      <c r="K58" s="295">
        <v>12</v>
      </c>
      <c r="L58" s="124">
        <v>12</v>
      </c>
      <c r="M58" s="186">
        <v>12</v>
      </c>
    </row>
    <row r="59" spans="1:17" s="452" customFormat="1" ht="27" customHeight="1" x14ac:dyDescent="0.3">
      <c r="A59" s="1056"/>
      <c r="B59" s="1027"/>
      <c r="C59" s="443"/>
      <c r="D59" s="1227"/>
      <c r="E59" s="1260"/>
      <c r="F59" s="818"/>
      <c r="G59" s="1052"/>
      <c r="H59" s="835"/>
      <c r="I59" s="885"/>
      <c r="J59" s="7" t="s">
        <v>183</v>
      </c>
      <c r="K59" s="295">
        <v>4</v>
      </c>
      <c r="L59" s="124">
        <v>4</v>
      </c>
      <c r="M59" s="186">
        <v>4</v>
      </c>
    </row>
    <row r="60" spans="1:17" s="452" customFormat="1" ht="27" customHeight="1" x14ac:dyDescent="0.3">
      <c r="A60" s="1056"/>
      <c r="B60" s="1027"/>
      <c r="C60" s="443"/>
      <c r="D60" s="179"/>
      <c r="E60" s="1260"/>
      <c r="F60" s="818"/>
      <c r="G60" s="1052"/>
      <c r="H60" s="835"/>
      <c r="I60" s="885"/>
      <c r="J60" s="7" t="s">
        <v>184</v>
      </c>
      <c r="K60" s="295">
        <v>5</v>
      </c>
      <c r="L60" s="124">
        <v>5</v>
      </c>
      <c r="M60" s="186">
        <v>5</v>
      </c>
    </row>
    <row r="61" spans="1:17" s="452" customFormat="1" ht="17.5" customHeight="1" x14ac:dyDescent="0.3">
      <c r="A61" s="1056"/>
      <c r="B61" s="1027"/>
      <c r="C61" s="443"/>
      <c r="D61" s="179"/>
      <c r="E61" s="1260"/>
      <c r="F61" s="818"/>
      <c r="G61" s="1052"/>
      <c r="H61" s="835"/>
      <c r="I61" s="1104"/>
      <c r="J61" s="135" t="s">
        <v>110</v>
      </c>
      <c r="K61" s="298">
        <v>3</v>
      </c>
      <c r="L61" s="501"/>
      <c r="M61" s="186"/>
    </row>
    <row r="62" spans="1:17" s="452" customFormat="1" ht="29.25" customHeight="1" x14ac:dyDescent="0.3">
      <c r="A62" s="1056"/>
      <c r="B62" s="1027"/>
      <c r="C62" s="443"/>
      <c r="D62" s="181" t="s">
        <v>57</v>
      </c>
      <c r="E62" s="485"/>
      <c r="F62" s="1186" t="s">
        <v>132</v>
      </c>
      <c r="G62" s="1051">
        <v>166.5</v>
      </c>
      <c r="H62" s="1040">
        <v>166.5</v>
      </c>
      <c r="I62" s="885">
        <v>166.5</v>
      </c>
      <c r="J62" s="7" t="s">
        <v>78</v>
      </c>
      <c r="K62" s="295">
        <v>3</v>
      </c>
      <c r="L62" s="124">
        <v>3</v>
      </c>
      <c r="M62" s="186">
        <v>3</v>
      </c>
    </row>
    <row r="63" spans="1:17" s="452" customFormat="1" ht="37.5" customHeight="1" x14ac:dyDescent="0.3">
      <c r="A63" s="1056"/>
      <c r="B63" s="1027"/>
      <c r="C63" s="443"/>
      <c r="D63" s="323"/>
      <c r="E63" s="485"/>
      <c r="F63" s="1187"/>
      <c r="G63" s="1129"/>
      <c r="H63" s="1130"/>
      <c r="I63" s="1132"/>
      <c r="J63" s="7" t="s">
        <v>84</v>
      </c>
      <c r="K63" s="295">
        <v>13633</v>
      </c>
      <c r="L63" s="124">
        <v>13633</v>
      </c>
      <c r="M63" s="475">
        <v>13633</v>
      </c>
    </row>
    <row r="64" spans="1:17" s="452" customFormat="1" ht="33" customHeight="1" x14ac:dyDescent="0.3">
      <c r="A64" s="1122"/>
      <c r="B64" s="1116"/>
      <c r="C64" s="443"/>
      <c r="D64" s="1150" t="s">
        <v>294</v>
      </c>
      <c r="E64" s="431" t="s">
        <v>179</v>
      </c>
      <c r="F64" s="1131"/>
      <c r="G64" s="935"/>
      <c r="H64" s="847"/>
      <c r="I64" s="848"/>
      <c r="J64" s="463" t="s">
        <v>289</v>
      </c>
      <c r="K64" s="1121">
        <v>100</v>
      </c>
      <c r="L64" s="560"/>
      <c r="M64" s="558"/>
    </row>
    <row r="65" spans="1:13" s="452" customFormat="1" ht="15.75" customHeight="1" thickBot="1" x14ac:dyDescent="0.35">
      <c r="A65" s="1024"/>
      <c r="B65" s="1028"/>
      <c r="C65" s="4"/>
      <c r="D65" s="1151"/>
      <c r="E65" s="201"/>
      <c r="F65" s="58" t="s">
        <v>11</v>
      </c>
      <c r="G65" s="783">
        <f>SUM(G32:G34)</f>
        <v>5892.6</v>
      </c>
      <c r="H65" s="386">
        <f>SUM(H32:H34)</f>
        <v>5813</v>
      </c>
      <c r="I65" s="783">
        <f>SUM(I32:I34)</f>
        <v>5813</v>
      </c>
      <c r="J65" s="757"/>
      <c r="K65" s="1071"/>
      <c r="L65" s="1065"/>
      <c r="M65" s="1117"/>
    </row>
    <row r="66" spans="1:13" s="452" customFormat="1" ht="17.25" customHeight="1" x14ac:dyDescent="0.3">
      <c r="A66" s="24" t="s">
        <v>7</v>
      </c>
      <c r="B66" s="1026" t="s">
        <v>12</v>
      </c>
      <c r="C66" s="3" t="s">
        <v>12</v>
      </c>
      <c r="D66" s="1188" t="s">
        <v>75</v>
      </c>
      <c r="E66" s="537" t="s">
        <v>177</v>
      </c>
      <c r="F66" s="1097" t="s">
        <v>10</v>
      </c>
      <c r="G66" s="388">
        <f>2604.2-318.4</f>
        <v>2285.7999999999997</v>
      </c>
      <c r="H66" s="1100">
        <v>2680</v>
      </c>
      <c r="I66" s="389">
        <v>2694.5</v>
      </c>
      <c r="J66" s="1038" t="s">
        <v>76</v>
      </c>
      <c r="K66" s="1066">
        <v>110</v>
      </c>
      <c r="L66" s="1068">
        <v>110</v>
      </c>
      <c r="M66" s="1190">
        <v>110</v>
      </c>
    </row>
    <row r="67" spans="1:13" s="452" customFormat="1" ht="12.75" customHeight="1" x14ac:dyDescent="0.3">
      <c r="A67" s="25"/>
      <c r="B67" s="1027"/>
      <c r="C67" s="443"/>
      <c r="D67" s="1189"/>
      <c r="E67" s="535"/>
      <c r="F67" s="1098"/>
      <c r="G67" s="388"/>
      <c r="H67" s="1100"/>
      <c r="I67" s="1083"/>
      <c r="J67" s="1032"/>
      <c r="K67" s="1067"/>
      <c r="L67" s="1055"/>
      <c r="M67" s="1191"/>
    </row>
    <row r="68" spans="1:13" s="452" customFormat="1" ht="30.75" customHeight="1" x14ac:dyDescent="0.3">
      <c r="A68" s="26"/>
      <c r="B68" s="17"/>
      <c r="C68" s="6"/>
      <c r="D68" s="181" t="s">
        <v>23</v>
      </c>
      <c r="E68" s="431" t="s">
        <v>253</v>
      </c>
      <c r="F68" s="1050" t="s">
        <v>132</v>
      </c>
      <c r="G68" s="883">
        <v>515.20000000000005</v>
      </c>
      <c r="H68" s="1040">
        <v>515.20000000000005</v>
      </c>
      <c r="I68" s="885">
        <v>515.20000000000005</v>
      </c>
      <c r="J68" s="136" t="s">
        <v>56</v>
      </c>
      <c r="K68" s="292">
        <v>243</v>
      </c>
      <c r="L68" s="125">
        <v>243</v>
      </c>
      <c r="M68" s="193">
        <v>243</v>
      </c>
    </row>
    <row r="69" spans="1:13" s="452" customFormat="1" ht="40.5" customHeight="1" x14ac:dyDescent="0.3">
      <c r="A69" s="25"/>
      <c r="B69" s="1027"/>
      <c r="C69" s="443"/>
      <c r="D69" s="181" t="s">
        <v>120</v>
      </c>
      <c r="E69" s="571" t="s">
        <v>178</v>
      </c>
      <c r="F69" s="818" t="s">
        <v>132</v>
      </c>
      <c r="G69" s="1118">
        <f>973.3-270.9</f>
        <v>702.4</v>
      </c>
      <c r="H69" s="1040">
        <v>973.3</v>
      </c>
      <c r="I69" s="839">
        <v>973.3</v>
      </c>
      <c r="J69" s="149" t="s">
        <v>70</v>
      </c>
      <c r="K69" s="293">
        <v>2.7</v>
      </c>
      <c r="L69" s="294">
        <v>3.7</v>
      </c>
      <c r="M69" s="194">
        <v>3.7</v>
      </c>
    </row>
    <row r="70" spans="1:13" s="452" customFormat="1" ht="31.9" customHeight="1" x14ac:dyDescent="0.3">
      <c r="A70" s="25"/>
      <c r="B70" s="1027"/>
      <c r="C70" s="443"/>
      <c r="D70" s="458" t="s">
        <v>121</v>
      </c>
      <c r="E70" s="546" t="s">
        <v>178</v>
      </c>
      <c r="F70" s="1050" t="s">
        <v>132</v>
      </c>
      <c r="G70" s="883">
        <v>92</v>
      </c>
      <c r="H70" s="1040">
        <v>92</v>
      </c>
      <c r="I70" s="885">
        <v>92</v>
      </c>
      <c r="J70" s="7" t="s">
        <v>55</v>
      </c>
      <c r="K70" s="295">
        <v>27</v>
      </c>
      <c r="L70" s="124">
        <v>30</v>
      </c>
      <c r="M70" s="475">
        <v>30</v>
      </c>
    </row>
    <row r="71" spans="1:13" s="452" customFormat="1" ht="25.5" customHeight="1" x14ac:dyDescent="0.3">
      <c r="A71" s="25"/>
      <c r="B71" s="1027"/>
      <c r="C71" s="443"/>
      <c r="D71" s="181" t="s">
        <v>122</v>
      </c>
      <c r="E71" s="546" t="s">
        <v>178</v>
      </c>
      <c r="F71" s="1050" t="s">
        <v>132</v>
      </c>
      <c r="G71" s="883">
        <v>60</v>
      </c>
      <c r="H71" s="1040">
        <v>60</v>
      </c>
      <c r="I71" s="885">
        <v>60</v>
      </c>
      <c r="J71" s="160" t="s">
        <v>55</v>
      </c>
      <c r="K71" s="288">
        <v>26</v>
      </c>
      <c r="L71" s="296">
        <v>30</v>
      </c>
      <c r="M71" s="1046">
        <v>30</v>
      </c>
    </row>
    <row r="72" spans="1:13" s="452" customFormat="1" ht="30" customHeight="1" x14ac:dyDescent="0.3">
      <c r="A72" s="25"/>
      <c r="B72" s="1027"/>
      <c r="C72" s="443"/>
      <c r="D72" s="181" t="s">
        <v>123</v>
      </c>
      <c r="E72" s="431" t="s">
        <v>254</v>
      </c>
      <c r="F72" s="1050" t="s">
        <v>132</v>
      </c>
      <c r="G72" s="883">
        <f>150-50</f>
        <v>100</v>
      </c>
      <c r="H72" s="1040">
        <v>150</v>
      </c>
      <c r="I72" s="885">
        <v>150</v>
      </c>
      <c r="J72" s="1042" t="s">
        <v>79</v>
      </c>
      <c r="K72" s="1070">
        <v>9</v>
      </c>
      <c r="L72" s="1054">
        <v>10</v>
      </c>
      <c r="M72" s="1044">
        <v>10</v>
      </c>
    </row>
    <row r="73" spans="1:13" s="452" customFormat="1" ht="30" customHeight="1" x14ac:dyDescent="0.3">
      <c r="A73" s="25"/>
      <c r="B73" s="1027"/>
      <c r="C73" s="443"/>
      <c r="D73" s="1150" t="s">
        <v>190</v>
      </c>
      <c r="E73" s="571" t="s">
        <v>179</v>
      </c>
      <c r="F73" s="1249" t="s">
        <v>132</v>
      </c>
      <c r="G73" s="1250">
        <f>794.3-47.5</f>
        <v>746.8</v>
      </c>
      <c r="H73" s="1251">
        <v>810</v>
      </c>
      <c r="I73" s="1252">
        <v>815</v>
      </c>
      <c r="J73" s="1042" t="s">
        <v>185</v>
      </c>
      <c r="K73" s="1070">
        <v>1010</v>
      </c>
      <c r="L73" s="1054">
        <v>1160</v>
      </c>
      <c r="M73" s="1044">
        <v>1200</v>
      </c>
    </row>
    <row r="74" spans="1:13" s="452" customFormat="1" ht="30" customHeight="1" x14ac:dyDescent="0.3">
      <c r="A74" s="25"/>
      <c r="B74" s="1027"/>
      <c r="C74" s="443"/>
      <c r="D74" s="1247"/>
      <c r="E74" s="590"/>
      <c r="F74" s="1249"/>
      <c r="G74" s="1250"/>
      <c r="H74" s="1251"/>
      <c r="I74" s="1252"/>
      <c r="J74" s="1042" t="s">
        <v>186</v>
      </c>
      <c r="K74" s="1070">
        <v>359</v>
      </c>
      <c r="L74" s="1054">
        <v>480</v>
      </c>
      <c r="M74" s="1044">
        <v>500</v>
      </c>
    </row>
    <row r="75" spans="1:13" s="452" customFormat="1" ht="30" customHeight="1" x14ac:dyDescent="0.3">
      <c r="A75" s="25"/>
      <c r="B75" s="1027"/>
      <c r="C75" s="443"/>
      <c r="D75" s="1247"/>
      <c r="E75" s="590"/>
      <c r="F75" s="1249"/>
      <c r="G75" s="1250"/>
      <c r="H75" s="1251"/>
      <c r="I75" s="1252"/>
      <c r="J75" s="1042" t="s">
        <v>187</v>
      </c>
      <c r="K75" s="1070">
        <v>626</v>
      </c>
      <c r="L75" s="1054">
        <v>650</v>
      </c>
      <c r="M75" s="1044">
        <v>670</v>
      </c>
    </row>
    <row r="76" spans="1:13" s="452" customFormat="1" ht="18" customHeight="1" x14ac:dyDescent="0.3">
      <c r="A76" s="25"/>
      <c r="B76" s="1027"/>
      <c r="C76" s="443"/>
      <c r="D76" s="1247"/>
      <c r="E76" s="590"/>
      <c r="F76" s="1249"/>
      <c r="G76" s="1250"/>
      <c r="H76" s="1251"/>
      <c r="I76" s="1252"/>
      <c r="J76" s="1042" t="s">
        <v>188</v>
      </c>
      <c r="K76" s="1070">
        <v>21</v>
      </c>
      <c r="L76" s="1054">
        <v>30</v>
      </c>
      <c r="M76" s="1044">
        <v>30</v>
      </c>
    </row>
    <row r="77" spans="1:13" s="452" customFormat="1" ht="26" x14ac:dyDescent="0.3">
      <c r="A77" s="25"/>
      <c r="B77" s="1027"/>
      <c r="C77" s="443"/>
      <c r="D77" s="1248"/>
      <c r="E77" s="590"/>
      <c r="F77" s="1249"/>
      <c r="G77" s="1250"/>
      <c r="H77" s="1251"/>
      <c r="I77" s="1252"/>
      <c r="J77" s="1042" t="s">
        <v>189</v>
      </c>
      <c r="K77" s="1070">
        <v>3</v>
      </c>
      <c r="L77" s="1054">
        <v>3</v>
      </c>
      <c r="M77" s="1044">
        <v>3</v>
      </c>
    </row>
    <row r="78" spans="1:13" s="452" customFormat="1" ht="30" customHeight="1" x14ac:dyDescent="0.3">
      <c r="A78" s="25"/>
      <c r="B78" s="1027"/>
      <c r="C78" s="443"/>
      <c r="D78" s="181" t="s">
        <v>280</v>
      </c>
      <c r="E78" s="431" t="s">
        <v>255</v>
      </c>
      <c r="F78" s="1050" t="s">
        <v>132</v>
      </c>
      <c r="G78" s="883">
        <v>50.4</v>
      </c>
      <c r="H78" s="1040">
        <v>60.5</v>
      </c>
      <c r="I78" s="885">
        <v>70</v>
      </c>
      <c r="J78" s="149" t="s">
        <v>268</v>
      </c>
      <c r="K78" s="290">
        <v>180</v>
      </c>
      <c r="L78" s="1034">
        <v>186</v>
      </c>
      <c r="M78" s="193">
        <v>192</v>
      </c>
    </row>
    <row r="79" spans="1:13" s="452" customFormat="1" ht="30" customHeight="1" x14ac:dyDescent="0.3">
      <c r="A79" s="25"/>
      <c r="B79" s="1027"/>
      <c r="C79" s="443"/>
      <c r="D79" s="1087"/>
      <c r="E79" s="535"/>
      <c r="F79" s="1050"/>
      <c r="G79" s="851"/>
      <c r="H79" s="1040"/>
      <c r="I79" s="885"/>
      <c r="J79" s="149" t="s">
        <v>269</v>
      </c>
      <c r="K79" s="290">
        <v>14</v>
      </c>
      <c r="L79" s="1034">
        <v>14</v>
      </c>
      <c r="M79" s="1046">
        <v>14</v>
      </c>
    </row>
    <row r="80" spans="1:13" s="452" customFormat="1" ht="30" customHeight="1" x14ac:dyDescent="0.3">
      <c r="A80" s="25"/>
      <c r="B80" s="1027"/>
      <c r="C80" s="443"/>
      <c r="D80" s="1087"/>
      <c r="E80" s="535"/>
      <c r="F80" s="1050"/>
      <c r="G80" s="851"/>
      <c r="H80" s="1040"/>
      <c r="I80" s="885"/>
      <c r="J80" s="149" t="s">
        <v>234</v>
      </c>
      <c r="K80" s="290">
        <v>106</v>
      </c>
      <c r="L80" s="1034">
        <v>110</v>
      </c>
      <c r="M80" s="1046">
        <v>112</v>
      </c>
    </row>
    <row r="81" spans="1:16" s="452" customFormat="1" ht="30" customHeight="1" x14ac:dyDescent="0.3">
      <c r="A81" s="25"/>
      <c r="B81" s="1027"/>
      <c r="C81" s="443"/>
      <c r="D81" s="323"/>
      <c r="E81" s="535"/>
      <c r="F81" s="1050"/>
      <c r="G81" s="851"/>
      <c r="H81" s="1040"/>
      <c r="I81" s="885"/>
      <c r="J81" s="149" t="s">
        <v>235</v>
      </c>
      <c r="K81" s="290">
        <v>74</v>
      </c>
      <c r="L81" s="1034">
        <v>76</v>
      </c>
      <c r="M81" s="1046">
        <v>80</v>
      </c>
    </row>
    <row r="82" spans="1:16" s="452" customFormat="1" ht="40.5" customHeight="1" x14ac:dyDescent="0.3">
      <c r="A82" s="25"/>
      <c r="B82" s="1027"/>
      <c r="C82" s="443"/>
      <c r="D82" s="1087" t="s">
        <v>236</v>
      </c>
      <c r="E82" s="571" t="s">
        <v>179</v>
      </c>
      <c r="F82" s="1050" t="s">
        <v>132</v>
      </c>
      <c r="G82" s="883">
        <v>10</v>
      </c>
      <c r="H82" s="1040">
        <v>10</v>
      </c>
      <c r="I82" s="885">
        <v>10</v>
      </c>
      <c r="J82" s="149" t="s">
        <v>191</v>
      </c>
      <c r="K82" s="290">
        <v>3</v>
      </c>
      <c r="L82" s="1034">
        <v>3</v>
      </c>
      <c r="M82" s="1046">
        <v>3</v>
      </c>
    </row>
    <row r="83" spans="1:16" s="452" customFormat="1" ht="23.25" customHeight="1" x14ac:dyDescent="0.3">
      <c r="A83" s="25"/>
      <c r="B83" s="1027"/>
      <c r="C83" s="443"/>
      <c r="D83" s="1253" t="s">
        <v>90</v>
      </c>
      <c r="E83" s="535" t="s">
        <v>178</v>
      </c>
      <c r="F83" s="1041" t="s">
        <v>132</v>
      </c>
      <c r="G83" s="1105">
        <v>9</v>
      </c>
      <c r="H83" s="853">
        <v>9</v>
      </c>
      <c r="I83" s="1106">
        <v>9</v>
      </c>
      <c r="J83" s="149" t="s">
        <v>67</v>
      </c>
      <c r="K83" s="290">
        <v>110</v>
      </c>
      <c r="L83" s="1034">
        <v>120</v>
      </c>
      <c r="M83" s="1270">
        <v>120</v>
      </c>
    </row>
    <row r="84" spans="1:16" s="452" customFormat="1" ht="15" customHeight="1" thickBot="1" x14ac:dyDescent="0.35">
      <c r="A84" s="27"/>
      <c r="B84" s="1028"/>
      <c r="C84" s="4"/>
      <c r="D84" s="1254"/>
      <c r="E84" s="536"/>
      <c r="F84" s="46" t="s">
        <v>11</v>
      </c>
      <c r="G84" s="782">
        <f>G66</f>
        <v>2285.7999999999997</v>
      </c>
      <c r="H84" s="368">
        <f>H66</f>
        <v>2680</v>
      </c>
      <c r="I84" s="782">
        <f>I66</f>
        <v>2694.5</v>
      </c>
      <c r="J84" s="20"/>
      <c r="K84" s="233"/>
      <c r="L84" s="275"/>
      <c r="M84" s="1271"/>
    </row>
    <row r="85" spans="1:16" s="452" customFormat="1" ht="28.5" customHeight="1" x14ac:dyDescent="0.3">
      <c r="A85" s="1192" t="s">
        <v>7</v>
      </c>
      <c r="B85" s="1195" t="s">
        <v>12</v>
      </c>
      <c r="C85" s="1198" t="s">
        <v>14</v>
      </c>
      <c r="D85" s="1183" t="s">
        <v>59</v>
      </c>
      <c r="E85" s="1201" t="s">
        <v>178</v>
      </c>
      <c r="F85" s="561" t="s">
        <v>10</v>
      </c>
      <c r="G85" s="1060">
        <v>120.6</v>
      </c>
      <c r="H85" s="1074">
        <v>122.7</v>
      </c>
      <c r="I85" s="1082">
        <v>122.7</v>
      </c>
      <c r="J85" s="777" t="s">
        <v>58</v>
      </c>
      <c r="K85" s="502">
        <v>10629</v>
      </c>
      <c r="L85" s="479">
        <v>10629</v>
      </c>
      <c r="M85" s="552">
        <v>10629</v>
      </c>
    </row>
    <row r="86" spans="1:16" s="452" customFormat="1" ht="28.5" customHeight="1" x14ac:dyDescent="0.3">
      <c r="A86" s="1193"/>
      <c r="B86" s="1196"/>
      <c r="C86" s="1199"/>
      <c r="D86" s="1184"/>
      <c r="E86" s="1202"/>
      <c r="F86" s="1098"/>
      <c r="G86" s="1063"/>
      <c r="H86" s="1100"/>
      <c r="I86" s="1083"/>
      <c r="J86" s="762" t="s">
        <v>192</v>
      </c>
      <c r="K86" s="1145">
        <v>508.2</v>
      </c>
      <c r="L86" s="123">
        <v>626</v>
      </c>
      <c r="M86" s="36">
        <v>626</v>
      </c>
    </row>
    <row r="87" spans="1:16" s="452" customFormat="1" ht="21.75" customHeight="1" x14ac:dyDescent="0.3">
      <c r="A87" s="1193"/>
      <c r="B87" s="1196"/>
      <c r="C87" s="1199"/>
      <c r="D87" s="1184"/>
      <c r="E87" s="1202"/>
      <c r="F87" s="1099"/>
      <c r="G87" s="1064"/>
      <c r="H87" s="1101"/>
      <c r="I87" s="1107"/>
      <c r="J87" s="1204" t="s">
        <v>278</v>
      </c>
      <c r="K87" s="290">
        <v>152</v>
      </c>
      <c r="L87" s="1034">
        <v>152</v>
      </c>
      <c r="M87" s="195">
        <v>152</v>
      </c>
      <c r="N87" s="1255"/>
      <c r="O87" s="1256"/>
      <c r="P87" s="453"/>
    </row>
    <row r="88" spans="1:16" s="452" customFormat="1" ht="15" customHeight="1" thickBot="1" x14ac:dyDescent="0.35">
      <c r="A88" s="1194"/>
      <c r="B88" s="1197"/>
      <c r="C88" s="1200"/>
      <c r="D88" s="1185"/>
      <c r="E88" s="1203"/>
      <c r="F88" s="46" t="s">
        <v>11</v>
      </c>
      <c r="G88" s="782">
        <f>SUM(G85:G85)</f>
        <v>120.6</v>
      </c>
      <c r="H88" s="368">
        <f>SUM(H85:H85)</f>
        <v>122.7</v>
      </c>
      <c r="I88" s="782">
        <f>SUM(I85:I85)</f>
        <v>122.7</v>
      </c>
      <c r="J88" s="1205"/>
      <c r="K88" s="146"/>
      <c r="L88" s="761"/>
      <c r="M88" s="1045"/>
    </row>
    <row r="89" spans="1:16" s="452" customFormat="1" ht="21.75" customHeight="1" x14ac:dyDescent="0.3">
      <c r="A89" s="447" t="s">
        <v>7</v>
      </c>
      <c r="B89" s="1027" t="s">
        <v>12</v>
      </c>
      <c r="C89" s="1029" t="s">
        <v>24</v>
      </c>
      <c r="D89" s="1261" t="s">
        <v>65</v>
      </c>
      <c r="E89" s="486" t="s">
        <v>178</v>
      </c>
      <c r="F89" s="249" t="s">
        <v>10</v>
      </c>
      <c r="G89" s="400">
        <v>118.6</v>
      </c>
      <c r="H89" s="364">
        <v>118.6</v>
      </c>
      <c r="I89" s="394">
        <v>118.6</v>
      </c>
      <c r="J89" s="1262" t="s">
        <v>66</v>
      </c>
      <c r="K89" s="297">
        <v>2000</v>
      </c>
      <c r="L89" s="123">
        <v>2000</v>
      </c>
      <c r="M89" s="196">
        <v>2000</v>
      </c>
      <c r="N89" s="1263"/>
      <c r="O89" s="1264"/>
    </row>
    <row r="90" spans="1:16" s="452" customFormat="1" ht="15" customHeight="1" thickBot="1" x14ac:dyDescent="0.35">
      <c r="A90" s="447"/>
      <c r="B90" s="1027"/>
      <c r="C90" s="1029"/>
      <c r="D90" s="1257"/>
      <c r="E90" s="202"/>
      <c r="F90" s="46" t="s">
        <v>11</v>
      </c>
      <c r="G90" s="784">
        <f t="shared" ref="G90:I90" si="1">+G89</f>
        <v>118.6</v>
      </c>
      <c r="H90" s="403">
        <f t="shared" si="1"/>
        <v>118.6</v>
      </c>
      <c r="I90" s="404">
        <f t="shared" si="1"/>
        <v>118.6</v>
      </c>
      <c r="J90" s="1205"/>
      <c r="K90" s="146"/>
      <c r="L90" s="761"/>
      <c r="M90" s="1047"/>
    </row>
    <row r="91" spans="1:16" s="452" customFormat="1" ht="21.65" customHeight="1" x14ac:dyDescent="0.3">
      <c r="A91" s="24" t="s">
        <v>7</v>
      </c>
      <c r="B91" s="454" t="s">
        <v>12</v>
      </c>
      <c r="C91" s="130" t="s">
        <v>41</v>
      </c>
      <c r="D91" s="1261" t="s">
        <v>83</v>
      </c>
      <c r="E91" s="203" t="s">
        <v>89</v>
      </c>
      <c r="F91" s="1059" t="s">
        <v>10</v>
      </c>
      <c r="G91" s="1061">
        <v>14</v>
      </c>
      <c r="H91" s="1075">
        <v>36.299999999999997</v>
      </c>
      <c r="I91" s="568">
        <v>36.299999999999997</v>
      </c>
      <c r="J91" s="1265" t="s">
        <v>198</v>
      </c>
      <c r="K91" s="1066">
        <v>100</v>
      </c>
      <c r="L91" s="1068"/>
      <c r="M91" s="1048"/>
      <c r="N91" s="1267"/>
      <c r="O91" s="1268"/>
    </row>
    <row r="92" spans="1:16" s="452" customFormat="1" ht="21" customHeight="1" x14ac:dyDescent="0.3">
      <c r="A92" s="25"/>
      <c r="B92" s="44"/>
      <c r="C92" s="132"/>
      <c r="D92" s="1257"/>
      <c r="E92" s="571" t="s">
        <v>177</v>
      </c>
      <c r="F92" s="56" t="s">
        <v>47</v>
      </c>
      <c r="G92" s="376">
        <v>41</v>
      </c>
      <c r="H92" s="377"/>
      <c r="I92" s="408"/>
      <c r="J92" s="1266"/>
      <c r="K92" s="1067"/>
      <c r="L92" s="1055"/>
      <c r="M92" s="1049"/>
      <c r="N92" s="1267"/>
      <c r="O92" s="1268"/>
    </row>
    <row r="93" spans="1:16" s="452" customFormat="1" ht="27.75" customHeight="1" x14ac:dyDescent="0.3">
      <c r="A93" s="25"/>
      <c r="B93" s="44"/>
      <c r="C93" s="132"/>
      <c r="D93" s="1257"/>
      <c r="E93" s="204"/>
      <c r="F93" s="1125"/>
      <c r="G93" s="1127"/>
      <c r="H93" s="1123"/>
      <c r="I93" s="568"/>
      <c r="J93" s="129" t="s">
        <v>228</v>
      </c>
      <c r="K93" s="295">
        <v>100</v>
      </c>
      <c r="L93" s="124">
        <v>100</v>
      </c>
      <c r="M93" s="475">
        <v>100</v>
      </c>
      <c r="N93" s="1267"/>
      <c r="O93" s="1268"/>
    </row>
    <row r="94" spans="1:16" s="452" customFormat="1" ht="28.5" customHeight="1" x14ac:dyDescent="0.3">
      <c r="A94" s="25"/>
      <c r="B94" s="44"/>
      <c r="C94" s="132"/>
      <c r="D94" s="1257"/>
      <c r="E94" s="204"/>
      <c r="F94" s="1059" t="s">
        <v>47</v>
      </c>
      <c r="G94" s="1063">
        <v>3.2</v>
      </c>
      <c r="H94" s="1075"/>
      <c r="I94" s="1083"/>
      <c r="J94" s="7" t="s">
        <v>248</v>
      </c>
      <c r="K94" s="295">
        <v>100</v>
      </c>
      <c r="L94" s="124"/>
      <c r="M94" s="475"/>
      <c r="N94" s="1267"/>
      <c r="O94" s="1268"/>
    </row>
    <row r="95" spans="1:16" s="452" customFormat="1" ht="36" customHeight="1" x14ac:dyDescent="0.3">
      <c r="A95" s="25"/>
      <c r="B95" s="44"/>
      <c r="C95" s="132"/>
      <c r="D95" s="1257"/>
      <c r="E95" s="204"/>
      <c r="F95" s="815" t="s">
        <v>133</v>
      </c>
      <c r="G95" s="1105">
        <v>3.2</v>
      </c>
      <c r="H95" s="1076"/>
      <c r="I95" s="1084"/>
      <c r="J95" s="1269" t="s">
        <v>193</v>
      </c>
      <c r="K95" s="1069">
        <v>35</v>
      </c>
      <c r="L95" s="560">
        <v>35</v>
      </c>
      <c r="M95" s="558">
        <v>35</v>
      </c>
      <c r="N95" s="1267"/>
      <c r="O95" s="1268"/>
    </row>
    <row r="96" spans="1:16" s="452" customFormat="1" ht="15" customHeight="1" thickBot="1" x14ac:dyDescent="0.35">
      <c r="A96" s="25"/>
      <c r="B96" s="44"/>
      <c r="C96" s="132"/>
      <c r="D96" s="1254"/>
      <c r="E96" s="204"/>
      <c r="F96" s="786" t="s">
        <v>11</v>
      </c>
      <c r="G96" s="785">
        <f>SUM(G91:G94)</f>
        <v>58.2</v>
      </c>
      <c r="H96" s="368">
        <f>SUM(H91:H94)</f>
        <v>36.299999999999997</v>
      </c>
      <c r="I96" s="785">
        <f>SUM(I91:I94)</f>
        <v>36.299999999999997</v>
      </c>
      <c r="J96" s="1246"/>
      <c r="K96" s="1069"/>
      <c r="L96" s="560"/>
      <c r="M96" s="1045"/>
      <c r="N96" s="1267"/>
      <c r="O96" s="1268"/>
    </row>
    <row r="97" spans="1:18" s="452" customFormat="1" ht="33" customHeight="1" x14ac:dyDescent="0.3">
      <c r="A97" s="1288" t="s">
        <v>7</v>
      </c>
      <c r="B97" s="1195" t="s">
        <v>12</v>
      </c>
      <c r="C97" s="1290" t="s">
        <v>61</v>
      </c>
      <c r="D97" s="1275" t="s">
        <v>124</v>
      </c>
      <c r="E97" s="1147"/>
      <c r="F97" s="787" t="s">
        <v>10</v>
      </c>
      <c r="G97" s="400">
        <v>10</v>
      </c>
      <c r="H97" s="401"/>
      <c r="I97" s="375"/>
      <c r="J97" s="1262" t="s">
        <v>125</v>
      </c>
      <c r="K97" s="145">
        <v>100</v>
      </c>
      <c r="L97" s="763"/>
      <c r="M97" s="765"/>
      <c r="N97" s="43"/>
    </row>
    <row r="98" spans="1:18" s="452" customFormat="1" ht="16.149999999999999" customHeight="1" thickBot="1" x14ac:dyDescent="0.35">
      <c r="A98" s="1289"/>
      <c r="B98" s="1197"/>
      <c r="C98" s="1291"/>
      <c r="D98" s="1276"/>
      <c r="E98" s="1148"/>
      <c r="F98" s="46" t="s">
        <v>11</v>
      </c>
      <c r="G98" s="784">
        <f t="shared" ref="G98:I98" si="2">+G97</f>
        <v>10</v>
      </c>
      <c r="H98" s="403">
        <f t="shared" si="2"/>
        <v>0</v>
      </c>
      <c r="I98" s="404">
        <f t="shared" si="2"/>
        <v>0</v>
      </c>
      <c r="J98" s="1205"/>
      <c r="K98" s="146"/>
      <c r="L98" s="761"/>
      <c r="M98" s="1047"/>
    </row>
    <row r="99" spans="1:18" s="452" customFormat="1" ht="25.5" customHeight="1" x14ac:dyDescent="0.3">
      <c r="A99" s="1288" t="s">
        <v>7</v>
      </c>
      <c r="B99" s="1195" t="s">
        <v>12</v>
      </c>
      <c r="C99" s="1273" t="s">
        <v>62</v>
      </c>
      <c r="D99" s="1275" t="s">
        <v>300</v>
      </c>
      <c r="E99" s="1277"/>
      <c r="F99" s="787" t="s">
        <v>10</v>
      </c>
      <c r="G99" s="400">
        <v>250</v>
      </c>
      <c r="H99" s="401">
        <v>0</v>
      </c>
      <c r="I99" s="375">
        <v>0</v>
      </c>
      <c r="J99" s="1265" t="s">
        <v>298</v>
      </c>
      <c r="K99" s="145">
        <v>100</v>
      </c>
      <c r="L99" s="763"/>
      <c r="M99" s="1149"/>
    </row>
    <row r="100" spans="1:18" s="452" customFormat="1" ht="16.149999999999999" customHeight="1" thickBot="1" x14ac:dyDescent="0.35">
      <c r="A100" s="1289"/>
      <c r="B100" s="1197"/>
      <c r="C100" s="1274"/>
      <c r="D100" s="1276"/>
      <c r="E100" s="1278"/>
      <c r="F100" s="788" t="s">
        <v>11</v>
      </c>
      <c r="G100" s="784">
        <f>G99</f>
        <v>250</v>
      </c>
      <c r="H100" s="403">
        <f>H99</f>
        <v>0</v>
      </c>
      <c r="I100" s="784">
        <f>I99</f>
        <v>0</v>
      </c>
      <c r="J100" s="1246"/>
      <c r="K100" s="146"/>
      <c r="L100" s="761"/>
      <c r="M100" s="1146"/>
    </row>
    <row r="101" spans="1:18" s="452" customFormat="1" ht="15" customHeight="1" thickBot="1" x14ac:dyDescent="0.35">
      <c r="A101" s="88" t="s">
        <v>7</v>
      </c>
      <c r="B101" s="89" t="s">
        <v>12</v>
      </c>
      <c r="C101" s="1292" t="s">
        <v>15</v>
      </c>
      <c r="D101" s="1292"/>
      <c r="E101" s="1293"/>
      <c r="F101" s="1293"/>
      <c r="G101" s="477">
        <f>+G96+G90+G88+G84+G65+G98+G100</f>
        <v>8735.7999999999993</v>
      </c>
      <c r="H101" s="467">
        <f>+H96+H90+H88+H84+H65+H98+H100</f>
        <v>8770.6</v>
      </c>
      <c r="I101" s="92">
        <f>+I96+I90+I88+I84+I65+I98+I100</f>
        <v>8785.1</v>
      </c>
      <c r="J101" s="1294"/>
      <c r="K101" s="1295"/>
      <c r="L101" s="1295"/>
      <c r="M101" s="1296"/>
    </row>
    <row r="102" spans="1:18" s="452" customFormat="1" ht="15" customHeight="1" thickBot="1" x14ac:dyDescent="0.35">
      <c r="A102" s="28" t="s">
        <v>7</v>
      </c>
      <c r="B102" s="94" t="s">
        <v>14</v>
      </c>
      <c r="C102" s="1272" t="s">
        <v>96</v>
      </c>
      <c r="D102" s="1234"/>
      <c r="E102" s="1234"/>
      <c r="F102" s="1234"/>
      <c r="G102" s="1234"/>
      <c r="H102" s="1234"/>
      <c r="I102" s="1234"/>
      <c r="J102" s="1234"/>
      <c r="K102" s="1234"/>
      <c r="L102" s="1234"/>
      <c r="M102" s="1235"/>
    </row>
    <row r="103" spans="1:18" s="452" customFormat="1" ht="25.5" customHeight="1" x14ac:dyDescent="0.3">
      <c r="A103" s="29" t="s">
        <v>7</v>
      </c>
      <c r="B103" s="19" t="s">
        <v>14</v>
      </c>
      <c r="C103" s="8" t="s">
        <v>7</v>
      </c>
      <c r="D103" s="1279" t="s">
        <v>259</v>
      </c>
      <c r="E103" s="203"/>
      <c r="F103" s="1080" t="s">
        <v>10</v>
      </c>
      <c r="G103" s="548"/>
      <c r="H103" s="119">
        <v>24.5</v>
      </c>
      <c r="I103" s="225"/>
      <c r="J103" s="797" t="s">
        <v>126</v>
      </c>
      <c r="K103" s="220"/>
      <c r="L103" s="137">
        <v>2</v>
      </c>
      <c r="M103" s="311"/>
    </row>
    <row r="104" spans="1:18" s="452" customFormat="1" ht="26.25" customHeight="1" x14ac:dyDescent="0.3">
      <c r="A104" s="825"/>
      <c r="B104" s="430"/>
      <c r="C104" s="432"/>
      <c r="D104" s="1247"/>
      <c r="E104" s="800"/>
      <c r="F104" s="1079"/>
      <c r="G104" s="93"/>
      <c r="H104" s="120"/>
      <c r="I104" s="346"/>
      <c r="J104" s="810" t="s">
        <v>127</v>
      </c>
      <c r="K104" s="226"/>
      <c r="L104" s="127">
        <v>2</v>
      </c>
      <c r="M104" s="808"/>
    </row>
    <row r="105" spans="1:18" s="452" customFormat="1" ht="13.5" customHeight="1" thickBot="1" x14ac:dyDescent="0.35">
      <c r="A105" s="299"/>
      <c r="B105" s="300"/>
      <c r="C105" s="826"/>
      <c r="D105" s="1072"/>
      <c r="E105" s="302"/>
      <c r="F105" s="788" t="s">
        <v>11</v>
      </c>
      <c r="G105" s="579">
        <f>G103</f>
        <v>0</v>
      </c>
      <c r="H105" s="854">
        <f>H103</f>
        <v>24.5</v>
      </c>
      <c r="I105" s="579">
        <f>I103</f>
        <v>0</v>
      </c>
      <c r="J105" s="798"/>
      <c r="K105" s="827"/>
      <c r="L105" s="811"/>
      <c r="M105" s="307"/>
    </row>
    <row r="106" spans="1:18" s="452" customFormat="1" ht="15" customHeight="1" x14ac:dyDescent="0.3">
      <c r="A106" s="429" t="s">
        <v>7</v>
      </c>
      <c r="B106" s="430" t="s">
        <v>14</v>
      </c>
      <c r="C106" s="432" t="s">
        <v>12</v>
      </c>
      <c r="D106" s="1280" t="s">
        <v>100</v>
      </c>
      <c r="E106" s="823"/>
      <c r="F106" s="503" t="s">
        <v>10</v>
      </c>
      <c r="G106" s="140">
        <f>40-30.3</f>
        <v>9.6999999999999993</v>
      </c>
      <c r="H106" s="122">
        <f>1025+12+30.3</f>
        <v>1067.3</v>
      </c>
      <c r="I106" s="219">
        <v>275.89999999999998</v>
      </c>
      <c r="J106" s="128"/>
      <c r="K106" s="804"/>
      <c r="L106" s="126"/>
      <c r="M106" s="809"/>
      <c r="O106" s="812" t="s">
        <v>10</v>
      </c>
      <c r="P106" s="813">
        <f>G109</f>
        <v>9.6999999999999993</v>
      </c>
      <c r="Q106" s="813">
        <f>H111+H114</f>
        <v>1025</v>
      </c>
      <c r="R106" s="813">
        <f>I111+I114</f>
        <v>275.89999999999998</v>
      </c>
    </row>
    <row r="107" spans="1:18" s="452" customFormat="1" ht="15" customHeight="1" x14ac:dyDescent="0.3">
      <c r="A107" s="429"/>
      <c r="B107" s="430"/>
      <c r="C107" s="432"/>
      <c r="D107" s="1281"/>
      <c r="E107" s="824"/>
      <c r="F107" s="1079" t="s">
        <v>71</v>
      </c>
      <c r="G107" s="93"/>
      <c r="H107" s="120"/>
      <c r="I107" s="346">
        <v>2964.9</v>
      </c>
      <c r="J107" s="87"/>
      <c r="K107" s="807"/>
      <c r="L107" s="165"/>
      <c r="M107" s="808"/>
      <c r="O107" s="812" t="s">
        <v>71</v>
      </c>
      <c r="P107" s="813"/>
      <c r="Q107" s="813"/>
      <c r="R107" s="813">
        <f>I112</f>
        <v>2964.9</v>
      </c>
    </row>
    <row r="108" spans="1:18" s="452" customFormat="1" ht="18" customHeight="1" x14ac:dyDescent="0.3">
      <c r="A108" s="429"/>
      <c r="B108" s="430"/>
      <c r="C108" s="432"/>
      <c r="D108" s="1282"/>
      <c r="E108" s="800"/>
      <c r="F108" s="1081" t="s">
        <v>28</v>
      </c>
      <c r="G108" s="41"/>
      <c r="H108" s="164">
        <v>2022</v>
      </c>
      <c r="I108" s="806">
        <v>3062.1</v>
      </c>
      <c r="J108" s="801"/>
      <c r="K108" s="805"/>
      <c r="L108" s="802"/>
      <c r="M108" s="803"/>
      <c r="O108" s="812" t="s">
        <v>28</v>
      </c>
      <c r="P108" s="813"/>
      <c r="Q108" s="813">
        <f>H110+H113</f>
        <v>2022</v>
      </c>
      <c r="R108" s="813">
        <f>I110+I113</f>
        <v>3062.1</v>
      </c>
    </row>
    <row r="109" spans="1:18" s="452" customFormat="1" ht="27.75" customHeight="1" x14ac:dyDescent="0.3">
      <c r="A109" s="447"/>
      <c r="B109" s="1027"/>
      <c r="C109" s="432"/>
      <c r="D109" s="1087" t="s">
        <v>169</v>
      </c>
      <c r="E109" s="53" t="s">
        <v>177</v>
      </c>
      <c r="F109" s="818" t="s">
        <v>132</v>
      </c>
      <c r="G109" s="820">
        <f>40-30.3</f>
        <v>9.6999999999999993</v>
      </c>
      <c r="H109" s="821">
        <v>30.3</v>
      </c>
      <c r="I109" s="822"/>
      <c r="J109" s="1053" t="s">
        <v>116</v>
      </c>
      <c r="K109" s="169"/>
      <c r="L109" s="124">
        <v>1</v>
      </c>
      <c r="M109" s="475"/>
      <c r="O109" s="812" t="s">
        <v>276</v>
      </c>
      <c r="P109" s="814">
        <f>SUM(P106:P108)</f>
        <v>9.6999999999999993</v>
      </c>
      <c r="Q109" s="814">
        <f>SUM(Q106:Q108)</f>
        <v>3047</v>
      </c>
      <c r="R109" s="814">
        <f>SUM(R106:R108)</f>
        <v>6302.9</v>
      </c>
    </row>
    <row r="110" spans="1:18" s="452" customFormat="1" ht="18" customHeight="1" x14ac:dyDescent="0.3">
      <c r="A110" s="447"/>
      <c r="B110" s="1027"/>
      <c r="C110" s="432"/>
      <c r="D110" s="85"/>
      <c r="E110" s="790" t="s">
        <v>25</v>
      </c>
      <c r="F110" s="818" t="s">
        <v>135</v>
      </c>
      <c r="G110" s="820"/>
      <c r="H110" s="821">
        <v>1060</v>
      </c>
      <c r="I110" s="822">
        <v>2100</v>
      </c>
      <c r="J110" s="1053" t="s">
        <v>224</v>
      </c>
      <c r="K110" s="170"/>
      <c r="L110" s="1055">
        <v>30</v>
      </c>
      <c r="M110" s="1049">
        <v>100</v>
      </c>
      <c r="P110" s="453"/>
    </row>
    <row r="111" spans="1:18" s="452" customFormat="1" ht="15" customHeight="1" x14ac:dyDescent="0.3">
      <c r="A111" s="447"/>
      <c r="B111" s="1027"/>
      <c r="C111" s="432"/>
      <c r="D111" s="1150" t="s">
        <v>106</v>
      </c>
      <c r="E111" s="451" t="s">
        <v>25</v>
      </c>
      <c r="F111" s="819" t="s">
        <v>132</v>
      </c>
      <c r="G111" s="820"/>
      <c r="H111" s="821">
        <v>1000</v>
      </c>
      <c r="I111" s="822">
        <v>250.9</v>
      </c>
      <c r="J111" s="1245" t="s">
        <v>224</v>
      </c>
      <c r="K111" s="1283"/>
      <c r="L111" s="1285">
        <v>35</v>
      </c>
      <c r="M111" s="1287">
        <v>85</v>
      </c>
      <c r="P111" s="453"/>
    </row>
    <row r="112" spans="1:18" s="452" customFormat="1" ht="15" customHeight="1" x14ac:dyDescent="0.3">
      <c r="A112" s="447"/>
      <c r="B112" s="1027"/>
      <c r="C112" s="432"/>
      <c r="D112" s="1248"/>
      <c r="E112" s="790" t="s">
        <v>177</v>
      </c>
      <c r="F112" s="819" t="s">
        <v>134</v>
      </c>
      <c r="G112" s="820"/>
      <c r="H112" s="821"/>
      <c r="I112" s="822">
        <v>2964.9</v>
      </c>
      <c r="J112" s="1266"/>
      <c r="K112" s="1284"/>
      <c r="L112" s="1286"/>
      <c r="M112" s="1191"/>
      <c r="P112" s="453"/>
    </row>
    <row r="113" spans="1:18" s="452" customFormat="1" ht="27" customHeight="1" x14ac:dyDescent="0.3">
      <c r="A113" s="447"/>
      <c r="B113" s="1027"/>
      <c r="C113" s="432"/>
      <c r="D113" s="458" t="s">
        <v>111</v>
      </c>
      <c r="E113" s="166" t="s">
        <v>225</v>
      </c>
      <c r="F113" s="819" t="s">
        <v>135</v>
      </c>
      <c r="G113" s="820"/>
      <c r="H113" s="821">
        <v>962</v>
      </c>
      <c r="I113" s="822">
        <v>962.1</v>
      </c>
      <c r="J113" s="129" t="s">
        <v>224</v>
      </c>
      <c r="K113" s="169"/>
      <c r="L113" s="124">
        <v>50</v>
      </c>
      <c r="M113" s="475">
        <v>100</v>
      </c>
      <c r="P113" s="453"/>
    </row>
    <row r="114" spans="1:18" s="452" customFormat="1" ht="40.5" customHeight="1" x14ac:dyDescent="0.3">
      <c r="A114" s="447"/>
      <c r="B114" s="1027"/>
      <c r="C114" s="432"/>
      <c r="D114" s="863" t="s">
        <v>117</v>
      </c>
      <c r="E114" s="338" t="s">
        <v>226</v>
      </c>
      <c r="F114" s="818" t="s">
        <v>132</v>
      </c>
      <c r="G114" s="820"/>
      <c r="H114" s="821">
        <v>25</v>
      </c>
      <c r="I114" s="822">
        <v>25</v>
      </c>
      <c r="J114" s="129" t="s">
        <v>116</v>
      </c>
      <c r="K114" s="169"/>
      <c r="L114" s="124"/>
      <c r="M114" s="475">
        <v>1</v>
      </c>
      <c r="P114" s="453"/>
    </row>
    <row r="115" spans="1:18" s="452" customFormat="1" ht="27" customHeight="1" x14ac:dyDescent="0.3">
      <c r="A115" s="447"/>
      <c r="B115" s="1103"/>
      <c r="C115" s="432"/>
      <c r="D115" s="322" t="s">
        <v>282</v>
      </c>
      <c r="E115" s="53" t="s">
        <v>288</v>
      </c>
      <c r="F115" s="818" t="s">
        <v>132</v>
      </c>
      <c r="G115" s="820"/>
      <c r="H115" s="821">
        <v>12</v>
      </c>
      <c r="I115" s="1115"/>
      <c r="J115" s="129" t="s">
        <v>281</v>
      </c>
      <c r="K115" s="169"/>
      <c r="L115" s="124">
        <v>1</v>
      </c>
      <c r="M115" s="475"/>
      <c r="P115" s="453"/>
    </row>
    <row r="116" spans="1:18" s="452" customFormat="1" ht="27.75" customHeight="1" x14ac:dyDescent="0.3">
      <c r="A116" s="447"/>
      <c r="B116" s="1103"/>
      <c r="C116" s="432"/>
      <c r="D116" s="323"/>
      <c r="E116" s="208" t="s">
        <v>177</v>
      </c>
      <c r="F116" s="818"/>
      <c r="G116" s="862"/>
      <c r="H116" s="821"/>
      <c r="I116" s="1134"/>
      <c r="J116" s="129" t="s">
        <v>284</v>
      </c>
      <c r="K116" s="169"/>
      <c r="L116" s="124"/>
      <c r="M116" s="475">
        <v>1</v>
      </c>
      <c r="P116" s="453"/>
    </row>
    <row r="117" spans="1:18" s="452" customFormat="1" ht="36.75" customHeight="1" x14ac:dyDescent="0.3">
      <c r="A117" s="447"/>
      <c r="B117" s="1116"/>
      <c r="C117" s="432"/>
      <c r="D117" s="1150" t="s">
        <v>290</v>
      </c>
      <c r="E117" s="53"/>
      <c r="F117" s="815"/>
      <c r="G117" s="1133"/>
      <c r="H117" s="816"/>
      <c r="I117" s="817"/>
      <c r="J117" s="1135" t="s">
        <v>291</v>
      </c>
      <c r="K117" s="1121">
        <v>1</v>
      </c>
      <c r="L117" s="560"/>
      <c r="M117" s="558"/>
      <c r="P117" s="453"/>
    </row>
    <row r="118" spans="1:18" s="452" customFormat="1" ht="13.5" customHeight="1" thickBot="1" x14ac:dyDescent="0.35">
      <c r="A118" s="30"/>
      <c r="B118" s="18"/>
      <c r="C118" s="228"/>
      <c r="D118" s="1151"/>
      <c r="E118" s="791"/>
      <c r="F118" s="788" t="s">
        <v>11</v>
      </c>
      <c r="G118" s="579">
        <f>SUM(G106:G108)</f>
        <v>9.6999999999999993</v>
      </c>
      <c r="H118" s="854">
        <f>SUM(H106:H108)</f>
        <v>3089.3</v>
      </c>
      <c r="I118" s="579">
        <f>SUM(I106:I108)</f>
        <v>6302.9</v>
      </c>
      <c r="J118" s="1043"/>
      <c r="K118" s="231"/>
      <c r="L118" s="1065"/>
      <c r="M118" s="197"/>
    </row>
    <row r="119" spans="1:18" s="452" customFormat="1" ht="42" customHeight="1" x14ac:dyDescent="0.3">
      <c r="A119" s="29" t="s">
        <v>7</v>
      </c>
      <c r="B119" s="19" t="s">
        <v>14</v>
      </c>
      <c r="C119" s="8" t="s">
        <v>14</v>
      </c>
      <c r="D119" s="858" t="s">
        <v>105</v>
      </c>
      <c r="E119" s="832"/>
      <c r="F119" s="561" t="s">
        <v>10</v>
      </c>
      <c r="G119" s="834">
        <v>951.6</v>
      </c>
      <c r="H119" s="562">
        <f>521-12</f>
        <v>509</v>
      </c>
      <c r="I119" s="418">
        <v>498.5</v>
      </c>
      <c r="J119" s="780"/>
      <c r="K119" s="232"/>
      <c r="L119" s="270"/>
      <c r="M119" s="765"/>
      <c r="O119" s="812" t="s">
        <v>10</v>
      </c>
      <c r="P119" s="813">
        <f>G120+G121+G122+G123+G124+G125+G126+G127+G128+G138+G146+G147+G148</f>
        <v>749.19999999999993</v>
      </c>
      <c r="Q119" s="813">
        <f>H129+H130+H131+H132+H133+H139+H140+H141+H142+H146+H147</f>
        <v>508.99999999999994</v>
      </c>
      <c r="R119" s="813">
        <f>I134+I143+I144+I146+I147</f>
        <v>498.5</v>
      </c>
    </row>
    <row r="120" spans="1:18" s="452" customFormat="1" ht="41.25" customHeight="1" x14ac:dyDescent="0.3">
      <c r="A120" s="429"/>
      <c r="B120" s="430"/>
      <c r="C120" s="432"/>
      <c r="D120" s="1037" t="s">
        <v>44</v>
      </c>
      <c r="E120" s="833"/>
      <c r="F120" s="818" t="s">
        <v>132</v>
      </c>
      <c r="G120" s="1118">
        <v>66.8</v>
      </c>
      <c r="H120" s="835"/>
      <c r="I120" s="885"/>
      <c r="J120" s="7" t="s">
        <v>119</v>
      </c>
      <c r="K120" s="295">
        <v>100</v>
      </c>
      <c r="L120" s="273"/>
      <c r="M120" s="193"/>
      <c r="R120" s="453"/>
    </row>
    <row r="121" spans="1:18" s="452" customFormat="1" ht="27.75" customHeight="1" x14ac:dyDescent="0.3">
      <c r="A121" s="429"/>
      <c r="B121" s="430"/>
      <c r="C121" s="432"/>
      <c r="D121" s="435"/>
      <c r="E121" s="436"/>
      <c r="F121" s="818" t="s">
        <v>132</v>
      </c>
      <c r="G121" s="1118">
        <v>2.2000000000000002</v>
      </c>
      <c r="H121" s="835"/>
      <c r="I121" s="885"/>
      <c r="J121" s="135" t="s">
        <v>199</v>
      </c>
      <c r="K121" s="298">
        <v>2</v>
      </c>
      <c r="L121" s="500"/>
      <c r="M121" s="193"/>
    </row>
    <row r="122" spans="1:18" s="452" customFormat="1" ht="28.5" customHeight="1" x14ac:dyDescent="0.3">
      <c r="A122" s="429"/>
      <c r="B122" s="430"/>
      <c r="C122" s="432"/>
      <c r="D122" s="435"/>
      <c r="E122" s="436"/>
      <c r="F122" s="818" t="s">
        <v>132</v>
      </c>
      <c r="G122" s="1118">
        <f>21+5</f>
        <v>26</v>
      </c>
      <c r="H122" s="835"/>
      <c r="I122" s="885"/>
      <c r="J122" s="135" t="s">
        <v>175</v>
      </c>
      <c r="K122" s="298">
        <v>1</v>
      </c>
      <c r="L122" s="500"/>
      <c r="M122" s="193"/>
    </row>
    <row r="123" spans="1:18" s="452" customFormat="1" ht="27.75" customHeight="1" x14ac:dyDescent="0.3">
      <c r="A123" s="429"/>
      <c r="B123" s="430"/>
      <c r="C123" s="432"/>
      <c r="D123" s="435"/>
      <c r="E123" s="436"/>
      <c r="F123" s="818" t="s">
        <v>132</v>
      </c>
      <c r="G123" s="1118">
        <v>11.8</v>
      </c>
      <c r="H123" s="835"/>
      <c r="I123" s="885"/>
      <c r="J123" s="7" t="s">
        <v>209</v>
      </c>
      <c r="K123" s="795">
        <v>1</v>
      </c>
      <c r="L123" s="442"/>
      <c r="M123" s="766"/>
    </row>
    <row r="124" spans="1:18" s="452" customFormat="1" ht="30" customHeight="1" x14ac:dyDescent="0.3">
      <c r="A124" s="429"/>
      <c r="B124" s="430"/>
      <c r="C124" s="432"/>
      <c r="D124" s="435"/>
      <c r="E124" s="436"/>
      <c r="F124" s="818" t="s">
        <v>132</v>
      </c>
      <c r="G124" s="1118">
        <v>29.9</v>
      </c>
      <c r="H124" s="835"/>
      <c r="I124" s="885"/>
      <c r="J124" s="7" t="s">
        <v>272</v>
      </c>
      <c r="K124" s="298">
        <v>1</v>
      </c>
      <c r="L124" s="500"/>
      <c r="M124" s="193"/>
    </row>
    <row r="125" spans="1:18" s="452" customFormat="1" ht="26.25" customHeight="1" x14ac:dyDescent="0.3">
      <c r="A125" s="429"/>
      <c r="B125" s="430"/>
      <c r="C125" s="432"/>
      <c r="D125" s="435"/>
      <c r="E125" s="436"/>
      <c r="F125" s="818" t="s">
        <v>132</v>
      </c>
      <c r="G125" s="1118">
        <v>9.5</v>
      </c>
      <c r="H125" s="835"/>
      <c r="I125" s="885"/>
      <c r="J125" s="7" t="s">
        <v>127</v>
      </c>
      <c r="K125" s="298">
        <v>1</v>
      </c>
      <c r="L125" s="500"/>
      <c r="M125" s="193"/>
    </row>
    <row r="126" spans="1:18" s="452" customFormat="1" ht="30" customHeight="1" x14ac:dyDescent="0.3">
      <c r="A126" s="429"/>
      <c r="B126" s="430"/>
      <c r="C126" s="432"/>
      <c r="D126" s="435"/>
      <c r="E126" s="436"/>
      <c r="F126" s="818" t="s">
        <v>132</v>
      </c>
      <c r="G126" s="1118">
        <f>23+18.8</f>
        <v>41.8</v>
      </c>
      <c r="H126" s="835"/>
      <c r="I126" s="885"/>
      <c r="J126" s="135" t="s">
        <v>256</v>
      </c>
      <c r="K126" s="298">
        <v>100</v>
      </c>
      <c r="L126" s="501"/>
      <c r="M126" s="193"/>
      <c r="N126" s="1304"/>
      <c r="O126" s="1305"/>
    </row>
    <row r="127" spans="1:18" s="452" customFormat="1" ht="43.5" customHeight="1" x14ac:dyDescent="0.3">
      <c r="A127" s="429"/>
      <c r="B127" s="430"/>
      <c r="C127" s="432"/>
      <c r="D127" s="435"/>
      <c r="E127" s="436"/>
      <c r="F127" s="818" t="s">
        <v>132</v>
      </c>
      <c r="G127" s="1118">
        <v>54.2</v>
      </c>
      <c r="H127" s="835"/>
      <c r="I127" s="885"/>
      <c r="J127" s="135" t="s">
        <v>210</v>
      </c>
      <c r="K127" s="298">
        <v>100</v>
      </c>
      <c r="L127" s="501"/>
      <c r="M127" s="193"/>
    </row>
    <row r="128" spans="1:18" s="452" customFormat="1" ht="42" customHeight="1" x14ac:dyDescent="0.3">
      <c r="A128" s="429"/>
      <c r="B128" s="430"/>
      <c r="C128" s="432"/>
      <c r="D128" s="435"/>
      <c r="E128" s="436"/>
      <c r="F128" s="818" t="s">
        <v>132</v>
      </c>
      <c r="G128" s="1118">
        <v>5.5</v>
      </c>
      <c r="H128" s="835"/>
      <c r="I128" s="885"/>
      <c r="J128" s="799" t="s">
        <v>211</v>
      </c>
      <c r="K128" s="795">
        <v>100</v>
      </c>
      <c r="L128" s="505"/>
      <c r="M128" s="766"/>
    </row>
    <row r="129" spans="1:13" s="452" customFormat="1" ht="27.75" customHeight="1" x14ac:dyDescent="0.3">
      <c r="A129" s="429"/>
      <c r="B129" s="430"/>
      <c r="C129" s="432"/>
      <c r="D129" s="435"/>
      <c r="E129" s="436"/>
      <c r="F129" s="818" t="s">
        <v>132</v>
      </c>
      <c r="G129" s="1118"/>
      <c r="H129" s="835">
        <v>9.5</v>
      </c>
      <c r="I129" s="885"/>
      <c r="J129" s="799" t="s">
        <v>212</v>
      </c>
      <c r="K129" s="795"/>
      <c r="L129" s="505">
        <v>100</v>
      </c>
      <c r="M129" s="766"/>
    </row>
    <row r="130" spans="1:13" s="452" customFormat="1" ht="29.25" customHeight="1" x14ac:dyDescent="0.3">
      <c r="A130" s="429"/>
      <c r="B130" s="430"/>
      <c r="C130" s="432"/>
      <c r="D130" s="435"/>
      <c r="E130" s="436"/>
      <c r="F130" s="818" t="s">
        <v>132</v>
      </c>
      <c r="G130" s="1118"/>
      <c r="H130" s="835">
        <v>5</v>
      </c>
      <c r="I130" s="885"/>
      <c r="J130" s="135" t="s">
        <v>213</v>
      </c>
      <c r="K130" s="298"/>
      <c r="L130" s="501">
        <v>100</v>
      </c>
      <c r="M130" s="193"/>
    </row>
    <row r="131" spans="1:13" s="452" customFormat="1" ht="26.25" customHeight="1" x14ac:dyDescent="0.3">
      <c r="A131" s="429"/>
      <c r="B131" s="430"/>
      <c r="C131" s="432"/>
      <c r="D131" s="435"/>
      <c r="E131" s="436"/>
      <c r="F131" s="818" t="s">
        <v>132</v>
      </c>
      <c r="G131" s="1118"/>
      <c r="H131" s="835">
        <v>20.6</v>
      </c>
      <c r="I131" s="885"/>
      <c r="J131" s="135" t="s">
        <v>214</v>
      </c>
      <c r="K131" s="298"/>
      <c r="L131" s="501">
        <v>100</v>
      </c>
      <c r="M131" s="193"/>
    </row>
    <row r="132" spans="1:13" s="452" customFormat="1" ht="28.5" customHeight="1" x14ac:dyDescent="0.3">
      <c r="A132" s="429"/>
      <c r="B132" s="430"/>
      <c r="C132" s="432"/>
      <c r="D132" s="435"/>
      <c r="E132" s="436"/>
      <c r="F132" s="818" t="s">
        <v>132</v>
      </c>
      <c r="G132" s="1118"/>
      <c r="H132" s="835">
        <v>38</v>
      </c>
      <c r="I132" s="885"/>
      <c r="J132" s="799" t="s">
        <v>237</v>
      </c>
      <c r="K132" s="795"/>
      <c r="L132" s="505">
        <v>100</v>
      </c>
      <c r="M132" s="766"/>
    </row>
    <row r="133" spans="1:13" s="452" customFormat="1" ht="26.25" customHeight="1" x14ac:dyDescent="0.3">
      <c r="A133" s="429"/>
      <c r="B133" s="430"/>
      <c r="C133" s="432"/>
      <c r="D133" s="435"/>
      <c r="E133" s="436"/>
      <c r="F133" s="818" t="s">
        <v>132</v>
      </c>
      <c r="G133" s="1118"/>
      <c r="H133" s="835">
        <v>9</v>
      </c>
      <c r="I133" s="885"/>
      <c r="J133" s="135" t="s">
        <v>215</v>
      </c>
      <c r="K133" s="298"/>
      <c r="L133" s="501">
        <v>100</v>
      </c>
      <c r="M133" s="193"/>
    </row>
    <row r="134" spans="1:13" s="452" customFormat="1" ht="39" customHeight="1" x14ac:dyDescent="0.3">
      <c r="A134" s="429"/>
      <c r="B134" s="430"/>
      <c r="C134" s="432"/>
      <c r="D134" s="435"/>
      <c r="E134" s="436"/>
      <c r="F134" s="818" t="s">
        <v>132</v>
      </c>
      <c r="G134" s="1118"/>
      <c r="H134" s="835"/>
      <c r="I134" s="885">
        <v>64.5</v>
      </c>
      <c r="J134" s="1092" t="s">
        <v>216</v>
      </c>
      <c r="K134" s="796"/>
      <c r="L134" s="515"/>
      <c r="M134" s="1046">
        <v>100</v>
      </c>
    </row>
    <row r="135" spans="1:13" s="452" customFormat="1" ht="28.5" customHeight="1" x14ac:dyDescent="0.3">
      <c r="A135" s="429"/>
      <c r="B135" s="430"/>
      <c r="C135" s="432"/>
      <c r="D135" s="435"/>
      <c r="E135" s="436"/>
      <c r="F135" s="818" t="s">
        <v>132</v>
      </c>
      <c r="G135" s="1118">
        <v>34</v>
      </c>
      <c r="H135" s="835"/>
      <c r="I135" s="1119"/>
      <c r="J135" s="1136" t="s">
        <v>292</v>
      </c>
      <c r="K135" s="796">
        <v>100</v>
      </c>
      <c r="L135" s="515"/>
      <c r="M135" s="1120"/>
    </row>
    <row r="136" spans="1:13" s="452" customFormat="1" ht="39" customHeight="1" x14ac:dyDescent="0.3">
      <c r="A136" s="429"/>
      <c r="B136" s="430"/>
      <c r="C136" s="432"/>
      <c r="D136" s="435"/>
      <c r="E136" s="436"/>
      <c r="F136" s="818" t="s">
        <v>132</v>
      </c>
      <c r="G136" s="1118">
        <v>31.2</v>
      </c>
      <c r="H136" s="835"/>
      <c r="I136" s="1119"/>
      <c r="J136" s="1136" t="s">
        <v>297</v>
      </c>
      <c r="K136" s="796">
        <v>100</v>
      </c>
      <c r="L136" s="515"/>
      <c r="M136" s="1120"/>
    </row>
    <row r="137" spans="1:13" s="452" customFormat="1" ht="53.25" customHeight="1" x14ac:dyDescent="0.3">
      <c r="A137" s="429"/>
      <c r="B137" s="430"/>
      <c r="C137" s="432"/>
      <c r="D137" s="435"/>
      <c r="E137" s="436"/>
      <c r="F137" s="818" t="s">
        <v>132</v>
      </c>
      <c r="G137" s="1118">
        <v>12.5</v>
      </c>
      <c r="H137" s="835"/>
      <c r="I137" s="1119"/>
      <c r="J137" s="1136" t="s">
        <v>293</v>
      </c>
      <c r="K137" s="796">
        <v>100</v>
      </c>
      <c r="L137" s="515"/>
      <c r="M137" s="1120"/>
    </row>
    <row r="138" spans="1:13" s="452" customFormat="1" ht="26.25" customHeight="1" x14ac:dyDescent="0.3">
      <c r="A138" s="447"/>
      <c r="B138" s="1027"/>
      <c r="C138" s="1085"/>
      <c r="D138" s="1306" t="s">
        <v>112</v>
      </c>
      <c r="E138" s="792"/>
      <c r="F138" s="818" t="s">
        <v>132</v>
      </c>
      <c r="G138" s="883">
        <v>14.7</v>
      </c>
      <c r="H138" s="835"/>
      <c r="I138" s="885"/>
      <c r="J138" s="1090" t="s">
        <v>207</v>
      </c>
      <c r="K138" s="138">
        <v>100</v>
      </c>
      <c r="L138" s="139"/>
      <c r="M138" s="1044"/>
    </row>
    <row r="139" spans="1:13" s="452" customFormat="1" ht="17.25" customHeight="1" x14ac:dyDescent="0.3">
      <c r="A139" s="447"/>
      <c r="B139" s="1027"/>
      <c r="C139" s="1085"/>
      <c r="D139" s="1307"/>
      <c r="E139" s="793"/>
      <c r="F139" s="818" t="s">
        <v>132</v>
      </c>
      <c r="G139" s="1052"/>
      <c r="H139" s="835">
        <v>9.6</v>
      </c>
      <c r="I139" s="885"/>
      <c r="J139" s="167" t="s">
        <v>200</v>
      </c>
      <c r="K139" s="508"/>
      <c r="L139" s="509">
        <v>1</v>
      </c>
      <c r="M139" s="475"/>
    </row>
    <row r="140" spans="1:13" s="452" customFormat="1" ht="25.9" customHeight="1" x14ac:dyDescent="0.3">
      <c r="A140" s="447"/>
      <c r="B140" s="1027"/>
      <c r="C140" s="1085"/>
      <c r="D140" s="1307"/>
      <c r="E140" s="793"/>
      <c r="F140" s="818" t="s">
        <v>132</v>
      </c>
      <c r="G140" s="883"/>
      <c r="H140" s="835">
        <v>36.299999999999997</v>
      </c>
      <c r="I140" s="885"/>
      <c r="J140" s="167" t="s">
        <v>218</v>
      </c>
      <c r="K140" s="508"/>
      <c r="L140" s="509">
        <v>100</v>
      </c>
      <c r="M140" s="475"/>
    </row>
    <row r="141" spans="1:13" s="452" customFormat="1" ht="30" customHeight="1" x14ac:dyDescent="0.3">
      <c r="A141" s="447"/>
      <c r="B141" s="1027"/>
      <c r="C141" s="1085"/>
      <c r="D141" s="1307"/>
      <c r="E141" s="793"/>
      <c r="F141" s="818" t="s">
        <v>132</v>
      </c>
      <c r="G141" s="883"/>
      <c r="H141" s="835">
        <v>10.3</v>
      </c>
      <c r="I141" s="885"/>
      <c r="J141" s="167" t="s">
        <v>208</v>
      </c>
      <c r="K141" s="508"/>
      <c r="L141" s="509">
        <v>100</v>
      </c>
      <c r="M141" s="475"/>
    </row>
    <row r="142" spans="1:13" s="452" customFormat="1" ht="27.75" customHeight="1" x14ac:dyDescent="0.3">
      <c r="A142" s="447"/>
      <c r="B142" s="1027"/>
      <c r="C142" s="1085"/>
      <c r="D142" s="1307"/>
      <c r="E142" s="793"/>
      <c r="F142" s="818" t="s">
        <v>132</v>
      </c>
      <c r="G142" s="883"/>
      <c r="H142" s="835">
        <v>3.5</v>
      </c>
      <c r="I142" s="885"/>
      <c r="J142" s="167" t="s">
        <v>238</v>
      </c>
      <c r="K142" s="508"/>
      <c r="L142" s="509">
        <v>100</v>
      </c>
      <c r="M142" s="475"/>
    </row>
    <row r="143" spans="1:13" s="452" customFormat="1" ht="25.9" customHeight="1" x14ac:dyDescent="0.3">
      <c r="A143" s="447"/>
      <c r="B143" s="1027"/>
      <c r="C143" s="1085"/>
      <c r="D143" s="1307"/>
      <c r="E143" s="793"/>
      <c r="F143" s="818" t="s">
        <v>132</v>
      </c>
      <c r="G143" s="883"/>
      <c r="H143" s="835"/>
      <c r="I143" s="885">
        <v>40.6</v>
      </c>
      <c r="J143" s="167" t="s">
        <v>206</v>
      </c>
      <c r="K143" s="508"/>
      <c r="L143" s="509"/>
      <c r="M143" s="475">
        <v>100</v>
      </c>
    </row>
    <row r="144" spans="1:13" s="452" customFormat="1" ht="27" customHeight="1" x14ac:dyDescent="0.3">
      <c r="A144" s="447"/>
      <c r="B144" s="1027"/>
      <c r="C144" s="1085"/>
      <c r="D144" s="1307"/>
      <c r="E144" s="793"/>
      <c r="F144" s="818" t="s">
        <v>132</v>
      </c>
      <c r="G144" s="883"/>
      <c r="H144" s="835"/>
      <c r="I144" s="885">
        <v>14.2</v>
      </c>
      <c r="J144" s="1090" t="s">
        <v>217</v>
      </c>
      <c r="K144" s="557"/>
      <c r="L144" s="139"/>
      <c r="M144" s="1044">
        <v>100</v>
      </c>
    </row>
    <row r="145" spans="1:16" s="452" customFormat="1" ht="15.75" customHeight="1" x14ac:dyDescent="0.3">
      <c r="A145" s="447"/>
      <c r="B145" s="1027"/>
      <c r="C145" s="432"/>
      <c r="D145" s="841" t="s">
        <v>230</v>
      </c>
      <c r="E145" s="451" t="s">
        <v>178</v>
      </c>
      <c r="F145" s="818"/>
      <c r="G145" s="1108"/>
      <c r="H145" s="840"/>
      <c r="I145" s="839"/>
      <c r="J145" s="81"/>
      <c r="K145" s="1070"/>
      <c r="L145" s="1054"/>
      <c r="M145" s="192"/>
    </row>
    <row r="146" spans="1:16" s="452" customFormat="1" ht="15.75" customHeight="1" x14ac:dyDescent="0.3">
      <c r="A146" s="447"/>
      <c r="B146" s="1027"/>
      <c r="C146" s="432"/>
      <c r="D146" s="842" t="s">
        <v>231</v>
      </c>
      <c r="E146" s="357"/>
      <c r="F146" s="818" t="s">
        <v>132</v>
      </c>
      <c r="G146" s="1108">
        <v>253.7</v>
      </c>
      <c r="H146" s="840">
        <f>260-12</f>
        <v>248</v>
      </c>
      <c r="I146" s="839">
        <v>260</v>
      </c>
      <c r="J146" s="473" t="s">
        <v>115</v>
      </c>
      <c r="K146" s="1093">
        <v>6</v>
      </c>
      <c r="L146" s="1055">
        <v>6</v>
      </c>
      <c r="M146" s="362">
        <v>6</v>
      </c>
    </row>
    <row r="147" spans="1:16" s="452" customFormat="1" ht="42" customHeight="1" x14ac:dyDescent="0.3">
      <c r="A147" s="447"/>
      <c r="B147" s="1027"/>
      <c r="C147" s="432"/>
      <c r="D147" s="549" t="s">
        <v>232</v>
      </c>
      <c r="E147" s="357"/>
      <c r="F147" s="818" t="s">
        <v>132</v>
      </c>
      <c r="G147" s="1118">
        <f>119.2+104.5</f>
        <v>223.7</v>
      </c>
      <c r="H147" s="835">
        <v>119.2</v>
      </c>
      <c r="I147" s="839">
        <v>119.2</v>
      </c>
      <c r="J147" s="1042" t="s">
        <v>233</v>
      </c>
      <c r="K147" s="96">
        <v>5</v>
      </c>
      <c r="L147" s="124">
        <v>5</v>
      </c>
      <c r="M147" s="831">
        <v>5</v>
      </c>
    </row>
    <row r="148" spans="1:16" s="452" customFormat="1" ht="36.75" customHeight="1" x14ac:dyDescent="0.3">
      <c r="A148" s="447"/>
      <c r="B148" s="1027"/>
      <c r="C148" s="1085"/>
      <c r="D148" s="1308" t="s">
        <v>227</v>
      </c>
      <c r="E148" s="1057" t="s">
        <v>179</v>
      </c>
      <c r="F148" s="815" t="s">
        <v>132</v>
      </c>
      <c r="G148" s="1105">
        <v>9.4</v>
      </c>
      <c r="H148" s="837"/>
      <c r="I148" s="838"/>
      <c r="J148" s="1245" t="s">
        <v>219</v>
      </c>
      <c r="K148" s="1069">
        <v>100</v>
      </c>
      <c r="L148" s="560"/>
      <c r="M148" s="199"/>
    </row>
    <row r="149" spans="1:16" s="452" customFormat="1" ht="15.65" customHeight="1" thickBot="1" x14ac:dyDescent="0.35">
      <c r="A149" s="27"/>
      <c r="B149" s="1028"/>
      <c r="C149" s="1086"/>
      <c r="D149" s="1309"/>
      <c r="E149" s="1310" t="s">
        <v>11</v>
      </c>
      <c r="F149" s="1311"/>
      <c r="G149" s="367">
        <f>G119</f>
        <v>951.6</v>
      </c>
      <c r="H149" s="368">
        <f>H119</f>
        <v>509</v>
      </c>
      <c r="I149" s="782">
        <f>I119</f>
        <v>498.5</v>
      </c>
      <c r="J149" s="1246"/>
      <c r="K149" s="1071"/>
      <c r="L149" s="1065"/>
      <c r="M149" s="176"/>
    </row>
    <row r="150" spans="1:16" s="452" customFormat="1" ht="15.65" customHeight="1" thickBot="1" x14ac:dyDescent="0.35">
      <c r="A150" s="1022" t="s">
        <v>7</v>
      </c>
      <c r="B150" s="1028" t="s">
        <v>14</v>
      </c>
      <c r="C150" s="1297" t="s">
        <v>15</v>
      </c>
      <c r="D150" s="1293"/>
      <c r="E150" s="1293"/>
      <c r="F150" s="1293"/>
      <c r="G150" s="405">
        <f>+G149+G118</f>
        <v>961.30000000000007</v>
      </c>
      <c r="H150" s="406">
        <f>+H149+H118+H105</f>
        <v>3622.8</v>
      </c>
      <c r="I150" s="407">
        <f>+I149+I118</f>
        <v>6801.4</v>
      </c>
      <c r="J150" s="1298"/>
      <c r="K150" s="1299"/>
      <c r="L150" s="1299"/>
      <c r="M150" s="1300"/>
    </row>
    <row r="151" spans="1:16" s="452" customFormat="1" ht="14.25" customHeight="1" thickBot="1" x14ac:dyDescent="0.35">
      <c r="A151" s="31" t="s">
        <v>7</v>
      </c>
      <c r="B151" s="9" t="s">
        <v>24</v>
      </c>
      <c r="C151" s="1301" t="s">
        <v>30</v>
      </c>
      <c r="D151" s="1302"/>
      <c r="E151" s="1302"/>
      <c r="F151" s="1302"/>
      <c r="G151" s="1302"/>
      <c r="H151" s="1302"/>
      <c r="I151" s="1302"/>
      <c r="J151" s="1303"/>
      <c r="K151" s="1089"/>
      <c r="L151" s="1089"/>
      <c r="M151" s="753"/>
    </row>
    <row r="152" spans="1:16" s="452" customFormat="1" ht="33.75" customHeight="1" x14ac:dyDescent="0.3">
      <c r="A152" s="24" t="s">
        <v>7</v>
      </c>
      <c r="B152" s="1026" t="s">
        <v>24</v>
      </c>
      <c r="C152" s="3" t="s">
        <v>7</v>
      </c>
      <c r="D152" s="1261" t="s">
        <v>68</v>
      </c>
      <c r="E152" s="525" t="s">
        <v>178</v>
      </c>
      <c r="F152" s="828" t="s">
        <v>10</v>
      </c>
      <c r="G152" s="1109">
        <f>1930-600</f>
        <v>1330</v>
      </c>
      <c r="H152" s="1088">
        <v>2135</v>
      </c>
      <c r="I152" s="1082">
        <v>2360</v>
      </c>
      <c r="J152" s="756" t="s">
        <v>221</v>
      </c>
      <c r="K152" s="1066">
        <v>4</v>
      </c>
      <c r="L152" s="1068">
        <v>4</v>
      </c>
      <c r="M152" s="1048">
        <v>4</v>
      </c>
    </row>
    <row r="153" spans="1:16" s="452" customFormat="1" ht="15" customHeight="1" thickBot="1" x14ac:dyDescent="0.35">
      <c r="A153" s="27"/>
      <c r="B153" s="1028"/>
      <c r="C153" s="4"/>
      <c r="D153" s="1254"/>
      <c r="E153" s="526"/>
      <c r="F153" s="829" t="s">
        <v>11</v>
      </c>
      <c r="G153" s="782">
        <f>SUM(G152:G152)</f>
        <v>1330</v>
      </c>
      <c r="H153" s="368">
        <f>SUM(H152:H152)</f>
        <v>2135</v>
      </c>
      <c r="I153" s="369">
        <f>SUM(I152:I152)</f>
        <v>2360</v>
      </c>
      <c r="J153" s="1053"/>
      <c r="K153" s="1093"/>
      <c r="L153" s="1055"/>
      <c r="M153" s="1049"/>
    </row>
    <row r="154" spans="1:16" s="452" customFormat="1" ht="36" customHeight="1" x14ac:dyDescent="0.3">
      <c r="A154" s="24" t="s">
        <v>7</v>
      </c>
      <c r="B154" s="454" t="s">
        <v>24</v>
      </c>
      <c r="C154" s="1110" t="s">
        <v>12</v>
      </c>
      <c r="D154" s="1279" t="s">
        <v>69</v>
      </c>
      <c r="E154" s="1030" t="s">
        <v>178</v>
      </c>
      <c r="F154" s="1111" t="s">
        <v>10</v>
      </c>
      <c r="G154" s="519">
        <f>54+36</f>
        <v>90</v>
      </c>
      <c r="H154" s="520">
        <v>54</v>
      </c>
      <c r="I154" s="375">
        <v>54</v>
      </c>
      <c r="J154" s="1269" t="s">
        <v>31</v>
      </c>
      <c r="K154" s="1069">
        <v>39</v>
      </c>
      <c r="L154" s="560">
        <v>27</v>
      </c>
      <c r="M154" s="558">
        <v>27</v>
      </c>
    </row>
    <row r="155" spans="1:16" s="452" customFormat="1" ht="15.75" customHeight="1" thickBot="1" x14ac:dyDescent="0.35">
      <c r="A155" s="27"/>
      <c r="B155" s="455"/>
      <c r="C155" s="830"/>
      <c r="D155" s="1151"/>
      <c r="E155" s="570"/>
      <c r="F155" s="794" t="s">
        <v>11</v>
      </c>
      <c r="G155" s="782">
        <f>SUM(G154:G154)</f>
        <v>90</v>
      </c>
      <c r="H155" s="368">
        <f>SUM(H154:H154)</f>
        <v>54</v>
      </c>
      <c r="I155" s="369">
        <f>SUM(I154:I154)</f>
        <v>54</v>
      </c>
      <c r="J155" s="1246"/>
      <c r="K155" s="231"/>
      <c r="L155" s="268"/>
      <c r="M155" s="1045"/>
    </row>
    <row r="156" spans="1:16" s="452" customFormat="1" ht="15.75" customHeight="1" x14ac:dyDescent="0.3">
      <c r="A156" s="1288" t="s">
        <v>7</v>
      </c>
      <c r="B156" s="1195" t="s">
        <v>24</v>
      </c>
      <c r="C156" s="1318" t="s">
        <v>14</v>
      </c>
      <c r="D156" s="1261" t="s">
        <v>260</v>
      </c>
      <c r="E156" s="595" t="s">
        <v>179</v>
      </c>
      <c r="F156" s="1332" t="s">
        <v>10</v>
      </c>
      <c r="G156" s="1335"/>
      <c r="H156" s="1323">
        <v>17</v>
      </c>
      <c r="I156" s="1326">
        <v>20</v>
      </c>
      <c r="J156" s="1265" t="s">
        <v>252</v>
      </c>
      <c r="K156" s="1329"/>
      <c r="L156" s="1331">
        <v>170</v>
      </c>
      <c r="M156" s="1190">
        <v>210</v>
      </c>
      <c r="N156" s="1312"/>
      <c r="O156" s="1312"/>
      <c r="P156" s="1312"/>
    </row>
    <row r="157" spans="1:16" s="452" customFormat="1" ht="27.75" customHeight="1" x14ac:dyDescent="0.3">
      <c r="A157" s="1317"/>
      <c r="B157" s="1196"/>
      <c r="C157" s="1319"/>
      <c r="D157" s="1257"/>
      <c r="E157" s="555" t="s">
        <v>177</v>
      </c>
      <c r="F157" s="1333"/>
      <c r="G157" s="1336"/>
      <c r="H157" s="1324"/>
      <c r="I157" s="1327"/>
      <c r="J157" s="1266"/>
      <c r="K157" s="1330"/>
      <c r="L157" s="1286"/>
      <c r="M157" s="1191"/>
      <c r="N157" s="1312"/>
      <c r="O157" s="1312"/>
      <c r="P157" s="1312"/>
    </row>
    <row r="158" spans="1:16" s="452" customFormat="1" ht="24" customHeight="1" x14ac:dyDescent="0.3">
      <c r="A158" s="1317"/>
      <c r="B158" s="1196"/>
      <c r="C158" s="1319"/>
      <c r="D158" s="1257"/>
      <c r="E158" s="597"/>
      <c r="F158" s="1334"/>
      <c r="G158" s="1337"/>
      <c r="H158" s="1325"/>
      <c r="I158" s="1328"/>
      <c r="J158" s="1245" t="s">
        <v>195</v>
      </c>
      <c r="K158" s="1313"/>
      <c r="L158" s="1285">
        <v>170</v>
      </c>
      <c r="M158" s="1287">
        <v>200</v>
      </c>
      <c r="N158" s="1312"/>
      <c r="O158" s="1312"/>
      <c r="P158" s="1312"/>
    </row>
    <row r="159" spans="1:16" s="452" customFormat="1" ht="13.5" thickBot="1" x14ac:dyDescent="0.35">
      <c r="A159" s="1289"/>
      <c r="B159" s="1197"/>
      <c r="C159" s="1320"/>
      <c r="D159" s="1254"/>
      <c r="E159" s="598"/>
      <c r="F159" s="794" t="s">
        <v>11</v>
      </c>
      <c r="G159" s="784">
        <f>G156</f>
        <v>0</v>
      </c>
      <c r="H159" s="403">
        <f>H156</f>
        <v>17</v>
      </c>
      <c r="I159" s="404">
        <f>I156</f>
        <v>20</v>
      </c>
      <c r="J159" s="1246"/>
      <c r="K159" s="1314"/>
      <c r="L159" s="1315"/>
      <c r="M159" s="1316"/>
      <c r="N159" s="580"/>
    </row>
    <row r="160" spans="1:16" s="452" customFormat="1" ht="15.75" customHeight="1" x14ac:dyDescent="0.3">
      <c r="A160" s="1288" t="s">
        <v>7</v>
      </c>
      <c r="B160" s="1195" t="s">
        <v>24</v>
      </c>
      <c r="C160" s="1318" t="s">
        <v>24</v>
      </c>
      <c r="D160" s="1261" t="s">
        <v>194</v>
      </c>
      <c r="E160" s="595" t="s">
        <v>179</v>
      </c>
      <c r="F160" s="1058" t="s">
        <v>10</v>
      </c>
      <c r="G160" s="1112">
        <v>20</v>
      </c>
      <c r="H160" s="1075">
        <v>34</v>
      </c>
      <c r="I160" s="1083">
        <v>60</v>
      </c>
      <c r="J160" s="756" t="s">
        <v>221</v>
      </c>
      <c r="K160" s="502">
        <v>1</v>
      </c>
      <c r="L160" s="479">
        <v>2</v>
      </c>
      <c r="M160" s="143">
        <v>5</v>
      </c>
      <c r="N160" s="1321"/>
      <c r="O160" s="1322"/>
      <c r="P160" s="1322"/>
    </row>
    <row r="161" spans="1:16" s="452" customFormat="1" ht="15.75" customHeight="1" x14ac:dyDescent="0.3">
      <c r="A161" s="1317"/>
      <c r="B161" s="1196"/>
      <c r="C161" s="1319"/>
      <c r="D161" s="1257"/>
      <c r="E161" s="555" t="s">
        <v>177</v>
      </c>
      <c r="F161" s="588"/>
      <c r="H161" s="165"/>
      <c r="J161" s="1245" t="s">
        <v>222</v>
      </c>
      <c r="K161" s="774">
        <v>1</v>
      </c>
      <c r="L161" s="560">
        <v>2</v>
      </c>
      <c r="M161" s="558">
        <v>5</v>
      </c>
      <c r="N161" s="1321"/>
      <c r="O161" s="1322"/>
      <c r="P161" s="1322"/>
    </row>
    <row r="162" spans="1:16" s="452" customFormat="1" ht="37.5" customHeight="1" x14ac:dyDescent="0.3">
      <c r="A162" s="1317"/>
      <c r="B162" s="1196"/>
      <c r="C162" s="1319"/>
      <c r="D162" s="1257"/>
      <c r="E162" s="555"/>
      <c r="F162" s="588"/>
      <c r="G162" s="1113"/>
      <c r="H162" s="582"/>
      <c r="I162" s="583"/>
      <c r="J162" s="1266"/>
      <c r="K162" s="774"/>
      <c r="L162" s="560"/>
      <c r="M162" s="558"/>
    </row>
    <row r="163" spans="1:16" s="452" customFormat="1" ht="38.25" customHeight="1" x14ac:dyDescent="0.3">
      <c r="A163" s="1317"/>
      <c r="B163" s="1196"/>
      <c r="C163" s="1319"/>
      <c r="D163" s="1257"/>
      <c r="E163" s="555"/>
      <c r="F163" s="589"/>
      <c r="G163" s="1114"/>
      <c r="H163" s="585"/>
      <c r="I163" s="586"/>
      <c r="J163" s="1269" t="s">
        <v>223</v>
      </c>
      <c r="K163" s="1283">
        <v>3</v>
      </c>
      <c r="L163" s="1285">
        <v>4</v>
      </c>
      <c r="M163" s="1287">
        <v>4</v>
      </c>
    </row>
    <row r="164" spans="1:16" s="452" customFormat="1" ht="13.5" thickBot="1" x14ac:dyDescent="0.35">
      <c r="A164" s="1289"/>
      <c r="B164" s="1197"/>
      <c r="C164" s="1320"/>
      <c r="D164" s="1254"/>
      <c r="E164" s="596"/>
      <c r="F164" s="794" t="s">
        <v>11</v>
      </c>
      <c r="G164" s="594">
        <f>G160</f>
        <v>20</v>
      </c>
      <c r="H164" s="110">
        <f>H160</f>
        <v>34</v>
      </c>
      <c r="I164" s="594">
        <f>I160</f>
        <v>60</v>
      </c>
      <c r="J164" s="1246"/>
      <c r="K164" s="1351"/>
      <c r="L164" s="1315"/>
      <c r="M164" s="1316"/>
    </row>
    <row r="165" spans="1:16" s="452" customFormat="1" ht="13.5" thickBot="1" x14ac:dyDescent="0.35">
      <c r="A165" s="23" t="s">
        <v>7</v>
      </c>
      <c r="B165" s="9" t="s">
        <v>24</v>
      </c>
      <c r="C165" s="1352" t="s">
        <v>15</v>
      </c>
      <c r="D165" s="1352"/>
      <c r="E165" s="1352"/>
      <c r="F165" s="1352"/>
      <c r="G165" s="465">
        <f>G155+G153+G159+G164</f>
        <v>1440</v>
      </c>
      <c r="H165" s="467">
        <f>H155+H153+H159+H164</f>
        <v>2240</v>
      </c>
      <c r="I165" s="466">
        <f>I155+I153+I159+I164</f>
        <v>2494</v>
      </c>
      <c r="J165" s="1353"/>
      <c r="K165" s="1354"/>
      <c r="L165" s="1354"/>
      <c r="M165" s="1355"/>
    </row>
    <row r="166" spans="1:16" s="43" customFormat="1" ht="15.75" customHeight="1" thickBot="1" x14ac:dyDescent="0.35">
      <c r="A166" s="23" t="s">
        <v>7</v>
      </c>
      <c r="B166" s="1338" t="s">
        <v>32</v>
      </c>
      <c r="C166" s="1339"/>
      <c r="D166" s="1339"/>
      <c r="E166" s="1339"/>
      <c r="F166" s="1339"/>
      <c r="G166" s="461">
        <f>G150+G101+G30+G165</f>
        <v>11382.999999999998</v>
      </c>
      <c r="H166" s="468">
        <f>H150+H101+H30+H165</f>
        <v>14751.500000000002</v>
      </c>
      <c r="I166" s="482">
        <f>I150+I101+I30+I165</f>
        <v>18201.599999999999</v>
      </c>
      <c r="J166" s="32"/>
      <c r="K166" s="234"/>
      <c r="L166" s="234"/>
      <c r="M166" s="755"/>
    </row>
    <row r="167" spans="1:16" s="43" customFormat="1" ht="15.75" customHeight="1" thickBot="1" x14ac:dyDescent="0.35">
      <c r="A167" s="102" t="s">
        <v>33</v>
      </c>
      <c r="B167" s="1340" t="s">
        <v>34</v>
      </c>
      <c r="C167" s="1341"/>
      <c r="D167" s="1341"/>
      <c r="E167" s="1341"/>
      <c r="F167" s="1342"/>
      <c r="G167" s="462">
        <f t="shared" ref="G167:I167" si="3">G166</f>
        <v>11382.999999999998</v>
      </c>
      <c r="H167" s="469">
        <f t="shared" si="3"/>
        <v>14751.500000000002</v>
      </c>
      <c r="I167" s="483">
        <f t="shared" si="3"/>
        <v>18201.599999999999</v>
      </c>
      <c r="J167" s="33"/>
      <c r="K167" s="230"/>
      <c r="L167" s="230"/>
      <c r="M167" s="754"/>
      <c r="N167" s="587"/>
    </row>
    <row r="168" spans="1:16" s="43" customFormat="1" ht="14.5" customHeight="1" x14ac:dyDescent="0.3">
      <c r="A168" s="1343" t="s">
        <v>279</v>
      </c>
      <c r="B168" s="1343"/>
      <c r="C168" s="1343"/>
      <c r="D168" s="1343"/>
      <c r="E168" s="1343"/>
      <c r="F168" s="1343"/>
      <c r="G168" s="1343"/>
      <c r="H168" s="1343"/>
      <c r="I168" s="1343"/>
      <c r="J168" s="1343"/>
      <c r="K168" s="1343"/>
      <c r="L168" s="1343"/>
      <c r="M168" s="1343"/>
    </row>
    <row r="169" spans="1:16" s="43" customFormat="1" ht="7.5" customHeight="1" x14ac:dyDescent="0.3">
      <c r="A169" s="1078"/>
      <c r="B169" s="1078"/>
      <c r="C169" s="1078"/>
      <c r="D169" s="1078"/>
      <c r="E169" s="1078"/>
      <c r="F169" s="1078"/>
      <c r="G169" s="1078"/>
      <c r="H169" s="1078"/>
      <c r="I169" s="1078"/>
      <c r="J169" s="1078"/>
      <c r="K169" s="1078"/>
      <c r="L169" s="1078"/>
      <c r="M169" s="1078"/>
    </row>
    <row r="170" spans="1:16" s="452" customFormat="1" ht="15.75" customHeight="1" thickBot="1" x14ac:dyDescent="0.35">
      <c r="A170" s="10"/>
      <c r="B170" s="1344" t="s">
        <v>35</v>
      </c>
      <c r="C170" s="1344"/>
      <c r="D170" s="1344"/>
      <c r="E170" s="1344"/>
      <c r="F170" s="1344"/>
      <c r="G170" s="1345"/>
      <c r="H170" s="1345"/>
      <c r="I170" s="1345"/>
      <c r="J170" s="11"/>
      <c r="K170" s="11"/>
      <c r="L170" s="11"/>
      <c r="M170" s="52"/>
    </row>
    <row r="171" spans="1:16" s="452" customFormat="1" ht="101.25" customHeight="1" thickBot="1" x14ac:dyDescent="0.35">
      <c r="A171" s="444"/>
      <c r="B171" s="1346" t="s">
        <v>36</v>
      </c>
      <c r="C171" s="1347"/>
      <c r="D171" s="1347"/>
      <c r="E171" s="1347"/>
      <c r="F171" s="1348"/>
      <c r="G171" s="859" t="s">
        <v>161</v>
      </c>
      <c r="H171" s="279" t="s">
        <v>262</v>
      </c>
      <c r="I171" s="280" t="s">
        <v>162</v>
      </c>
      <c r="J171" s="12"/>
      <c r="K171" s="12"/>
      <c r="L171" s="12"/>
      <c r="M171" s="35"/>
    </row>
    <row r="172" spans="1:16" s="452" customFormat="1" x14ac:dyDescent="0.3">
      <c r="A172" s="444"/>
      <c r="B172" s="1349" t="s">
        <v>37</v>
      </c>
      <c r="C172" s="1350"/>
      <c r="D172" s="1350"/>
      <c r="E172" s="1350"/>
      <c r="F172" s="1350"/>
      <c r="G172" s="329">
        <f>+G173+G177+G178</f>
        <v>11383.000000000002</v>
      </c>
      <c r="H172" s="333">
        <f>+H173+H177+H178</f>
        <v>12729.5</v>
      </c>
      <c r="I172" s="331">
        <f>+I173+I177+I178</f>
        <v>15139.5</v>
      </c>
      <c r="J172" s="13"/>
      <c r="K172" s="13"/>
      <c r="L172" s="13"/>
      <c r="M172" s="34"/>
    </row>
    <row r="173" spans="1:16" s="452" customFormat="1" x14ac:dyDescent="0.3">
      <c r="A173" s="444"/>
      <c r="B173" s="1364" t="s">
        <v>95</v>
      </c>
      <c r="C173" s="1365"/>
      <c r="D173" s="1365"/>
      <c r="E173" s="1365"/>
      <c r="F173" s="1366"/>
      <c r="G173" s="115">
        <f t="shared" ref="G173:I173" si="4">SUM(G174:G176)</f>
        <v>11263.900000000001</v>
      </c>
      <c r="H173" s="117">
        <f t="shared" si="4"/>
        <v>12729.5</v>
      </c>
      <c r="I173" s="111">
        <f t="shared" si="4"/>
        <v>15139.5</v>
      </c>
      <c r="J173" s="13"/>
      <c r="K173" s="13"/>
      <c r="L173" s="13"/>
      <c r="M173" s="34"/>
    </row>
    <row r="174" spans="1:16" s="452" customFormat="1" ht="12.75" customHeight="1" x14ac:dyDescent="0.3">
      <c r="A174" s="444"/>
      <c r="B174" s="1304" t="s">
        <v>86</v>
      </c>
      <c r="C174" s="1367"/>
      <c r="D174" s="1367"/>
      <c r="E174" s="1367"/>
      <c r="F174" s="1367"/>
      <c r="G174" s="76">
        <f>SUMIF(F15:F164,"sb",G15:G164)</f>
        <v>10986.800000000001</v>
      </c>
      <c r="H174" s="99">
        <f>SUMIF(F15:F164,"sb",H15:H164)</f>
        <v>12452.4</v>
      </c>
      <c r="I174" s="112">
        <f>SUMIF(F15:F164,"sb",I15:I164)</f>
        <v>11897.5</v>
      </c>
      <c r="J174" s="449"/>
      <c r="K174" s="449"/>
      <c r="L174" s="449"/>
      <c r="M174" s="450"/>
    </row>
    <row r="175" spans="1:16" s="452" customFormat="1" ht="12.75" customHeight="1" x14ac:dyDescent="0.3">
      <c r="A175" s="444"/>
      <c r="B175" s="1368" t="s">
        <v>72</v>
      </c>
      <c r="C175" s="1369"/>
      <c r="D175" s="1369"/>
      <c r="E175" s="1369"/>
      <c r="F175" s="1369"/>
      <c r="G175" s="76">
        <f>SUMIF(F19:F155,"sb(p)",G19:G155)</f>
        <v>0</v>
      </c>
      <c r="H175" s="99">
        <f>SUMIF(F19:F155,"sb(p)",H19:H155)</f>
        <v>0</v>
      </c>
      <c r="I175" s="112">
        <f>SUMIF(F19:F155,"sb(p)",I19:I155)</f>
        <v>2964.9</v>
      </c>
      <c r="J175" s="449"/>
      <c r="K175" s="449"/>
      <c r="L175" s="449"/>
      <c r="M175" s="66"/>
    </row>
    <row r="176" spans="1:16" s="452" customFormat="1" ht="15" customHeight="1" x14ac:dyDescent="0.3">
      <c r="A176" s="444"/>
      <c r="B176" s="1370" t="s">
        <v>87</v>
      </c>
      <c r="C176" s="1371"/>
      <c r="D176" s="1371"/>
      <c r="E176" s="1371"/>
      <c r="F176" s="1371"/>
      <c r="G176" s="1095">
        <f>SUMIF(F15:F154,"sb(sp)",G15:G154)</f>
        <v>277.10000000000002</v>
      </c>
      <c r="H176" s="1096">
        <f>SUMIF(F15:F154,"sb(sp)",H15:H154)</f>
        <v>277.10000000000002</v>
      </c>
      <c r="I176" s="113">
        <f>SUMIF(F15:F154,"sb(sp)",I15:I154)</f>
        <v>277.10000000000002</v>
      </c>
      <c r="J176" s="449"/>
      <c r="K176" s="449"/>
      <c r="L176" s="449"/>
      <c r="M176" s="66"/>
    </row>
    <row r="177" spans="1:16" s="452" customFormat="1" ht="12.75" customHeight="1" x14ac:dyDescent="0.3">
      <c r="A177" s="444"/>
      <c r="B177" s="1372" t="s">
        <v>48</v>
      </c>
      <c r="C177" s="1373"/>
      <c r="D177" s="1373"/>
      <c r="E177" s="1373"/>
      <c r="F177" s="1373"/>
      <c r="G177" s="116">
        <f>SUMIF(F15:F154,"sb(l)",G15:G154)</f>
        <v>44.2</v>
      </c>
      <c r="H177" s="118">
        <f>SUMIF(F15:F154,"sb(l)",H15:H154)</f>
        <v>0</v>
      </c>
      <c r="I177" s="114">
        <f>SUMIF(F15:F154,"sb(l)",I15:I154)</f>
        <v>0</v>
      </c>
      <c r="J177" s="449"/>
      <c r="K177" s="449"/>
      <c r="L177" s="449"/>
      <c r="M177" s="66"/>
    </row>
    <row r="178" spans="1:16" s="452" customFormat="1" ht="15" customHeight="1" x14ac:dyDescent="0.3">
      <c r="A178" s="444"/>
      <c r="B178" s="1374" t="s">
        <v>46</v>
      </c>
      <c r="C178" s="1375"/>
      <c r="D178" s="1375"/>
      <c r="E178" s="1375"/>
      <c r="F178" s="1376"/>
      <c r="G178" s="116">
        <f>SUMIF(F15:F154,"sb(spl)",G15:G154)</f>
        <v>74.900000000000006</v>
      </c>
      <c r="H178" s="118">
        <f>SUMIF(F15:F154,"sb(spl)",H15:H154)</f>
        <v>0</v>
      </c>
      <c r="I178" s="114">
        <f>SUMIF(F15:F154,"sb(spl)",I15:I154)</f>
        <v>0</v>
      </c>
      <c r="J178" s="449"/>
      <c r="K178" s="449"/>
      <c r="L178" s="449"/>
      <c r="M178" s="66"/>
    </row>
    <row r="179" spans="1:16" s="452" customFormat="1" x14ac:dyDescent="0.3">
      <c r="A179" s="444"/>
      <c r="B179" s="1356" t="s">
        <v>38</v>
      </c>
      <c r="C179" s="1357"/>
      <c r="D179" s="1357"/>
      <c r="E179" s="1357"/>
      <c r="F179" s="1358"/>
      <c r="G179" s="471">
        <f>SUM(G180:G180)</f>
        <v>0</v>
      </c>
      <c r="H179" s="472">
        <f>SUM(H180:H180)</f>
        <v>2022</v>
      </c>
      <c r="I179" s="470">
        <f>SUM(I180:I180)</f>
        <v>3062.1</v>
      </c>
      <c r="J179" s="449"/>
      <c r="K179" s="449"/>
      <c r="L179" s="449"/>
      <c r="M179" s="67"/>
    </row>
    <row r="180" spans="1:16" s="452" customFormat="1" x14ac:dyDescent="0.3">
      <c r="A180" s="444"/>
      <c r="B180" s="1359" t="s">
        <v>39</v>
      </c>
      <c r="C180" s="1360"/>
      <c r="D180" s="1360"/>
      <c r="E180" s="531"/>
      <c r="F180" s="532"/>
      <c r="G180" s="1094">
        <f>SUMIF(F15:F154,"LRVB",G15:G154)</f>
        <v>0</v>
      </c>
      <c r="H180" s="512">
        <f>SUMIF(F15:F154,"LRVB",H15:H154)</f>
        <v>2022</v>
      </c>
      <c r="I180" s="534">
        <f>SUMIF(F15:F154,"LRVB",I15:I154)</f>
        <v>3062.1</v>
      </c>
      <c r="J180" s="449"/>
      <c r="K180" s="449"/>
      <c r="L180" s="449"/>
      <c r="M180" s="459"/>
      <c r="P180" s="453"/>
    </row>
    <row r="181" spans="1:16" ht="13.5" thickBot="1" x14ac:dyDescent="0.35">
      <c r="A181" s="14"/>
      <c r="B181" s="1361" t="s">
        <v>11</v>
      </c>
      <c r="C181" s="1362"/>
      <c r="D181" s="1362"/>
      <c r="E181" s="1362"/>
      <c r="F181" s="1363"/>
      <c r="G181" s="91">
        <f>G179+G172</f>
        <v>11383.000000000002</v>
      </c>
      <c r="H181" s="110">
        <f>H179+H172</f>
        <v>14751.5</v>
      </c>
      <c r="I181" s="109">
        <f>I179+I172</f>
        <v>18201.599999999999</v>
      </c>
      <c r="J181" s="449"/>
      <c r="K181" s="449"/>
      <c r="L181" s="449"/>
      <c r="M181" s="68"/>
    </row>
    <row r="182" spans="1:16" x14ac:dyDescent="0.3">
      <c r="E182" s="64" t="s">
        <v>60</v>
      </c>
      <c r="F182" s="64"/>
      <c r="G182" s="64"/>
      <c r="H182" s="64"/>
    </row>
    <row r="183" spans="1:16" x14ac:dyDescent="0.3">
      <c r="I183" s="153">
        <f>+I181-I167</f>
        <v>0</v>
      </c>
    </row>
    <row r="184" spans="1:16" x14ac:dyDescent="0.3">
      <c r="F184" s="74"/>
      <c r="G184" s="74"/>
      <c r="H184" s="74"/>
      <c r="I184" s="106"/>
      <c r="J184" s="74"/>
      <c r="K184" s="74"/>
      <c r="L184" s="74"/>
    </row>
    <row r="185" spans="1:16" x14ac:dyDescent="0.3">
      <c r="F185" s="74"/>
      <c r="G185" s="74"/>
      <c r="H185" s="74"/>
      <c r="I185" s="107"/>
      <c r="J185" s="74"/>
      <c r="K185" s="74"/>
      <c r="L185" s="74"/>
    </row>
    <row r="186" spans="1:16" x14ac:dyDescent="0.3">
      <c r="F186" s="75"/>
      <c r="G186" s="75"/>
      <c r="H186" s="75"/>
      <c r="I186" s="108"/>
      <c r="J186" s="74"/>
      <c r="K186" s="74"/>
      <c r="L186" s="74"/>
    </row>
    <row r="187" spans="1:16" x14ac:dyDescent="0.3">
      <c r="F187" s="75"/>
      <c r="G187" s="75"/>
      <c r="H187" s="75"/>
      <c r="I187" s="108"/>
      <c r="J187" s="74"/>
      <c r="K187" s="74"/>
      <c r="L187" s="74"/>
    </row>
    <row r="188" spans="1:16" x14ac:dyDescent="0.3">
      <c r="F188" s="74"/>
      <c r="G188" s="74"/>
      <c r="H188" s="74"/>
      <c r="I188" s="107"/>
      <c r="J188" s="74"/>
      <c r="K188" s="74"/>
      <c r="L188" s="74"/>
    </row>
  </sheetData>
  <mergeCells count="153">
    <mergeCell ref="B179:F179"/>
    <mergeCell ref="B180:D180"/>
    <mergeCell ref="B181:F181"/>
    <mergeCell ref="B173:F173"/>
    <mergeCell ref="B174:F174"/>
    <mergeCell ref="B175:F175"/>
    <mergeCell ref="B176:F176"/>
    <mergeCell ref="B177:F177"/>
    <mergeCell ref="B178:F178"/>
    <mergeCell ref="B166:F166"/>
    <mergeCell ref="B167:F167"/>
    <mergeCell ref="A168:M168"/>
    <mergeCell ref="B170:I170"/>
    <mergeCell ref="B171:F171"/>
    <mergeCell ref="B172:F172"/>
    <mergeCell ref="J161:J162"/>
    <mergeCell ref="J163:J164"/>
    <mergeCell ref="K163:K164"/>
    <mergeCell ref="L163:L164"/>
    <mergeCell ref="M163:M164"/>
    <mergeCell ref="C165:F165"/>
    <mergeCell ref="J165:M165"/>
    <mergeCell ref="N156:P158"/>
    <mergeCell ref="J158:J159"/>
    <mergeCell ref="K158:K159"/>
    <mergeCell ref="L158:L159"/>
    <mergeCell ref="M158:M159"/>
    <mergeCell ref="A160:A164"/>
    <mergeCell ref="B160:B164"/>
    <mergeCell ref="C160:C164"/>
    <mergeCell ref="D160:D164"/>
    <mergeCell ref="N160:P161"/>
    <mergeCell ref="H156:H158"/>
    <mergeCell ref="I156:I158"/>
    <mergeCell ref="J156:J157"/>
    <mergeCell ref="K156:K157"/>
    <mergeCell ref="L156:L157"/>
    <mergeCell ref="M156:M157"/>
    <mergeCell ref="A156:A159"/>
    <mergeCell ref="B156:B159"/>
    <mergeCell ref="C156:C159"/>
    <mergeCell ref="D156:D159"/>
    <mergeCell ref="F156:F158"/>
    <mergeCell ref="G156:G158"/>
    <mergeCell ref="C150:F150"/>
    <mergeCell ref="J150:M150"/>
    <mergeCell ref="C151:J151"/>
    <mergeCell ref="D152:D153"/>
    <mergeCell ref="D154:D155"/>
    <mergeCell ref="J154:J155"/>
    <mergeCell ref="N126:O126"/>
    <mergeCell ref="D138:D144"/>
    <mergeCell ref="D148:D149"/>
    <mergeCell ref="J148:J149"/>
    <mergeCell ref="E149:F149"/>
    <mergeCell ref="D103:D104"/>
    <mergeCell ref="D106:D108"/>
    <mergeCell ref="D111:D112"/>
    <mergeCell ref="J111:J112"/>
    <mergeCell ref="K111:K112"/>
    <mergeCell ref="L111:L112"/>
    <mergeCell ref="M111:M112"/>
    <mergeCell ref="A97:A98"/>
    <mergeCell ref="B97:B98"/>
    <mergeCell ref="C97:C98"/>
    <mergeCell ref="D97:D98"/>
    <mergeCell ref="J97:J98"/>
    <mergeCell ref="C101:F101"/>
    <mergeCell ref="J101:M101"/>
    <mergeCell ref="A99:A100"/>
    <mergeCell ref="B99:B100"/>
    <mergeCell ref="D89:D90"/>
    <mergeCell ref="J89:J90"/>
    <mergeCell ref="N89:O89"/>
    <mergeCell ref="D91:D96"/>
    <mergeCell ref="J91:J92"/>
    <mergeCell ref="N91:O96"/>
    <mergeCell ref="J95:J96"/>
    <mergeCell ref="M83:M84"/>
    <mergeCell ref="C102:M102"/>
    <mergeCell ref="E85:E88"/>
    <mergeCell ref="J87:J88"/>
    <mergeCell ref="C99:C100"/>
    <mergeCell ref="D99:D100"/>
    <mergeCell ref="E99:E100"/>
    <mergeCell ref="J99:J100"/>
    <mergeCell ref="D73:D77"/>
    <mergeCell ref="F73:F77"/>
    <mergeCell ref="G73:G77"/>
    <mergeCell ref="H73:H77"/>
    <mergeCell ref="I73:I77"/>
    <mergeCell ref="D83:D84"/>
    <mergeCell ref="N87:O87"/>
    <mergeCell ref="N51:Q51"/>
    <mergeCell ref="D58:D59"/>
    <mergeCell ref="E58:E61"/>
    <mergeCell ref="D35:D36"/>
    <mergeCell ref="D40:D41"/>
    <mergeCell ref="D46:D50"/>
    <mergeCell ref="D51:D52"/>
    <mergeCell ref="N16:O19"/>
    <mergeCell ref="G8:G10"/>
    <mergeCell ref="H8:H10"/>
    <mergeCell ref="I8:I10"/>
    <mergeCell ref="J8:M8"/>
    <mergeCell ref="J9:J10"/>
    <mergeCell ref="K9:M9"/>
    <mergeCell ref="D26:D29"/>
    <mergeCell ref="E26:E29"/>
    <mergeCell ref="J30:M30"/>
    <mergeCell ref="C31:M31"/>
    <mergeCell ref="D32:D33"/>
    <mergeCell ref="J33:J34"/>
    <mergeCell ref="K33:K34"/>
    <mergeCell ref="L33:L34"/>
    <mergeCell ref="M33:M34"/>
    <mergeCell ref="J28:J29"/>
    <mergeCell ref="A23:A25"/>
    <mergeCell ref="B23:B25"/>
    <mergeCell ref="C23:C25"/>
    <mergeCell ref="D23:D25"/>
    <mergeCell ref="E23:E25"/>
    <mergeCell ref="J24:J25"/>
    <mergeCell ref="A20:A22"/>
    <mergeCell ref="B20:B22"/>
    <mergeCell ref="C20:C22"/>
    <mergeCell ref="D20:D22"/>
    <mergeCell ref="E20:E22"/>
    <mergeCell ref="J21:J22"/>
    <mergeCell ref="D117:D118"/>
    <mergeCell ref="D64:D65"/>
    <mergeCell ref="J1:M1"/>
    <mergeCell ref="A4:M4"/>
    <mergeCell ref="A5:M5"/>
    <mergeCell ref="A6:M6"/>
    <mergeCell ref="A8:A10"/>
    <mergeCell ref="B8:B10"/>
    <mergeCell ref="C8:C10"/>
    <mergeCell ref="D8:D10"/>
    <mergeCell ref="E8:E10"/>
    <mergeCell ref="F8:F10"/>
    <mergeCell ref="A11:M11"/>
    <mergeCell ref="A12:M12"/>
    <mergeCell ref="B13:M13"/>
    <mergeCell ref="C14:M14"/>
    <mergeCell ref="D15:D19"/>
    <mergeCell ref="F62:F63"/>
    <mergeCell ref="D66:D67"/>
    <mergeCell ref="M66:M67"/>
    <mergeCell ref="A85:A88"/>
    <mergeCell ref="B85:B88"/>
    <mergeCell ref="C85:C88"/>
    <mergeCell ref="D85:D88"/>
  </mergeCells>
  <pageMargins left="0.70866141732283472" right="0.51181102362204722" top="0.74803149606299213" bottom="0.74803149606299213" header="0" footer="0"/>
  <pageSetup paperSize="9" scale="73" orientation="portrait" r:id="rId1"/>
  <rowBreaks count="5" manualBreakCount="5">
    <brk id="39" max="12" man="1"/>
    <brk id="72" max="12" man="1"/>
    <brk id="108" max="12" man="1"/>
    <brk id="136" max="12" man="1"/>
    <brk id="169" max="1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79"/>
  <sheetViews>
    <sheetView zoomScaleNormal="100" zoomScaleSheetLayoutView="100" workbookViewId="0">
      <selection activeCell="A5" sqref="A5:O5"/>
    </sheetView>
  </sheetViews>
  <sheetFormatPr defaultColWidth="9.1796875" defaultRowHeight="13" x14ac:dyDescent="0.3"/>
  <cols>
    <col min="1" max="1" width="3.1796875" style="62" customWidth="1"/>
    <col min="2" max="3" width="3.1796875" style="63" customWidth="1"/>
    <col min="4" max="4" width="28.26953125" style="62" customWidth="1"/>
    <col min="5" max="5" width="3" style="65" customWidth="1"/>
    <col min="6" max="6" width="7.7265625" style="62" customWidth="1"/>
    <col min="7" max="7" width="8.7265625" style="62" customWidth="1"/>
    <col min="8" max="10" width="9.26953125" style="62" customWidth="1"/>
    <col min="11" max="11" width="9.1796875" style="63" customWidth="1"/>
    <col min="12" max="12" width="25.1796875" style="62" customWidth="1"/>
    <col min="13" max="14" width="6.453125" style="62" customWidth="1"/>
    <col min="15" max="15" width="6.26953125" style="63" customWidth="1"/>
    <col min="16" max="16384" width="9.1796875" style="62"/>
  </cols>
  <sheetData>
    <row r="1" spans="1:17" ht="31.5" customHeight="1" x14ac:dyDescent="0.3">
      <c r="F1" s="770"/>
      <c r="G1" s="770"/>
      <c r="H1" s="770"/>
      <c r="I1" s="770"/>
      <c r="J1" s="770"/>
      <c r="K1" s="770"/>
      <c r="L1" s="1152" t="s">
        <v>275</v>
      </c>
      <c r="M1" s="1152"/>
      <c r="N1" s="1152"/>
      <c r="O1" s="1152"/>
    </row>
    <row r="2" spans="1:17" ht="15.75" customHeight="1" x14ac:dyDescent="0.3">
      <c r="F2" s="768"/>
      <c r="G2" s="768"/>
      <c r="H2" s="768"/>
      <c r="I2" s="768"/>
      <c r="J2" s="768"/>
      <c r="K2" s="155"/>
      <c r="L2" s="155" t="s">
        <v>130</v>
      </c>
      <c r="M2" s="768"/>
      <c r="N2" s="768"/>
      <c r="O2" s="768"/>
    </row>
    <row r="3" spans="1:17" ht="15.75" customHeight="1" x14ac:dyDescent="0.3">
      <c r="F3" s="768"/>
      <c r="G3" s="768"/>
      <c r="H3" s="768"/>
      <c r="I3" s="768"/>
      <c r="J3" s="768"/>
      <c r="K3" s="768"/>
      <c r="L3" s="768"/>
      <c r="M3" s="768"/>
      <c r="N3" s="768"/>
      <c r="O3" s="768"/>
    </row>
    <row r="4" spans="1:17" s="452" customFormat="1" ht="15" customHeight="1" x14ac:dyDescent="0.3">
      <c r="A4" s="1389" t="s">
        <v>273</v>
      </c>
      <c r="B4" s="1389"/>
      <c r="C4" s="1389"/>
      <c r="D4" s="1389"/>
      <c r="E4" s="1389"/>
      <c r="F4" s="1389"/>
      <c r="G4" s="1389"/>
      <c r="H4" s="1389"/>
      <c r="I4" s="1389"/>
      <c r="J4" s="1389"/>
      <c r="K4" s="1389"/>
      <c r="L4" s="1389"/>
      <c r="M4" s="1389"/>
      <c r="N4" s="1389"/>
      <c r="O4" s="1389"/>
    </row>
    <row r="5" spans="1:17" s="452" customFormat="1" ht="15" customHeight="1" x14ac:dyDescent="0.3">
      <c r="A5" s="1390" t="s">
        <v>156</v>
      </c>
      <c r="B5" s="1390"/>
      <c r="C5" s="1390"/>
      <c r="D5" s="1390"/>
      <c r="E5" s="1390"/>
      <c r="F5" s="1390"/>
      <c r="G5" s="1390"/>
      <c r="H5" s="1390"/>
      <c r="I5" s="1390"/>
      <c r="J5" s="1390"/>
      <c r="K5" s="1390"/>
      <c r="L5" s="1390"/>
      <c r="M5" s="1390"/>
      <c r="N5" s="1390"/>
      <c r="O5" s="1390"/>
    </row>
    <row r="6" spans="1:17" s="452" customFormat="1" ht="15" customHeight="1" x14ac:dyDescent="0.3">
      <c r="A6" s="1391" t="s">
        <v>0</v>
      </c>
      <c r="B6" s="1391"/>
      <c r="C6" s="1391"/>
      <c r="D6" s="1391"/>
      <c r="E6" s="1391"/>
      <c r="F6" s="1391"/>
      <c r="G6" s="1391"/>
      <c r="H6" s="1391"/>
      <c r="I6" s="1391"/>
      <c r="J6" s="1391"/>
      <c r="K6" s="1391"/>
      <c r="L6" s="1391"/>
      <c r="M6" s="1391"/>
      <c r="N6" s="1391"/>
      <c r="O6" s="1391"/>
    </row>
    <row r="7" spans="1:17" s="452" customFormat="1" ht="24" customHeight="1" thickBot="1" x14ac:dyDescent="0.35">
      <c r="A7" s="1"/>
      <c r="B7" s="1"/>
      <c r="C7" s="1"/>
      <c r="D7" s="54"/>
      <c r="E7" s="51"/>
      <c r="F7" s="54"/>
      <c r="G7" s="54"/>
      <c r="H7" s="54"/>
      <c r="I7" s="54"/>
      <c r="J7" s="54"/>
      <c r="K7" s="2"/>
      <c r="L7" s="751"/>
      <c r="M7" s="751"/>
      <c r="N7" s="751"/>
      <c r="O7" s="769" t="s">
        <v>131</v>
      </c>
    </row>
    <row r="8" spans="1:17" s="452" customFormat="1" ht="18.649999999999999" customHeight="1" thickBot="1" x14ac:dyDescent="0.35">
      <c r="A8" s="1156" t="s">
        <v>157</v>
      </c>
      <c r="B8" s="1159" t="s">
        <v>1</v>
      </c>
      <c r="C8" s="1159" t="s">
        <v>2</v>
      </c>
      <c r="D8" s="1162" t="s">
        <v>3</v>
      </c>
      <c r="E8" s="1164" t="s">
        <v>158</v>
      </c>
      <c r="F8" s="1167" t="s">
        <v>4</v>
      </c>
      <c r="G8" s="1167" t="s">
        <v>161</v>
      </c>
      <c r="H8" s="1213" t="s">
        <v>262</v>
      </c>
      <c r="I8" s="1398" t="s">
        <v>285</v>
      </c>
      <c r="J8" s="1401" t="s">
        <v>286</v>
      </c>
      <c r="K8" s="1216" t="s">
        <v>162</v>
      </c>
      <c r="L8" s="1219" t="s">
        <v>167</v>
      </c>
      <c r="M8" s="1220"/>
      <c r="N8" s="1220"/>
      <c r="O8" s="1221"/>
      <c r="P8" s="554"/>
    </row>
    <row r="9" spans="1:17" s="452" customFormat="1" ht="16.5" customHeight="1" x14ac:dyDescent="0.3">
      <c r="A9" s="1157"/>
      <c r="B9" s="1160"/>
      <c r="C9" s="1160"/>
      <c r="D9" s="1163"/>
      <c r="E9" s="1165"/>
      <c r="F9" s="1168"/>
      <c r="G9" s="1168"/>
      <c r="H9" s="1214"/>
      <c r="I9" s="1399"/>
      <c r="J9" s="1402"/>
      <c r="K9" s="1395"/>
      <c r="L9" s="1222" t="s">
        <v>3</v>
      </c>
      <c r="M9" s="1223" t="s">
        <v>153</v>
      </c>
      <c r="N9" s="1224"/>
      <c r="O9" s="1225"/>
      <c r="P9" s="554"/>
    </row>
    <row r="10" spans="1:17" s="452" customFormat="1" ht="97.5" customHeight="1" thickBot="1" x14ac:dyDescent="0.35">
      <c r="A10" s="1392"/>
      <c r="B10" s="1393"/>
      <c r="C10" s="1393"/>
      <c r="D10" s="1394"/>
      <c r="E10" s="1166"/>
      <c r="F10" s="1169"/>
      <c r="G10" s="1169"/>
      <c r="H10" s="1215"/>
      <c r="I10" s="1400"/>
      <c r="J10" s="1403"/>
      <c r="K10" s="1396"/>
      <c r="L10" s="1397"/>
      <c r="M10" s="772" t="s">
        <v>164</v>
      </c>
      <c r="N10" s="235" t="s">
        <v>165</v>
      </c>
      <c r="O10" s="175" t="s">
        <v>166</v>
      </c>
    </row>
    <row r="11" spans="1:17" s="452" customFormat="1" ht="16.149999999999999" customHeight="1" x14ac:dyDescent="0.3">
      <c r="A11" s="1404" t="s">
        <v>5</v>
      </c>
      <c r="B11" s="1405"/>
      <c r="C11" s="1405"/>
      <c r="D11" s="1405"/>
      <c r="E11" s="1405"/>
      <c r="F11" s="1405"/>
      <c r="G11" s="1405"/>
      <c r="H11" s="1405"/>
      <c r="I11" s="1405"/>
      <c r="J11" s="1405"/>
      <c r="K11" s="1405"/>
      <c r="L11" s="1405"/>
      <c r="M11" s="1405"/>
      <c r="N11" s="1405"/>
      <c r="O11" s="1406"/>
    </row>
    <row r="12" spans="1:17" s="452" customFormat="1" ht="16.149999999999999" customHeight="1" x14ac:dyDescent="0.3">
      <c r="A12" s="1174" t="s">
        <v>6</v>
      </c>
      <c r="B12" s="1175"/>
      <c r="C12" s="1175"/>
      <c r="D12" s="1175"/>
      <c r="E12" s="1175"/>
      <c r="F12" s="1175"/>
      <c r="G12" s="1175"/>
      <c r="H12" s="1175"/>
      <c r="I12" s="1175"/>
      <c r="J12" s="1175"/>
      <c r="K12" s="1175"/>
      <c r="L12" s="1175"/>
      <c r="M12" s="1175"/>
      <c r="N12" s="1175"/>
      <c r="O12" s="1176"/>
    </row>
    <row r="13" spans="1:17" s="452" customFormat="1" ht="18" customHeight="1" x14ac:dyDescent="0.3">
      <c r="A13" s="50" t="s">
        <v>7</v>
      </c>
      <c r="B13" s="1407" t="s">
        <v>8</v>
      </c>
      <c r="C13" s="1177"/>
      <c r="D13" s="1177"/>
      <c r="E13" s="1177"/>
      <c r="F13" s="1177"/>
      <c r="G13" s="1177"/>
      <c r="H13" s="1177"/>
      <c r="I13" s="1177"/>
      <c r="J13" s="1177"/>
      <c r="K13" s="1177"/>
      <c r="L13" s="1177"/>
      <c r="M13" s="1177"/>
      <c r="N13" s="1177"/>
      <c r="O13" s="1408"/>
    </row>
    <row r="14" spans="1:17" s="452" customFormat="1" ht="16.149999999999999" customHeight="1" thickBot="1" x14ac:dyDescent="0.35">
      <c r="A14" s="720" t="s">
        <v>7</v>
      </c>
      <c r="B14" s="758" t="s">
        <v>7</v>
      </c>
      <c r="C14" s="1409" t="s">
        <v>9</v>
      </c>
      <c r="D14" s="1410"/>
      <c r="E14" s="1410"/>
      <c r="F14" s="1410"/>
      <c r="G14" s="1410"/>
      <c r="H14" s="1410"/>
      <c r="I14" s="1410"/>
      <c r="J14" s="1410"/>
      <c r="K14" s="1410"/>
      <c r="L14" s="1410"/>
      <c r="M14" s="1005"/>
      <c r="N14" s="1005"/>
      <c r="O14" s="1006"/>
    </row>
    <row r="15" spans="1:17" s="452" customFormat="1" ht="30" customHeight="1" x14ac:dyDescent="0.3">
      <c r="A15" s="446" t="s">
        <v>7</v>
      </c>
      <c r="B15" s="454" t="s">
        <v>7</v>
      </c>
      <c r="C15" s="456" t="s">
        <v>7</v>
      </c>
      <c r="D15" s="1183" t="s">
        <v>85</v>
      </c>
      <c r="E15" s="721" t="s">
        <v>178</v>
      </c>
      <c r="F15" s="336" t="s">
        <v>10</v>
      </c>
      <c r="G15" s="906">
        <v>75</v>
      </c>
      <c r="H15" s="910"/>
      <c r="I15" s="562"/>
      <c r="J15" s="911"/>
      <c r="K15" s="789"/>
      <c r="L15" s="776" t="s">
        <v>249</v>
      </c>
      <c r="M15" s="778">
        <v>100</v>
      </c>
      <c r="N15" s="286"/>
      <c r="O15" s="287"/>
    </row>
    <row r="16" spans="1:17" s="452" customFormat="1" ht="28.5" customHeight="1" x14ac:dyDescent="0.3">
      <c r="A16" s="447"/>
      <c r="B16" s="44"/>
      <c r="C16" s="45"/>
      <c r="D16" s="1184"/>
      <c r="E16" s="722" t="s">
        <v>177</v>
      </c>
      <c r="F16" s="336"/>
      <c r="G16" s="547"/>
      <c r="H16" s="912"/>
      <c r="I16" s="890"/>
      <c r="J16" s="913"/>
      <c r="K16" s="378"/>
      <c r="L16" s="7" t="s">
        <v>250</v>
      </c>
      <c r="M16" s="96">
        <v>1</v>
      </c>
      <c r="N16" s="599"/>
      <c r="O16" s="134"/>
      <c r="P16" s="1211"/>
      <c r="Q16" s="1212"/>
    </row>
    <row r="17" spans="1:20" s="452" customFormat="1" ht="51.75" customHeight="1" x14ac:dyDescent="0.3">
      <c r="A17" s="447"/>
      <c r="B17" s="44"/>
      <c r="C17" s="45"/>
      <c r="D17" s="1184"/>
      <c r="E17" s="569"/>
      <c r="F17" s="336"/>
      <c r="G17" s="547"/>
      <c r="H17" s="912"/>
      <c r="I17" s="890"/>
      <c r="J17" s="908"/>
      <c r="K17" s="378"/>
      <c r="L17" s="463" t="s">
        <v>261</v>
      </c>
      <c r="M17" s="704">
        <v>1</v>
      </c>
      <c r="N17" s="281"/>
      <c r="O17" s="282"/>
      <c r="P17" s="1211"/>
      <c r="Q17" s="1212"/>
    </row>
    <row r="18" spans="1:20" s="452" customFormat="1" ht="15.75" customHeight="1" thickBot="1" x14ac:dyDescent="0.35">
      <c r="A18" s="448"/>
      <c r="B18" s="455"/>
      <c r="C18" s="457"/>
      <c r="D18" s="1185"/>
      <c r="E18" s="570"/>
      <c r="F18" s="168" t="s">
        <v>11</v>
      </c>
      <c r="G18" s="367">
        <f>SUM(G15:G15)</f>
        <v>75</v>
      </c>
      <c r="H18" s="914">
        <f t="shared" ref="H18:K18" si="0">SUM(H15:H16)</f>
        <v>0</v>
      </c>
      <c r="I18" s="368">
        <f t="shared" si="0"/>
        <v>0</v>
      </c>
      <c r="J18" s="920">
        <f t="shared" si="0"/>
        <v>0</v>
      </c>
      <c r="K18" s="782">
        <f t="shared" si="0"/>
        <v>0</v>
      </c>
      <c r="L18" s="757"/>
      <c r="M18" s="231"/>
      <c r="N18" s="268"/>
      <c r="O18" s="176"/>
      <c r="P18" s="1211"/>
      <c r="Q18" s="1212"/>
    </row>
    <row r="19" spans="1:20" s="452" customFormat="1" ht="30" customHeight="1" x14ac:dyDescent="0.3">
      <c r="A19" s="1192" t="s">
        <v>7</v>
      </c>
      <c r="B19" s="1195" t="s">
        <v>7</v>
      </c>
      <c r="C19" s="1198" t="s">
        <v>12</v>
      </c>
      <c r="D19" s="1183" t="s">
        <v>42</v>
      </c>
      <c r="E19" s="1201" t="s">
        <v>178</v>
      </c>
      <c r="F19" s="5" t="s">
        <v>10</v>
      </c>
      <c r="G19" s="370">
        <v>15</v>
      </c>
      <c r="H19" s="910">
        <v>17</v>
      </c>
      <c r="I19" s="562">
        <v>17</v>
      </c>
      <c r="J19" s="907"/>
      <c r="K19" s="918">
        <v>20</v>
      </c>
      <c r="L19" s="759" t="s">
        <v>13</v>
      </c>
      <c r="M19" s="145">
        <v>22</v>
      </c>
      <c r="N19" s="763">
        <v>23</v>
      </c>
      <c r="O19" s="765">
        <v>24</v>
      </c>
    </row>
    <row r="20" spans="1:20" s="452" customFormat="1" ht="17.5" customHeight="1" x14ac:dyDescent="0.3">
      <c r="A20" s="1193"/>
      <c r="B20" s="1196"/>
      <c r="C20" s="1199"/>
      <c r="D20" s="1184"/>
      <c r="E20" s="1202"/>
      <c r="F20" s="336"/>
      <c r="G20" s="366"/>
      <c r="H20" s="912"/>
      <c r="I20" s="890"/>
      <c r="J20" s="908"/>
      <c r="K20" s="919"/>
      <c r="L20" s="1204" t="s">
        <v>80</v>
      </c>
      <c r="M20" s="290">
        <v>515</v>
      </c>
      <c r="N20" s="760">
        <v>520</v>
      </c>
      <c r="O20" s="733">
        <v>525</v>
      </c>
    </row>
    <row r="21" spans="1:20" s="452" customFormat="1" ht="15" customHeight="1" thickBot="1" x14ac:dyDescent="0.35">
      <c r="A21" s="1193"/>
      <c r="B21" s="1196"/>
      <c r="C21" s="1199"/>
      <c r="D21" s="1184"/>
      <c r="E21" s="1202"/>
      <c r="F21" s="724" t="s">
        <v>11</v>
      </c>
      <c r="G21" s="367">
        <f t="shared" ref="G21:K21" si="1">+G19</f>
        <v>15</v>
      </c>
      <c r="H21" s="914">
        <f t="shared" si="1"/>
        <v>17</v>
      </c>
      <c r="I21" s="368">
        <f t="shared" ref="I21:J21" si="2">+I19</f>
        <v>17</v>
      </c>
      <c r="J21" s="920">
        <f t="shared" si="2"/>
        <v>0</v>
      </c>
      <c r="K21" s="782">
        <f t="shared" si="1"/>
        <v>20</v>
      </c>
      <c r="L21" s="1205"/>
      <c r="M21" s="146"/>
      <c r="N21" s="761"/>
      <c r="O21" s="177"/>
    </row>
    <row r="22" spans="1:20" s="452" customFormat="1" ht="30" customHeight="1" x14ac:dyDescent="0.3">
      <c r="A22" s="1192" t="s">
        <v>7</v>
      </c>
      <c r="B22" s="1195" t="s">
        <v>7</v>
      </c>
      <c r="C22" s="1198" t="s">
        <v>14</v>
      </c>
      <c r="D22" s="1183" t="s">
        <v>63</v>
      </c>
      <c r="E22" s="1201" t="s">
        <v>178</v>
      </c>
      <c r="F22" s="5" t="s">
        <v>10</v>
      </c>
      <c r="G22" s="370">
        <v>81.099999999999994</v>
      </c>
      <c r="H22" s="910">
        <v>81.099999999999994</v>
      </c>
      <c r="I22" s="562">
        <v>81.099999999999994</v>
      </c>
      <c r="J22" s="907"/>
      <c r="K22" s="918">
        <v>81.099999999999994</v>
      </c>
      <c r="L22" s="777" t="s">
        <v>52</v>
      </c>
      <c r="M22" s="291">
        <v>1300</v>
      </c>
      <c r="N22" s="764">
        <v>1300</v>
      </c>
      <c r="O22" s="766">
        <v>1300</v>
      </c>
      <c r="S22" s="453"/>
    </row>
    <row r="23" spans="1:20" s="452" customFormat="1" ht="27" customHeight="1" x14ac:dyDescent="0.3">
      <c r="A23" s="1193"/>
      <c r="B23" s="1196"/>
      <c r="C23" s="1199"/>
      <c r="D23" s="1184"/>
      <c r="E23" s="1202"/>
      <c r="F23" s="740"/>
      <c r="G23" s="567"/>
      <c r="H23" s="779"/>
      <c r="I23" s="891"/>
      <c r="J23" s="915"/>
      <c r="K23" s="379"/>
      <c r="L23" s="1204" t="s">
        <v>64</v>
      </c>
      <c r="M23" s="290">
        <v>20</v>
      </c>
      <c r="N23" s="760">
        <v>20</v>
      </c>
      <c r="O23" s="733">
        <v>20</v>
      </c>
    </row>
    <row r="24" spans="1:20" s="452" customFormat="1" ht="16.149999999999999" customHeight="1" thickBot="1" x14ac:dyDescent="0.35">
      <c r="A24" s="1194"/>
      <c r="B24" s="1197"/>
      <c r="C24" s="1200"/>
      <c r="D24" s="1185"/>
      <c r="E24" s="1203"/>
      <c r="F24" s="724" t="s">
        <v>11</v>
      </c>
      <c r="G24" s="367">
        <f t="shared" ref="G24:K24" si="3">SUM(G22:G22)</f>
        <v>81.099999999999994</v>
      </c>
      <c r="H24" s="914">
        <f t="shared" si="3"/>
        <v>81.099999999999994</v>
      </c>
      <c r="I24" s="368">
        <f t="shared" si="3"/>
        <v>81.099999999999994</v>
      </c>
      <c r="J24" s="920">
        <f t="shared" si="3"/>
        <v>0</v>
      </c>
      <c r="K24" s="782">
        <f t="shared" si="3"/>
        <v>81.099999999999994</v>
      </c>
      <c r="L24" s="1205"/>
      <c r="M24" s="146"/>
      <c r="N24" s="761"/>
      <c r="O24" s="178"/>
    </row>
    <row r="25" spans="1:20" s="452" customFormat="1" ht="28.5" customHeight="1" x14ac:dyDescent="0.3">
      <c r="A25" s="446" t="s">
        <v>7</v>
      </c>
      <c r="B25" s="454" t="s">
        <v>7</v>
      </c>
      <c r="C25" s="456" t="s">
        <v>24</v>
      </c>
      <c r="D25" s="1226" t="s">
        <v>74</v>
      </c>
      <c r="E25" s="1229" t="s">
        <v>178</v>
      </c>
      <c r="F25" s="561" t="s">
        <v>10</v>
      </c>
      <c r="G25" s="906">
        <f>80-50</f>
        <v>30</v>
      </c>
      <c r="H25" s="910">
        <v>20</v>
      </c>
      <c r="I25" s="562">
        <v>20</v>
      </c>
      <c r="J25" s="911"/>
      <c r="K25" s="1009">
        <v>20</v>
      </c>
      <c r="L25" s="924" t="s">
        <v>55</v>
      </c>
      <c r="M25" s="773">
        <v>2</v>
      </c>
      <c r="N25" s="479">
        <v>2</v>
      </c>
      <c r="O25" s="539">
        <v>2</v>
      </c>
    </row>
    <row r="26" spans="1:20" s="452" customFormat="1" ht="22.5" customHeight="1" x14ac:dyDescent="0.3">
      <c r="A26" s="447"/>
      <c r="B26" s="44"/>
      <c r="C26" s="45"/>
      <c r="D26" s="1227"/>
      <c r="E26" s="1230"/>
      <c r="F26" s="337"/>
      <c r="G26" s="567"/>
      <c r="H26" s="779"/>
      <c r="I26" s="891"/>
      <c r="J26" s="909"/>
      <c r="K26" s="1010"/>
      <c r="L26" s="1387" t="s">
        <v>251</v>
      </c>
      <c r="M26" s="774">
        <v>1</v>
      </c>
      <c r="N26" s="576"/>
      <c r="O26" s="199"/>
    </row>
    <row r="27" spans="1:20" s="452" customFormat="1" ht="15.75" customHeight="1" thickBot="1" x14ac:dyDescent="0.35">
      <c r="A27" s="448"/>
      <c r="B27" s="455"/>
      <c r="C27" s="457"/>
      <c r="D27" s="1228"/>
      <c r="E27" s="1231"/>
      <c r="F27" s="750" t="s">
        <v>11</v>
      </c>
      <c r="G27" s="402">
        <f t="shared" ref="G27:K27" si="4">G25</f>
        <v>30</v>
      </c>
      <c r="H27" s="916">
        <f t="shared" si="4"/>
        <v>20</v>
      </c>
      <c r="I27" s="403">
        <f t="shared" si="4"/>
        <v>20</v>
      </c>
      <c r="J27" s="922">
        <f t="shared" si="4"/>
        <v>0</v>
      </c>
      <c r="K27" s="1011">
        <f t="shared" si="4"/>
        <v>20</v>
      </c>
      <c r="L27" s="1388"/>
      <c r="M27" s="775"/>
      <c r="N27" s="577"/>
      <c r="O27" s="176"/>
    </row>
    <row r="28" spans="1:20" s="452" customFormat="1" ht="15.75" customHeight="1" thickBot="1" x14ac:dyDescent="0.35">
      <c r="A28" s="23" t="s">
        <v>7</v>
      </c>
      <c r="B28" s="9" t="s">
        <v>7</v>
      </c>
      <c r="C28" s="726"/>
      <c r="D28" s="726"/>
      <c r="E28" s="726"/>
      <c r="F28" s="860" t="s">
        <v>15</v>
      </c>
      <c r="G28" s="465">
        <f t="shared" ref="G28:K28" si="5">G24+G21+G18+G27</f>
        <v>201.1</v>
      </c>
      <c r="H28" s="917">
        <f t="shared" si="5"/>
        <v>118.1</v>
      </c>
      <c r="I28" s="467">
        <f t="shared" si="5"/>
        <v>118.1</v>
      </c>
      <c r="J28" s="923">
        <f t="shared" si="5"/>
        <v>0</v>
      </c>
      <c r="K28" s="491">
        <f t="shared" si="5"/>
        <v>121.1</v>
      </c>
      <c r="L28" s="1232"/>
      <c r="M28" s="1232"/>
      <c r="N28" s="1232"/>
      <c r="O28" s="1233"/>
    </row>
    <row r="29" spans="1:20" s="452" customFormat="1" ht="16.5" customHeight="1" thickBot="1" x14ac:dyDescent="0.35">
      <c r="A29" s="23" t="s">
        <v>7</v>
      </c>
      <c r="B29" s="9" t="s">
        <v>12</v>
      </c>
      <c r="C29" s="1272" t="s">
        <v>16</v>
      </c>
      <c r="D29" s="1234"/>
      <c r="E29" s="1234"/>
      <c r="F29" s="1234"/>
      <c r="G29" s="1234"/>
      <c r="H29" s="1234"/>
      <c r="I29" s="1234"/>
      <c r="J29" s="1234"/>
      <c r="K29" s="1234"/>
      <c r="L29" s="1234"/>
      <c r="M29" s="1007"/>
      <c r="N29" s="1007"/>
      <c r="O29" s="1008"/>
    </row>
    <row r="30" spans="1:20" s="452" customFormat="1" ht="28.5" customHeight="1" x14ac:dyDescent="0.3">
      <c r="A30" s="705" t="s">
        <v>7</v>
      </c>
      <c r="B30" s="716" t="s">
        <v>12</v>
      </c>
      <c r="C30" s="443" t="s">
        <v>7</v>
      </c>
      <c r="D30" s="1236" t="s">
        <v>17</v>
      </c>
      <c r="E30" s="481" t="s">
        <v>178</v>
      </c>
      <c r="F30" s="159" t="s">
        <v>18</v>
      </c>
      <c r="G30" s="450">
        <v>277.10000000000002</v>
      </c>
      <c r="H30" s="930">
        <v>277.10000000000002</v>
      </c>
      <c r="I30" s="474">
        <v>277.10000000000002</v>
      </c>
      <c r="J30" s="931"/>
      <c r="K30" s="943">
        <v>277.10000000000002</v>
      </c>
      <c r="L30" s="843" t="s">
        <v>73</v>
      </c>
      <c r="M30" s="844">
        <v>2377</v>
      </c>
      <c r="N30" s="157">
        <v>2421</v>
      </c>
      <c r="O30" s="845">
        <v>2441</v>
      </c>
      <c r="P30" s="812"/>
      <c r="Q30" s="812" t="s">
        <v>10</v>
      </c>
      <c r="R30" s="813">
        <f>G33+G38+G44+G49+G56+G60</f>
        <v>5535.9000000000005</v>
      </c>
      <c r="S30" s="813">
        <f>H33+H38+H44+H49+H56+H60</f>
        <v>5535.9000000000005</v>
      </c>
      <c r="T30" s="813">
        <f>K33+K38+K44+K49+K56+K60</f>
        <v>5535.9000000000005</v>
      </c>
    </row>
    <row r="31" spans="1:20" s="452" customFormat="1" ht="16.5" customHeight="1" x14ac:dyDescent="0.3">
      <c r="A31" s="746"/>
      <c r="B31" s="718"/>
      <c r="C31" s="443"/>
      <c r="D31" s="1237"/>
      <c r="E31" s="431" t="s">
        <v>177</v>
      </c>
      <c r="F31" s="738" t="s">
        <v>40</v>
      </c>
      <c r="G31" s="601">
        <v>74.900000000000006</v>
      </c>
      <c r="H31" s="932"/>
      <c r="I31" s="127"/>
      <c r="J31" s="933"/>
      <c r="K31" s="90"/>
      <c r="L31" s="1204" t="s">
        <v>82</v>
      </c>
      <c r="M31" s="1239">
        <v>63</v>
      </c>
      <c r="N31" s="1241">
        <v>67</v>
      </c>
      <c r="O31" s="1243">
        <v>67</v>
      </c>
      <c r="P31" s="812"/>
      <c r="Q31" s="812"/>
      <c r="R31" s="813">
        <f>R30+G31+G30</f>
        <v>5887.9000000000005</v>
      </c>
      <c r="S31" s="813">
        <f>S30+H30</f>
        <v>5813.0000000000009</v>
      </c>
      <c r="T31" s="813">
        <f>T30+K30</f>
        <v>5813.0000000000009</v>
      </c>
    </row>
    <row r="32" spans="1:20" s="452" customFormat="1" ht="15.75" customHeight="1" x14ac:dyDescent="0.3">
      <c r="A32" s="746"/>
      <c r="B32" s="718"/>
      <c r="C32" s="443"/>
      <c r="D32" s="737"/>
      <c r="E32" s="431"/>
      <c r="F32" s="738" t="s">
        <v>10</v>
      </c>
      <c r="G32" s="601">
        <v>5535.9</v>
      </c>
      <c r="H32" s="932">
        <v>5535.9</v>
      </c>
      <c r="I32" s="127">
        <v>5535.9</v>
      </c>
      <c r="J32" s="933"/>
      <c r="K32" s="90">
        <v>5535.9</v>
      </c>
      <c r="L32" s="1238"/>
      <c r="M32" s="1240"/>
      <c r="N32" s="1242"/>
      <c r="O32" s="1244"/>
      <c r="P32" s="812"/>
      <c r="Q32" s="812"/>
      <c r="R32" s="812">
        <f>+R31-G62</f>
        <v>0</v>
      </c>
      <c r="S32" s="812">
        <f>+S31-H62</f>
        <v>0</v>
      </c>
      <c r="T32" s="812">
        <f>+T31-K62</f>
        <v>0</v>
      </c>
    </row>
    <row r="33" spans="1:18" s="452" customFormat="1" ht="42.75" customHeight="1" x14ac:dyDescent="0.3">
      <c r="A33" s="746"/>
      <c r="B33" s="718"/>
      <c r="C33" s="443"/>
      <c r="D33" s="1206" t="s">
        <v>19</v>
      </c>
      <c r="E33" s="485"/>
      <c r="F33" s="818" t="s">
        <v>132</v>
      </c>
      <c r="G33" s="926">
        <v>2015.3</v>
      </c>
      <c r="H33" s="820">
        <v>2015.3</v>
      </c>
      <c r="I33" s="821">
        <v>2015.3</v>
      </c>
      <c r="J33" s="822"/>
      <c r="K33" s="862">
        <v>2015.3</v>
      </c>
      <c r="L33" s="708" t="s">
        <v>264</v>
      </c>
      <c r="M33" s="490">
        <v>20422</v>
      </c>
      <c r="N33" s="712">
        <v>20422</v>
      </c>
      <c r="O33" s="186">
        <v>20422</v>
      </c>
      <c r="P33" s="39"/>
      <c r="Q33" s="39"/>
      <c r="R33" s="39"/>
    </row>
    <row r="34" spans="1:18" s="452" customFormat="1" ht="18" customHeight="1" x14ac:dyDescent="0.3">
      <c r="A34" s="746"/>
      <c r="B34" s="718"/>
      <c r="C34" s="443"/>
      <c r="D34" s="1207"/>
      <c r="E34" s="485"/>
      <c r="F34" s="818"/>
      <c r="G34" s="836"/>
      <c r="H34" s="883"/>
      <c r="I34" s="835"/>
      <c r="J34" s="885"/>
      <c r="K34" s="836"/>
      <c r="L34" s="708" t="s">
        <v>197</v>
      </c>
      <c r="M34" s="490">
        <v>5</v>
      </c>
      <c r="N34" s="712"/>
      <c r="O34" s="186"/>
    </row>
    <row r="35" spans="1:18" s="452" customFormat="1" ht="16.5" customHeight="1" x14ac:dyDescent="0.3">
      <c r="A35" s="746"/>
      <c r="B35" s="718"/>
      <c r="C35" s="443"/>
      <c r="D35" s="736"/>
      <c r="E35" s="485"/>
      <c r="F35" s="818"/>
      <c r="G35" s="836"/>
      <c r="H35" s="883"/>
      <c r="I35" s="835"/>
      <c r="J35" s="885"/>
      <c r="K35" s="836"/>
      <c r="L35" s="708" t="s">
        <v>244</v>
      </c>
      <c r="M35" s="490">
        <v>1</v>
      </c>
      <c r="N35" s="712">
        <v>1</v>
      </c>
      <c r="O35" s="186"/>
    </row>
    <row r="36" spans="1:18" s="452" customFormat="1" ht="28.5" customHeight="1" x14ac:dyDescent="0.3">
      <c r="A36" s="746"/>
      <c r="B36" s="718"/>
      <c r="C36" s="443"/>
      <c r="D36" s="736"/>
      <c r="E36" s="485"/>
      <c r="F36" s="818"/>
      <c r="G36" s="836"/>
      <c r="H36" s="883"/>
      <c r="I36" s="835"/>
      <c r="J36" s="885"/>
      <c r="K36" s="836"/>
      <c r="L36" s="708" t="s">
        <v>245</v>
      </c>
      <c r="M36" s="490">
        <v>1</v>
      </c>
      <c r="N36" s="712">
        <v>1</v>
      </c>
      <c r="O36" s="186"/>
    </row>
    <row r="37" spans="1:18" s="452" customFormat="1" ht="15.75" customHeight="1" x14ac:dyDescent="0.3">
      <c r="A37" s="746"/>
      <c r="B37" s="718"/>
      <c r="C37" s="443"/>
      <c r="D37" s="736"/>
      <c r="E37" s="485"/>
      <c r="F37" s="818"/>
      <c r="G37" s="836"/>
      <c r="H37" s="883"/>
      <c r="I37" s="835"/>
      <c r="J37" s="885"/>
      <c r="K37" s="836"/>
      <c r="L37" s="708" t="s">
        <v>201</v>
      </c>
      <c r="M37" s="96"/>
      <c r="N37" s="124">
        <v>1</v>
      </c>
      <c r="O37" s="186"/>
    </row>
    <row r="38" spans="1:18" s="452" customFormat="1" ht="41.25" customHeight="1" x14ac:dyDescent="0.3">
      <c r="A38" s="746"/>
      <c r="B38" s="718"/>
      <c r="C38" s="443"/>
      <c r="D38" s="1208" t="s">
        <v>20</v>
      </c>
      <c r="E38" s="485"/>
      <c r="F38" s="818" t="s">
        <v>132</v>
      </c>
      <c r="G38" s="927">
        <v>838.3</v>
      </c>
      <c r="H38" s="883">
        <v>838.3</v>
      </c>
      <c r="I38" s="835">
        <v>838.3</v>
      </c>
      <c r="J38" s="885"/>
      <c r="K38" s="836">
        <v>838.3</v>
      </c>
      <c r="L38" s="7" t="s">
        <v>265</v>
      </c>
      <c r="M38" s="573">
        <v>564</v>
      </c>
      <c r="N38" s="713">
        <v>564</v>
      </c>
      <c r="O38" s="187">
        <v>564</v>
      </c>
    </row>
    <row r="39" spans="1:18" s="452" customFormat="1" ht="27.75" customHeight="1" x14ac:dyDescent="0.3">
      <c r="A39" s="746"/>
      <c r="B39" s="718"/>
      <c r="C39" s="443"/>
      <c r="D39" s="1209"/>
      <c r="E39" s="485"/>
      <c r="F39" s="818"/>
      <c r="G39" s="836"/>
      <c r="H39" s="883"/>
      <c r="I39" s="835"/>
      <c r="J39" s="885"/>
      <c r="K39" s="836"/>
      <c r="L39" s="7" t="s">
        <v>242</v>
      </c>
      <c r="M39" s="573">
        <v>2</v>
      </c>
      <c r="N39" s="713"/>
      <c r="O39" s="187"/>
    </row>
    <row r="40" spans="1:18" s="452" customFormat="1" ht="29.5" customHeight="1" x14ac:dyDescent="0.3">
      <c r="A40" s="746"/>
      <c r="B40" s="718"/>
      <c r="C40" s="443"/>
      <c r="D40" s="736"/>
      <c r="E40" s="485"/>
      <c r="F40" s="818"/>
      <c r="G40" s="836"/>
      <c r="H40" s="883"/>
      <c r="I40" s="835"/>
      <c r="J40" s="885"/>
      <c r="K40" s="836"/>
      <c r="L40" s="7" t="s">
        <v>243</v>
      </c>
      <c r="M40" s="573">
        <v>1</v>
      </c>
      <c r="N40" s="713">
        <v>1</v>
      </c>
      <c r="O40" s="187"/>
    </row>
    <row r="41" spans="1:18" s="452" customFormat="1" ht="26" x14ac:dyDescent="0.3">
      <c r="A41" s="746"/>
      <c r="B41" s="718"/>
      <c r="C41" s="443"/>
      <c r="D41" s="736"/>
      <c r="E41" s="485"/>
      <c r="F41" s="818"/>
      <c r="G41" s="836"/>
      <c r="H41" s="883"/>
      <c r="I41" s="835"/>
      <c r="J41" s="885"/>
      <c r="K41" s="836"/>
      <c r="L41" s="7" t="s">
        <v>239</v>
      </c>
      <c r="M41" s="573">
        <v>2</v>
      </c>
      <c r="N41" s="713">
        <v>1</v>
      </c>
      <c r="O41" s="187"/>
    </row>
    <row r="42" spans="1:18" s="452" customFormat="1" ht="26" x14ac:dyDescent="0.3">
      <c r="A42" s="746"/>
      <c r="B42" s="718"/>
      <c r="C42" s="443"/>
      <c r="D42" s="736"/>
      <c r="E42" s="485"/>
      <c r="F42" s="818"/>
      <c r="G42" s="836"/>
      <c r="H42" s="883"/>
      <c r="I42" s="835"/>
      <c r="J42" s="885"/>
      <c r="K42" s="836"/>
      <c r="L42" s="7" t="s">
        <v>266</v>
      </c>
      <c r="M42" s="573"/>
      <c r="N42" s="713"/>
      <c r="O42" s="187">
        <v>1</v>
      </c>
    </row>
    <row r="43" spans="1:18" s="452" customFormat="1" ht="27.75" customHeight="1" x14ac:dyDescent="0.3">
      <c r="A43" s="746"/>
      <c r="B43" s="718"/>
      <c r="C43" s="443"/>
      <c r="D43" s="736"/>
      <c r="E43" s="485"/>
      <c r="F43" s="818"/>
      <c r="G43" s="836"/>
      <c r="H43" s="883"/>
      <c r="I43" s="835"/>
      <c r="J43" s="885"/>
      <c r="K43" s="836"/>
      <c r="L43" s="129" t="s">
        <v>202</v>
      </c>
      <c r="M43" s="295"/>
      <c r="N43" s="124"/>
      <c r="O43" s="188">
        <v>1</v>
      </c>
    </row>
    <row r="44" spans="1:18" s="452" customFormat="1" ht="40.5" customHeight="1" x14ac:dyDescent="0.3">
      <c r="A44" s="746"/>
      <c r="B44" s="718"/>
      <c r="C44" s="443"/>
      <c r="D44" s="1206" t="s">
        <v>21</v>
      </c>
      <c r="E44" s="485"/>
      <c r="F44" s="818" t="s">
        <v>132</v>
      </c>
      <c r="G44" s="927">
        <v>623</v>
      </c>
      <c r="H44" s="883">
        <v>623</v>
      </c>
      <c r="I44" s="835">
        <v>623</v>
      </c>
      <c r="J44" s="885"/>
      <c r="K44" s="836">
        <v>623</v>
      </c>
      <c r="L44" s="781" t="s">
        <v>264</v>
      </c>
      <c r="M44" s="295">
        <v>11999</v>
      </c>
      <c r="N44" s="124">
        <v>11999</v>
      </c>
      <c r="O44" s="186">
        <v>11999</v>
      </c>
    </row>
    <row r="45" spans="1:18" s="452" customFormat="1" ht="29.25" customHeight="1" x14ac:dyDescent="0.3">
      <c r="A45" s="746"/>
      <c r="B45" s="718"/>
      <c r="C45" s="443"/>
      <c r="D45" s="1207"/>
      <c r="E45" s="485"/>
      <c r="F45" s="818"/>
      <c r="G45" s="836"/>
      <c r="H45" s="883"/>
      <c r="I45" s="835"/>
      <c r="J45" s="885"/>
      <c r="K45" s="836"/>
      <c r="L45" s="781" t="s">
        <v>181</v>
      </c>
      <c r="M45" s="295">
        <v>1</v>
      </c>
      <c r="N45" s="124"/>
      <c r="O45" s="186"/>
    </row>
    <row r="46" spans="1:18" s="452" customFormat="1" ht="15.75" customHeight="1" x14ac:dyDescent="0.3">
      <c r="A46" s="746"/>
      <c r="B46" s="718"/>
      <c r="C46" s="443"/>
      <c r="D46" s="1207"/>
      <c r="E46" s="485"/>
      <c r="F46" s="818"/>
      <c r="G46" s="836"/>
      <c r="H46" s="883"/>
      <c r="I46" s="835"/>
      <c r="J46" s="885"/>
      <c r="K46" s="836"/>
      <c r="L46" s="781" t="s">
        <v>182</v>
      </c>
      <c r="M46" s="292">
        <v>1</v>
      </c>
      <c r="N46" s="124"/>
      <c r="O46" s="186"/>
    </row>
    <row r="47" spans="1:18" s="452" customFormat="1" ht="15.75" customHeight="1" x14ac:dyDescent="0.3">
      <c r="A47" s="746"/>
      <c r="B47" s="718"/>
      <c r="C47" s="443"/>
      <c r="D47" s="1207"/>
      <c r="E47" s="485"/>
      <c r="F47" s="818"/>
      <c r="G47" s="836"/>
      <c r="H47" s="883"/>
      <c r="I47" s="835"/>
      <c r="J47" s="885"/>
      <c r="K47" s="836"/>
      <c r="L47" s="781" t="s">
        <v>180</v>
      </c>
      <c r="M47" s="295"/>
      <c r="N47" s="124">
        <v>1</v>
      </c>
      <c r="O47" s="186"/>
    </row>
    <row r="48" spans="1:18" s="452" customFormat="1" x14ac:dyDescent="0.3">
      <c r="A48" s="746"/>
      <c r="B48" s="718"/>
      <c r="C48" s="443"/>
      <c r="D48" s="1210"/>
      <c r="E48" s="485"/>
      <c r="F48" s="818"/>
      <c r="G48" s="836"/>
      <c r="H48" s="883"/>
      <c r="I48" s="835"/>
      <c r="J48" s="885"/>
      <c r="K48" s="836"/>
      <c r="L48" s="781" t="s">
        <v>241</v>
      </c>
      <c r="M48" s="295"/>
      <c r="N48" s="124"/>
      <c r="O48" s="186">
        <v>2</v>
      </c>
    </row>
    <row r="49" spans="1:19" s="452" customFormat="1" ht="17.25" customHeight="1" x14ac:dyDescent="0.3">
      <c r="A49" s="746"/>
      <c r="B49" s="718"/>
      <c r="C49" s="443"/>
      <c r="D49" s="1208" t="s">
        <v>45</v>
      </c>
      <c r="E49" s="200"/>
      <c r="F49" s="818" t="s">
        <v>132</v>
      </c>
      <c r="G49" s="927">
        <v>955</v>
      </c>
      <c r="H49" s="883">
        <v>955</v>
      </c>
      <c r="I49" s="835">
        <v>955</v>
      </c>
      <c r="J49" s="885"/>
      <c r="K49" s="836">
        <v>955</v>
      </c>
      <c r="L49" s="81" t="s">
        <v>203</v>
      </c>
      <c r="M49" s="490">
        <v>1</v>
      </c>
      <c r="N49" s="712"/>
      <c r="O49" s="192"/>
      <c r="P49" s="1257"/>
      <c r="Q49" s="1258"/>
      <c r="R49" s="1258"/>
      <c r="S49" s="1258"/>
    </row>
    <row r="50" spans="1:19" s="452" customFormat="1" ht="29.25" customHeight="1" x14ac:dyDescent="0.3">
      <c r="A50" s="746"/>
      <c r="B50" s="718"/>
      <c r="C50" s="443"/>
      <c r="D50" s="1209"/>
      <c r="E50" s="485"/>
      <c r="F50" s="818"/>
      <c r="G50" s="836"/>
      <c r="H50" s="883"/>
      <c r="I50" s="835"/>
      <c r="J50" s="885"/>
      <c r="K50" s="836"/>
      <c r="L50" s="81" t="s">
        <v>204</v>
      </c>
      <c r="M50" s="490">
        <v>1</v>
      </c>
      <c r="N50" s="712"/>
      <c r="O50" s="192"/>
    </row>
    <row r="51" spans="1:19" s="452" customFormat="1" ht="28.5" customHeight="1" x14ac:dyDescent="0.3">
      <c r="A51" s="746"/>
      <c r="B51" s="718"/>
      <c r="C51" s="443"/>
      <c r="D51" s="736"/>
      <c r="E51" s="485"/>
      <c r="F51" s="818"/>
      <c r="G51" s="927"/>
      <c r="H51" s="883"/>
      <c r="I51" s="835"/>
      <c r="J51" s="885"/>
      <c r="K51" s="836"/>
      <c r="L51" s="81" t="s">
        <v>205</v>
      </c>
      <c r="M51" s="490">
        <v>1</v>
      </c>
      <c r="N51" s="712"/>
      <c r="O51" s="192"/>
    </row>
    <row r="52" spans="1:19" s="452" customFormat="1" ht="15.75" customHeight="1" x14ac:dyDescent="0.3">
      <c r="A52" s="746"/>
      <c r="B52" s="718"/>
      <c r="C52" s="443"/>
      <c r="D52" s="736"/>
      <c r="E52" s="485"/>
      <c r="F52" s="818"/>
      <c r="G52" s="927"/>
      <c r="H52" s="883"/>
      <c r="I52" s="835"/>
      <c r="J52" s="885"/>
      <c r="K52" s="836"/>
      <c r="L52" s="81" t="s">
        <v>240</v>
      </c>
      <c r="M52" s="490">
        <v>2</v>
      </c>
      <c r="N52" s="712"/>
      <c r="O52" s="192"/>
    </row>
    <row r="53" spans="1:19" s="452" customFormat="1" ht="29.25" customHeight="1" x14ac:dyDescent="0.3">
      <c r="A53" s="746"/>
      <c r="B53" s="718"/>
      <c r="C53" s="443"/>
      <c r="D53" s="736"/>
      <c r="E53" s="485"/>
      <c r="F53" s="818"/>
      <c r="G53" s="927"/>
      <c r="H53" s="883"/>
      <c r="I53" s="835"/>
      <c r="J53" s="885"/>
      <c r="K53" s="836"/>
      <c r="L53" s="81" t="s">
        <v>246</v>
      </c>
      <c r="M53" s="490">
        <v>2</v>
      </c>
      <c r="N53" s="712"/>
      <c r="O53" s="192"/>
    </row>
    <row r="54" spans="1:19" s="452" customFormat="1" ht="16.5" customHeight="1" x14ac:dyDescent="0.3">
      <c r="A54" s="746"/>
      <c r="B54" s="718"/>
      <c r="C54" s="443"/>
      <c r="D54" s="736"/>
      <c r="E54" s="485"/>
      <c r="F54" s="818"/>
      <c r="G54" s="927"/>
      <c r="H54" s="883"/>
      <c r="I54" s="835"/>
      <c r="J54" s="885"/>
      <c r="K54" s="836"/>
      <c r="L54" s="81" t="s">
        <v>220</v>
      </c>
      <c r="M54" s="490"/>
      <c r="N54" s="712">
        <v>1</v>
      </c>
      <c r="O54" s="192"/>
    </row>
    <row r="55" spans="1:19" s="452" customFormat="1" ht="29.25" customHeight="1" x14ac:dyDescent="0.3">
      <c r="A55" s="746"/>
      <c r="B55" s="718"/>
      <c r="C55" s="443"/>
      <c r="D55" s="736"/>
      <c r="E55" s="485"/>
      <c r="F55" s="818"/>
      <c r="G55" s="927"/>
      <c r="H55" s="883"/>
      <c r="I55" s="835"/>
      <c r="J55" s="885"/>
      <c r="K55" s="836"/>
      <c r="L55" s="81" t="s">
        <v>267</v>
      </c>
      <c r="M55" s="490"/>
      <c r="N55" s="712">
        <v>240</v>
      </c>
      <c r="O55" s="192"/>
    </row>
    <row r="56" spans="1:19" s="452" customFormat="1" ht="17.5" customHeight="1" x14ac:dyDescent="0.3">
      <c r="A56" s="746"/>
      <c r="B56" s="718"/>
      <c r="C56" s="443"/>
      <c r="D56" s="1259" t="s">
        <v>43</v>
      </c>
      <c r="E56" s="1260"/>
      <c r="F56" s="818" t="s">
        <v>132</v>
      </c>
      <c r="G56" s="927">
        <v>937.8</v>
      </c>
      <c r="H56" s="883">
        <v>937.8</v>
      </c>
      <c r="I56" s="835">
        <v>937.8</v>
      </c>
      <c r="J56" s="885"/>
      <c r="K56" s="836">
        <v>937.8</v>
      </c>
      <c r="L56" s="7" t="s">
        <v>77</v>
      </c>
      <c r="M56" s="295">
        <v>12</v>
      </c>
      <c r="N56" s="124">
        <v>12</v>
      </c>
      <c r="O56" s="186">
        <v>12</v>
      </c>
    </row>
    <row r="57" spans="1:19" s="452" customFormat="1" ht="27" customHeight="1" x14ac:dyDescent="0.3">
      <c r="A57" s="746"/>
      <c r="B57" s="718"/>
      <c r="C57" s="443"/>
      <c r="D57" s="1227"/>
      <c r="E57" s="1260"/>
      <c r="F57" s="818"/>
      <c r="G57" s="836"/>
      <c r="H57" s="883"/>
      <c r="I57" s="835"/>
      <c r="J57" s="885"/>
      <c r="K57" s="836"/>
      <c r="L57" s="7" t="s">
        <v>183</v>
      </c>
      <c r="M57" s="295">
        <v>4</v>
      </c>
      <c r="N57" s="124">
        <v>4</v>
      </c>
      <c r="O57" s="186">
        <v>4</v>
      </c>
    </row>
    <row r="58" spans="1:19" s="452" customFormat="1" ht="27" customHeight="1" x14ac:dyDescent="0.3">
      <c r="A58" s="746"/>
      <c r="B58" s="718"/>
      <c r="C58" s="443"/>
      <c r="D58" s="179"/>
      <c r="E58" s="1260"/>
      <c r="F58" s="818"/>
      <c r="G58" s="836"/>
      <c r="H58" s="883"/>
      <c r="I58" s="835"/>
      <c r="J58" s="885"/>
      <c r="K58" s="836"/>
      <c r="L58" s="7" t="s">
        <v>184</v>
      </c>
      <c r="M58" s="295">
        <v>5</v>
      </c>
      <c r="N58" s="124">
        <v>5</v>
      </c>
      <c r="O58" s="186">
        <v>5</v>
      </c>
    </row>
    <row r="59" spans="1:19" s="452" customFormat="1" ht="17.5" customHeight="1" x14ac:dyDescent="0.3">
      <c r="A59" s="746"/>
      <c r="B59" s="718"/>
      <c r="C59" s="443"/>
      <c r="D59" s="179"/>
      <c r="E59" s="1260"/>
      <c r="F59" s="818"/>
      <c r="G59" s="836"/>
      <c r="H59" s="883"/>
      <c r="I59" s="835"/>
      <c r="J59" s="885"/>
      <c r="K59" s="944"/>
      <c r="L59" s="135" t="s">
        <v>110</v>
      </c>
      <c r="M59" s="298">
        <v>3</v>
      </c>
      <c r="N59" s="501"/>
      <c r="O59" s="186"/>
    </row>
    <row r="60" spans="1:19" s="452" customFormat="1" ht="29.25" customHeight="1" x14ac:dyDescent="0.3">
      <c r="A60" s="746"/>
      <c r="B60" s="718"/>
      <c r="C60" s="443"/>
      <c r="D60" s="1253" t="s">
        <v>57</v>
      </c>
      <c r="E60" s="485"/>
      <c r="F60" s="1186" t="s">
        <v>132</v>
      </c>
      <c r="G60" s="928">
        <v>166.5</v>
      </c>
      <c r="H60" s="849">
        <v>166.5</v>
      </c>
      <c r="I60" s="884">
        <v>166.5</v>
      </c>
      <c r="J60" s="934"/>
      <c r="K60" s="836">
        <v>166.5</v>
      </c>
      <c r="L60" s="7" t="s">
        <v>78</v>
      </c>
      <c r="M60" s="295">
        <v>3</v>
      </c>
      <c r="N60" s="124">
        <v>3</v>
      </c>
      <c r="O60" s="186">
        <v>3</v>
      </c>
    </row>
    <row r="61" spans="1:19" s="452" customFormat="1" ht="37.5" customHeight="1" x14ac:dyDescent="0.3">
      <c r="A61" s="746"/>
      <c r="B61" s="718"/>
      <c r="C61" s="443"/>
      <c r="D61" s="1257"/>
      <c r="E61" s="485"/>
      <c r="F61" s="1383"/>
      <c r="G61" s="846"/>
      <c r="H61" s="935"/>
      <c r="I61" s="847"/>
      <c r="J61" s="848"/>
      <c r="K61" s="846"/>
      <c r="L61" s="1245" t="s">
        <v>84</v>
      </c>
      <c r="M61" s="490">
        <v>13633</v>
      </c>
      <c r="N61" s="712">
        <v>13633</v>
      </c>
      <c r="O61" s="1287">
        <v>13633</v>
      </c>
    </row>
    <row r="62" spans="1:19" s="452" customFormat="1" ht="15.75" customHeight="1" thickBot="1" x14ac:dyDescent="0.35">
      <c r="A62" s="706"/>
      <c r="B62" s="717"/>
      <c r="C62" s="4"/>
      <c r="D62" s="1254"/>
      <c r="E62" s="201"/>
      <c r="F62" s="58" t="s">
        <v>11</v>
      </c>
      <c r="G62" s="783">
        <f t="shared" ref="G62:K62" si="6">SUM(G30:G32)</f>
        <v>5887.9</v>
      </c>
      <c r="H62" s="936">
        <f t="shared" si="6"/>
        <v>5813</v>
      </c>
      <c r="I62" s="386">
        <f t="shared" si="6"/>
        <v>5813</v>
      </c>
      <c r="J62" s="937">
        <f t="shared" si="6"/>
        <v>0</v>
      </c>
      <c r="K62" s="783">
        <f t="shared" si="6"/>
        <v>5813</v>
      </c>
      <c r="L62" s="1246"/>
      <c r="M62" s="289"/>
      <c r="N62" s="741"/>
      <c r="O62" s="1316"/>
    </row>
    <row r="63" spans="1:19" s="452" customFormat="1" ht="17.25" customHeight="1" x14ac:dyDescent="0.3">
      <c r="A63" s="24" t="s">
        <v>7</v>
      </c>
      <c r="B63" s="716" t="s">
        <v>12</v>
      </c>
      <c r="C63" s="3" t="s">
        <v>12</v>
      </c>
      <c r="D63" s="1188" t="s">
        <v>75</v>
      </c>
      <c r="E63" s="537" t="s">
        <v>177</v>
      </c>
      <c r="F63" s="738" t="s">
        <v>10</v>
      </c>
      <c r="G63" s="388">
        <v>2604.1999999999998</v>
      </c>
      <c r="H63" s="912">
        <v>2680</v>
      </c>
      <c r="I63" s="890">
        <v>2680</v>
      </c>
      <c r="J63" s="913"/>
      <c r="K63" s="945">
        <v>2694.5</v>
      </c>
      <c r="L63" s="759" t="s">
        <v>76</v>
      </c>
      <c r="M63" s="559">
        <v>110</v>
      </c>
      <c r="N63" s="742">
        <v>110</v>
      </c>
      <c r="O63" s="1190">
        <v>110</v>
      </c>
    </row>
    <row r="64" spans="1:19" s="452" customFormat="1" ht="12.75" customHeight="1" x14ac:dyDescent="0.3">
      <c r="A64" s="25"/>
      <c r="B64" s="718"/>
      <c r="C64" s="443"/>
      <c r="D64" s="1189"/>
      <c r="E64" s="535"/>
      <c r="F64" s="739"/>
      <c r="G64" s="388"/>
      <c r="H64" s="912"/>
      <c r="I64" s="890"/>
      <c r="J64" s="913"/>
      <c r="K64" s="378"/>
      <c r="L64" s="767"/>
      <c r="M64" s="573"/>
      <c r="N64" s="713"/>
      <c r="O64" s="1191"/>
    </row>
    <row r="65" spans="1:15" s="452" customFormat="1" ht="30.75" customHeight="1" x14ac:dyDescent="0.3">
      <c r="A65" s="26"/>
      <c r="B65" s="17"/>
      <c r="C65" s="6"/>
      <c r="D65" s="181" t="s">
        <v>23</v>
      </c>
      <c r="E65" s="431" t="s">
        <v>253</v>
      </c>
      <c r="F65" s="850" t="s">
        <v>132</v>
      </c>
      <c r="G65" s="927">
        <v>515.20000000000005</v>
      </c>
      <c r="H65" s="849">
        <v>515.20000000000005</v>
      </c>
      <c r="I65" s="884">
        <v>515.20000000000005</v>
      </c>
      <c r="J65" s="934"/>
      <c r="K65" s="836">
        <v>515.20000000000005</v>
      </c>
      <c r="L65" s="136" t="s">
        <v>56</v>
      </c>
      <c r="M65" s="292">
        <v>243</v>
      </c>
      <c r="N65" s="125">
        <v>243</v>
      </c>
      <c r="O65" s="193">
        <v>243</v>
      </c>
    </row>
    <row r="66" spans="1:15" s="452" customFormat="1" ht="40.5" customHeight="1" x14ac:dyDescent="0.3">
      <c r="A66" s="25"/>
      <c r="B66" s="718"/>
      <c r="C66" s="443"/>
      <c r="D66" s="181" t="s">
        <v>120</v>
      </c>
      <c r="E66" s="571" t="s">
        <v>178</v>
      </c>
      <c r="F66" s="818" t="s">
        <v>132</v>
      </c>
      <c r="G66" s="927">
        <v>973.3</v>
      </c>
      <c r="H66" s="849">
        <v>973.3</v>
      </c>
      <c r="I66" s="884">
        <v>973.3</v>
      </c>
      <c r="J66" s="934"/>
      <c r="K66" s="946">
        <v>973.3</v>
      </c>
      <c r="L66" s="149" t="s">
        <v>70</v>
      </c>
      <c r="M66" s="293">
        <v>3.7</v>
      </c>
      <c r="N66" s="294">
        <v>3.7</v>
      </c>
      <c r="O66" s="194">
        <v>3.7</v>
      </c>
    </row>
    <row r="67" spans="1:15" s="452" customFormat="1" ht="31.9" customHeight="1" x14ac:dyDescent="0.3">
      <c r="A67" s="25"/>
      <c r="B67" s="718"/>
      <c r="C67" s="443"/>
      <c r="D67" s="458" t="s">
        <v>121</v>
      </c>
      <c r="E67" s="546" t="s">
        <v>178</v>
      </c>
      <c r="F67" s="850" t="s">
        <v>132</v>
      </c>
      <c r="G67" s="927">
        <v>92</v>
      </c>
      <c r="H67" s="849">
        <v>92</v>
      </c>
      <c r="I67" s="884">
        <v>92</v>
      </c>
      <c r="J67" s="934"/>
      <c r="K67" s="836">
        <v>92</v>
      </c>
      <c r="L67" s="7" t="s">
        <v>55</v>
      </c>
      <c r="M67" s="295">
        <v>27</v>
      </c>
      <c r="N67" s="124">
        <v>30</v>
      </c>
      <c r="O67" s="475">
        <v>30</v>
      </c>
    </row>
    <row r="68" spans="1:15" s="452" customFormat="1" ht="25.5" customHeight="1" x14ac:dyDescent="0.3">
      <c r="A68" s="25"/>
      <c r="B68" s="718"/>
      <c r="C68" s="443"/>
      <c r="D68" s="181" t="s">
        <v>122</v>
      </c>
      <c r="E68" s="546" t="s">
        <v>178</v>
      </c>
      <c r="F68" s="850" t="s">
        <v>132</v>
      </c>
      <c r="G68" s="927">
        <v>60</v>
      </c>
      <c r="H68" s="849">
        <v>60</v>
      </c>
      <c r="I68" s="884">
        <v>60</v>
      </c>
      <c r="J68" s="934"/>
      <c r="K68" s="836">
        <v>60</v>
      </c>
      <c r="L68" s="160" t="s">
        <v>55</v>
      </c>
      <c r="M68" s="288">
        <v>26</v>
      </c>
      <c r="N68" s="296">
        <v>30</v>
      </c>
      <c r="O68" s="733">
        <v>30</v>
      </c>
    </row>
    <row r="69" spans="1:15" s="452" customFormat="1" ht="30" customHeight="1" x14ac:dyDescent="0.3">
      <c r="A69" s="25"/>
      <c r="B69" s="718"/>
      <c r="C69" s="443"/>
      <c r="D69" s="181" t="s">
        <v>123</v>
      </c>
      <c r="E69" s="431" t="s">
        <v>254</v>
      </c>
      <c r="F69" s="850" t="s">
        <v>132</v>
      </c>
      <c r="G69" s="927">
        <f>150-50</f>
        <v>100</v>
      </c>
      <c r="H69" s="849">
        <v>150</v>
      </c>
      <c r="I69" s="884">
        <v>150</v>
      </c>
      <c r="J69" s="934"/>
      <c r="K69" s="836">
        <v>150</v>
      </c>
      <c r="L69" s="708" t="s">
        <v>79</v>
      </c>
      <c r="M69" s="490">
        <v>9</v>
      </c>
      <c r="N69" s="712">
        <v>10</v>
      </c>
      <c r="O69" s="714">
        <v>10</v>
      </c>
    </row>
    <row r="70" spans="1:15" s="452" customFormat="1" ht="30" customHeight="1" x14ac:dyDescent="0.3">
      <c r="A70" s="25"/>
      <c r="B70" s="718"/>
      <c r="C70" s="443"/>
      <c r="D70" s="1150" t="s">
        <v>190</v>
      </c>
      <c r="E70" s="571" t="s">
        <v>179</v>
      </c>
      <c r="F70" s="1249" t="s">
        <v>132</v>
      </c>
      <c r="G70" s="1384">
        <v>794.3</v>
      </c>
      <c r="H70" s="1385">
        <v>810</v>
      </c>
      <c r="I70" s="1251">
        <v>810</v>
      </c>
      <c r="J70" s="934"/>
      <c r="K70" s="1386">
        <v>815</v>
      </c>
      <c r="L70" s="708" t="s">
        <v>185</v>
      </c>
      <c r="M70" s="490">
        <v>1101</v>
      </c>
      <c r="N70" s="712">
        <v>1160</v>
      </c>
      <c r="O70" s="714">
        <v>1200</v>
      </c>
    </row>
    <row r="71" spans="1:15" s="452" customFormat="1" ht="30" customHeight="1" x14ac:dyDescent="0.3">
      <c r="A71" s="25"/>
      <c r="B71" s="718"/>
      <c r="C71" s="443"/>
      <c r="D71" s="1247"/>
      <c r="E71" s="590"/>
      <c r="F71" s="1249"/>
      <c r="G71" s="1384"/>
      <c r="H71" s="1385"/>
      <c r="I71" s="1251"/>
      <c r="J71" s="934"/>
      <c r="K71" s="1386"/>
      <c r="L71" s="708" t="s">
        <v>186</v>
      </c>
      <c r="M71" s="490">
        <v>454</v>
      </c>
      <c r="N71" s="712">
        <v>480</v>
      </c>
      <c r="O71" s="714">
        <v>500</v>
      </c>
    </row>
    <row r="72" spans="1:15" s="452" customFormat="1" ht="30" customHeight="1" x14ac:dyDescent="0.3">
      <c r="A72" s="25"/>
      <c r="B72" s="718"/>
      <c r="C72" s="443"/>
      <c r="D72" s="1247"/>
      <c r="E72" s="590"/>
      <c r="F72" s="1249"/>
      <c r="G72" s="1384"/>
      <c r="H72" s="1385"/>
      <c r="I72" s="1251"/>
      <c r="J72" s="934"/>
      <c r="K72" s="1386"/>
      <c r="L72" s="708" t="s">
        <v>187</v>
      </c>
      <c r="M72" s="490">
        <v>626</v>
      </c>
      <c r="N72" s="712">
        <v>650</v>
      </c>
      <c r="O72" s="714">
        <v>670</v>
      </c>
    </row>
    <row r="73" spans="1:15" s="452" customFormat="1" ht="18" customHeight="1" x14ac:dyDescent="0.3">
      <c r="A73" s="25"/>
      <c r="B73" s="718"/>
      <c r="C73" s="443"/>
      <c r="D73" s="1247"/>
      <c r="E73" s="590"/>
      <c r="F73" s="1249"/>
      <c r="G73" s="1384"/>
      <c r="H73" s="1385"/>
      <c r="I73" s="1251"/>
      <c r="J73" s="934"/>
      <c r="K73" s="1386"/>
      <c r="L73" s="708" t="s">
        <v>188</v>
      </c>
      <c r="M73" s="490">
        <v>21</v>
      </c>
      <c r="N73" s="712">
        <v>30</v>
      </c>
      <c r="O73" s="714">
        <v>30</v>
      </c>
    </row>
    <row r="74" spans="1:15" s="452" customFormat="1" ht="26" x14ac:dyDescent="0.3">
      <c r="A74" s="25"/>
      <c r="B74" s="718"/>
      <c r="C74" s="443"/>
      <c r="D74" s="1248"/>
      <c r="E74" s="590"/>
      <c r="F74" s="1249"/>
      <c r="G74" s="1384"/>
      <c r="H74" s="1385"/>
      <c r="I74" s="1251"/>
      <c r="J74" s="934"/>
      <c r="K74" s="1386"/>
      <c r="L74" s="708" t="s">
        <v>189</v>
      </c>
      <c r="M74" s="490">
        <v>3</v>
      </c>
      <c r="N74" s="712">
        <v>3</v>
      </c>
      <c r="O74" s="714">
        <v>3</v>
      </c>
    </row>
    <row r="75" spans="1:15" s="452" customFormat="1" ht="30" customHeight="1" x14ac:dyDescent="0.3">
      <c r="A75" s="25"/>
      <c r="B75" s="718"/>
      <c r="C75" s="443"/>
      <c r="D75" s="181" t="s">
        <v>280</v>
      </c>
      <c r="E75" s="431" t="s">
        <v>255</v>
      </c>
      <c r="F75" s="850" t="s">
        <v>132</v>
      </c>
      <c r="G75" s="927">
        <v>50.4</v>
      </c>
      <c r="H75" s="849">
        <v>60.5</v>
      </c>
      <c r="I75" s="884">
        <v>60.5</v>
      </c>
      <c r="J75" s="934"/>
      <c r="K75" s="836">
        <v>70</v>
      </c>
      <c r="L75" s="149" t="s">
        <v>268</v>
      </c>
      <c r="M75" s="290">
        <v>180</v>
      </c>
      <c r="N75" s="760">
        <v>186</v>
      </c>
      <c r="O75" s="193">
        <v>192</v>
      </c>
    </row>
    <row r="76" spans="1:15" s="452" customFormat="1" ht="30" customHeight="1" x14ac:dyDescent="0.3">
      <c r="A76" s="25"/>
      <c r="B76" s="718"/>
      <c r="C76" s="443"/>
      <c r="D76" s="727"/>
      <c r="E76" s="535"/>
      <c r="F76" s="850"/>
      <c r="G76" s="851"/>
      <c r="H76" s="849"/>
      <c r="I76" s="884"/>
      <c r="J76" s="934"/>
      <c r="K76" s="836"/>
      <c r="L76" s="149" t="s">
        <v>269</v>
      </c>
      <c r="M76" s="290">
        <v>14</v>
      </c>
      <c r="N76" s="760">
        <v>14</v>
      </c>
      <c r="O76" s="733">
        <v>14</v>
      </c>
    </row>
    <row r="77" spans="1:15" s="452" customFormat="1" ht="30" customHeight="1" x14ac:dyDescent="0.3">
      <c r="A77" s="25"/>
      <c r="B77" s="718"/>
      <c r="C77" s="443"/>
      <c r="D77" s="727"/>
      <c r="E77" s="535"/>
      <c r="F77" s="850"/>
      <c r="G77" s="851"/>
      <c r="H77" s="849"/>
      <c r="I77" s="884"/>
      <c r="J77" s="934"/>
      <c r="K77" s="836"/>
      <c r="L77" s="149" t="s">
        <v>234</v>
      </c>
      <c r="M77" s="290">
        <v>106</v>
      </c>
      <c r="N77" s="760">
        <v>110</v>
      </c>
      <c r="O77" s="733">
        <v>112</v>
      </c>
    </row>
    <row r="78" spans="1:15" s="452" customFormat="1" ht="30" customHeight="1" x14ac:dyDescent="0.3">
      <c r="A78" s="25"/>
      <c r="B78" s="718"/>
      <c r="C78" s="443"/>
      <c r="D78" s="323"/>
      <c r="E78" s="535"/>
      <c r="F78" s="850"/>
      <c r="G78" s="851"/>
      <c r="H78" s="849"/>
      <c r="I78" s="884"/>
      <c r="J78" s="934"/>
      <c r="K78" s="836"/>
      <c r="L78" s="149" t="s">
        <v>235</v>
      </c>
      <c r="M78" s="290">
        <v>74</v>
      </c>
      <c r="N78" s="760">
        <v>76</v>
      </c>
      <c r="O78" s="733">
        <v>80</v>
      </c>
    </row>
    <row r="79" spans="1:15" s="452" customFormat="1" ht="40.5" customHeight="1" x14ac:dyDescent="0.3">
      <c r="A79" s="25"/>
      <c r="B79" s="718"/>
      <c r="C79" s="443"/>
      <c r="D79" s="727" t="s">
        <v>236</v>
      </c>
      <c r="E79" s="571" t="s">
        <v>179</v>
      </c>
      <c r="F79" s="850" t="s">
        <v>132</v>
      </c>
      <c r="G79" s="927">
        <v>10</v>
      </c>
      <c r="H79" s="849">
        <v>10</v>
      </c>
      <c r="I79" s="884">
        <v>10</v>
      </c>
      <c r="J79" s="934"/>
      <c r="K79" s="836">
        <v>10</v>
      </c>
      <c r="L79" s="149" t="s">
        <v>191</v>
      </c>
      <c r="M79" s="290">
        <v>3</v>
      </c>
      <c r="N79" s="760">
        <v>3</v>
      </c>
      <c r="O79" s="733">
        <v>3</v>
      </c>
    </row>
    <row r="80" spans="1:15" s="452" customFormat="1" ht="23.25" customHeight="1" x14ac:dyDescent="0.3">
      <c r="A80" s="25"/>
      <c r="B80" s="718"/>
      <c r="C80" s="443"/>
      <c r="D80" s="1253" t="s">
        <v>90</v>
      </c>
      <c r="E80" s="535" t="s">
        <v>178</v>
      </c>
      <c r="F80" s="852" t="s">
        <v>132</v>
      </c>
      <c r="G80" s="929">
        <v>9</v>
      </c>
      <c r="H80" s="938">
        <v>9</v>
      </c>
      <c r="I80" s="853">
        <v>9</v>
      </c>
      <c r="J80" s="939"/>
      <c r="K80" s="947">
        <v>9</v>
      </c>
      <c r="L80" s="149" t="s">
        <v>67</v>
      </c>
      <c r="M80" s="290">
        <v>110</v>
      </c>
      <c r="N80" s="760">
        <v>120</v>
      </c>
      <c r="O80" s="1270">
        <v>120</v>
      </c>
    </row>
    <row r="81" spans="1:18" s="452" customFormat="1" ht="15" customHeight="1" thickBot="1" x14ac:dyDescent="0.35">
      <c r="A81" s="27"/>
      <c r="B81" s="717"/>
      <c r="C81" s="4"/>
      <c r="D81" s="1254"/>
      <c r="E81" s="536"/>
      <c r="F81" s="46" t="s">
        <v>11</v>
      </c>
      <c r="G81" s="782">
        <f t="shared" ref="G81:K81" si="7">G63</f>
        <v>2604.1999999999998</v>
      </c>
      <c r="H81" s="914">
        <f t="shared" si="7"/>
        <v>2680</v>
      </c>
      <c r="I81" s="368">
        <f t="shared" si="7"/>
        <v>2680</v>
      </c>
      <c r="J81" s="920">
        <f t="shared" si="7"/>
        <v>0</v>
      </c>
      <c r="K81" s="782">
        <f t="shared" si="7"/>
        <v>2694.5</v>
      </c>
      <c r="L81" s="20"/>
      <c r="M81" s="233"/>
      <c r="N81" s="275"/>
      <c r="O81" s="1271"/>
    </row>
    <row r="82" spans="1:18" s="452" customFormat="1" ht="28.5" customHeight="1" x14ac:dyDescent="0.3">
      <c r="A82" s="1192" t="s">
        <v>7</v>
      </c>
      <c r="B82" s="1195" t="s">
        <v>12</v>
      </c>
      <c r="C82" s="1198" t="s">
        <v>14</v>
      </c>
      <c r="D82" s="1183" t="s">
        <v>59</v>
      </c>
      <c r="E82" s="1201" t="s">
        <v>178</v>
      </c>
      <c r="F82" s="561" t="s">
        <v>10</v>
      </c>
      <c r="G82" s="789">
        <v>122.7</v>
      </c>
      <c r="H82" s="892">
        <v>122.7</v>
      </c>
      <c r="I82" s="877">
        <v>122.7</v>
      </c>
      <c r="J82" s="880"/>
      <c r="K82" s="789">
        <v>122.7</v>
      </c>
      <c r="L82" s="777" t="s">
        <v>58</v>
      </c>
      <c r="M82" s="502">
        <v>10629</v>
      </c>
      <c r="N82" s="479">
        <v>10629</v>
      </c>
      <c r="O82" s="552">
        <v>10629</v>
      </c>
    </row>
    <row r="83" spans="1:18" s="452" customFormat="1" ht="28.5" customHeight="1" x14ac:dyDescent="0.3">
      <c r="A83" s="1193"/>
      <c r="B83" s="1196"/>
      <c r="C83" s="1199"/>
      <c r="D83" s="1184"/>
      <c r="E83" s="1202"/>
      <c r="F83" s="739"/>
      <c r="G83" s="547"/>
      <c r="H83" s="912"/>
      <c r="I83" s="890"/>
      <c r="J83" s="913"/>
      <c r="K83" s="378"/>
      <c r="L83" s="762" t="s">
        <v>192</v>
      </c>
      <c r="M83" s="297">
        <v>626</v>
      </c>
      <c r="N83" s="123">
        <v>626</v>
      </c>
      <c r="O83" s="36">
        <v>626</v>
      </c>
    </row>
    <row r="84" spans="1:18" s="452" customFormat="1" ht="21.75" customHeight="1" x14ac:dyDescent="0.3">
      <c r="A84" s="1193"/>
      <c r="B84" s="1196"/>
      <c r="C84" s="1199"/>
      <c r="D84" s="1184"/>
      <c r="E84" s="1202"/>
      <c r="F84" s="740"/>
      <c r="G84" s="925"/>
      <c r="H84" s="779"/>
      <c r="I84" s="891"/>
      <c r="J84" s="915"/>
      <c r="K84" s="948"/>
      <c r="L84" s="1204" t="s">
        <v>278</v>
      </c>
      <c r="M84" s="290">
        <v>152</v>
      </c>
      <c r="N84" s="760">
        <v>152</v>
      </c>
      <c r="O84" s="195">
        <v>152</v>
      </c>
      <c r="P84" s="1255"/>
      <c r="Q84" s="1256"/>
      <c r="R84" s="453"/>
    </row>
    <row r="85" spans="1:18" s="452" customFormat="1" ht="15" customHeight="1" thickBot="1" x14ac:dyDescent="0.35">
      <c r="A85" s="1194"/>
      <c r="B85" s="1197"/>
      <c r="C85" s="1200"/>
      <c r="D85" s="1185"/>
      <c r="E85" s="1203"/>
      <c r="F85" s="46" t="s">
        <v>11</v>
      </c>
      <c r="G85" s="782">
        <f t="shared" ref="G85:K85" si="8">SUM(G82:G82)</f>
        <v>122.7</v>
      </c>
      <c r="H85" s="914">
        <f t="shared" si="8"/>
        <v>122.7</v>
      </c>
      <c r="I85" s="368">
        <f t="shared" si="8"/>
        <v>122.7</v>
      </c>
      <c r="J85" s="920">
        <f t="shared" si="8"/>
        <v>0</v>
      </c>
      <c r="K85" s="782">
        <f t="shared" si="8"/>
        <v>122.7</v>
      </c>
      <c r="L85" s="1205"/>
      <c r="M85" s="146"/>
      <c r="N85" s="761"/>
      <c r="O85" s="723"/>
    </row>
    <row r="86" spans="1:18" s="452" customFormat="1" ht="21.75" customHeight="1" x14ac:dyDescent="0.3">
      <c r="A86" s="447" t="s">
        <v>7</v>
      </c>
      <c r="B86" s="718" t="s">
        <v>12</v>
      </c>
      <c r="C86" s="719" t="s">
        <v>24</v>
      </c>
      <c r="D86" s="1261" t="s">
        <v>65</v>
      </c>
      <c r="E86" s="486" t="s">
        <v>178</v>
      </c>
      <c r="F86" s="249" t="s">
        <v>10</v>
      </c>
      <c r="G86" s="400">
        <v>118.6</v>
      </c>
      <c r="H86" s="940">
        <v>118.6</v>
      </c>
      <c r="I86" s="364">
        <v>118.6</v>
      </c>
      <c r="J86" s="941"/>
      <c r="K86" s="949">
        <v>118.6</v>
      </c>
      <c r="L86" s="1262" t="s">
        <v>66</v>
      </c>
      <c r="M86" s="297">
        <v>2000</v>
      </c>
      <c r="N86" s="123">
        <v>2000</v>
      </c>
      <c r="O86" s="196">
        <v>2000</v>
      </c>
      <c r="P86" s="1263"/>
      <c r="Q86" s="1264"/>
    </row>
    <row r="87" spans="1:18" s="452" customFormat="1" ht="15" customHeight="1" thickBot="1" x14ac:dyDescent="0.35">
      <c r="A87" s="447"/>
      <c r="B87" s="718"/>
      <c r="C87" s="719"/>
      <c r="D87" s="1257"/>
      <c r="E87" s="202"/>
      <c r="F87" s="46" t="s">
        <v>11</v>
      </c>
      <c r="G87" s="784">
        <f t="shared" ref="G87:K87" si="9">+G86</f>
        <v>118.6</v>
      </c>
      <c r="H87" s="916">
        <f t="shared" si="9"/>
        <v>118.6</v>
      </c>
      <c r="I87" s="403">
        <f t="shared" ref="I87:J87" si="10">+I86</f>
        <v>118.6</v>
      </c>
      <c r="J87" s="922">
        <f t="shared" si="10"/>
        <v>0</v>
      </c>
      <c r="K87" s="784">
        <f t="shared" si="9"/>
        <v>118.6</v>
      </c>
      <c r="L87" s="1205"/>
      <c r="M87" s="146"/>
      <c r="N87" s="761"/>
      <c r="O87" s="734"/>
    </row>
    <row r="88" spans="1:18" s="452" customFormat="1" ht="21.65" customHeight="1" x14ac:dyDescent="0.3">
      <c r="A88" s="24" t="s">
        <v>7</v>
      </c>
      <c r="B88" s="454" t="s">
        <v>12</v>
      </c>
      <c r="C88" s="130" t="s">
        <v>41</v>
      </c>
      <c r="D88" s="1261" t="s">
        <v>83</v>
      </c>
      <c r="E88" s="203" t="s">
        <v>89</v>
      </c>
      <c r="F88" s="744" t="s">
        <v>10</v>
      </c>
      <c r="G88" s="378"/>
      <c r="H88" s="888">
        <v>36.299999999999997</v>
      </c>
      <c r="I88" s="878">
        <v>36.299999999999997</v>
      </c>
      <c r="J88" s="523"/>
      <c r="K88" s="379">
        <v>36.299999999999997</v>
      </c>
      <c r="L88" s="1265" t="s">
        <v>198</v>
      </c>
      <c r="M88" s="559">
        <v>100</v>
      </c>
      <c r="N88" s="742"/>
      <c r="O88" s="732"/>
      <c r="P88" s="1267"/>
      <c r="Q88" s="1268"/>
    </row>
    <row r="89" spans="1:18" s="452" customFormat="1" ht="21" customHeight="1" x14ac:dyDescent="0.3">
      <c r="A89" s="25"/>
      <c r="B89" s="44"/>
      <c r="C89" s="132"/>
      <c r="D89" s="1257"/>
      <c r="E89" s="571" t="s">
        <v>177</v>
      </c>
      <c r="F89" s="56" t="s">
        <v>47</v>
      </c>
      <c r="G89" s="376">
        <f>41+3.2</f>
        <v>44.2</v>
      </c>
      <c r="H89" s="887"/>
      <c r="I89" s="377"/>
      <c r="J89" s="408"/>
      <c r="K89" s="376"/>
      <c r="L89" s="1266"/>
      <c r="M89" s="573"/>
      <c r="N89" s="713"/>
      <c r="O89" s="715"/>
      <c r="P89" s="1267"/>
      <c r="Q89" s="1268"/>
    </row>
    <row r="90" spans="1:18" s="452" customFormat="1" ht="27.75" customHeight="1" x14ac:dyDescent="0.3">
      <c r="A90" s="25"/>
      <c r="B90" s="44"/>
      <c r="C90" s="132"/>
      <c r="D90" s="1257"/>
      <c r="E90" s="204"/>
      <c r="F90" s="744"/>
      <c r="G90" s="378"/>
      <c r="H90" s="888"/>
      <c r="I90" s="878"/>
      <c r="J90" s="523"/>
      <c r="K90" s="378"/>
      <c r="L90" s="129" t="s">
        <v>228</v>
      </c>
      <c r="M90" s="295">
        <v>100</v>
      </c>
      <c r="N90" s="124">
        <v>100</v>
      </c>
      <c r="O90" s="475">
        <v>100</v>
      </c>
      <c r="P90" s="1267"/>
      <c r="Q90" s="1268"/>
    </row>
    <row r="91" spans="1:18" s="452" customFormat="1" ht="28.5" customHeight="1" x14ac:dyDescent="0.3">
      <c r="A91" s="25"/>
      <c r="B91" s="44"/>
      <c r="C91" s="132"/>
      <c r="D91" s="1257"/>
      <c r="E91" s="204"/>
      <c r="F91" s="855"/>
      <c r="G91" s="547"/>
      <c r="H91" s="888"/>
      <c r="I91" s="878"/>
      <c r="J91" s="881"/>
      <c r="K91" s="378"/>
      <c r="L91" s="7" t="s">
        <v>248</v>
      </c>
      <c r="M91" s="295">
        <v>100</v>
      </c>
      <c r="N91" s="124"/>
      <c r="O91" s="475"/>
      <c r="P91" s="1267"/>
      <c r="Q91" s="1268"/>
    </row>
    <row r="92" spans="1:18" s="452" customFormat="1" ht="36" customHeight="1" x14ac:dyDescent="0.3">
      <c r="A92" s="25"/>
      <c r="B92" s="44"/>
      <c r="C92" s="132"/>
      <c r="D92" s="1257"/>
      <c r="E92" s="204"/>
      <c r="F92" s="815" t="s">
        <v>133</v>
      </c>
      <c r="G92" s="929">
        <v>3.2</v>
      </c>
      <c r="H92" s="889"/>
      <c r="I92" s="879"/>
      <c r="J92" s="882"/>
      <c r="K92" s="379"/>
      <c r="L92" s="1269" t="s">
        <v>193</v>
      </c>
      <c r="M92" s="704">
        <v>35</v>
      </c>
      <c r="N92" s="560">
        <v>35</v>
      </c>
      <c r="O92" s="558">
        <v>35</v>
      </c>
      <c r="P92" s="1267"/>
      <c r="Q92" s="1268"/>
    </row>
    <row r="93" spans="1:18" s="452" customFormat="1" ht="15" customHeight="1" thickBot="1" x14ac:dyDescent="0.35">
      <c r="A93" s="25"/>
      <c r="B93" s="44"/>
      <c r="C93" s="132"/>
      <c r="D93" s="1254"/>
      <c r="E93" s="204"/>
      <c r="F93" s="786" t="s">
        <v>11</v>
      </c>
      <c r="G93" s="785">
        <f t="shared" ref="G93:K93" si="11">SUM(G88:G89)</f>
        <v>44.2</v>
      </c>
      <c r="H93" s="914">
        <f t="shared" si="11"/>
        <v>36.299999999999997</v>
      </c>
      <c r="I93" s="368">
        <f t="shared" si="11"/>
        <v>36.299999999999997</v>
      </c>
      <c r="J93" s="920">
        <f t="shared" si="11"/>
        <v>0</v>
      </c>
      <c r="K93" s="785">
        <f t="shared" si="11"/>
        <v>36.299999999999997</v>
      </c>
      <c r="L93" s="1246"/>
      <c r="M93" s="704"/>
      <c r="N93" s="560"/>
      <c r="O93" s="723"/>
      <c r="P93" s="1267"/>
      <c r="Q93" s="1268"/>
    </row>
    <row r="94" spans="1:18" s="452" customFormat="1" ht="33" customHeight="1" x14ac:dyDescent="0.3">
      <c r="A94" s="1288" t="s">
        <v>7</v>
      </c>
      <c r="B94" s="1195" t="s">
        <v>12</v>
      </c>
      <c r="C94" s="1290" t="s">
        <v>61</v>
      </c>
      <c r="D94" s="1275" t="s">
        <v>124</v>
      </c>
      <c r="E94" s="486"/>
      <c r="F94" s="787" t="s">
        <v>10</v>
      </c>
      <c r="G94" s="400">
        <v>10</v>
      </c>
      <c r="H94" s="942"/>
      <c r="I94" s="401"/>
      <c r="J94" s="375"/>
      <c r="K94" s="400"/>
      <c r="L94" s="1262" t="s">
        <v>125</v>
      </c>
      <c r="M94" s="145">
        <v>100</v>
      </c>
      <c r="N94" s="763"/>
      <c r="O94" s="765"/>
      <c r="P94" s="43"/>
    </row>
    <row r="95" spans="1:18" s="452" customFormat="1" ht="16.149999999999999" customHeight="1" thickBot="1" x14ac:dyDescent="0.35">
      <c r="A95" s="1289"/>
      <c r="B95" s="1197"/>
      <c r="C95" s="1291"/>
      <c r="D95" s="1276"/>
      <c r="E95" s="205"/>
      <c r="F95" s="46" t="s">
        <v>11</v>
      </c>
      <c r="G95" s="784">
        <f t="shared" ref="G95:K95" si="12">+G94</f>
        <v>10</v>
      </c>
      <c r="H95" s="916">
        <f t="shared" si="12"/>
        <v>0</v>
      </c>
      <c r="I95" s="403">
        <f t="shared" ref="I95:J95" si="13">+I94</f>
        <v>0</v>
      </c>
      <c r="J95" s="922">
        <f t="shared" si="13"/>
        <v>0</v>
      </c>
      <c r="K95" s="784">
        <f t="shared" si="12"/>
        <v>0</v>
      </c>
      <c r="L95" s="1205"/>
      <c r="M95" s="146"/>
      <c r="N95" s="761"/>
      <c r="O95" s="734"/>
    </row>
    <row r="96" spans="1:18" s="452" customFormat="1" ht="15" customHeight="1" thickBot="1" x14ac:dyDescent="0.35">
      <c r="A96" s="88" t="s">
        <v>7</v>
      </c>
      <c r="B96" s="89" t="s">
        <v>12</v>
      </c>
      <c r="C96" s="1292" t="s">
        <v>15</v>
      </c>
      <c r="D96" s="1292"/>
      <c r="E96" s="1293"/>
      <c r="F96" s="1293"/>
      <c r="G96" s="477">
        <f t="shared" ref="G96:K96" si="14">+G93+G87+G85+G81+G62+G95</f>
        <v>8787.5999999999985</v>
      </c>
      <c r="H96" s="917">
        <f t="shared" si="14"/>
        <v>8770.6</v>
      </c>
      <c r="I96" s="467">
        <f t="shared" si="14"/>
        <v>8770.6</v>
      </c>
      <c r="J96" s="923">
        <f t="shared" si="14"/>
        <v>0</v>
      </c>
      <c r="K96" s="92">
        <f t="shared" si="14"/>
        <v>8785.1</v>
      </c>
      <c r="L96" s="1294"/>
      <c r="M96" s="1295"/>
      <c r="N96" s="1295"/>
      <c r="O96" s="1296"/>
    </row>
    <row r="97" spans="1:20" s="452" customFormat="1" ht="15" customHeight="1" thickBot="1" x14ac:dyDescent="0.35">
      <c r="A97" s="28" t="s">
        <v>7</v>
      </c>
      <c r="B97" s="94" t="s">
        <v>14</v>
      </c>
      <c r="C97" s="1272" t="s">
        <v>96</v>
      </c>
      <c r="D97" s="1234"/>
      <c r="E97" s="1234"/>
      <c r="F97" s="1234"/>
      <c r="G97" s="1234"/>
      <c r="H97" s="1234"/>
      <c r="I97" s="1234"/>
      <c r="J97" s="1234"/>
      <c r="K97" s="1234"/>
      <c r="L97" s="1234"/>
      <c r="M97" s="1007"/>
      <c r="N97" s="1007"/>
      <c r="O97" s="1008"/>
    </row>
    <row r="98" spans="1:20" s="452" customFormat="1" ht="25.5" customHeight="1" x14ac:dyDescent="0.3">
      <c r="A98" s="29" t="s">
        <v>7</v>
      </c>
      <c r="B98" s="19" t="s">
        <v>14</v>
      </c>
      <c r="C98" s="8" t="s">
        <v>7</v>
      </c>
      <c r="D98" s="1279" t="s">
        <v>259</v>
      </c>
      <c r="E98" s="203"/>
      <c r="F98" s="731" t="s">
        <v>10</v>
      </c>
      <c r="G98" s="548"/>
      <c r="H98" s="956">
        <v>24.5</v>
      </c>
      <c r="I98" s="119">
        <v>24.5</v>
      </c>
      <c r="J98" s="225"/>
      <c r="K98" s="548"/>
      <c r="L98" s="797" t="s">
        <v>126</v>
      </c>
      <c r="M98" s="220"/>
      <c r="N98" s="137">
        <v>2</v>
      </c>
      <c r="O98" s="311"/>
    </row>
    <row r="99" spans="1:20" s="452" customFormat="1" ht="26.25" customHeight="1" x14ac:dyDescent="0.3">
      <c r="A99" s="825"/>
      <c r="B99" s="430"/>
      <c r="C99" s="432"/>
      <c r="D99" s="1247"/>
      <c r="E99" s="800"/>
      <c r="F99" s="771"/>
      <c r="G99" s="93"/>
      <c r="H99" s="957"/>
      <c r="I99" s="120"/>
      <c r="J99" s="346"/>
      <c r="K99" s="93"/>
      <c r="L99" s="810" t="s">
        <v>127</v>
      </c>
      <c r="M99" s="226"/>
      <c r="N99" s="127">
        <v>2</v>
      </c>
      <c r="O99" s="808"/>
    </row>
    <row r="100" spans="1:20" s="452" customFormat="1" ht="13.5" customHeight="1" thickBot="1" x14ac:dyDescent="0.35">
      <c r="A100" s="299"/>
      <c r="B100" s="300"/>
      <c r="C100" s="826"/>
      <c r="D100" s="725"/>
      <c r="E100" s="302"/>
      <c r="F100" s="788" t="s">
        <v>11</v>
      </c>
      <c r="G100" s="579">
        <f t="shared" ref="G100:K100" si="15">G98</f>
        <v>0</v>
      </c>
      <c r="H100" s="328">
        <f t="shared" si="15"/>
        <v>24.5</v>
      </c>
      <c r="I100" s="854">
        <f t="shared" si="15"/>
        <v>24.5</v>
      </c>
      <c r="J100" s="952">
        <f t="shared" si="15"/>
        <v>0</v>
      </c>
      <c r="K100" s="579">
        <f t="shared" si="15"/>
        <v>0</v>
      </c>
      <c r="L100" s="798"/>
      <c r="M100" s="827"/>
      <c r="N100" s="811"/>
      <c r="O100" s="307"/>
    </row>
    <row r="101" spans="1:20" s="452" customFormat="1" ht="15" customHeight="1" x14ac:dyDescent="0.3">
      <c r="A101" s="429" t="s">
        <v>7</v>
      </c>
      <c r="B101" s="430" t="s">
        <v>14</v>
      </c>
      <c r="C101" s="432" t="s">
        <v>12</v>
      </c>
      <c r="D101" s="1280" t="s">
        <v>100</v>
      </c>
      <c r="E101" s="823"/>
      <c r="F101" s="992" t="s">
        <v>10</v>
      </c>
      <c r="G101" s="140">
        <v>40</v>
      </c>
      <c r="H101" s="993">
        <v>1025</v>
      </c>
      <c r="I101" s="994">
        <f>1025+12</f>
        <v>1037</v>
      </c>
      <c r="J101" s="995">
        <f>+I101-H101</f>
        <v>12</v>
      </c>
      <c r="K101" s="140">
        <v>275.89999999999998</v>
      </c>
      <c r="L101" s="128"/>
      <c r="M101" s="804"/>
      <c r="N101" s="126"/>
      <c r="O101" s="809"/>
      <c r="Q101" s="812" t="s">
        <v>10</v>
      </c>
      <c r="R101" s="813">
        <f>G104</f>
        <v>40</v>
      </c>
      <c r="S101" s="813">
        <f>H106+H109</f>
        <v>1025</v>
      </c>
      <c r="T101" s="813">
        <f>K106+K109</f>
        <v>275.89999999999998</v>
      </c>
    </row>
    <row r="102" spans="1:20" s="452" customFormat="1" ht="15" customHeight="1" x14ac:dyDescent="0.3">
      <c r="A102" s="429"/>
      <c r="B102" s="430"/>
      <c r="C102" s="432"/>
      <c r="D102" s="1281"/>
      <c r="E102" s="824"/>
      <c r="F102" s="730" t="s">
        <v>71</v>
      </c>
      <c r="G102" s="93"/>
      <c r="H102" s="957"/>
      <c r="I102" s="120"/>
      <c r="J102" s="346"/>
      <c r="K102" s="93">
        <v>2964.9</v>
      </c>
      <c r="L102" s="87"/>
      <c r="M102" s="807"/>
      <c r="N102" s="165"/>
      <c r="O102" s="808"/>
      <c r="Q102" s="812" t="s">
        <v>71</v>
      </c>
      <c r="R102" s="813"/>
      <c r="S102" s="813"/>
      <c r="T102" s="813">
        <f>K107</f>
        <v>2964.9</v>
      </c>
    </row>
    <row r="103" spans="1:20" s="452" customFormat="1" ht="18" customHeight="1" x14ac:dyDescent="0.3">
      <c r="A103" s="429"/>
      <c r="B103" s="430"/>
      <c r="C103" s="432"/>
      <c r="D103" s="1282"/>
      <c r="E103" s="800"/>
      <c r="F103" s="729" t="s">
        <v>28</v>
      </c>
      <c r="G103" s="41"/>
      <c r="H103" s="958">
        <v>2022</v>
      </c>
      <c r="I103" s="164">
        <v>2022</v>
      </c>
      <c r="J103" s="806"/>
      <c r="K103" s="41">
        <v>3062.1</v>
      </c>
      <c r="L103" s="801"/>
      <c r="M103" s="805"/>
      <c r="N103" s="802"/>
      <c r="O103" s="803"/>
      <c r="Q103" s="812" t="s">
        <v>28</v>
      </c>
      <c r="R103" s="813"/>
      <c r="S103" s="813">
        <f>H105+H108</f>
        <v>2022</v>
      </c>
      <c r="T103" s="813">
        <f>K105+K108</f>
        <v>3062.1</v>
      </c>
    </row>
    <row r="104" spans="1:20" s="452" customFormat="1" ht="27.75" customHeight="1" x14ac:dyDescent="0.3">
      <c r="A104" s="447"/>
      <c r="B104" s="718"/>
      <c r="C104" s="432"/>
      <c r="D104" s="727" t="s">
        <v>169</v>
      </c>
      <c r="E104" s="53" t="s">
        <v>177</v>
      </c>
      <c r="F104" s="818" t="s">
        <v>132</v>
      </c>
      <c r="G104" s="926">
        <v>40</v>
      </c>
      <c r="H104" s="926"/>
      <c r="I104" s="821"/>
      <c r="J104" s="822"/>
      <c r="K104" s="862"/>
      <c r="L104" s="709" t="s">
        <v>116</v>
      </c>
      <c r="M104" s="169"/>
      <c r="N104" s="124">
        <v>1</v>
      </c>
      <c r="O104" s="475"/>
      <c r="Q104" s="812" t="s">
        <v>276</v>
      </c>
      <c r="R104" s="814">
        <f>SUM(R101:R103)</f>
        <v>40</v>
      </c>
      <c r="S104" s="814">
        <f>SUM(S101:S103)</f>
        <v>3047</v>
      </c>
      <c r="T104" s="814">
        <f>SUM(T101:T103)</f>
        <v>6302.9</v>
      </c>
    </row>
    <row r="105" spans="1:20" s="452" customFormat="1" ht="18" customHeight="1" x14ac:dyDescent="0.3">
      <c r="A105" s="447"/>
      <c r="B105" s="718"/>
      <c r="C105" s="432"/>
      <c r="D105" s="85"/>
      <c r="E105" s="790" t="s">
        <v>25</v>
      </c>
      <c r="F105" s="818" t="s">
        <v>135</v>
      </c>
      <c r="G105" s="926"/>
      <c r="H105" s="926">
        <v>1060</v>
      </c>
      <c r="I105" s="821">
        <v>1060</v>
      </c>
      <c r="J105" s="822"/>
      <c r="K105" s="862">
        <v>2100</v>
      </c>
      <c r="L105" s="709" t="s">
        <v>224</v>
      </c>
      <c r="M105" s="170"/>
      <c r="N105" s="713">
        <v>30</v>
      </c>
      <c r="O105" s="715">
        <v>100</v>
      </c>
      <c r="R105" s="453"/>
    </row>
    <row r="106" spans="1:20" s="452" customFormat="1" ht="15" customHeight="1" x14ac:dyDescent="0.3">
      <c r="A106" s="447"/>
      <c r="B106" s="718"/>
      <c r="C106" s="432"/>
      <c r="D106" s="1150" t="s">
        <v>106</v>
      </c>
      <c r="E106" s="451" t="s">
        <v>25</v>
      </c>
      <c r="F106" s="819" t="s">
        <v>132</v>
      </c>
      <c r="G106" s="926"/>
      <c r="H106" s="926">
        <v>1000</v>
      </c>
      <c r="I106" s="821">
        <v>1000</v>
      </c>
      <c r="J106" s="822"/>
      <c r="K106" s="862">
        <v>250.9</v>
      </c>
      <c r="L106" s="1245" t="s">
        <v>224</v>
      </c>
      <c r="M106" s="1283"/>
      <c r="N106" s="1285">
        <v>35</v>
      </c>
      <c r="O106" s="1287">
        <v>85</v>
      </c>
      <c r="R106" s="453"/>
    </row>
    <row r="107" spans="1:20" s="452" customFormat="1" ht="15" customHeight="1" x14ac:dyDescent="0.3">
      <c r="A107" s="447"/>
      <c r="B107" s="718"/>
      <c r="C107" s="432"/>
      <c r="D107" s="1248"/>
      <c r="E107" s="790" t="s">
        <v>177</v>
      </c>
      <c r="F107" s="819" t="s">
        <v>134</v>
      </c>
      <c r="G107" s="926"/>
      <c r="H107" s="926"/>
      <c r="I107" s="821"/>
      <c r="J107" s="822"/>
      <c r="K107" s="862">
        <v>2964.9</v>
      </c>
      <c r="L107" s="1266"/>
      <c r="M107" s="1284"/>
      <c r="N107" s="1286"/>
      <c r="O107" s="1191"/>
      <c r="R107" s="453"/>
    </row>
    <row r="108" spans="1:20" s="452" customFormat="1" ht="27" customHeight="1" x14ac:dyDescent="0.3">
      <c r="A108" s="447"/>
      <c r="B108" s="718"/>
      <c r="C108" s="432"/>
      <c r="D108" s="458" t="s">
        <v>111</v>
      </c>
      <c r="E108" s="166" t="s">
        <v>225</v>
      </c>
      <c r="F108" s="819" t="s">
        <v>135</v>
      </c>
      <c r="G108" s="926"/>
      <c r="H108" s="926">
        <v>962</v>
      </c>
      <c r="I108" s="821">
        <v>962</v>
      </c>
      <c r="J108" s="822"/>
      <c r="K108" s="862">
        <v>962.1</v>
      </c>
      <c r="L108" s="129" t="s">
        <v>224</v>
      </c>
      <c r="M108" s="169"/>
      <c r="N108" s="124">
        <v>50</v>
      </c>
      <c r="O108" s="475">
        <v>100</v>
      </c>
      <c r="R108" s="453"/>
    </row>
    <row r="109" spans="1:20" s="452" customFormat="1" ht="40.5" customHeight="1" x14ac:dyDescent="0.3">
      <c r="A109" s="447"/>
      <c r="B109" s="718"/>
      <c r="C109" s="432"/>
      <c r="D109" s="863" t="s">
        <v>117</v>
      </c>
      <c r="E109" s="53" t="s">
        <v>226</v>
      </c>
      <c r="F109" s="818" t="s">
        <v>132</v>
      </c>
      <c r="G109" s="926"/>
      <c r="H109" s="820">
        <v>25</v>
      </c>
      <c r="I109" s="821">
        <v>25</v>
      </c>
      <c r="J109" s="822"/>
      <c r="K109" s="862">
        <v>25</v>
      </c>
      <c r="L109" s="129" t="s">
        <v>116</v>
      </c>
      <c r="M109" s="169"/>
      <c r="N109" s="124"/>
      <c r="O109" s="475">
        <v>1</v>
      </c>
      <c r="R109" s="453"/>
    </row>
    <row r="110" spans="1:20" s="452" customFormat="1" ht="28.5" customHeight="1" x14ac:dyDescent="0.3">
      <c r="A110" s="447"/>
      <c r="B110" s="861"/>
      <c r="C110" s="432"/>
      <c r="D110" s="865" t="s">
        <v>282</v>
      </c>
      <c r="E110" s="866" t="s">
        <v>283</v>
      </c>
      <c r="F110" s="991" t="s">
        <v>132</v>
      </c>
      <c r="G110" s="820"/>
      <c r="H110" s="988">
        <v>0</v>
      </c>
      <c r="I110" s="989">
        <v>12</v>
      </c>
      <c r="J110" s="990">
        <f>+I110-H110</f>
        <v>12</v>
      </c>
      <c r="K110" s="820"/>
      <c r="L110" s="867" t="s">
        <v>281</v>
      </c>
      <c r="M110" s="868"/>
      <c r="N110" s="869">
        <v>1</v>
      </c>
      <c r="O110" s="870"/>
      <c r="R110" s="453"/>
    </row>
    <row r="111" spans="1:20" s="452" customFormat="1" ht="24.75" customHeight="1" x14ac:dyDescent="0.3">
      <c r="A111" s="447"/>
      <c r="B111" s="861"/>
      <c r="C111" s="432"/>
      <c r="D111" s="865"/>
      <c r="E111" s="866" t="s">
        <v>177</v>
      </c>
      <c r="F111" s="815"/>
      <c r="G111" s="864"/>
      <c r="H111" s="950"/>
      <c r="I111" s="816"/>
      <c r="J111" s="817"/>
      <c r="K111" s="864"/>
      <c r="L111" s="871" t="s">
        <v>284</v>
      </c>
      <c r="M111" s="872"/>
      <c r="N111" s="873"/>
      <c r="O111" s="874">
        <v>1</v>
      </c>
      <c r="R111" s="453"/>
    </row>
    <row r="112" spans="1:20" s="452" customFormat="1" ht="13.5" customHeight="1" thickBot="1" x14ac:dyDescent="0.35">
      <c r="A112" s="30"/>
      <c r="B112" s="18"/>
      <c r="C112" s="228"/>
      <c r="D112" s="141"/>
      <c r="E112" s="791"/>
      <c r="F112" s="788" t="s">
        <v>11</v>
      </c>
      <c r="G112" s="579">
        <f t="shared" ref="G112:K112" si="16">SUM(G101:G103)</f>
        <v>40</v>
      </c>
      <c r="H112" s="328">
        <f t="shared" si="16"/>
        <v>3047</v>
      </c>
      <c r="I112" s="996">
        <f t="shared" si="16"/>
        <v>3059</v>
      </c>
      <c r="J112" s="997">
        <f t="shared" si="16"/>
        <v>12</v>
      </c>
      <c r="K112" s="579">
        <f t="shared" si="16"/>
        <v>6302.9</v>
      </c>
      <c r="L112" s="710"/>
      <c r="M112" s="231"/>
      <c r="N112" s="741"/>
      <c r="O112" s="197"/>
    </row>
    <row r="113" spans="1:20" s="452" customFormat="1" ht="42" customHeight="1" x14ac:dyDescent="0.3">
      <c r="A113" s="29" t="s">
        <v>7</v>
      </c>
      <c r="B113" s="19" t="s">
        <v>14</v>
      </c>
      <c r="C113" s="8" t="s">
        <v>14</v>
      </c>
      <c r="D113" s="858" t="s">
        <v>105</v>
      </c>
      <c r="E113" s="832"/>
      <c r="F113" s="1001" t="s">
        <v>10</v>
      </c>
      <c r="G113" s="834">
        <v>620.9</v>
      </c>
      <c r="H113" s="1002">
        <v>521</v>
      </c>
      <c r="I113" s="1003">
        <f>521-12</f>
        <v>509</v>
      </c>
      <c r="J113" s="1004">
        <f>+I113-H113</f>
        <v>-12</v>
      </c>
      <c r="K113" s="954">
        <v>498.5</v>
      </c>
      <c r="L113" s="780"/>
      <c r="M113" s="232"/>
      <c r="N113" s="270"/>
      <c r="O113" s="765"/>
      <c r="Q113" s="812" t="s">
        <v>10</v>
      </c>
      <c r="R113" s="813">
        <f>G114+G115+G116+G117+G118+G119+G120+G121+G122+G129+G137+G138+G139</f>
        <v>620.9</v>
      </c>
      <c r="S113" s="813">
        <f>H123+H124+H125+H126+H127+H130+H131+H132+H133+H137+H138</f>
        <v>521</v>
      </c>
      <c r="T113" s="813">
        <f>K128+K134+K135+K137+K138</f>
        <v>498.5</v>
      </c>
    </row>
    <row r="114" spans="1:20" s="452" customFormat="1" ht="41.25" customHeight="1" x14ac:dyDescent="0.3">
      <c r="A114" s="429"/>
      <c r="B114" s="430"/>
      <c r="C114" s="432"/>
      <c r="D114" s="703" t="s">
        <v>44</v>
      </c>
      <c r="E114" s="833"/>
      <c r="F114" s="818" t="s">
        <v>132</v>
      </c>
      <c r="G114" s="927">
        <v>66.8</v>
      </c>
      <c r="H114" s="927"/>
      <c r="I114" s="835"/>
      <c r="J114" s="885"/>
      <c r="K114" s="836"/>
      <c r="L114" s="7" t="s">
        <v>119</v>
      </c>
      <c r="M114" s="295">
        <v>100</v>
      </c>
      <c r="N114" s="273"/>
      <c r="O114" s="193"/>
      <c r="T114" s="453"/>
    </row>
    <row r="115" spans="1:20" s="452" customFormat="1" ht="27.75" customHeight="1" x14ac:dyDescent="0.3">
      <c r="A115" s="429"/>
      <c r="B115" s="430"/>
      <c r="C115" s="432"/>
      <c r="D115" s="435"/>
      <c r="E115" s="436"/>
      <c r="F115" s="818" t="s">
        <v>132</v>
      </c>
      <c r="G115" s="927">
        <v>2.2000000000000002</v>
      </c>
      <c r="H115" s="927"/>
      <c r="I115" s="835"/>
      <c r="J115" s="885"/>
      <c r="K115" s="836"/>
      <c r="L115" s="135" t="s">
        <v>199</v>
      </c>
      <c r="M115" s="298">
        <v>2</v>
      </c>
      <c r="N115" s="500"/>
      <c r="O115" s="193"/>
    </row>
    <row r="116" spans="1:20" s="452" customFormat="1" ht="28.5" customHeight="1" x14ac:dyDescent="0.3">
      <c r="A116" s="429"/>
      <c r="B116" s="430"/>
      <c r="C116" s="432"/>
      <c r="D116" s="435"/>
      <c r="E116" s="436"/>
      <c r="F116" s="818" t="s">
        <v>132</v>
      </c>
      <c r="G116" s="927">
        <v>21</v>
      </c>
      <c r="H116" s="927"/>
      <c r="I116" s="835"/>
      <c r="J116" s="885"/>
      <c r="K116" s="836"/>
      <c r="L116" s="135" t="s">
        <v>175</v>
      </c>
      <c r="M116" s="298">
        <v>1</v>
      </c>
      <c r="N116" s="500"/>
      <c r="O116" s="193"/>
    </row>
    <row r="117" spans="1:20" s="452" customFormat="1" ht="27.75" customHeight="1" x14ac:dyDescent="0.3">
      <c r="A117" s="429"/>
      <c r="B117" s="430"/>
      <c r="C117" s="432"/>
      <c r="D117" s="435"/>
      <c r="E117" s="436"/>
      <c r="F117" s="818" t="s">
        <v>132</v>
      </c>
      <c r="G117" s="927">
        <v>11.8</v>
      </c>
      <c r="H117" s="927"/>
      <c r="I117" s="835"/>
      <c r="J117" s="885"/>
      <c r="K117" s="836"/>
      <c r="L117" s="7" t="s">
        <v>209</v>
      </c>
      <c r="M117" s="795">
        <v>1</v>
      </c>
      <c r="N117" s="442"/>
      <c r="O117" s="766"/>
    </row>
    <row r="118" spans="1:20" s="452" customFormat="1" ht="30" customHeight="1" x14ac:dyDescent="0.3">
      <c r="A118" s="429"/>
      <c r="B118" s="430"/>
      <c r="C118" s="432"/>
      <c r="D118" s="435"/>
      <c r="E118" s="436"/>
      <c r="F118" s="818" t="s">
        <v>132</v>
      </c>
      <c r="G118" s="927">
        <v>29.9</v>
      </c>
      <c r="H118" s="927"/>
      <c r="I118" s="835"/>
      <c r="J118" s="885"/>
      <c r="K118" s="836"/>
      <c r="L118" s="7" t="s">
        <v>272</v>
      </c>
      <c r="M118" s="298">
        <v>1</v>
      </c>
      <c r="N118" s="500"/>
      <c r="O118" s="193"/>
    </row>
    <row r="119" spans="1:20" s="452" customFormat="1" ht="26.25" customHeight="1" x14ac:dyDescent="0.3">
      <c r="A119" s="429"/>
      <c r="B119" s="430"/>
      <c r="C119" s="432"/>
      <c r="D119" s="435"/>
      <c r="E119" s="436"/>
      <c r="F119" s="818" t="s">
        <v>132</v>
      </c>
      <c r="G119" s="927">
        <v>9.5</v>
      </c>
      <c r="H119" s="927"/>
      <c r="I119" s="835"/>
      <c r="J119" s="885"/>
      <c r="K119" s="836"/>
      <c r="L119" s="7" t="s">
        <v>127</v>
      </c>
      <c r="M119" s="298">
        <v>1</v>
      </c>
      <c r="N119" s="500"/>
      <c r="O119" s="193"/>
    </row>
    <row r="120" spans="1:20" s="452" customFormat="1" ht="30" customHeight="1" x14ac:dyDescent="0.3">
      <c r="A120" s="429"/>
      <c r="B120" s="430"/>
      <c r="C120" s="432"/>
      <c r="D120" s="435"/>
      <c r="E120" s="436"/>
      <c r="F120" s="818" t="s">
        <v>132</v>
      </c>
      <c r="G120" s="927">
        <v>23</v>
      </c>
      <c r="H120" s="927"/>
      <c r="I120" s="835"/>
      <c r="J120" s="885"/>
      <c r="K120" s="836"/>
      <c r="L120" s="135" t="s">
        <v>256</v>
      </c>
      <c r="M120" s="298">
        <v>100</v>
      </c>
      <c r="N120" s="501"/>
      <c r="O120" s="193"/>
      <c r="P120" s="1304"/>
      <c r="Q120" s="1305"/>
    </row>
    <row r="121" spans="1:20" s="452" customFormat="1" ht="43.5" customHeight="1" x14ac:dyDescent="0.3">
      <c r="A121" s="429"/>
      <c r="B121" s="430"/>
      <c r="C121" s="432"/>
      <c r="D121" s="435"/>
      <c r="E121" s="436"/>
      <c r="F121" s="818" t="s">
        <v>132</v>
      </c>
      <c r="G121" s="927">
        <v>54.2</v>
      </c>
      <c r="H121" s="927"/>
      <c r="I121" s="835"/>
      <c r="J121" s="885"/>
      <c r="K121" s="836"/>
      <c r="L121" s="135" t="s">
        <v>210</v>
      </c>
      <c r="M121" s="298">
        <v>100</v>
      </c>
      <c r="N121" s="501"/>
      <c r="O121" s="193"/>
    </row>
    <row r="122" spans="1:20" s="452" customFormat="1" ht="42" customHeight="1" x14ac:dyDescent="0.3">
      <c r="A122" s="429"/>
      <c r="B122" s="430"/>
      <c r="C122" s="432"/>
      <c r="D122" s="435"/>
      <c r="E122" s="436"/>
      <c r="F122" s="818" t="s">
        <v>132</v>
      </c>
      <c r="G122" s="927">
        <v>5.5</v>
      </c>
      <c r="H122" s="927"/>
      <c r="I122" s="835"/>
      <c r="J122" s="885"/>
      <c r="K122" s="836"/>
      <c r="L122" s="799" t="s">
        <v>211</v>
      </c>
      <c r="M122" s="795">
        <v>100</v>
      </c>
      <c r="N122" s="505"/>
      <c r="O122" s="766"/>
    </row>
    <row r="123" spans="1:20" s="452" customFormat="1" ht="27.75" customHeight="1" x14ac:dyDescent="0.3">
      <c r="A123" s="429"/>
      <c r="B123" s="430"/>
      <c r="C123" s="432"/>
      <c r="D123" s="435"/>
      <c r="E123" s="436"/>
      <c r="F123" s="818" t="s">
        <v>132</v>
      </c>
      <c r="G123" s="927"/>
      <c r="H123" s="927">
        <v>9.5</v>
      </c>
      <c r="I123" s="835">
        <v>9.5</v>
      </c>
      <c r="J123" s="885"/>
      <c r="K123" s="836"/>
      <c r="L123" s="799" t="s">
        <v>212</v>
      </c>
      <c r="M123" s="795"/>
      <c r="N123" s="505">
        <v>100</v>
      </c>
      <c r="O123" s="766"/>
    </row>
    <row r="124" spans="1:20" s="452" customFormat="1" ht="29.25" customHeight="1" x14ac:dyDescent="0.3">
      <c r="A124" s="429"/>
      <c r="B124" s="430"/>
      <c r="C124" s="432"/>
      <c r="D124" s="435"/>
      <c r="E124" s="436"/>
      <c r="F124" s="818" t="s">
        <v>132</v>
      </c>
      <c r="G124" s="927"/>
      <c r="H124" s="927">
        <v>5</v>
      </c>
      <c r="I124" s="835">
        <v>5</v>
      </c>
      <c r="J124" s="885"/>
      <c r="K124" s="836"/>
      <c r="L124" s="135" t="s">
        <v>213</v>
      </c>
      <c r="M124" s="298"/>
      <c r="N124" s="501">
        <v>100</v>
      </c>
      <c r="O124" s="193"/>
    </row>
    <row r="125" spans="1:20" s="452" customFormat="1" ht="26.25" customHeight="1" x14ac:dyDescent="0.3">
      <c r="A125" s="429"/>
      <c r="B125" s="430"/>
      <c r="C125" s="432"/>
      <c r="D125" s="435"/>
      <c r="E125" s="436"/>
      <c r="F125" s="818" t="s">
        <v>132</v>
      </c>
      <c r="G125" s="927"/>
      <c r="H125" s="927">
        <v>20.6</v>
      </c>
      <c r="I125" s="835">
        <v>20.6</v>
      </c>
      <c r="J125" s="885"/>
      <c r="K125" s="836"/>
      <c r="L125" s="135" t="s">
        <v>214</v>
      </c>
      <c r="M125" s="298"/>
      <c r="N125" s="501">
        <v>100</v>
      </c>
      <c r="O125" s="193"/>
    </row>
    <row r="126" spans="1:20" s="452" customFormat="1" ht="28.5" customHeight="1" x14ac:dyDescent="0.3">
      <c r="A126" s="429"/>
      <c r="B126" s="430"/>
      <c r="C126" s="432"/>
      <c r="D126" s="435"/>
      <c r="E126" s="436"/>
      <c r="F126" s="818" t="s">
        <v>132</v>
      </c>
      <c r="G126" s="927"/>
      <c r="H126" s="927">
        <v>38</v>
      </c>
      <c r="I126" s="835">
        <v>38</v>
      </c>
      <c r="J126" s="885"/>
      <c r="K126" s="836"/>
      <c r="L126" s="799" t="s">
        <v>237</v>
      </c>
      <c r="M126" s="795"/>
      <c r="N126" s="505">
        <v>100</v>
      </c>
      <c r="O126" s="766"/>
    </row>
    <row r="127" spans="1:20" s="452" customFormat="1" ht="26.25" customHeight="1" x14ac:dyDescent="0.3">
      <c r="A127" s="429"/>
      <c r="B127" s="430"/>
      <c r="C127" s="432"/>
      <c r="D127" s="435"/>
      <c r="E127" s="436"/>
      <c r="F127" s="818" t="s">
        <v>132</v>
      </c>
      <c r="G127" s="927"/>
      <c r="H127" s="927">
        <v>9</v>
      </c>
      <c r="I127" s="835">
        <v>9</v>
      </c>
      <c r="J127" s="885"/>
      <c r="K127" s="836"/>
      <c r="L127" s="135" t="s">
        <v>215</v>
      </c>
      <c r="M127" s="298"/>
      <c r="N127" s="501">
        <v>100</v>
      </c>
      <c r="O127" s="193"/>
    </row>
    <row r="128" spans="1:20" s="452" customFormat="1" ht="39" customHeight="1" x14ac:dyDescent="0.3">
      <c r="A128" s="429"/>
      <c r="B128" s="430"/>
      <c r="C128" s="432"/>
      <c r="D128" s="435"/>
      <c r="E128" s="436"/>
      <c r="F128" s="818" t="s">
        <v>132</v>
      </c>
      <c r="G128" s="927"/>
      <c r="H128" s="927"/>
      <c r="I128" s="835"/>
      <c r="J128" s="885"/>
      <c r="K128" s="836">
        <v>64.5</v>
      </c>
      <c r="L128" s="707" t="s">
        <v>216</v>
      </c>
      <c r="M128" s="796"/>
      <c r="N128" s="515"/>
      <c r="O128" s="733">
        <v>100</v>
      </c>
    </row>
    <row r="129" spans="1:15" s="452" customFormat="1" ht="26.25" customHeight="1" x14ac:dyDescent="0.3">
      <c r="A129" s="447"/>
      <c r="B129" s="718"/>
      <c r="C129" s="748"/>
      <c r="D129" s="1306" t="s">
        <v>112</v>
      </c>
      <c r="E129" s="792"/>
      <c r="F129" s="818" t="s">
        <v>132</v>
      </c>
      <c r="G129" s="927">
        <v>14.7</v>
      </c>
      <c r="H129" s="927"/>
      <c r="I129" s="835"/>
      <c r="J129" s="885"/>
      <c r="K129" s="836"/>
      <c r="L129" s="752" t="s">
        <v>207</v>
      </c>
      <c r="M129" s="138">
        <v>100</v>
      </c>
      <c r="N129" s="139"/>
      <c r="O129" s="714"/>
    </row>
    <row r="130" spans="1:15" s="452" customFormat="1" ht="17.25" customHeight="1" x14ac:dyDescent="0.3">
      <c r="A130" s="447"/>
      <c r="B130" s="718"/>
      <c r="C130" s="748"/>
      <c r="D130" s="1307"/>
      <c r="E130" s="793"/>
      <c r="F130" s="818" t="s">
        <v>132</v>
      </c>
      <c r="G130" s="836"/>
      <c r="H130" s="927">
        <v>9.6</v>
      </c>
      <c r="I130" s="835">
        <v>9.6</v>
      </c>
      <c r="J130" s="885"/>
      <c r="K130" s="836"/>
      <c r="L130" s="167" t="s">
        <v>200</v>
      </c>
      <c r="M130" s="508"/>
      <c r="N130" s="509">
        <v>1</v>
      </c>
      <c r="O130" s="475"/>
    </row>
    <row r="131" spans="1:15" s="452" customFormat="1" ht="25.9" customHeight="1" x14ac:dyDescent="0.3">
      <c r="A131" s="447"/>
      <c r="B131" s="718"/>
      <c r="C131" s="748"/>
      <c r="D131" s="1307"/>
      <c r="E131" s="793"/>
      <c r="F131" s="818" t="s">
        <v>132</v>
      </c>
      <c r="G131" s="927"/>
      <c r="H131" s="927">
        <v>36.299999999999997</v>
      </c>
      <c r="I131" s="835">
        <v>36.299999999999997</v>
      </c>
      <c r="J131" s="885"/>
      <c r="K131" s="836"/>
      <c r="L131" s="167" t="s">
        <v>218</v>
      </c>
      <c r="M131" s="508"/>
      <c r="N131" s="509">
        <v>100</v>
      </c>
      <c r="O131" s="475"/>
    </row>
    <row r="132" spans="1:15" s="452" customFormat="1" ht="30" customHeight="1" x14ac:dyDescent="0.3">
      <c r="A132" s="447"/>
      <c r="B132" s="718"/>
      <c r="C132" s="748"/>
      <c r="D132" s="1307"/>
      <c r="E132" s="793"/>
      <c r="F132" s="818" t="s">
        <v>132</v>
      </c>
      <c r="G132" s="927"/>
      <c r="H132" s="927">
        <v>10.3</v>
      </c>
      <c r="I132" s="835">
        <v>10.3</v>
      </c>
      <c r="J132" s="885"/>
      <c r="K132" s="836"/>
      <c r="L132" s="167" t="s">
        <v>208</v>
      </c>
      <c r="M132" s="508"/>
      <c r="N132" s="509">
        <v>100</v>
      </c>
      <c r="O132" s="475"/>
    </row>
    <row r="133" spans="1:15" s="452" customFormat="1" ht="27.75" customHeight="1" x14ac:dyDescent="0.3">
      <c r="A133" s="447"/>
      <c r="B133" s="718"/>
      <c r="C133" s="748"/>
      <c r="D133" s="1307"/>
      <c r="E133" s="793"/>
      <c r="F133" s="818" t="s">
        <v>132</v>
      </c>
      <c r="G133" s="927"/>
      <c r="H133" s="927">
        <v>3.5</v>
      </c>
      <c r="I133" s="835">
        <v>3.5</v>
      </c>
      <c r="J133" s="885"/>
      <c r="K133" s="836"/>
      <c r="L133" s="167" t="s">
        <v>238</v>
      </c>
      <c r="M133" s="508"/>
      <c r="N133" s="509">
        <v>100</v>
      </c>
      <c r="O133" s="475"/>
    </row>
    <row r="134" spans="1:15" s="452" customFormat="1" ht="25.9" customHeight="1" x14ac:dyDescent="0.3">
      <c r="A134" s="447"/>
      <c r="B134" s="718"/>
      <c r="C134" s="748"/>
      <c r="D134" s="1307"/>
      <c r="E134" s="793"/>
      <c r="F134" s="818" t="s">
        <v>132</v>
      </c>
      <c r="G134" s="927"/>
      <c r="H134" s="927"/>
      <c r="I134" s="835"/>
      <c r="J134" s="885"/>
      <c r="K134" s="836">
        <v>40.6</v>
      </c>
      <c r="L134" s="167" t="s">
        <v>206</v>
      </c>
      <c r="M134" s="508"/>
      <c r="N134" s="509"/>
      <c r="O134" s="475">
        <v>100</v>
      </c>
    </row>
    <row r="135" spans="1:15" s="452" customFormat="1" ht="27" customHeight="1" x14ac:dyDescent="0.3">
      <c r="A135" s="447"/>
      <c r="B135" s="718"/>
      <c r="C135" s="748"/>
      <c r="D135" s="1307"/>
      <c r="E135" s="793"/>
      <c r="F135" s="818" t="s">
        <v>132</v>
      </c>
      <c r="G135" s="927"/>
      <c r="H135" s="927"/>
      <c r="I135" s="835"/>
      <c r="J135" s="885"/>
      <c r="K135" s="836">
        <v>14.2</v>
      </c>
      <c r="L135" s="752" t="s">
        <v>217</v>
      </c>
      <c r="M135" s="557"/>
      <c r="N135" s="139"/>
      <c r="O135" s="714">
        <v>100</v>
      </c>
    </row>
    <row r="136" spans="1:15" s="452" customFormat="1" ht="15.75" customHeight="1" x14ac:dyDescent="0.3">
      <c r="A136" s="447"/>
      <c r="B136" s="718"/>
      <c r="C136" s="432"/>
      <c r="D136" s="841" t="s">
        <v>230</v>
      </c>
      <c r="E136" s="451" t="s">
        <v>178</v>
      </c>
      <c r="F136" s="818"/>
      <c r="G136" s="951"/>
      <c r="H136" s="951"/>
      <c r="I136" s="840"/>
      <c r="J136" s="839"/>
      <c r="K136" s="946"/>
      <c r="L136" s="81"/>
      <c r="M136" s="490"/>
      <c r="N136" s="712"/>
      <c r="O136" s="192"/>
    </row>
    <row r="137" spans="1:15" s="452" customFormat="1" ht="15.75" customHeight="1" x14ac:dyDescent="0.3">
      <c r="A137" s="447"/>
      <c r="B137" s="718"/>
      <c r="C137" s="432"/>
      <c r="D137" s="842" t="s">
        <v>231</v>
      </c>
      <c r="E137" s="357"/>
      <c r="F137" s="991" t="s">
        <v>132</v>
      </c>
      <c r="G137" s="951">
        <v>253.7</v>
      </c>
      <c r="H137" s="998">
        <v>260</v>
      </c>
      <c r="I137" s="999">
        <f>260-12</f>
        <v>248</v>
      </c>
      <c r="J137" s="1000">
        <f>+I137-H137</f>
        <v>-12</v>
      </c>
      <c r="K137" s="946">
        <v>260</v>
      </c>
      <c r="L137" s="473" t="s">
        <v>115</v>
      </c>
      <c r="M137" s="711">
        <v>6</v>
      </c>
      <c r="N137" s="713">
        <v>6</v>
      </c>
      <c r="O137" s="362">
        <v>6</v>
      </c>
    </row>
    <row r="138" spans="1:15" s="452" customFormat="1" ht="42" customHeight="1" x14ac:dyDescent="0.3">
      <c r="A138" s="447"/>
      <c r="B138" s="718"/>
      <c r="C138" s="432"/>
      <c r="D138" s="549" t="s">
        <v>232</v>
      </c>
      <c r="E138" s="357"/>
      <c r="F138" s="818" t="s">
        <v>132</v>
      </c>
      <c r="G138" s="927">
        <v>119.2</v>
      </c>
      <c r="H138" s="927">
        <v>119.2</v>
      </c>
      <c r="I138" s="835">
        <v>119.2</v>
      </c>
      <c r="J138" s="885"/>
      <c r="K138" s="946">
        <v>119.2</v>
      </c>
      <c r="L138" s="708" t="s">
        <v>233</v>
      </c>
      <c r="M138" s="96">
        <v>5</v>
      </c>
      <c r="N138" s="124">
        <v>5</v>
      </c>
      <c r="O138" s="831">
        <v>5</v>
      </c>
    </row>
    <row r="139" spans="1:15" s="452" customFormat="1" ht="36.75" customHeight="1" x14ac:dyDescent="0.3">
      <c r="A139" s="447"/>
      <c r="B139" s="718"/>
      <c r="C139" s="748"/>
      <c r="D139" s="1308" t="s">
        <v>227</v>
      </c>
      <c r="E139" s="747" t="s">
        <v>179</v>
      </c>
      <c r="F139" s="815" t="s">
        <v>132</v>
      </c>
      <c r="G139" s="929">
        <v>9.4</v>
      </c>
      <c r="H139" s="959"/>
      <c r="I139" s="837"/>
      <c r="J139" s="838"/>
      <c r="K139" s="955"/>
      <c r="L139" s="1245" t="s">
        <v>219</v>
      </c>
      <c r="M139" s="704">
        <v>100</v>
      </c>
      <c r="N139" s="560"/>
      <c r="O139" s="199"/>
    </row>
    <row r="140" spans="1:15" s="452" customFormat="1" ht="15.65" customHeight="1" thickBot="1" x14ac:dyDescent="0.35">
      <c r="A140" s="27"/>
      <c r="B140" s="717"/>
      <c r="C140" s="749"/>
      <c r="D140" s="1309"/>
      <c r="E140" s="1310" t="s">
        <v>11</v>
      </c>
      <c r="F140" s="1311"/>
      <c r="G140" s="367">
        <f t="shared" ref="G140:K140" si="17">G113</f>
        <v>620.9</v>
      </c>
      <c r="H140" s="367">
        <f t="shared" si="17"/>
        <v>521</v>
      </c>
      <c r="I140" s="1013">
        <f t="shared" si="17"/>
        <v>509</v>
      </c>
      <c r="J140" s="1014">
        <f t="shared" si="17"/>
        <v>-12</v>
      </c>
      <c r="K140" s="782">
        <f t="shared" si="17"/>
        <v>498.5</v>
      </c>
      <c r="L140" s="1246"/>
      <c r="M140" s="289"/>
      <c r="N140" s="741"/>
      <c r="O140" s="176"/>
    </row>
    <row r="141" spans="1:15" s="452" customFormat="1" ht="15.65" customHeight="1" thickBot="1" x14ac:dyDescent="0.35">
      <c r="A141" s="735" t="s">
        <v>7</v>
      </c>
      <c r="B141" s="717" t="s">
        <v>14</v>
      </c>
      <c r="C141" s="1297" t="s">
        <v>15</v>
      </c>
      <c r="D141" s="1293"/>
      <c r="E141" s="1293"/>
      <c r="F141" s="1293"/>
      <c r="G141" s="405">
        <f>+G140+G112</f>
        <v>660.9</v>
      </c>
      <c r="H141" s="405">
        <f>+H140+H112+H100</f>
        <v>3592.5</v>
      </c>
      <c r="I141" s="406">
        <f>+I140+I112+I100</f>
        <v>3592.5</v>
      </c>
      <c r="J141" s="953">
        <f>+J140+J112+J100</f>
        <v>0</v>
      </c>
      <c r="K141" s="899">
        <f>+K140+K112</f>
        <v>6801.4</v>
      </c>
      <c r="L141" s="1298"/>
      <c r="M141" s="1299"/>
      <c r="N141" s="1299"/>
      <c r="O141" s="1300"/>
    </row>
    <row r="142" spans="1:15" s="452" customFormat="1" ht="14.25" customHeight="1" thickBot="1" x14ac:dyDescent="0.35">
      <c r="A142" s="31" t="s">
        <v>7</v>
      </c>
      <c r="B142" s="9" t="s">
        <v>24</v>
      </c>
      <c r="C142" s="1301" t="s">
        <v>30</v>
      </c>
      <c r="D142" s="1302"/>
      <c r="E142" s="1302"/>
      <c r="F142" s="1302"/>
      <c r="G142" s="1302"/>
      <c r="H142" s="1302"/>
      <c r="I142" s="1302"/>
      <c r="J142" s="1302"/>
      <c r="K142" s="1302"/>
      <c r="L142" s="1302"/>
      <c r="M142" s="728"/>
      <c r="N142" s="728"/>
      <c r="O142" s="753"/>
    </row>
    <row r="143" spans="1:15" s="452" customFormat="1" ht="33.75" customHeight="1" x14ac:dyDescent="0.3">
      <c r="A143" s="24" t="s">
        <v>7</v>
      </c>
      <c r="B143" s="875" t="s">
        <v>24</v>
      </c>
      <c r="C143" s="3" t="s">
        <v>7</v>
      </c>
      <c r="D143" s="1261" t="s">
        <v>68</v>
      </c>
      <c r="E143" s="525" t="s">
        <v>178</v>
      </c>
      <c r="F143" s="828" t="s">
        <v>10</v>
      </c>
      <c r="G143" s="789">
        <f>1930-600</f>
        <v>1330</v>
      </c>
      <c r="H143" s="962">
        <v>2135</v>
      </c>
      <c r="I143" s="893">
        <v>2135</v>
      </c>
      <c r="J143" s="921"/>
      <c r="K143" s="789">
        <v>2360</v>
      </c>
      <c r="L143" s="756" t="s">
        <v>221</v>
      </c>
      <c r="M143" s="559">
        <v>4</v>
      </c>
      <c r="N143" s="742">
        <v>4</v>
      </c>
      <c r="O143" s="732">
        <v>4</v>
      </c>
    </row>
    <row r="144" spans="1:15" s="452" customFormat="1" ht="15" customHeight="1" thickBot="1" x14ac:dyDescent="0.35">
      <c r="A144" s="27"/>
      <c r="B144" s="876"/>
      <c r="C144" s="4"/>
      <c r="D144" s="1254"/>
      <c r="E144" s="526"/>
      <c r="F144" s="829" t="s">
        <v>11</v>
      </c>
      <c r="G144" s="782">
        <f>SUM(G143:G143)</f>
        <v>1330</v>
      </c>
      <c r="H144" s="914">
        <f>SUM(H143:H143)</f>
        <v>2135</v>
      </c>
      <c r="I144" s="368">
        <f>SUM(I143:I143)</f>
        <v>2135</v>
      </c>
      <c r="J144" s="369"/>
      <c r="K144" s="782">
        <f>SUM(K143:K143)</f>
        <v>2360</v>
      </c>
      <c r="L144" s="709"/>
      <c r="M144" s="711"/>
      <c r="N144" s="713"/>
      <c r="O144" s="715"/>
    </row>
    <row r="145" spans="1:18" s="452" customFormat="1" ht="36" customHeight="1" x14ac:dyDescent="0.3">
      <c r="A145" s="25" t="s">
        <v>7</v>
      </c>
      <c r="B145" s="44" t="s">
        <v>24</v>
      </c>
      <c r="C145" s="903" t="s">
        <v>12</v>
      </c>
      <c r="D145" s="1247" t="s">
        <v>69</v>
      </c>
      <c r="E145" s="886" t="s">
        <v>178</v>
      </c>
      <c r="F145" s="904" t="s">
        <v>10</v>
      </c>
      <c r="G145" s="905">
        <v>54</v>
      </c>
      <c r="H145" s="963">
        <v>54</v>
      </c>
      <c r="I145" s="894">
        <v>54</v>
      </c>
      <c r="J145" s="902"/>
      <c r="K145" s="379">
        <v>54</v>
      </c>
      <c r="L145" s="1269" t="s">
        <v>31</v>
      </c>
      <c r="M145" s="704">
        <v>27</v>
      </c>
      <c r="N145" s="560">
        <v>27</v>
      </c>
      <c r="O145" s="558">
        <v>27</v>
      </c>
    </row>
    <row r="146" spans="1:18" s="452" customFormat="1" ht="15.75" customHeight="1" thickBot="1" x14ac:dyDescent="0.35">
      <c r="A146" s="27"/>
      <c r="B146" s="455"/>
      <c r="C146" s="830"/>
      <c r="D146" s="1151"/>
      <c r="E146" s="570"/>
      <c r="F146" s="794" t="s">
        <v>11</v>
      </c>
      <c r="G146" s="782">
        <f>SUM(G145:G145)</f>
        <v>54</v>
      </c>
      <c r="H146" s="914">
        <f>SUM(H145:H145)</f>
        <v>54</v>
      </c>
      <c r="I146" s="368">
        <f>SUM(I145:I145)</f>
        <v>54</v>
      </c>
      <c r="J146" s="369"/>
      <c r="K146" s="782">
        <f>SUM(K145:K145)</f>
        <v>54</v>
      </c>
      <c r="L146" s="1246"/>
      <c r="M146" s="231"/>
      <c r="N146" s="268"/>
      <c r="O146" s="723"/>
    </row>
    <row r="147" spans="1:18" s="452" customFormat="1" ht="15.75" customHeight="1" x14ac:dyDescent="0.3">
      <c r="A147" s="1288" t="s">
        <v>7</v>
      </c>
      <c r="B147" s="1195" t="s">
        <v>24</v>
      </c>
      <c r="C147" s="1318" t="s">
        <v>14</v>
      </c>
      <c r="D147" s="1261" t="s">
        <v>260</v>
      </c>
      <c r="E147" s="595" t="s">
        <v>179</v>
      </c>
      <c r="F147" s="1332" t="s">
        <v>10</v>
      </c>
      <c r="G147" s="1377"/>
      <c r="H147" s="1380">
        <v>17</v>
      </c>
      <c r="I147" s="1323">
        <v>17</v>
      </c>
      <c r="J147" s="880"/>
      <c r="K147" s="1377">
        <v>20</v>
      </c>
      <c r="L147" s="1265" t="s">
        <v>252</v>
      </c>
      <c r="M147" s="1329"/>
      <c r="N147" s="1331">
        <v>170</v>
      </c>
      <c r="O147" s="1190">
        <v>210</v>
      </c>
      <c r="P147" s="1312"/>
      <c r="Q147" s="1312"/>
      <c r="R147" s="1312"/>
    </row>
    <row r="148" spans="1:18" s="452" customFormat="1" ht="27.75" customHeight="1" x14ac:dyDescent="0.3">
      <c r="A148" s="1317"/>
      <c r="B148" s="1196"/>
      <c r="C148" s="1319"/>
      <c r="D148" s="1257"/>
      <c r="E148" s="555" t="s">
        <v>177</v>
      </c>
      <c r="F148" s="1333"/>
      <c r="G148" s="1378"/>
      <c r="H148" s="1381"/>
      <c r="I148" s="1324"/>
      <c r="J148" s="881"/>
      <c r="K148" s="1378"/>
      <c r="L148" s="1266"/>
      <c r="M148" s="1330"/>
      <c r="N148" s="1286"/>
      <c r="O148" s="1191"/>
      <c r="P148" s="1312"/>
      <c r="Q148" s="1312"/>
      <c r="R148" s="1312"/>
    </row>
    <row r="149" spans="1:18" s="452" customFormat="1" ht="24" customHeight="1" x14ac:dyDescent="0.3">
      <c r="A149" s="1317"/>
      <c r="B149" s="1196"/>
      <c r="C149" s="1319"/>
      <c r="D149" s="1257"/>
      <c r="E149" s="597"/>
      <c r="F149" s="1334"/>
      <c r="G149" s="1379"/>
      <c r="H149" s="1382"/>
      <c r="I149" s="1325"/>
      <c r="J149" s="882"/>
      <c r="K149" s="1379"/>
      <c r="L149" s="1245" t="s">
        <v>195</v>
      </c>
      <c r="M149" s="1313"/>
      <c r="N149" s="1285">
        <v>170</v>
      </c>
      <c r="O149" s="1287">
        <v>200</v>
      </c>
      <c r="P149" s="1312"/>
      <c r="Q149" s="1312"/>
      <c r="R149" s="1312"/>
    </row>
    <row r="150" spans="1:18" s="452" customFormat="1" ht="13.5" thickBot="1" x14ac:dyDescent="0.35">
      <c r="A150" s="1289"/>
      <c r="B150" s="1197"/>
      <c r="C150" s="1320"/>
      <c r="D150" s="1254"/>
      <c r="E150" s="598"/>
      <c r="F150" s="794" t="s">
        <v>11</v>
      </c>
      <c r="G150" s="784">
        <f>G147</f>
        <v>0</v>
      </c>
      <c r="H150" s="916">
        <f>H147</f>
        <v>17</v>
      </c>
      <c r="I150" s="403">
        <f>I147</f>
        <v>17</v>
      </c>
      <c r="J150" s="404"/>
      <c r="K150" s="784">
        <f>K147</f>
        <v>20</v>
      </c>
      <c r="L150" s="1246"/>
      <c r="M150" s="1314"/>
      <c r="N150" s="1315"/>
      <c r="O150" s="1316"/>
      <c r="P150" s="580"/>
    </row>
    <row r="151" spans="1:18" s="452" customFormat="1" ht="15.75" customHeight="1" x14ac:dyDescent="0.3">
      <c r="A151" s="1288" t="s">
        <v>7</v>
      </c>
      <c r="B151" s="1195" t="s">
        <v>24</v>
      </c>
      <c r="C151" s="1318" t="s">
        <v>24</v>
      </c>
      <c r="D151" s="1261" t="s">
        <v>194</v>
      </c>
      <c r="E151" s="595" t="s">
        <v>179</v>
      </c>
      <c r="F151" s="743" t="s">
        <v>10</v>
      </c>
      <c r="G151" s="378">
        <v>20</v>
      </c>
      <c r="H151" s="888">
        <v>34</v>
      </c>
      <c r="I151" s="878">
        <v>34</v>
      </c>
      <c r="J151" s="1015"/>
      <c r="K151" s="1009">
        <v>60</v>
      </c>
      <c r="L151" s="756" t="s">
        <v>221</v>
      </c>
      <c r="M151" s="502">
        <v>1</v>
      </c>
      <c r="N151" s="479">
        <v>2</v>
      </c>
      <c r="O151" s="143">
        <v>5</v>
      </c>
      <c r="P151" s="1321"/>
      <c r="Q151" s="1322"/>
      <c r="R151" s="1322"/>
    </row>
    <row r="152" spans="1:18" s="452" customFormat="1" ht="15.75" customHeight="1" x14ac:dyDescent="0.3">
      <c r="A152" s="1317"/>
      <c r="B152" s="1196"/>
      <c r="C152" s="1319"/>
      <c r="D152" s="1257"/>
      <c r="E152" s="555" t="s">
        <v>177</v>
      </c>
      <c r="F152" s="588"/>
      <c r="H152" s="807"/>
      <c r="I152" s="165"/>
      <c r="J152" s="453"/>
      <c r="K152" s="87"/>
      <c r="L152" s="1245" t="s">
        <v>222</v>
      </c>
      <c r="M152" s="774">
        <v>1</v>
      </c>
      <c r="N152" s="560">
        <v>2</v>
      </c>
      <c r="O152" s="558">
        <v>5</v>
      </c>
      <c r="P152" s="1321"/>
      <c r="Q152" s="1322"/>
      <c r="R152" s="1322"/>
    </row>
    <row r="153" spans="1:18" s="452" customFormat="1" ht="37.5" customHeight="1" x14ac:dyDescent="0.3">
      <c r="A153" s="1317"/>
      <c r="B153" s="1196"/>
      <c r="C153" s="1319"/>
      <c r="D153" s="1257"/>
      <c r="E153" s="555"/>
      <c r="F153" s="588"/>
      <c r="G153" s="960"/>
      <c r="H153" s="581"/>
      <c r="I153" s="582"/>
      <c r="J153" s="1016"/>
      <c r="K153" s="1019"/>
      <c r="L153" s="1266"/>
      <c r="M153" s="774"/>
      <c r="N153" s="560"/>
      <c r="O153" s="558"/>
    </row>
    <row r="154" spans="1:18" s="452" customFormat="1" ht="38.25" customHeight="1" x14ac:dyDescent="0.3">
      <c r="A154" s="1317"/>
      <c r="B154" s="1196"/>
      <c r="C154" s="1319"/>
      <c r="D154" s="1257"/>
      <c r="E154" s="555"/>
      <c r="F154" s="589"/>
      <c r="G154" s="961"/>
      <c r="H154" s="584"/>
      <c r="I154" s="585"/>
      <c r="J154" s="1017"/>
      <c r="K154" s="1020"/>
      <c r="L154" s="1269" t="s">
        <v>223</v>
      </c>
      <c r="M154" s="1283">
        <v>3</v>
      </c>
      <c r="N154" s="1285">
        <v>4</v>
      </c>
      <c r="O154" s="1287">
        <v>4</v>
      </c>
    </row>
    <row r="155" spans="1:18" s="452" customFormat="1" ht="13.5" thickBot="1" x14ac:dyDescent="0.35">
      <c r="A155" s="1289"/>
      <c r="B155" s="1197"/>
      <c r="C155" s="1320"/>
      <c r="D155" s="1254"/>
      <c r="E155" s="596"/>
      <c r="F155" s="794" t="s">
        <v>11</v>
      </c>
      <c r="G155" s="594">
        <f>G151</f>
        <v>20</v>
      </c>
      <c r="H155" s="964">
        <f>H151</f>
        <v>34</v>
      </c>
      <c r="I155" s="110">
        <f>I151</f>
        <v>34</v>
      </c>
      <c r="J155" s="1018">
        <f>J151</f>
        <v>0</v>
      </c>
      <c r="K155" s="496">
        <f>K151</f>
        <v>60</v>
      </c>
      <c r="L155" s="1246"/>
      <c r="M155" s="1351"/>
      <c r="N155" s="1315"/>
      <c r="O155" s="1316"/>
    </row>
    <row r="156" spans="1:18" s="452" customFormat="1" ht="13.5" thickBot="1" x14ac:dyDescent="0.35">
      <c r="A156" s="23" t="s">
        <v>7</v>
      </c>
      <c r="B156" s="9" t="s">
        <v>24</v>
      </c>
      <c r="C156" s="1352" t="s">
        <v>15</v>
      </c>
      <c r="D156" s="1352"/>
      <c r="E156" s="1352"/>
      <c r="F156" s="1352"/>
      <c r="G156" s="465">
        <f t="shared" ref="G156:K156" si="18">G146+G144+G150+G155</f>
        <v>1404</v>
      </c>
      <c r="H156" s="917">
        <f t="shared" si="18"/>
        <v>2240</v>
      </c>
      <c r="I156" s="467">
        <f t="shared" si="18"/>
        <v>2240</v>
      </c>
      <c r="J156" s="923">
        <f t="shared" si="18"/>
        <v>0</v>
      </c>
      <c r="K156" s="898">
        <f t="shared" si="18"/>
        <v>2494</v>
      </c>
      <c r="L156" s="1353"/>
      <c r="M156" s="1354"/>
      <c r="N156" s="1354"/>
      <c r="O156" s="1355"/>
    </row>
    <row r="157" spans="1:18" s="43" customFormat="1" ht="15.75" customHeight="1" thickBot="1" x14ac:dyDescent="0.35">
      <c r="A157" s="23" t="s">
        <v>7</v>
      </c>
      <c r="B157" s="1338" t="s">
        <v>32</v>
      </c>
      <c r="C157" s="1339"/>
      <c r="D157" s="1339"/>
      <c r="E157" s="1339"/>
      <c r="F157" s="1339"/>
      <c r="G157" s="461">
        <f t="shared" ref="G157:K157" si="19">G141+G96+G28+G156</f>
        <v>11053.599999999999</v>
      </c>
      <c r="H157" s="965">
        <f t="shared" si="19"/>
        <v>14721.2</v>
      </c>
      <c r="I157" s="468">
        <f t="shared" si="19"/>
        <v>14721.2</v>
      </c>
      <c r="J157" s="967">
        <f t="shared" si="19"/>
        <v>0</v>
      </c>
      <c r="K157" s="900">
        <f t="shared" si="19"/>
        <v>18201.599999999999</v>
      </c>
      <c r="L157" s="32"/>
      <c r="M157" s="234"/>
      <c r="N157" s="234"/>
      <c r="O157" s="755"/>
    </row>
    <row r="158" spans="1:18" s="43" customFormat="1" ht="15.75" customHeight="1" thickBot="1" x14ac:dyDescent="0.35">
      <c r="A158" s="102" t="s">
        <v>33</v>
      </c>
      <c r="B158" s="1340" t="s">
        <v>34</v>
      </c>
      <c r="C158" s="1341"/>
      <c r="D158" s="1341"/>
      <c r="E158" s="1341"/>
      <c r="F158" s="1342"/>
      <c r="G158" s="462">
        <f t="shared" ref="G158:K158" si="20">G157</f>
        <v>11053.599999999999</v>
      </c>
      <c r="H158" s="966">
        <f t="shared" si="20"/>
        <v>14721.2</v>
      </c>
      <c r="I158" s="469">
        <f t="shared" ref="I158:J158" si="21">I157</f>
        <v>14721.2</v>
      </c>
      <c r="J158" s="968">
        <f t="shared" si="21"/>
        <v>0</v>
      </c>
      <c r="K158" s="901">
        <f t="shared" si="20"/>
        <v>18201.599999999999</v>
      </c>
      <c r="L158" s="33"/>
      <c r="M158" s="230"/>
      <c r="N158" s="230"/>
      <c r="O158" s="754"/>
      <c r="P158" s="587"/>
    </row>
    <row r="159" spans="1:18" s="43" customFormat="1" ht="14.5" customHeight="1" x14ac:dyDescent="0.3">
      <c r="A159" s="1343" t="s">
        <v>279</v>
      </c>
      <c r="B159" s="1343"/>
      <c r="C159" s="1343"/>
      <c r="D159" s="1343"/>
      <c r="E159" s="1343"/>
      <c r="F159" s="1343"/>
      <c r="G159" s="1343"/>
      <c r="H159" s="1343"/>
      <c r="I159" s="1343"/>
      <c r="J159" s="1343"/>
      <c r="K159" s="1343"/>
      <c r="L159" s="1343"/>
      <c r="M159" s="1343"/>
      <c r="N159" s="1343"/>
      <c r="O159" s="1343"/>
    </row>
    <row r="160" spans="1:18" s="43" customFormat="1" ht="7.5" customHeight="1" x14ac:dyDescent="0.3">
      <c r="A160" s="745"/>
      <c r="B160" s="745"/>
      <c r="C160" s="745"/>
      <c r="D160" s="745"/>
      <c r="E160" s="745"/>
      <c r="F160" s="745"/>
      <c r="G160" s="745"/>
      <c r="H160" s="745"/>
      <c r="I160" s="895"/>
      <c r="J160" s="895"/>
      <c r="K160" s="745"/>
      <c r="L160" s="745"/>
      <c r="M160" s="745"/>
      <c r="N160" s="745"/>
      <c r="O160" s="745"/>
    </row>
    <row r="161" spans="1:18" s="452" customFormat="1" ht="15.75" customHeight="1" thickBot="1" x14ac:dyDescent="0.35">
      <c r="A161" s="10"/>
      <c r="B161" s="1344" t="s">
        <v>35</v>
      </c>
      <c r="C161" s="1344"/>
      <c r="D161" s="1344"/>
      <c r="E161" s="1344"/>
      <c r="F161" s="1344"/>
      <c r="G161" s="1345"/>
      <c r="H161" s="1345"/>
      <c r="I161" s="1345"/>
      <c r="J161" s="1345"/>
      <c r="K161" s="1345"/>
      <c r="L161" s="11"/>
      <c r="M161" s="11"/>
      <c r="N161" s="11"/>
      <c r="O161" s="52"/>
    </row>
    <row r="162" spans="1:18" s="452" customFormat="1" ht="101.25" customHeight="1" thickBot="1" x14ac:dyDescent="0.35">
      <c r="A162" s="444"/>
      <c r="B162" s="1346" t="s">
        <v>36</v>
      </c>
      <c r="C162" s="1347"/>
      <c r="D162" s="1347"/>
      <c r="E162" s="1347"/>
      <c r="F162" s="1348"/>
      <c r="G162" s="859" t="s">
        <v>161</v>
      </c>
      <c r="H162" s="970" t="s">
        <v>262</v>
      </c>
      <c r="I162" s="986" t="s">
        <v>287</v>
      </c>
      <c r="J162" s="971" t="s">
        <v>286</v>
      </c>
      <c r="K162" s="1012" t="s">
        <v>162</v>
      </c>
      <c r="L162" s="12"/>
      <c r="M162" s="12"/>
      <c r="N162" s="12"/>
      <c r="O162" s="35"/>
    </row>
    <row r="163" spans="1:18" s="452" customFormat="1" x14ac:dyDescent="0.3">
      <c r="A163" s="444"/>
      <c r="B163" s="1349" t="s">
        <v>37</v>
      </c>
      <c r="C163" s="1350"/>
      <c r="D163" s="1350"/>
      <c r="E163" s="1350"/>
      <c r="F163" s="1350"/>
      <c r="G163" s="329">
        <f t="shared" ref="G163:K163" si="22">+G164+G168+G169</f>
        <v>11053.600000000002</v>
      </c>
      <c r="H163" s="972">
        <f t="shared" si="22"/>
        <v>12699.2</v>
      </c>
      <c r="I163" s="969">
        <f t="shared" si="22"/>
        <v>12699.2</v>
      </c>
      <c r="J163" s="973">
        <f t="shared" ca="1" si="22"/>
        <v>0</v>
      </c>
      <c r="K163" s="276">
        <f t="shared" si="22"/>
        <v>15139.5</v>
      </c>
      <c r="L163" s="13"/>
      <c r="M163" s="13"/>
      <c r="N163" s="13"/>
      <c r="O163" s="34"/>
    </row>
    <row r="164" spans="1:18" s="452" customFormat="1" x14ac:dyDescent="0.3">
      <c r="A164" s="444"/>
      <c r="B164" s="1364" t="s">
        <v>95</v>
      </c>
      <c r="C164" s="1365"/>
      <c r="D164" s="1365"/>
      <c r="E164" s="1365"/>
      <c r="F164" s="1366"/>
      <c r="G164" s="115">
        <f t="shared" ref="G164:K164" si="23">SUM(G165:G167)</f>
        <v>10934.500000000002</v>
      </c>
      <c r="H164" s="974">
        <f t="shared" si="23"/>
        <v>12699.2</v>
      </c>
      <c r="I164" s="117">
        <f t="shared" ref="I164:J164" si="24">SUM(I165:I167)</f>
        <v>12699.2</v>
      </c>
      <c r="J164" s="975">
        <f t="shared" ca="1" si="24"/>
        <v>0</v>
      </c>
      <c r="K164" s="78">
        <f t="shared" si="23"/>
        <v>15139.5</v>
      </c>
      <c r="L164" s="13"/>
      <c r="M164" s="13"/>
      <c r="N164" s="13"/>
      <c r="O164" s="34"/>
    </row>
    <row r="165" spans="1:18" s="452" customFormat="1" ht="12.75" customHeight="1" x14ac:dyDescent="0.3">
      <c r="A165" s="444"/>
      <c r="B165" s="1304" t="s">
        <v>86</v>
      </c>
      <c r="C165" s="1367"/>
      <c r="D165" s="1367"/>
      <c r="E165" s="1367"/>
      <c r="F165" s="1367"/>
      <c r="G165" s="76">
        <f>SUMIF(F15:F155,"sb",G15:G155)</f>
        <v>10657.400000000001</v>
      </c>
      <c r="H165" s="976">
        <f>SUMIF(F15:F155,"sb",H15:H155)</f>
        <v>12422.1</v>
      </c>
      <c r="I165" s="99">
        <f>SUMIF(F15:F155,"sb",I15:I155)</f>
        <v>12422.1</v>
      </c>
      <c r="J165" s="977">
        <f>SUMIF(F15:F155,"sb",J15:J155)</f>
        <v>0</v>
      </c>
      <c r="K165" s="987">
        <f>SUMIF(F15:F155,"sb",K15:K155)</f>
        <v>11897.5</v>
      </c>
      <c r="L165" s="449"/>
      <c r="M165" s="449"/>
      <c r="N165" s="449"/>
      <c r="O165" s="450"/>
    </row>
    <row r="166" spans="1:18" s="452" customFormat="1" ht="12.75" customHeight="1" x14ac:dyDescent="0.3">
      <c r="A166" s="444"/>
      <c r="B166" s="1368" t="s">
        <v>72</v>
      </c>
      <c r="C166" s="1369"/>
      <c r="D166" s="1369"/>
      <c r="E166" s="1369"/>
      <c r="F166" s="1369"/>
      <c r="G166" s="76">
        <f>SUMIF(F18:F146,"sb(p)",G18:G146)</f>
        <v>0</v>
      </c>
      <c r="H166" s="976">
        <f>SUMIF(F18:F146,"sb(p)",H18:H146)</f>
        <v>0</v>
      </c>
      <c r="I166" s="99">
        <f>SUMIF(F18:F146,"sb(p)",I18:I146)</f>
        <v>0</v>
      </c>
      <c r="J166" s="977">
        <f ca="1">SUMIF(F15:F146,"sb(p)",J18:J146)</f>
        <v>0</v>
      </c>
      <c r="K166" s="987">
        <f>SUMIF(F18:F146,"sb(p)",K18:K146)</f>
        <v>2964.9</v>
      </c>
      <c r="L166" s="449"/>
      <c r="M166" s="449"/>
      <c r="N166" s="449"/>
      <c r="O166" s="66"/>
    </row>
    <row r="167" spans="1:18" s="452" customFormat="1" ht="15" customHeight="1" x14ac:dyDescent="0.3">
      <c r="A167" s="444"/>
      <c r="B167" s="1370" t="s">
        <v>87</v>
      </c>
      <c r="C167" s="1371"/>
      <c r="D167" s="1371"/>
      <c r="E167" s="1371"/>
      <c r="F167" s="1371"/>
      <c r="G167" s="857">
        <f>SUMIF(F15:F145,"sb(sp)",G15:G145)</f>
        <v>277.10000000000002</v>
      </c>
      <c r="H167" s="978">
        <f>SUMIF(F15:F145,"sb(sp)",H15:H145)</f>
        <v>277.10000000000002</v>
      </c>
      <c r="I167" s="896">
        <f>SUMIF(F15:F145,"sb(sp)",I15:I145)</f>
        <v>277.10000000000002</v>
      </c>
      <c r="J167" s="979">
        <f>SUMIF(F15:F145,"sb(sp)",J15:J145)</f>
        <v>0</v>
      </c>
      <c r="K167" s="60">
        <f>SUMIF(F15:F145,"sb(sp)",K15:K145)</f>
        <v>277.10000000000002</v>
      </c>
      <c r="L167" s="449"/>
      <c r="M167" s="449"/>
      <c r="N167" s="449"/>
      <c r="O167" s="66"/>
    </row>
    <row r="168" spans="1:18" s="452" customFormat="1" ht="12.75" customHeight="1" x14ac:dyDescent="0.3">
      <c r="A168" s="444"/>
      <c r="B168" s="1372" t="s">
        <v>48</v>
      </c>
      <c r="C168" s="1373"/>
      <c r="D168" s="1373"/>
      <c r="E168" s="1373"/>
      <c r="F168" s="1373"/>
      <c r="G168" s="116">
        <f>SUMIF(F15:F145,"sb(l)",G15:G145)</f>
        <v>44.2</v>
      </c>
      <c r="H168" s="980">
        <f>SUMIF(F15:F145,"sb(l)",H15:H145)</f>
        <v>0</v>
      </c>
      <c r="I168" s="118">
        <f>SUMIF(F15:F145,"sb(l)",I15:I145)</f>
        <v>0</v>
      </c>
      <c r="J168" s="981">
        <f>SUMIF(F15:F145,"sb(l)",J15:J145)</f>
        <v>0</v>
      </c>
      <c r="K168" s="77">
        <f>SUMIF(F15:F145,"sb(l)",K15:K145)</f>
        <v>0</v>
      </c>
      <c r="L168" s="449"/>
      <c r="M168" s="449"/>
      <c r="N168" s="449"/>
      <c r="O168" s="66"/>
    </row>
    <row r="169" spans="1:18" s="452" customFormat="1" ht="15" customHeight="1" x14ac:dyDescent="0.3">
      <c r="A169" s="444"/>
      <c r="B169" s="1374" t="s">
        <v>46</v>
      </c>
      <c r="C169" s="1375"/>
      <c r="D169" s="1375"/>
      <c r="E169" s="1375"/>
      <c r="F169" s="1376"/>
      <c r="G169" s="116">
        <f>SUMIF(F15:F145,"sb(spl)",G15:G145)</f>
        <v>74.900000000000006</v>
      </c>
      <c r="H169" s="980">
        <f>SUMIF(F15:F145,"sb(spl)",H15:H145)</f>
        <v>0</v>
      </c>
      <c r="I169" s="118">
        <f>SUMIF(F15:F145,"sb(spl)",I15:I145)</f>
        <v>0</v>
      </c>
      <c r="J169" s="981">
        <f>SUMIF(F15:F145,"sb(spl)",J15:J145)</f>
        <v>0</v>
      </c>
      <c r="K169" s="77">
        <f>SUMIF(F15:F145,"sb(spl)",K15:K145)</f>
        <v>0</v>
      </c>
      <c r="L169" s="449"/>
      <c r="M169" s="449"/>
      <c r="N169" s="449"/>
      <c r="O169" s="66"/>
    </row>
    <row r="170" spans="1:18" s="452" customFormat="1" x14ac:dyDescent="0.3">
      <c r="A170" s="444"/>
      <c r="B170" s="1356" t="s">
        <v>38</v>
      </c>
      <c r="C170" s="1357"/>
      <c r="D170" s="1357"/>
      <c r="E170" s="1357"/>
      <c r="F170" s="1358"/>
      <c r="G170" s="471">
        <f t="shared" ref="G170:K170" si="25">SUM(G171:G171)</f>
        <v>0</v>
      </c>
      <c r="H170" s="982">
        <f t="shared" si="25"/>
        <v>2022</v>
      </c>
      <c r="I170" s="472">
        <f t="shared" si="25"/>
        <v>2022</v>
      </c>
      <c r="J170" s="983">
        <f t="shared" si="25"/>
        <v>0</v>
      </c>
      <c r="K170" s="61">
        <f t="shared" si="25"/>
        <v>3062.1</v>
      </c>
      <c r="L170" s="449"/>
      <c r="M170" s="449"/>
      <c r="N170" s="449"/>
      <c r="O170" s="67"/>
    </row>
    <row r="171" spans="1:18" s="452" customFormat="1" x14ac:dyDescent="0.3">
      <c r="A171" s="444"/>
      <c r="B171" s="1359" t="s">
        <v>39</v>
      </c>
      <c r="C171" s="1360"/>
      <c r="D171" s="1360"/>
      <c r="E171" s="531"/>
      <c r="F171" s="532"/>
      <c r="G171" s="856">
        <f>SUMIF(F15:F145,"LRVB",G15:G145)</f>
        <v>0</v>
      </c>
      <c r="H171" s="984">
        <f>SUMIF(F15:F145,"LRVB",H15:H145)</f>
        <v>2022</v>
      </c>
      <c r="I171" s="512">
        <f>SUMIF(F15:F145,"LRVB",I15:I145)</f>
        <v>2022</v>
      </c>
      <c r="J171" s="897">
        <f>SUMIF(F15:F145,"LRVB",J15:J145)</f>
        <v>0</v>
      </c>
      <c r="K171" s="533">
        <f>SUMIF(F15:F145,"LRVB",K15:K145)</f>
        <v>3062.1</v>
      </c>
      <c r="L171" s="449"/>
      <c r="M171" s="449"/>
      <c r="N171" s="449"/>
      <c r="O171" s="459"/>
      <c r="R171" s="453"/>
    </row>
    <row r="172" spans="1:18" ht="13.5" thickBot="1" x14ac:dyDescent="0.35">
      <c r="A172" s="14"/>
      <c r="B172" s="1361" t="s">
        <v>11</v>
      </c>
      <c r="C172" s="1362"/>
      <c r="D172" s="1362"/>
      <c r="E172" s="1362"/>
      <c r="F172" s="1363"/>
      <c r="G172" s="91">
        <f t="shared" ref="G172:K172" si="26">G170+G163</f>
        <v>11053.600000000002</v>
      </c>
      <c r="H172" s="964">
        <f t="shared" si="26"/>
        <v>14721.2</v>
      </c>
      <c r="I172" s="110">
        <f t="shared" si="26"/>
        <v>14721.2</v>
      </c>
      <c r="J172" s="985">
        <f t="shared" ca="1" si="26"/>
        <v>0</v>
      </c>
      <c r="K172" s="55">
        <f t="shared" si="26"/>
        <v>18201.599999999999</v>
      </c>
      <c r="L172" s="449"/>
      <c r="M172" s="449"/>
      <c r="N172" s="449"/>
      <c r="O172" s="68"/>
    </row>
    <row r="173" spans="1:18" x14ac:dyDescent="0.3">
      <c r="E173" s="64" t="s">
        <v>60</v>
      </c>
      <c r="F173" s="64"/>
      <c r="G173" s="64"/>
      <c r="H173" s="64"/>
      <c r="I173" s="64"/>
      <c r="J173" s="64"/>
    </row>
    <row r="174" spans="1:18" x14ac:dyDescent="0.3">
      <c r="K174" s="153">
        <f>+K172-K158</f>
        <v>0</v>
      </c>
    </row>
    <row r="175" spans="1:18" x14ac:dyDescent="0.3">
      <c r="F175" s="74"/>
      <c r="G175" s="74"/>
      <c r="H175" s="74"/>
      <c r="I175" s="74"/>
      <c r="J175" s="74"/>
      <c r="K175" s="106"/>
      <c r="L175" s="74"/>
      <c r="M175" s="74"/>
      <c r="N175" s="74"/>
    </row>
    <row r="176" spans="1:18" x14ac:dyDescent="0.3">
      <c r="F176" s="74"/>
      <c r="G176" s="74"/>
      <c r="H176" s="74"/>
      <c r="I176" s="74"/>
      <c r="J176" s="74"/>
      <c r="K176" s="107"/>
      <c r="L176" s="74"/>
      <c r="M176" s="74"/>
      <c r="N176" s="74"/>
    </row>
    <row r="177" spans="6:14" x14ac:dyDescent="0.3">
      <c r="F177" s="75"/>
      <c r="G177" s="75"/>
      <c r="H177" s="75"/>
      <c r="I177" s="75"/>
      <c r="J177" s="75"/>
      <c r="K177" s="108"/>
      <c r="L177" s="74"/>
      <c r="M177" s="74"/>
      <c r="N177" s="74"/>
    </row>
    <row r="178" spans="6:14" x14ac:dyDescent="0.3">
      <c r="F178" s="75"/>
      <c r="G178" s="75"/>
      <c r="H178" s="75"/>
      <c r="I178" s="75"/>
      <c r="J178" s="75"/>
      <c r="K178" s="108"/>
      <c r="L178" s="74"/>
      <c r="M178" s="74"/>
      <c r="N178" s="74"/>
    </row>
    <row r="179" spans="6:14" x14ac:dyDescent="0.3">
      <c r="F179" s="74"/>
      <c r="G179" s="74"/>
      <c r="H179" s="74"/>
      <c r="I179" s="74"/>
      <c r="J179" s="74"/>
      <c r="K179" s="107"/>
      <c r="L179" s="74"/>
      <c r="M179" s="74"/>
      <c r="N179" s="74"/>
    </row>
  </sheetData>
  <mergeCells count="152">
    <mergeCell ref="A11:O11"/>
    <mergeCell ref="A12:O12"/>
    <mergeCell ref="B13:O13"/>
    <mergeCell ref="C14:L14"/>
    <mergeCell ref="C29:L29"/>
    <mergeCell ref="C97:L97"/>
    <mergeCell ref="C142:L142"/>
    <mergeCell ref="A19:A21"/>
    <mergeCell ref="D19:D21"/>
    <mergeCell ref="C96:F96"/>
    <mergeCell ref="L96:O96"/>
    <mergeCell ref="A22:A24"/>
    <mergeCell ref="A94:A95"/>
    <mergeCell ref="D38:D39"/>
    <mergeCell ref="D44:D48"/>
    <mergeCell ref="D25:D27"/>
    <mergeCell ref="D15:D18"/>
    <mergeCell ref="D49:D50"/>
    <mergeCell ref="A82:A85"/>
    <mergeCell ref="B82:B85"/>
    <mergeCell ref="C82:C85"/>
    <mergeCell ref="D82:D85"/>
    <mergeCell ref="E82:E85"/>
    <mergeCell ref="L84:L85"/>
    <mergeCell ref="L31:L32"/>
    <mergeCell ref="L26:L27"/>
    <mergeCell ref="L28:O28"/>
    <mergeCell ref="L8:O8"/>
    <mergeCell ref="A4:O4"/>
    <mergeCell ref="A5:O5"/>
    <mergeCell ref="A6:O6"/>
    <mergeCell ref="A8:A10"/>
    <mergeCell ref="B8:B10"/>
    <mergeCell ref="C8:C10"/>
    <mergeCell ref="D8:D10"/>
    <mergeCell ref="E8:E10"/>
    <mergeCell ref="F8:F10"/>
    <mergeCell ref="G8:G10"/>
    <mergeCell ref="H8:H10"/>
    <mergeCell ref="K8:K10"/>
    <mergeCell ref="L9:L10"/>
    <mergeCell ref="M9:O9"/>
    <mergeCell ref="I8:I10"/>
    <mergeCell ref="J8:J10"/>
    <mergeCell ref="D30:D31"/>
    <mergeCell ref="N31:N32"/>
    <mergeCell ref="O31:O32"/>
    <mergeCell ref="M31:M32"/>
    <mergeCell ref="P16:Q18"/>
    <mergeCell ref="E19:E21"/>
    <mergeCell ref="L20:L21"/>
    <mergeCell ref="E22:E24"/>
    <mergeCell ref="L23:L24"/>
    <mergeCell ref="D22:D24"/>
    <mergeCell ref="C19:C21"/>
    <mergeCell ref="C22:C24"/>
    <mergeCell ref="E25:E27"/>
    <mergeCell ref="P84:Q84"/>
    <mergeCell ref="D86:D87"/>
    <mergeCell ref="L86:L87"/>
    <mergeCell ref="P86:Q86"/>
    <mergeCell ref="I70:I74"/>
    <mergeCell ref="P49:S49"/>
    <mergeCell ref="E56:E59"/>
    <mergeCell ref="D60:D62"/>
    <mergeCell ref="F60:F61"/>
    <mergeCell ref="L61:L62"/>
    <mergeCell ref="O61:O62"/>
    <mergeCell ref="O80:O81"/>
    <mergeCell ref="O63:O64"/>
    <mergeCell ref="D70:D74"/>
    <mergeCell ref="F70:F74"/>
    <mergeCell ref="G70:G74"/>
    <mergeCell ref="H70:H74"/>
    <mergeCell ref="K70:K74"/>
    <mergeCell ref="D80:D81"/>
    <mergeCell ref="D63:D64"/>
    <mergeCell ref="L94:L95"/>
    <mergeCell ref="D98:D99"/>
    <mergeCell ref="L88:L89"/>
    <mergeCell ref="P88:Q93"/>
    <mergeCell ref="L92:L93"/>
    <mergeCell ref="L141:O141"/>
    <mergeCell ref="D106:D107"/>
    <mergeCell ref="L106:L107"/>
    <mergeCell ref="M106:M107"/>
    <mergeCell ref="N106:N107"/>
    <mergeCell ref="O106:O107"/>
    <mergeCell ref="P120:Q120"/>
    <mergeCell ref="D129:D135"/>
    <mergeCell ref="D139:D140"/>
    <mergeCell ref="L139:L140"/>
    <mergeCell ref="E140:F140"/>
    <mergeCell ref="D88:D93"/>
    <mergeCell ref="L145:L146"/>
    <mergeCell ref="A147:A150"/>
    <mergeCell ref="B147:B150"/>
    <mergeCell ref="C147:C150"/>
    <mergeCell ref="D147:D150"/>
    <mergeCell ref="F147:F149"/>
    <mergeCell ref="G147:G149"/>
    <mergeCell ref="H147:H149"/>
    <mergeCell ref="K147:K149"/>
    <mergeCell ref="L147:L148"/>
    <mergeCell ref="P151:R152"/>
    <mergeCell ref="L152:L153"/>
    <mergeCell ref="L154:L155"/>
    <mergeCell ref="M154:M155"/>
    <mergeCell ref="N154:N155"/>
    <mergeCell ref="O154:O155"/>
    <mergeCell ref="M147:M148"/>
    <mergeCell ref="N147:N148"/>
    <mergeCell ref="O147:O148"/>
    <mergeCell ref="P147:R149"/>
    <mergeCell ref="L149:L150"/>
    <mergeCell ref="M149:M150"/>
    <mergeCell ref="N149:N150"/>
    <mergeCell ref="O149:O150"/>
    <mergeCell ref="L1:O1"/>
    <mergeCell ref="D56:D57"/>
    <mergeCell ref="D101:D103"/>
    <mergeCell ref="D145:D146"/>
    <mergeCell ref="D33:D34"/>
    <mergeCell ref="B165:F165"/>
    <mergeCell ref="B166:F166"/>
    <mergeCell ref="B167:F167"/>
    <mergeCell ref="B168:F168"/>
    <mergeCell ref="C156:F156"/>
    <mergeCell ref="L156:O156"/>
    <mergeCell ref="B157:F157"/>
    <mergeCell ref="A159:O159"/>
    <mergeCell ref="B161:K161"/>
    <mergeCell ref="B162:F162"/>
    <mergeCell ref="B163:F163"/>
    <mergeCell ref="B164:F164"/>
    <mergeCell ref="A151:A155"/>
    <mergeCell ref="B151:B155"/>
    <mergeCell ref="C151:C155"/>
    <mergeCell ref="D151:D155"/>
    <mergeCell ref="I147:I149"/>
    <mergeCell ref="B19:B21"/>
    <mergeCell ref="B22:B24"/>
    <mergeCell ref="B158:F158"/>
    <mergeCell ref="B170:F170"/>
    <mergeCell ref="B171:D171"/>
    <mergeCell ref="B172:F172"/>
    <mergeCell ref="B169:F169"/>
    <mergeCell ref="C141:F141"/>
    <mergeCell ref="B94:B95"/>
    <mergeCell ref="C94:C95"/>
    <mergeCell ref="D94:D95"/>
    <mergeCell ref="D143:D144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67" fitToHeight="0" orientation="portrait" r:id="rId1"/>
  <rowBreaks count="4" manualBreakCount="4">
    <brk id="43" max="14" man="1"/>
    <brk id="78" max="14" man="1"/>
    <brk id="115" max="14" man="1"/>
    <brk id="146" max="14" man="1"/>
  </rowBreaks>
  <ignoredErrors>
    <ignoredError sqref="I165:I169 I171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30"/>
  <sheetViews>
    <sheetView zoomScaleNormal="100" zoomScaleSheetLayoutView="100" workbookViewId="0">
      <selection activeCell="E141" sqref="E141"/>
    </sheetView>
  </sheetViews>
  <sheetFormatPr defaultColWidth="9.1796875" defaultRowHeight="13" x14ac:dyDescent="0.3"/>
  <cols>
    <col min="1" max="1" width="3.1796875" style="62" customWidth="1"/>
    <col min="2" max="4" width="3.1796875" style="63" customWidth="1"/>
    <col min="5" max="5" width="28.26953125" style="62" customWidth="1"/>
    <col min="6" max="6" width="3" style="65" customWidth="1"/>
    <col min="7" max="7" width="16" style="63" customWidth="1"/>
    <col min="8" max="8" width="7.7265625" style="62" customWidth="1"/>
    <col min="9" max="9" width="8.26953125" style="62" customWidth="1"/>
    <col min="10" max="10" width="8.7265625" style="62" customWidth="1"/>
    <col min="11" max="11" width="9.26953125" style="62" customWidth="1"/>
    <col min="12" max="12" width="9.1796875" style="63" customWidth="1"/>
    <col min="13" max="13" width="25.1796875" style="62" customWidth="1"/>
    <col min="14" max="14" width="6" style="62" customWidth="1"/>
    <col min="15" max="16" width="6.453125" style="62" customWidth="1"/>
    <col min="17" max="17" width="6.26953125" style="63" customWidth="1"/>
    <col min="18" max="16384" width="9.1796875" style="62"/>
  </cols>
  <sheetData>
    <row r="1" spans="1:19" ht="14" x14ac:dyDescent="0.3">
      <c r="G1" s="1411" t="s">
        <v>274</v>
      </c>
      <c r="H1" s="1411"/>
      <c r="I1" s="1411"/>
      <c r="J1" s="1411"/>
      <c r="K1" s="1411"/>
      <c r="L1" s="1411"/>
      <c r="M1" s="1411"/>
      <c r="N1" s="1411"/>
      <c r="O1" s="1411"/>
      <c r="P1" s="1411"/>
      <c r="Q1" s="1411"/>
    </row>
    <row r="2" spans="1:19" ht="15.75" customHeight="1" x14ac:dyDescent="0.3"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</row>
    <row r="3" spans="1:19" s="452" customFormat="1" ht="15" customHeight="1" x14ac:dyDescent="0.3">
      <c r="A3" s="1153" t="s">
        <v>277</v>
      </c>
      <c r="B3" s="1153"/>
      <c r="C3" s="1153"/>
      <c r="D3" s="1153"/>
      <c r="E3" s="1153"/>
      <c r="F3" s="1153"/>
      <c r="G3" s="1153"/>
      <c r="H3" s="1153"/>
      <c r="I3" s="1153"/>
      <c r="J3" s="1153"/>
      <c r="K3" s="1153"/>
      <c r="L3" s="1153"/>
      <c r="M3" s="1153"/>
      <c r="N3" s="1153"/>
      <c r="O3" s="1153"/>
      <c r="P3" s="1153"/>
      <c r="Q3" s="1153"/>
    </row>
    <row r="4" spans="1:19" s="452" customFormat="1" ht="15" customHeight="1" x14ac:dyDescent="0.3">
      <c r="A4" s="1154" t="s">
        <v>156</v>
      </c>
      <c r="B4" s="1154"/>
      <c r="C4" s="1154"/>
      <c r="D4" s="1154"/>
      <c r="E4" s="1154"/>
      <c r="F4" s="1154"/>
      <c r="G4" s="1154"/>
      <c r="H4" s="1154"/>
      <c r="I4" s="1154"/>
      <c r="J4" s="1154"/>
      <c r="K4" s="1154"/>
      <c r="L4" s="1154"/>
      <c r="M4" s="1154"/>
      <c r="N4" s="1154"/>
      <c r="O4" s="1154"/>
      <c r="P4" s="1154"/>
      <c r="Q4" s="1154"/>
    </row>
    <row r="5" spans="1:19" s="452" customFormat="1" ht="15" customHeight="1" x14ac:dyDescent="0.3">
      <c r="A5" s="1155" t="s">
        <v>0</v>
      </c>
      <c r="B5" s="1155"/>
      <c r="C5" s="1155"/>
      <c r="D5" s="1155"/>
      <c r="E5" s="1155"/>
      <c r="F5" s="1155"/>
      <c r="G5" s="1155"/>
      <c r="H5" s="1155"/>
      <c r="I5" s="1155"/>
      <c r="J5" s="1155"/>
      <c r="K5" s="1155"/>
      <c r="L5" s="1155"/>
      <c r="M5" s="1155"/>
      <c r="N5" s="1155"/>
      <c r="O5" s="1155"/>
      <c r="P5" s="1155"/>
      <c r="Q5" s="1155"/>
    </row>
    <row r="6" spans="1:19" s="452" customFormat="1" ht="24" customHeight="1" thickBot="1" x14ac:dyDescent="0.35">
      <c r="A6" s="1"/>
      <c r="B6" s="1"/>
      <c r="C6" s="1"/>
      <c r="D6" s="1"/>
      <c r="E6" s="54"/>
      <c r="F6" s="51"/>
      <c r="G6" s="54"/>
      <c r="H6" s="54"/>
      <c r="I6" s="54"/>
      <c r="J6" s="54"/>
      <c r="K6" s="54"/>
      <c r="L6" s="2"/>
      <c r="M6" s="603"/>
      <c r="N6" s="603"/>
      <c r="O6" s="603"/>
      <c r="P6" s="603"/>
      <c r="Q6" s="689" t="s">
        <v>131</v>
      </c>
    </row>
    <row r="7" spans="1:19" s="452" customFormat="1" ht="18.649999999999999" customHeight="1" thickBot="1" x14ac:dyDescent="0.35">
      <c r="A7" s="1156" t="s">
        <v>157</v>
      </c>
      <c r="B7" s="1159" t="s">
        <v>1</v>
      </c>
      <c r="C7" s="1159" t="s">
        <v>2</v>
      </c>
      <c r="D7" s="1412" t="s">
        <v>143</v>
      </c>
      <c r="E7" s="1162" t="s">
        <v>3</v>
      </c>
      <c r="F7" s="1164" t="s">
        <v>158</v>
      </c>
      <c r="G7" s="1418" t="s">
        <v>159</v>
      </c>
      <c r="H7" s="1167" t="s">
        <v>4</v>
      </c>
      <c r="I7" s="1167" t="s">
        <v>160</v>
      </c>
      <c r="J7" s="1213" t="s">
        <v>161</v>
      </c>
      <c r="K7" s="1213" t="s">
        <v>262</v>
      </c>
      <c r="L7" s="1216" t="s">
        <v>162</v>
      </c>
      <c r="M7" s="1219" t="s">
        <v>167</v>
      </c>
      <c r="N7" s="1220"/>
      <c r="O7" s="1220"/>
      <c r="P7" s="1220"/>
      <c r="Q7" s="1221"/>
      <c r="R7" s="554"/>
    </row>
    <row r="8" spans="1:19" s="452" customFormat="1" ht="16.5" customHeight="1" x14ac:dyDescent="0.3">
      <c r="A8" s="1157"/>
      <c r="B8" s="1160"/>
      <c r="C8" s="1160"/>
      <c r="D8" s="1413"/>
      <c r="E8" s="1163"/>
      <c r="F8" s="1165"/>
      <c r="G8" s="1419"/>
      <c r="H8" s="1168"/>
      <c r="I8" s="1168"/>
      <c r="J8" s="1214"/>
      <c r="K8" s="1214"/>
      <c r="L8" s="1217"/>
      <c r="M8" s="1222" t="s">
        <v>3</v>
      </c>
      <c r="N8" s="1168" t="s">
        <v>163</v>
      </c>
      <c r="O8" s="1415" t="s">
        <v>153</v>
      </c>
      <c r="P8" s="1416"/>
      <c r="Q8" s="1417"/>
      <c r="R8" s="554"/>
    </row>
    <row r="9" spans="1:19" s="452" customFormat="1" ht="97.5" customHeight="1" thickBot="1" x14ac:dyDescent="0.35">
      <c r="A9" s="1158"/>
      <c r="B9" s="1161"/>
      <c r="C9" s="1161"/>
      <c r="D9" s="1414"/>
      <c r="E9" s="1163"/>
      <c r="F9" s="1166"/>
      <c r="G9" s="1420"/>
      <c r="H9" s="1169"/>
      <c r="I9" s="1169"/>
      <c r="J9" s="1215"/>
      <c r="K9" s="1215"/>
      <c r="L9" s="1218"/>
      <c r="M9" s="1222"/>
      <c r="N9" s="1169"/>
      <c r="O9" s="229" t="s">
        <v>164</v>
      </c>
      <c r="P9" s="235" t="s">
        <v>165</v>
      </c>
      <c r="Q9" s="175" t="s">
        <v>166</v>
      </c>
    </row>
    <row r="10" spans="1:19" s="452" customFormat="1" ht="16.149999999999999" customHeight="1" x14ac:dyDescent="0.3">
      <c r="A10" s="1170" t="s">
        <v>5</v>
      </c>
      <c r="B10" s="1171"/>
      <c r="C10" s="1171"/>
      <c r="D10" s="1171"/>
      <c r="E10" s="1171"/>
      <c r="F10" s="1171"/>
      <c r="G10" s="1172"/>
      <c r="H10" s="1172"/>
      <c r="I10" s="1172"/>
      <c r="J10" s="1172"/>
      <c r="K10" s="1172"/>
      <c r="L10" s="1172"/>
      <c r="M10" s="1171"/>
      <c r="N10" s="1171"/>
      <c r="O10" s="1171"/>
      <c r="P10" s="1171"/>
      <c r="Q10" s="1173"/>
    </row>
    <row r="11" spans="1:19" s="452" customFormat="1" ht="16.149999999999999" customHeight="1" x14ac:dyDescent="0.3">
      <c r="A11" s="1174" t="s">
        <v>6</v>
      </c>
      <c r="B11" s="1175"/>
      <c r="C11" s="1175"/>
      <c r="D11" s="1175"/>
      <c r="E11" s="1175"/>
      <c r="F11" s="1175"/>
      <c r="G11" s="1175"/>
      <c r="H11" s="1175"/>
      <c r="I11" s="1175"/>
      <c r="J11" s="1175"/>
      <c r="K11" s="1175"/>
      <c r="L11" s="1175"/>
      <c r="M11" s="1175"/>
      <c r="N11" s="1175"/>
      <c r="O11" s="1175"/>
      <c r="P11" s="1175"/>
      <c r="Q11" s="1176"/>
    </row>
    <row r="12" spans="1:19" s="452" customFormat="1" ht="16.149999999999999" customHeight="1" x14ac:dyDescent="0.3">
      <c r="A12" s="50" t="s">
        <v>7</v>
      </c>
      <c r="B12" s="1177" t="s">
        <v>8</v>
      </c>
      <c r="C12" s="1177"/>
      <c r="D12" s="1177"/>
      <c r="E12" s="1177"/>
      <c r="F12" s="1177"/>
      <c r="G12" s="1177"/>
      <c r="H12" s="1177"/>
      <c r="I12" s="1177"/>
      <c r="J12" s="1177"/>
      <c r="K12" s="1177"/>
      <c r="L12" s="1177"/>
      <c r="M12" s="1178"/>
      <c r="N12" s="1178"/>
      <c r="O12" s="1178"/>
      <c r="P12" s="1178"/>
      <c r="Q12" s="1179"/>
    </row>
    <row r="13" spans="1:19" s="452" customFormat="1" ht="16.149999999999999" customHeight="1" thickBot="1" x14ac:dyDescent="0.35">
      <c r="A13" s="663" t="s">
        <v>7</v>
      </c>
      <c r="B13" s="696" t="s">
        <v>7</v>
      </c>
      <c r="C13" s="1180" t="s">
        <v>9</v>
      </c>
      <c r="D13" s="1181"/>
      <c r="E13" s="1181"/>
      <c r="F13" s="1181"/>
      <c r="G13" s="1181"/>
      <c r="H13" s="1181"/>
      <c r="I13" s="1181"/>
      <c r="J13" s="1181"/>
      <c r="K13" s="1181"/>
      <c r="L13" s="1181"/>
      <c r="M13" s="1181"/>
      <c r="N13" s="1181"/>
      <c r="O13" s="1181"/>
      <c r="P13" s="1181"/>
      <c r="Q13" s="1182"/>
    </row>
    <row r="14" spans="1:19" s="452" customFormat="1" ht="30" customHeight="1" x14ac:dyDescent="0.3">
      <c r="A14" s="446" t="s">
        <v>7</v>
      </c>
      <c r="B14" s="454" t="s">
        <v>7</v>
      </c>
      <c r="C14" s="456" t="s">
        <v>7</v>
      </c>
      <c r="D14" s="478"/>
      <c r="E14" s="1183" t="s">
        <v>85</v>
      </c>
      <c r="F14" s="661" t="s">
        <v>178</v>
      </c>
      <c r="G14" s="650" t="s">
        <v>101</v>
      </c>
      <c r="H14" s="42" t="s">
        <v>10</v>
      </c>
      <c r="I14" s="258">
        <f>120-2</f>
        <v>118</v>
      </c>
      <c r="J14" s="363"/>
      <c r="K14" s="364"/>
      <c r="L14" s="365"/>
      <c r="M14" s="283" t="s">
        <v>109</v>
      </c>
      <c r="N14" s="284">
        <v>1</v>
      </c>
      <c r="O14" s="285"/>
      <c r="P14" s="286"/>
      <c r="Q14" s="287"/>
    </row>
    <row r="15" spans="1:19" s="452" customFormat="1" ht="16.5" customHeight="1" x14ac:dyDescent="0.3">
      <c r="A15" s="447"/>
      <c r="B15" s="44"/>
      <c r="C15" s="45"/>
      <c r="D15" s="667"/>
      <c r="E15" s="1184"/>
      <c r="F15" s="662" t="s">
        <v>177</v>
      </c>
      <c r="G15" s="651"/>
      <c r="H15" s="336" t="s">
        <v>10</v>
      </c>
      <c r="I15" s="613"/>
      <c r="J15" s="547">
        <v>75</v>
      </c>
      <c r="K15" s="672"/>
      <c r="L15" s="632"/>
      <c r="M15" s="1245" t="s">
        <v>249</v>
      </c>
      <c r="N15" s="604"/>
      <c r="O15" s="490">
        <v>100</v>
      </c>
      <c r="P15" s="563"/>
      <c r="Q15" s="564"/>
      <c r="R15" s="1211"/>
      <c r="S15" s="1212"/>
    </row>
    <row r="16" spans="1:19" s="452" customFormat="1" ht="9.75" customHeight="1" x14ac:dyDescent="0.3">
      <c r="A16" s="447"/>
      <c r="B16" s="44"/>
      <c r="C16" s="45"/>
      <c r="D16" s="667"/>
      <c r="E16" s="1184"/>
      <c r="F16" s="569"/>
      <c r="G16" s="651"/>
      <c r="H16" s="336"/>
      <c r="I16" s="613"/>
      <c r="J16" s="547"/>
      <c r="K16" s="672"/>
      <c r="L16" s="523"/>
      <c r="M16" s="1266"/>
      <c r="N16" s="605"/>
      <c r="O16" s="573"/>
      <c r="P16" s="565"/>
      <c r="Q16" s="566"/>
      <c r="R16" s="1211"/>
      <c r="S16" s="1212"/>
    </row>
    <row r="17" spans="1:21" s="452" customFormat="1" ht="27" customHeight="1" x14ac:dyDescent="0.3">
      <c r="A17" s="447"/>
      <c r="B17" s="44"/>
      <c r="C17" s="45"/>
      <c r="D17" s="667"/>
      <c r="E17" s="1184"/>
      <c r="F17" s="569"/>
      <c r="G17" s="651"/>
      <c r="H17" s="336"/>
      <c r="I17" s="613"/>
      <c r="J17" s="547"/>
      <c r="K17" s="672"/>
      <c r="L17" s="523"/>
      <c r="M17" s="7" t="s">
        <v>250</v>
      </c>
      <c r="N17" s="494"/>
      <c r="O17" s="295">
        <v>1</v>
      </c>
      <c r="P17" s="599"/>
      <c r="Q17" s="134"/>
      <c r="R17" s="1211"/>
      <c r="S17" s="1212"/>
    </row>
    <row r="18" spans="1:21" s="452" customFormat="1" ht="51.75" customHeight="1" x14ac:dyDescent="0.3">
      <c r="A18" s="447"/>
      <c r="B18" s="44"/>
      <c r="C18" s="45"/>
      <c r="D18" s="667"/>
      <c r="E18" s="1184"/>
      <c r="F18" s="569"/>
      <c r="G18" s="651"/>
      <c r="H18" s="336"/>
      <c r="I18" s="613"/>
      <c r="J18" s="547"/>
      <c r="K18" s="672"/>
      <c r="L18" s="523"/>
      <c r="M18" s="463" t="s">
        <v>261</v>
      </c>
      <c r="N18" s="619"/>
      <c r="O18" s="687">
        <v>1</v>
      </c>
      <c r="P18" s="281"/>
      <c r="Q18" s="282"/>
      <c r="R18" s="1211"/>
      <c r="S18" s="1212"/>
    </row>
    <row r="19" spans="1:21" s="452" customFormat="1" ht="15.75" customHeight="1" thickBot="1" x14ac:dyDescent="0.35">
      <c r="A19" s="448"/>
      <c r="B19" s="455"/>
      <c r="C19" s="457"/>
      <c r="D19" s="476"/>
      <c r="E19" s="1185"/>
      <c r="F19" s="570"/>
      <c r="G19" s="59"/>
      <c r="H19" s="168" t="s">
        <v>11</v>
      </c>
      <c r="I19" s="55">
        <f>SUM(I14:I15)</f>
        <v>118</v>
      </c>
      <c r="J19" s="367">
        <f>SUM(J14:J15)</f>
        <v>75</v>
      </c>
      <c r="K19" s="368">
        <f t="shared" ref="K19:L19" si="0">SUM(K14:K15)</f>
        <v>0</v>
      </c>
      <c r="L19" s="369">
        <f t="shared" si="0"/>
        <v>0</v>
      </c>
      <c r="M19" s="702"/>
      <c r="N19" s="702"/>
      <c r="O19" s="231"/>
      <c r="P19" s="268"/>
      <c r="Q19" s="176"/>
      <c r="R19" s="1211"/>
      <c r="S19" s="1212"/>
    </row>
    <row r="20" spans="1:21" s="452" customFormat="1" ht="30" customHeight="1" x14ac:dyDescent="0.3">
      <c r="A20" s="1192" t="s">
        <v>7</v>
      </c>
      <c r="B20" s="1195" t="s">
        <v>7</v>
      </c>
      <c r="C20" s="1198" t="s">
        <v>12</v>
      </c>
      <c r="D20" s="478"/>
      <c r="E20" s="1183" t="s">
        <v>42</v>
      </c>
      <c r="F20" s="1201" t="s">
        <v>178</v>
      </c>
      <c r="G20" s="1421" t="s">
        <v>101</v>
      </c>
      <c r="H20" s="5" t="s">
        <v>10</v>
      </c>
      <c r="I20" s="239">
        <v>13</v>
      </c>
      <c r="J20" s="370">
        <v>15</v>
      </c>
      <c r="K20" s="562">
        <v>17</v>
      </c>
      <c r="L20" s="371">
        <v>20</v>
      </c>
      <c r="M20" s="154" t="s">
        <v>13</v>
      </c>
      <c r="N20" s="650">
        <v>21</v>
      </c>
      <c r="O20" s="145">
        <v>22</v>
      </c>
      <c r="P20" s="692">
        <v>23</v>
      </c>
      <c r="Q20" s="694">
        <v>24</v>
      </c>
    </row>
    <row r="21" spans="1:21" s="452" customFormat="1" ht="26.25" customHeight="1" x14ac:dyDescent="0.3">
      <c r="A21" s="1193"/>
      <c r="B21" s="1196"/>
      <c r="C21" s="1199"/>
      <c r="D21" s="667"/>
      <c r="E21" s="1184"/>
      <c r="F21" s="1202"/>
      <c r="G21" s="1422"/>
      <c r="H21" s="336"/>
      <c r="I21" s="240"/>
      <c r="J21" s="366"/>
      <c r="K21" s="672"/>
      <c r="L21" s="372"/>
      <c r="M21" s="1425" t="s">
        <v>80</v>
      </c>
      <c r="N21" s="659">
        <v>510</v>
      </c>
      <c r="O21" s="290">
        <v>515</v>
      </c>
      <c r="P21" s="690">
        <v>520</v>
      </c>
      <c r="Q21" s="675">
        <v>525</v>
      </c>
    </row>
    <row r="22" spans="1:21" s="452" customFormat="1" ht="15" customHeight="1" thickBot="1" x14ac:dyDescent="0.35">
      <c r="A22" s="1193"/>
      <c r="B22" s="1196"/>
      <c r="C22" s="1199"/>
      <c r="D22" s="667"/>
      <c r="E22" s="1184"/>
      <c r="F22" s="1202"/>
      <c r="G22" s="1424"/>
      <c r="H22" s="677" t="s">
        <v>11</v>
      </c>
      <c r="I22" s="55">
        <f t="shared" ref="I22:L22" si="1">+I20</f>
        <v>13</v>
      </c>
      <c r="J22" s="367">
        <f t="shared" si="1"/>
        <v>15</v>
      </c>
      <c r="K22" s="368">
        <f t="shared" si="1"/>
        <v>17</v>
      </c>
      <c r="L22" s="369">
        <f t="shared" si="1"/>
        <v>20</v>
      </c>
      <c r="M22" s="1426"/>
      <c r="N22" s="237"/>
      <c r="O22" s="146"/>
      <c r="P22" s="691"/>
      <c r="Q22" s="177"/>
    </row>
    <row r="23" spans="1:21" s="452" customFormat="1" ht="30" customHeight="1" x14ac:dyDescent="0.3">
      <c r="A23" s="1192" t="s">
        <v>7</v>
      </c>
      <c r="B23" s="1195" t="s">
        <v>7</v>
      </c>
      <c r="C23" s="1198" t="s">
        <v>14</v>
      </c>
      <c r="D23" s="478"/>
      <c r="E23" s="1183" t="s">
        <v>63</v>
      </c>
      <c r="F23" s="1201" t="s">
        <v>178</v>
      </c>
      <c r="G23" s="650" t="s">
        <v>101</v>
      </c>
      <c r="H23" s="5" t="s">
        <v>10</v>
      </c>
      <c r="I23" s="239">
        <f>62.1-38.8</f>
        <v>23.300000000000004</v>
      </c>
      <c r="J23" s="370">
        <v>62.1</v>
      </c>
      <c r="K23" s="562">
        <v>62.1</v>
      </c>
      <c r="L23" s="371">
        <v>62.1</v>
      </c>
      <c r="M23" s="84" t="s">
        <v>52</v>
      </c>
      <c r="N23" s="669">
        <v>678</v>
      </c>
      <c r="O23" s="291">
        <v>1300</v>
      </c>
      <c r="P23" s="693">
        <v>1300</v>
      </c>
      <c r="Q23" s="695">
        <v>1300</v>
      </c>
      <c r="U23" s="453"/>
    </row>
    <row r="24" spans="1:21" s="452" customFormat="1" ht="39" customHeight="1" x14ac:dyDescent="0.3">
      <c r="A24" s="1193"/>
      <c r="B24" s="1196"/>
      <c r="C24" s="1199"/>
      <c r="D24" s="667"/>
      <c r="E24" s="1184"/>
      <c r="F24" s="1202"/>
      <c r="G24" s="651"/>
      <c r="H24" s="655" t="s">
        <v>10</v>
      </c>
      <c r="I24" s="241">
        <v>19</v>
      </c>
      <c r="J24" s="538">
        <v>19</v>
      </c>
      <c r="K24" s="373">
        <v>19</v>
      </c>
      <c r="L24" s="374">
        <v>19</v>
      </c>
      <c r="M24" s="1425" t="s">
        <v>64</v>
      </c>
      <c r="N24" s="659">
        <v>21</v>
      </c>
      <c r="O24" s="290">
        <v>20</v>
      </c>
      <c r="P24" s="690">
        <v>20</v>
      </c>
      <c r="Q24" s="675">
        <v>20</v>
      </c>
    </row>
    <row r="25" spans="1:21" s="452" customFormat="1" ht="16.149999999999999" customHeight="1" thickBot="1" x14ac:dyDescent="0.35">
      <c r="A25" s="1194"/>
      <c r="B25" s="1197"/>
      <c r="C25" s="1200"/>
      <c r="D25" s="476"/>
      <c r="E25" s="1185"/>
      <c r="F25" s="1203"/>
      <c r="G25" s="660"/>
      <c r="H25" s="677" t="s">
        <v>11</v>
      </c>
      <c r="I25" s="55">
        <f>SUM(I23:I24)</f>
        <v>42.300000000000004</v>
      </c>
      <c r="J25" s="367">
        <f>SUM(J23:J24)</f>
        <v>81.099999999999994</v>
      </c>
      <c r="K25" s="368">
        <f t="shared" ref="K25:L25" si="2">SUM(K23:K24)</f>
        <v>81.099999999999994</v>
      </c>
      <c r="L25" s="369">
        <f t="shared" si="2"/>
        <v>81.099999999999994</v>
      </c>
      <c r="M25" s="1426"/>
      <c r="N25" s="238"/>
      <c r="O25" s="146"/>
      <c r="P25" s="691"/>
      <c r="Q25" s="178"/>
    </row>
    <row r="26" spans="1:21" s="452" customFormat="1" ht="28.5" customHeight="1" x14ac:dyDescent="0.3">
      <c r="A26" s="446" t="s">
        <v>7</v>
      </c>
      <c r="B26" s="454" t="s">
        <v>7</v>
      </c>
      <c r="C26" s="456" t="s">
        <v>24</v>
      </c>
      <c r="D26" s="478"/>
      <c r="E26" s="1226" t="s">
        <v>74</v>
      </c>
      <c r="F26" s="1229" t="s">
        <v>178</v>
      </c>
      <c r="G26" s="1421" t="s">
        <v>101</v>
      </c>
      <c r="H26" s="561" t="s">
        <v>10</v>
      </c>
      <c r="I26" s="612">
        <v>12</v>
      </c>
      <c r="J26" s="615">
        <f>80-50</f>
        <v>30</v>
      </c>
      <c r="K26" s="562">
        <v>20</v>
      </c>
      <c r="L26" s="631">
        <v>20</v>
      </c>
      <c r="M26" s="480" t="s">
        <v>55</v>
      </c>
      <c r="N26" s="503">
        <v>1</v>
      </c>
      <c r="O26" s="574">
        <v>2</v>
      </c>
      <c r="P26" s="479">
        <v>2</v>
      </c>
      <c r="Q26" s="539">
        <v>2</v>
      </c>
    </row>
    <row r="27" spans="1:21" s="452" customFormat="1" ht="27.75" customHeight="1" x14ac:dyDescent="0.3">
      <c r="A27" s="447"/>
      <c r="B27" s="44"/>
      <c r="C27" s="45"/>
      <c r="D27" s="667"/>
      <c r="E27" s="1227"/>
      <c r="F27" s="1230"/>
      <c r="G27" s="1422"/>
      <c r="H27" s="337"/>
      <c r="I27" s="614"/>
      <c r="J27" s="567"/>
      <c r="K27" s="673"/>
      <c r="L27" s="568"/>
      <c r="M27" s="1245" t="s">
        <v>251</v>
      </c>
      <c r="N27" s="463"/>
      <c r="O27" s="575">
        <v>1</v>
      </c>
      <c r="P27" s="576"/>
      <c r="Q27" s="199"/>
    </row>
    <row r="28" spans="1:21" s="452" customFormat="1" ht="15.75" customHeight="1" thickBot="1" x14ac:dyDescent="0.35">
      <c r="A28" s="448"/>
      <c r="B28" s="455"/>
      <c r="C28" s="457"/>
      <c r="D28" s="476"/>
      <c r="E28" s="1228"/>
      <c r="F28" s="1231"/>
      <c r="G28" s="1422"/>
      <c r="H28" s="602" t="s">
        <v>11</v>
      </c>
      <c r="I28" s="496">
        <f>I26</f>
        <v>12</v>
      </c>
      <c r="J28" s="402">
        <f>J26</f>
        <v>30</v>
      </c>
      <c r="K28" s="403">
        <f>K26</f>
        <v>20</v>
      </c>
      <c r="L28" s="404">
        <f>L26</f>
        <v>20</v>
      </c>
      <c r="M28" s="1246"/>
      <c r="N28" s="702"/>
      <c r="O28" s="141"/>
      <c r="P28" s="577"/>
      <c r="Q28" s="176"/>
    </row>
    <row r="29" spans="1:21" s="452" customFormat="1" ht="15.75" customHeight="1" thickBot="1" x14ac:dyDescent="0.35">
      <c r="A29" s="23"/>
      <c r="B29" s="9"/>
      <c r="C29" s="654"/>
      <c r="D29" s="654"/>
      <c r="E29" s="654"/>
      <c r="F29" s="654"/>
      <c r="G29" s="1352" t="s">
        <v>15</v>
      </c>
      <c r="H29" s="1423"/>
      <c r="I29" s="491">
        <f>I25+I22+I19+I28</f>
        <v>185.3</v>
      </c>
      <c r="J29" s="465">
        <f>J25+J22+J19+J28</f>
        <v>201.1</v>
      </c>
      <c r="K29" s="467">
        <f>K25+K22+K19+K28</f>
        <v>118.1</v>
      </c>
      <c r="L29" s="466">
        <f>L25+L22+L19+L28</f>
        <v>121.1</v>
      </c>
      <c r="M29" s="1232"/>
      <c r="N29" s="1232"/>
      <c r="O29" s="1232"/>
      <c r="P29" s="1232"/>
      <c r="Q29" s="1233"/>
    </row>
    <row r="30" spans="1:21" s="452" customFormat="1" ht="16.5" customHeight="1" thickBot="1" x14ac:dyDescent="0.35">
      <c r="A30" s="23" t="s">
        <v>7</v>
      </c>
      <c r="B30" s="9" t="s">
        <v>12</v>
      </c>
      <c r="C30" s="1234" t="s">
        <v>16</v>
      </c>
      <c r="D30" s="1234"/>
      <c r="E30" s="1234"/>
      <c r="F30" s="1234"/>
      <c r="G30" s="1234"/>
      <c r="H30" s="1234"/>
      <c r="I30" s="1234"/>
      <c r="J30" s="1234"/>
      <c r="K30" s="1234"/>
      <c r="L30" s="1234"/>
      <c r="M30" s="1234"/>
      <c r="N30" s="1234"/>
      <c r="O30" s="1234"/>
      <c r="P30" s="1234"/>
      <c r="Q30" s="1235"/>
    </row>
    <row r="31" spans="1:21" s="452" customFormat="1" ht="14.25" customHeight="1" x14ac:dyDescent="0.3">
      <c r="A31" s="622" t="s">
        <v>7</v>
      </c>
      <c r="B31" s="625" t="s">
        <v>12</v>
      </c>
      <c r="C31" s="443" t="s">
        <v>7</v>
      </c>
      <c r="D31" s="478"/>
      <c r="E31" s="1236" t="s">
        <v>17</v>
      </c>
      <c r="F31" s="481" t="s">
        <v>178</v>
      </c>
      <c r="G31" s="1421" t="s">
        <v>144</v>
      </c>
      <c r="H31" s="213" t="s">
        <v>18</v>
      </c>
      <c r="I31" s="612">
        <v>300.10000000000002</v>
      </c>
      <c r="J31" s="450">
        <v>277.10000000000002</v>
      </c>
      <c r="K31" s="474">
        <v>277.10000000000002</v>
      </c>
      <c r="L31" s="215">
        <v>277.10000000000002</v>
      </c>
      <c r="M31" s="49"/>
      <c r="N31" s="242"/>
      <c r="O31" s="145"/>
      <c r="P31" s="692"/>
      <c r="Q31" s="183"/>
    </row>
    <row r="32" spans="1:21" s="452" customFormat="1" ht="14.25" customHeight="1" x14ac:dyDescent="0.3">
      <c r="A32" s="623"/>
      <c r="B32" s="626"/>
      <c r="C32" s="443"/>
      <c r="D32" s="667"/>
      <c r="E32" s="1237"/>
      <c r="F32" s="431" t="s">
        <v>177</v>
      </c>
      <c r="G32" s="1422"/>
      <c r="H32" s="37" t="s">
        <v>40</v>
      </c>
      <c r="I32" s="670">
        <v>81.8</v>
      </c>
      <c r="J32" s="601">
        <v>74.900000000000006</v>
      </c>
      <c r="K32" s="127"/>
      <c r="L32" s="334"/>
      <c r="M32" s="179"/>
      <c r="N32" s="243"/>
      <c r="O32" s="297"/>
      <c r="P32" s="123"/>
      <c r="Q32" s="184"/>
    </row>
    <row r="33" spans="1:20" s="452" customFormat="1" ht="27.75" customHeight="1" x14ac:dyDescent="0.3">
      <c r="A33" s="623"/>
      <c r="B33" s="626"/>
      <c r="C33" s="443"/>
      <c r="D33" s="668" t="s">
        <v>7</v>
      </c>
      <c r="E33" s="1208" t="s">
        <v>19</v>
      </c>
      <c r="F33" s="485"/>
      <c r="G33" s="1422"/>
      <c r="H33" s="83" t="s">
        <v>10</v>
      </c>
      <c r="I33" s="670">
        <f>1705.5+21.6</f>
        <v>1727.1</v>
      </c>
      <c r="J33" s="90">
        <v>2015.3</v>
      </c>
      <c r="K33" s="100">
        <v>2015.3</v>
      </c>
      <c r="L33" s="334">
        <v>2015.3</v>
      </c>
      <c r="M33" s="458" t="s">
        <v>73</v>
      </c>
      <c r="N33" s="681">
        <v>900</v>
      </c>
      <c r="O33" s="490">
        <v>900</v>
      </c>
      <c r="P33" s="640">
        <v>921</v>
      </c>
      <c r="Q33" s="185">
        <v>921</v>
      </c>
      <c r="R33" s="39"/>
      <c r="S33" s="39"/>
      <c r="T33" s="39"/>
    </row>
    <row r="34" spans="1:20" s="452" customFormat="1" ht="27.75" customHeight="1" x14ac:dyDescent="0.3">
      <c r="A34" s="623"/>
      <c r="B34" s="626"/>
      <c r="C34" s="443"/>
      <c r="D34" s="667"/>
      <c r="E34" s="1209"/>
      <c r="F34" s="485"/>
      <c r="G34" s="1428" t="s">
        <v>145</v>
      </c>
      <c r="H34" s="487"/>
      <c r="I34" s="613"/>
      <c r="J34" s="378"/>
      <c r="K34" s="629"/>
      <c r="L34" s="632"/>
      <c r="M34" s="458" t="s">
        <v>82</v>
      </c>
      <c r="N34" s="681">
        <v>23</v>
      </c>
      <c r="O34" s="490">
        <v>23</v>
      </c>
      <c r="P34" s="640">
        <v>23</v>
      </c>
      <c r="Q34" s="185">
        <v>23</v>
      </c>
    </row>
    <row r="35" spans="1:20" s="452" customFormat="1" ht="38.25" customHeight="1" x14ac:dyDescent="0.3">
      <c r="A35" s="623"/>
      <c r="B35" s="626"/>
      <c r="C35" s="443"/>
      <c r="D35" s="667"/>
      <c r="E35" s="653"/>
      <c r="F35" s="485"/>
      <c r="G35" s="1428"/>
      <c r="H35" s="487"/>
      <c r="I35" s="613"/>
      <c r="J35" s="378"/>
      <c r="K35" s="629"/>
      <c r="L35" s="632"/>
      <c r="M35" s="666" t="s">
        <v>264</v>
      </c>
      <c r="N35" s="492">
        <v>11461</v>
      </c>
      <c r="O35" s="490">
        <v>20422</v>
      </c>
      <c r="P35" s="640">
        <v>20422</v>
      </c>
      <c r="Q35" s="186">
        <v>20422</v>
      </c>
    </row>
    <row r="36" spans="1:20" s="452" customFormat="1" ht="29.25" customHeight="1" x14ac:dyDescent="0.3">
      <c r="A36" s="623"/>
      <c r="B36" s="626"/>
      <c r="C36" s="443"/>
      <c r="D36" s="667"/>
      <c r="E36" s="653"/>
      <c r="F36" s="485"/>
      <c r="G36" s="656"/>
      <c r="H36" s="487"/>
      <c r="I36" s="613"/>
      <c r="J36" s="378"/>
      <c r="K36" s="629"/>
      <c r="L36" s="632"/>
      <c r="M36" s="666" t="s">
        <v>172</v>
      </c>
      <c r="N36" s="492">
        <v>1</v>
      </c>
      <c r="O36" s="490"/>
      <c r="P36" s="640"/>
      <c r="Q36" s="186"/>
    </row>
    <row r="37" spans="1:20" s="452" customFormat="1" ht="18.75" customHeight="1" x14ac:dyDescent="0.3">
      <c r="A37" s="623"/>
      <c r="B37" s="626"/>
      <c r="C37" s="443"/>
      <c r="D37" s="667"/>
      <c r="E37" s="653"/>
      <c r="F37" s="485"/>
      <c r="G37" s="656"/>
      <c r="H37" s="487"/>
      <c r="I37" s="613"/>
      <c r="J37" s="378"/>
      <c r="K37" s="629"/>
      <c r="L37" s="632"/>
      <c r="M37" s="666" t="s">
        <v>197</v>
      </c>
      <c r="N37" s="492">
        <v>5</v>
      </c>
      <c r="O37" s="490">
        <v>5</v>
      </c>
      <c r="P37" s="640"/>
      <c r="Q37" s="186"/>
    </row>
    <row r="38" spans="1:20" s="452" customFormat="1" ht="16.5" customHeight="1" x14ac:dyDescent="0.3">
      <c r="A38" s="623"/>
      <c r="B38" s="626"/>
      <c r="C38" s="443"/>
      <c r="D38" s="667"/>
      <c r="E38" s="653"/>
      <c r="F38" s="485"/>
      <c r="G38" s="656"/>
      <c r="H38" s="487"/>
      <c r="I38" s="613"/>
      <c r="J38" s="378"/>
      <c r="K38" s="629"/>
      <c r="L38" s="632"/>
      <c r="M38" s="666" t="s">
        <v>244</v>
      </c>
      <c r="N38" s="492"/>
      <c r="O38" s="490">
        <v>1</v>
      </c>
      <c r="P38" s="640">
        <v>1</v>
      </c>
      <c r="Q38" s="186"/>
    </row>
    <row r="39" spans="1:20" s="452" customFormat="1" ht="28.5" customHeight="1" x14ac:dyDescent="0.3">
      <c r="A39" s="623"/>
      <c r="B39" s="626"/>
      <c r="C39" s="443"/>
      <c r="D39" s="667"/>
      <c r="E39" s="653"/>
      <c r="F39" s="485"/>
      <c r="G39" s="656"/>
      <c r="H39" s="487"/>
      <c r="I39" s="613"/>
      <c r="J39" s="378"/>
      <c r="K39" s="629"/>
      <c r="L39" s="632"/>
      <c r="M39" s="666" t="s">
        <v>245</v>
      </c>
      <c r="N39" s="492"/>
      <c r="O39" s="490">
        <v>1</v>
      </c>
      <c r="P39" s="640">
        <v>1</v>
      </c>
      <c r="Q39" s="186"/>
    </row>
    <row r="40" spans="1:20" s="452" customFormat="1" ht="20.25" customHeight="1" x14ac:dyDescent="0.3">
      <c r="A40" s="623"/>
      <c r="B40" s="626"/>
      <c r="C40" s="443"/>
      <c r="D40" s="667"/>
      <c r="E40" s="653"/>
      <c r="F40" s="485"/>
      <c r="G40" s="656"/>
      <c r="H40" s="487"/>
      <c r="I40" s="613"/>
      <c r="J40" s="378"/>
      <c r="K40" s="629"/>
      <c r="L40" s="632"/>
      <c r="M40" s="666" t="s">
        <v>201</v>
      </c>
      <c r="N40" s="492"/>
      <c r="O40" s="490"/>
      <c r="P40" s="640">
        <v>1</v>
      </c>
      <c r="Q40" s="186"/>
    </row>
    <row r="41" spans="1:20" s="452" customFormat="1" ht="27.65" customHeight="1" x14ac:dyDescent="0.3">
      <c r="A41" s="623"/>
      <c r="B41" s="626"/>
      <c r="C41" s="443"/>
      <c r="D41" s="668" t="s">
        <v>12</v>
      </c>
      <c r="E41" s="1208" t="s">
        <v>20</v>
      </c>
      <c r="F41" s="485"/>
      <c r="G41" s="71"/>
      <c r="H41" s="83" t="s">
        <v>10</v>
      </c>
      <c r="I41" s="670">
        <f>732.1-3.2</f>
        <v>728.9</v>
      </c>
      <c r="J41" s="376">
        <v>838.3</v>
      </c>
      <c r="K41" s="377">
        <v>838.3</v>
      </c>
      <c r="L41" s="674">
        <v>838.3</v>
      </c>
      <c r="M41" s="174" t="s">
        <v>73</v>
      </c>
      <c r="N41" s="492">
        <v>580</v>
      </c>
      <c r="O41" s="295">
        <v>517</v>
      </c>
      <c r="P41" s="124">
        <v>530</v>
      </c>
      <c r="Q41" s="186">
        <v>530</v>
      </c>
    </row>
    <row r="42" spans="1:20" s="452" customFormat="1" ht="31.15" customHeight="1" x14ac:dyDescent="0.3">
      <c r="A42" s="623"/>
      <c r="B42" s="626"/>
      <c r="C42" s="443"/>
      <c r="D42" s="667"/>
      <c r="E42" s="1209"/>
      <c r="F42" s="485"/>
      <c r="G42" s="71"/>
      <c r="H42" s="487"/>
      <c r="I42" s="613"/>
      <c r="J42" s="378"/>
      <c r="K42" s="629"/>
      <c r="L42" s="632"/>
      <c r="M42" s="458" t="s">
        <v>82</v>
      </c>
      <c r="N42" s="244">
        <v>18</v>
      </c>
      <c r="O42" s="573">
        <v>20</v>
      </c>
      <c r="P42" s="645">
        <v>24</v>
      </c>
      <c r="Q42" s="187">
        <v>24</v>
      </c>
    </row>
    <row r="43" spans="1:20" s="452" customFormat="1" ht="31.15" customHeight="1" x14ac:dyDescent="0.3">
      <c r="A43" s="623"/>
      <c r="B43" s="626"/>
      <c r="C43" s="443"/>
      <c r="D43" s="667"/>
      <c r="E43" s="653"/>
      <c r="F43" s="485"/>
      <c r="G43" s="71"/>
      <c r="H43" s="487"/>
      <c r="I43" s="613"/>
      <c r="J43" s="378"/>
      <c r="K43" s="629"/>
      <c r="L43" s="632"/>
      <c r="M43" s="174" t="s">
        <v>137</v>
      </c>
      <c r="N43" s="245">
        <v>80</v>
      </c>
      <c r="O43" s="573"/>
      <c r="P43" s="645"/>
      <c r="Q43" s="187"/>
    </row>
    <row r="44" spans="1:20" s="452" customFormat="1" ht="40.5" customHeight="1" x14ac:dyDescent="0.3">
      <c r="A44" s="623"/>
      <c r="B44" s="626"/>
      <c r="C44" s="443"/>
      <c r="D44" s="667"/>
      <c r="E44" s="653"/>
      <c r="F44" s="485"/>
      <c r="G44" s="71"/>
      <c r="H44" s="487"/>
      <c r="I44" s="613"/>
      <c r="J44" s="378"/>
      <c r="K44" s="629"/>
      <c r="L44" s="632"/>
      <c r="M44" s="458" t="s">
        <v>265</v>
      </c>
      <c r="N44" s="244"/>
      <c r="O44" s="573">
        <v>564</v>
      </c>
      <c r="P44" s="645">
        <v>564</v>
      </c>
      <c r="Q44" s="187">
        <v>564</v>
      </c>
    </row>
    <row r="45" spans="1:20" s="452" customFormat="1" ht="18" customHeight="1" x14ac:dyDescent="0.3">
      <c r="A45" s="623"/>
      <c r="B45" s="626"/>
      <c r="C45" s="443"/>
      <c r="D45" s="667"/>
      <c r="E45" s="653"/>
      <c r="F45" s="485"/>
      <c r="G45" s="71"/>
      <c r="H45" s="487"/>
      <c r="I45" s="613"/>
      <c r="J45" s="378"/>
      <c r="K45" s="629"/>
      <c r="L45" s="632"/>
      <c r="M45" s="458" t="s">
        <v>242</v>
      </c>
      <c r="N45" s="244"/>
      <c r="O45" s="573">
        <v>2</v>
      </c>
      <c r="P45" s="645"/>
      <c r="Q45" s="187"/>
    </row>
    <row r="46" spans="1:20" s="452" customFormat="1" ht="24.75" customHeight="1" x14ac:dyDescent="0.3">
      <c r="A46" s="623"/>
      <c r="B46" s="626"/>
      <c r="C46" s="443"/>
      <c r="D46" s="667"/>
      <c r="E46" s="653"/>
      <c r="F46" s="485"/>
      <c r="G46" s="71"/>
      <c r="H46" s="487"/>
      <c r="I46" s="613"/>
      <c r="J46" s="378"/>
      <c r="K46" s="629"/>
      <c r="L46" s="632"/>
      <c r="M46" s="458" t="s">
        <v>243</v>
      </c>
      <c r="N46" s="244"/>
      <c r="O46" s="573">
        <v>1</v>
      </c>
      <c r="P46" s="645">
        <v>1</v>
      </c>
      <c r="Q46" s="187"/>
    </row>
    <row r="47" spans="1:20" s="452" customFormat="1" ht="26" x14ac:dyDescent="0.3">
      <c r="A47" s="623"/>
      <c r="B47" s="626"/>
      <c r="C47" s="443"/>
      <c r="D47" s="667"/>
      <c r="E47" s="653"/>
      <c r="F47" s="485"/>
      <c r="G47" s="71"/>
      <c r="H47" s="487"/>
      <c r="I47" s="613"/>
      <c r="J47" s="378"/>
      <c r="K47" s="629"/>
      <c r="L47" s="632"/>
      <c r="M47" s="458" t="s">
        <v>239</v>
      </c>
      <c r="N47" s="244"/>
      <c r="O47" s="573">
        <v>2</v>
      </c>
      <c r="P47" s="645">
        <v>1</v>
      </c>
      <c r="Q47" s="187"/>
    </row>
    <row r="48" spans="1:20" s="452" customFormat="1" ht="26" x14ac:dyDescent="0.3">
      <c r="A48" s="623"/>
      <c r="B48" s="626"/>
      <c r="C48" s="443"/>
      <c r="D48" s="667"/>
      <c r="E48" s="653"/>
      <c r="F48" s="485"/>
      <c r="G48" s="71"/>
      <c r="H48" s="487"/>
      <c r="I48" s="613"/>
      <c r="J48" s="378"/>
      <c r="K48" s="629"/>
      <c r="L48" s="632"/>
      <c r="M48" s="458" t="s">
        <v>266</v>
      </c>
      <c r="N48" s="244"/>
      <c r="O48" s="573"/>
      <c r="P48" s="645"/>
      <c r="Q48" s="187">
        <v>1</v>
      </c>
    </row>
    <row r="49" spans="1:21" s="452" customFormat="1" ht="27.75" customHeight="1" x14ac:dyDescent="0.3">
      <c r="A49" s="623"/>
      <c r="B49" s="626"/>
      <c r="C49" s="443"/>
      <c r="D49" s="667"/>
      <c r="E49" s="653"/>
      <c r="F49" s="485"/>
      <c r="G49" s="71"/>
      <c r="H49" s="487"/>
      <c r="I49" s="613"/>
      <c r="J49" s="378"/>
      <c r="K49" s="629"/>
      <c r="L49" s="632"/>
      <c r="M49" s="174" t="s">
        <v>202</v>
      </c>
      <c r="N49" s="245"/>
      <c r="O49" s="295"/>
      <c r="P49" s="124"/>
      <c r="Q49" s="188">
        <v>1</v>
      </c>
    </row>
    <row r="50" spans="1:21" s="452" customFormat="1" ht="29.25" customHeight="1" x14ac:dyDescent="0.3">
      <c r="A50" s="623"/>
      <c r="B50" s="626"/>
      <c r="C50" s="443"/>
      <c r="D50" s="668" t="s">
        <v>14</v>
      </c>
      <c r="E50" s="1206" t="s">
        <v>21</v>
      </c>
      <c r="F50" s="485"/>
      <c r="G50" s="71"/>
      <c r="H50" s="83" t="s">
        <v>10</v>
      </c>
      <c r="I50" s="670">
        <f>549.9+12</f>
        <v>561.9</v>
      </c>
      <c r="J50" s="376">
        <v>623</v>
      </c>
      <c r="K50" s="377">
        <v>623</v>
      </c>
      <c r="L50" s="674">
        <v>623</v>
      </c>
      <c r="M50" s="174" t="s">
        <v>73</v>
      </c>
      <c r="N50" s="492">
        <v>600</v>
      </c>
      <c r="O50" s="295">
        <v>600</v>
      </c>
      <c r="P50" s="124">
        <v>610</v>
      </c>
      <c r="Q50" s="186">
        <v>620</v>
      </c>
    </row>
    <row r="51" spans="1:21" s="452" customFormat="1" ht="29.25" customHeight="1" x14ac:dyDescent="0.3">
      <c r="A51" s="623"/>
      <c r="B51" s="626"/>
      <c r="C51" s="443"/>
      <c r="D51" s="667"/>
      <c r="E51" s="1207"/>
      <c r="F51" s="485"/>
      <c r="G51" s="71"/>
      <c r="H51" s="487"/>
      <c r="I51" s="613"/>
      <c r="J51" s="378"/>
      <c r="K51" s="629"/>
      <c r="L51" s="632"/>
      <c r="M51" s="458" t="s">
        <v>136</v>
      </c>
      <c r="N51" s="492">
        <v>8</v>
      </c>
      <c r="O51" s="295">
        <v>8</v>
      </c>
      <c r="P51" s="124">
        <v>8</v>
      </c>
      <c r="Q51" s="186">
        <v>8</v>
      </c>
    </row>
    <row r="52" spans="1:21" s="452" customFormat="1" ht="41.25" customHeight="1" x14ac:dyDescent="0.3">
      <c r="A52" s="623"/>
      <c r="B52" s="626"/>
      <c r="C52" s="443"/>
      <c r="D52" s="667"/>
      <c r="E52" s="1207"/>
      <c r="F52" s="485"/>
      <c r="G52" s="71"/>
      <c r="H52" s="487"/>
      <c r="I52" s="613"/>
      <c r="J52" s="378"/>
      <c r="K52" s="629"/>
      <c r="L52" s="632"/>
      <c r="M52" s="180" t="s">
        <v>264</v>
      </c>
      <c r="N52" s="492">
        <v>7492.5</v>
      </c>
      <c r="O52" s="295">
        <v>11999</v>
      </c>
      <c r="P52" s="124">
        <v>11999</v>
      </c>
      <c r="Q52" s="186">
        <v>11999</v>
      </c>
    </row>
    <row r="53" spans="1:21" s="452" customFormat="1" ht="26" x14ac:dyDescent="0.3">
      <c r="A53" s="623"/>
      <c r="B53" s="626"/>
      <c r="C53" s="443"/>
      <c r="D53" s="667"/>
      <c r="E53" s="1207"/>
      <c r="F53" s="485"/>
      <c r="G53" s="71"/>
      <c r="H53" s="487"/>
      <c r="I53" s="613"/>
      <c r="J53" s="378"/>
      <c r="K53" s="629"/>
      <c r="L53" s="632"/>
      <c r="M53" s="180" t="s">
        <v>173</v>
      </c>
      <c r="N53" s="492">
        <v>1</v>
      </c>
      <c r="O53" s="295"/>
      <c r="P53" s="124"/>
      <c r="Q53" s="186"/>
    </row>
    <row r="54" spans="1:21" s="452" customFormat="1" ht="26" x14ac:dyDescent="0.3">
      <c r="A54" s="623"/>
      <c r="B54" s="626"/>
      <c r="C54" s="443"/>
      <c r="D54" s="667"/>
      <c r="E54" s="1207"/>
      <c r="F54" s="485"/>
      <c r="G54" s="71"/>
      <c r="H54" s="487"/>
      <c r="I54" s="613"/>
      <c r="J54" s="378"/>
      <c r="K54" s="629"/>
      <c r="L54" s="632"/>
      <c r="M54" s="180" t="s">
        <v>181</v>
      </c>
      <c r="N54" s="492"/>
      <c r="O54" s="295">
        <v>1</v>
      </c>
      <c r="P54" s="124"/>
      <c r="Q54" s="186"/>
    </row>
    <row r="55" spans="1:21" s="452" customFormat="1" x14ac:dyDescent="0.3">
      <c r="A55" s="623"/>
      <c r="B55" s="626"/>
      <c r="C55" s="443"/>
      <c r="D55" s="667"/>
      <c r="E55" s="1207"/>
      <c r="F55" s="485"/>
      <c r="G55" s="71"/>
      <c r="H55" s="487"/>
      <c r="I55" s="613"/>
      <c r="J55" s="378"/>
      <c r="K55" s="629"/>
      <c r="L55" s="632"/>
      <c r="M55" s="180" t="s">
        <v>182</v>
      </c>
      <c r="N55" s="492"/>
      <c r="O55" s="292">
        <v>1</v>
      </c>
      <c r="P55" s="124"/>
      <c r="Q55" s="186"/>
    </row>
    <row r="56" spans="1:21" s="452" customFormat="1" x14ac:dyDescent="0.3">
      <c r="A56" s="623"/>
      <c r="B56" s="626"/>
      <c r="C56" s="443"/>
      <c r="D56" s="667"/>
      <c r="E56" s="1207"/>
      <c r="F56" s="485"/>
      <c r="G56" s="71"/>
      <c r="H56" s="487"/>
      <c r="I56" s="613"/>
      <c r="J56" s="378"/>
      <c r="K56" s="629"/>
      <c r="L56" s="632"/>
      <c r="M56" s="180" t="s">
        <v>180</v>
      </c>
      <c r="N56" s="492"/>
      <c r="O56" s="295"/>
      <c r="P56" s="124">
        <v>1</v>
      </c>
      <c r="Q56" s="186"/>
    </row>
    <row r="57" spans="1:21" s="452" customFormat="1" x14ac:dyDescent="0.3">
      <c r="A57" s="623"/>
      <c r="B57" s="626"/>
      <c r="C57" s="443"/>
      <c r="D57" s="667"/>
      <c r="E57" s="1210"/>
      <c r="F57" s="485"/>
      <c r="G57" s="71"/>
      <c r="H57" s="487"/>
      <c r="I57" s="613"/>
      <c r="J57" s="378"/>
      <c r="K57" s="629"/>
      <c r="L57" s="632"/>
      <c r="M57" s="180" t="s">
        <v>241</v>
      </c>
      <c r="N57" s="492"/>
      <c r="O57" s="295"/>
      <c r="P57" s="124"/>
      <c r="Q57" s="186">
        <v>2</v>
      </c>
    </row>
    <row r="58" spans="1:21" s="452" customFormat="1" ht="29.25" customHeight="1" x14ac:dyDescent="0.3">
      <c r="A58" s="623"/>
      <c r="B58" s="626"/>
      <c r="C58" s="443"/>
      <c r="D58" s="1435" t="s">
        <v>24</v>
      </c>
      <c r="E58" s="1209" t="s">
        <v>22</v>
      </c>
      <c r="F58" s="485"/>
      <c r="G58" s="71"/>
      <c r="H58" s="83" t="s">
        <v>10</v>
      </c>
      <c r="I58" s="670">
        <v>110</v>
      </c>
      <c r="J58" s="376"/>
      <c r="K58" s="377"/>
      <c r="L58" s="674"/>
      <c r="M58" s="647" t="s">
        <v>73</v>
      </c>
      <c r="N58" s="246">
        <v>704</v>
      </c>
      <c r="O58" s="573"/>
      <c r="P58" s="645"/>
      <c r="Q58" s="189"/>
    </row>
    <row r="59" spans="1:21" s="452" customFormat="1" ht="29.25" customHeight="1" x14ac:dyDescent="0.3">
      <c r="A59" s="623"/>
      <c r="B59" s="626"/>
      <c r="C59" s="443"/>
      <c r="D59" s="1435"/>
      <c r="E59" s="1209"/>
      <c r="F59" s="485"/>
      <c r="G59" s="71"/>
      <c r="H59" s="487"/>
      <c r="I59" s="613"/>
      <c r="J59" s="378"/>
      <c r="K59" s="629"/>
      <c r="L59" s="632"/>
      <c r="M59" s="458" t="s">
        <v>82</v>
      </c>
      <c r="N59" s="247">
        <v>20</v>
      </c>
      <c r="O59" s="295"/>
      <c r="P59" s="124"/>
      <c r="Q59" s="190"/>
    </row>
    <row r="60" spans="1:21" s="452" customFormat="1" ht="29.25" customHeight="1" x14ac:dyDescent="0.3">
      <c r="A60" s="623"/>
      <c r="B60" s="626"/>
      <c r="C60" s="443"/>
      <c r="D60" s="1435"/>
      <c r="E60" s="1209"/>
      <c r="F60" s="485"/>
      <c r="G60" s="71"/>
      <c r="H60" s="487"/>
      <c r="I60" s="613"/>
      <c r="J60" s="378"/>
      <c r="K60" s="629"/>
      <c r="L60" s="632"/>
      <c r="M60" s="174" t="s">
        <v>137</v>
      </c>
      <c r="N60" s="247">
        <f>6162-4621</f>
        <v>1541</v>
      </c>
      <c r="O60" s="295"/>
      <c r="P60" s="124"/>
      <c r="Q60" s="190"/>
    </row>
    <row r="61" spans="1:21" s="452" customFormat="1" ht="28.15" customHeight="1" x14ac:dyDescent="0.3">
      <c r="A61" s="623"/>
      <c r="B61" s="626"/>
      <c r="C61" s="443"/>
      <c r="D61" s="668" t="s">
        <v>41</v>
      </c>
      <c r="E61" s="1208" t="s">
        <v>45</v>
      </c>
      <c r="F61" s="200"/>
      <c r="G61" s="71"/>
      <c r="H61" s="83" t="s">
        <v>10</v>
      </c>
      <c r="I61" s="670">
        <f>825.1+5</f>
        <v>830.1</v>
      </c>
      <c r="J61" s="376">
        <v>955</v>
      </c>
      <c r="K61" s="377">
        <v>955</v>
      </c>
      <c r="L61" s="674">
        <v>955</v>
      </c>
      <c r="M61" s="174" t="s">
        <v>73</v>
      </c>
      <c r="N61" s="682">
        <v>360</v>
      </c>
      <c r="O61" s="295">
        <v>360</v>
      </c>
      <c r="P61" s="124">
        <v>360</v>
      </c>
      <c r="Q61" s="191">
        <v>370</v>
      </c>
      <c r="R61" s="1257"/>
      <c r="S61" s="1258"/>
      <c r="T61" s="1258"/>
      <c r="U61" s="1258"/>
    </row>
    <row r="62" spans="1:21" s="452" customFormat="1" ht="29.25" customHeight="1" x14ac:dyDescent="0.3">
      <c r="A62" s="623"/>
      <c r="B62" s="626"/>
      <c r="C62" s="443"/>
      <c r="D62" s="667"/>
      <c r="E62" s="1209"/>
      <c r="F62" s="485"/>
      <c r="G62" s="71"/>
      <c r="H62" s="487"/>
      <c r="I62" s="613"/>
      <c r="J62" s="378"/>
      <c r="K62" s="629"/>
      <c r="L62" s="632"/>
      <c r="M62" s="458" t="s">
        <v>136</v>
      </c>
      <c r="N62" s="682">
        <v>12</v>
      </c>
      <c r="O62" s="295">
        <v>12</v>
      </c>
      <c r="P62" s="124">
        <v>12</v>
      </c>
      <c r="Q62" s="191">
        <v>12</v>
      </c>
    </row>
    <row r="63" spans="1:21" s="452" customFormat="1" ht="29.25" customHeight="1" x14ac:dyDescent="0.3">
      <c r="A63" s="623"/>
      <c r="B63" s="626"/>
      <c r="C63" s="443"/>
      <c r="D63" s="667"/>
      <c r="E63" s="653"/>
      <c r="F63" s="485"/>
      <c r="G63" s="71"/>
      <c r="H63" s="83" t="s">
        <v>10</v>
      </c>
      <c r="I63" s="670">
        <v>55</v>
      </c>
      <c r="J63" s="376"/>
      <c r="K63" s="377"/>
      <c r="L63" s="674"/>
      <c r="M63" s="181" t="s">
        <v>129</v>
      </c>
      <c r="N63" s="56">
        <v>1</v>
      </c>
      <c r="O63" s="490"/>
      <c r="P63" s="640"/>
      <c r="Q63" s="192"/>
    </row>
    <row r="64" spans="1:21" s="452" customFormat="1" ht="17.25" customHeight="1" x14ac:dyDescent="0.3">
      <c r="A64" s="623"/>
      <c r="B64" s="626"/>
      <c r="C64" s="443"/>
      <c r="D64" s="667"/>
      <c r="E64" s="653"/>
      <c r="F64" s="485"/>
      <c r="G64" s="71"/>
      <c r="H64" s="83"/>
      <c r="I64" s="670"/>
      <c r="J64" s="376"/>
      <c r="K64" s="377"/>
      <c r="L64" s="674"/>
      <c r="M64" s="181" t="s">
        <v>203</v>
      </c>
      <c r="N64" s="56"/>
      <c r="O64" s="490">
        <v>1</v>
      </c>
      <c r="P64" s="640"/>
      <c r="Q64" s="192"/>
    </row>
    <row r="65" spans="1:17" s="452" customFormat="1" ht="28.5" customHeight="1" x14ac:dyDescent="0.3">
      <c r="A65" s="623"/>
      <c r="B65" s="626"/>
      <c r="C65" s="443"/>
      <c r="D65" s="667"/>
      <c r="E65" s="653"/>
      <c r="F65" s="485"/>
      <c r="G65" s="71"/>
      <c r="H65" s="83"/>
      <c r="I65" s="670"/>
      <c r="J65" s="376"/>
      <c r="K65" s="377"/>
      <c r="L65" s="674"/>
      <c r="M65" s="181" t="s">
        <v>204</v>
      </c>
      <c r="N65" s="56"/>
      <c r="O65" s="490">
        <v>1</v>
      </c>
      <c r="P65" s="640"/>
      <c r="Q65" s="192"/>
    </row>
    <row r="66" spans="1:17" s="452" customFormat="1" ht="28.5" customHeight="1" x14ac:dyDescent="0.3">
      <c r="A66" s="623"/>
      <c r="B66" s="626"/>
      <c r="C66" s="443"/>
      <c r="D66" s="667"/>
      <c r="E66" s="653"/>
      <c r="F66" s="485"/>
      <c r="G66" s="71"/>
      <c r="H66" s="83"/>
      <c r="I66" s="670"/>
      <c r="J66" s="376"/>
      <c r="K66" s="377"/>
      <c r="L66" s="674"/>
      <c r="M66" s="181" t="s">
        <v>205</v>
      </c>
      <c r="N66" s="56"/>
      <c r="O66" s="490">
        <v>1</v>
      </c>
      <c r="P66" s="640"/>
      <c r="Q66" s="192"/>
    </row>
    <row r="67" spans="1:17" s="452" customFormat="1" ht="15.75" customHeight="1" x14ac:dyDescent="0.3">
      <c r="A67" s="623"/>
      <c r="B67" s="626"/>
      <c r="C67" s="443"/>
      <c r="D67" s="667"/>
      <c r="E67" s="653"/>
      <c r="F67" s="485"/>
      <c r="G67" s="71"/>
      <c r="H67" s="83"/>
      <c r="I67" s="670"/>
      <c r="J67" s="376"/>
      <c r="K67" s="377"/>
      <c r="L67" s="674"/>
      <c r="M67" s="181" t="s">
        <v>240</v>
      </c>
      <c r="N67" s="56"/>
      <c r="O67" s="490">
        <v>2</v>
      </c>
      <c r="P67" s="640"/>
      <c r="Q67" s="192"/>
    </row>
    <row r="68" spans="1:17" s="452" customFormat="1" ht="29.25" customHeight="1" x14ac:dyDescent="0.3">
      <c r="A68" s="623"/>
      <c r="B68" s="626"/>
      <c r="C68" s="443"/>
      <c r="D68" s="667"/>
      <c r="E68" s="653"/>
      <c r="F68" s="485"/>
      <c r="G68" s="71"/>
      <c r="H68" s="83"/>
      <c r="I68" s="670"/>
      <c r="J68" s="376"/>
      <c r="K68" s="377"/>
      <c r="L68" s="674"/>
      <c r="M68" s="181" t="s">
        <v>246</v>
      </c>
      <c r="N68" s="56"/>
      <c r="O68" s="490">
        <v>2</v>
      </c>
      <c r="P68" s="640"/>
      <c r="Q68" s="192"/>
    </row>
    <row r="69" spans="1:17" s="452" customFormat="1" ht="16.5" customHeight="1" x14ac:dyDescent="0.3">
      <c r="A69" s="623"/>
      <c r="B69" s="626"/>
      <c r="C69" s="443"/>
      <c r="D69" s="667"/>
      <c r="E69" s="653"/>
      <c r="F69" s="485"/>
      <c r="G69" s="71"/>
      <c r="H69" s="83"/>
      <c r="I69" s="670"/>
      <c r="J69" s="376"/>
      <c r="K69" s="377"/>
      <c r="L69" s="674"/>
      <c r="M69" s="181" t="s">
        <v>220</v>
      </c>
      <c r="N69" s="56"/>
      <c r="O69" s="490"/>
      <c r="P69" s="640">
        <v>1</v>
      </c>
      <c r="Q69" s="192"/>
    </row>
    <row r="70" spans="1:17" s="452" customFormat="1" ht="29.25" customHeight="1" x14ac:dyDescent="0.3">
      <c r="A70" s="623"/>
      <c r="B70" s="626"/>
      <c r="C70" s="443"/>
      <c r="D70" s="667"/>
      <c r="E70" s="653"/>
      <c r="F70" s="485"/>
      <c r="G70" s="71"/>
      <c r="H70" s="83"/>
      <c r="I70" s="670"/>
      <c r="J70" s="376"/>
      <c r="K70" s="377"/>
      <c r="L70" s="674"/>
      <c r="M70" s="181" t="s">
        <v>267</v>
      </c>
      <c r="N70" s="56"/>
      <c r="O70" s="490"/>
      <c r="P70" s="640">
        <v>240</v>
      </c>
      <c r="Q70" s="192"/>
    </row>
    <row r="71" spans="1:17" s="452" customFormat="1" ht="17.5" customHeight="1" x14ac:dyDescent="0.3">
      <c r="A71" s="623"/>
      <c r="B71" s="626"/>
      <c r="C71" s="443"/>
      <c r="D71" s="668" t="s">
        <v>61</v>
      </c>
      <c r="E71" s="1427" t="s">
        <v>43</v>
      </c>
      <c r="F71" s="1260"/>
      <c r="G71" s="71"/>
      <c r="H71" s="83" t="s">
        <v>10</v>
      </c>
      <c r="I71" s="670">
        <f>747.5+24.3+19.2</f>
        <v>791</v>
      </c>
      <c r="J71" s="376">
        <v>937.8</v>
      </c>
      <c r="K71" s="377">
        <v>937.8</v>
      </c>
      <c r="L71" s="674">
        <v>937.8</v>
      </c>
      <c r="M71" s="458" t="s">
        <v>77</v>
      </c>
      <c r="N71" s="492">
        <v>18</v>
      </c>
      <c r="O71" s="295">
        <v>12</v>
      </c>
      <c r="P71" s="124">
        <v>12</v>
      </c>
      <c r="Q71" s="186">
        <v>12</v>
      </c>
    </row>
    <row r="72" spans="1:17" s="452" customFormat="1" ht="27" customHeight="1" x14ac:dyDescent="0.3">
      <c r="A72" s="623"/>
      <c r="B72" s="626"/>
      <c r="C72" s="443"/>
      <c r="D72" s="667"/>
      <c r="E72" s="1184"/>
      <c r="F72" s="1260"/>
      <c r="G72" s="71"/>
      <c r="H72" s="487"/>
      <c r="I72" s="613"/>
      <c r="J72" s="378"/>
      <c r="K72" s="629"/>
      <c r="L72" s="632"/>
      <c r="M72" s="458" t="s">
        <v>183</v>
      </c>
      <c r="N72" s="492"/>
      <c r="O72" s="295">
        <v>4</v>
      </c>
      <c r="P72" s="124">
        <v>4</v>
      </c>
      <c r="Q72" s="186">
        <v>4</v>
      </c>
    </row>
    <row r="73" spans="1:17" s="452" customFormat="1" ht="27" customHeight="1" x14ac:dyDescent="0.3">
      <c r="A73" s="623"/>
      <c r="B73" s="626"/>
      <c r="C73" s="443"/>
      <c r="D73" s="667"/>
      <c r="E73" s="1184"/>
      <c r="F73" s="1260"/>
      <c r="G73" s="71"/>
      <c r="H73" s="487"/>
      <c r="I73" s="613"/>
      <c r="J73" s="378"/>
      <c r="K73" s="629"/>
      <c r="L73" s="632"/>
      <c r="M73" s="458" t="s">
        <v>184</v>
      </c>
      <c r="N73" s="492"/>
      <c r="O73" s="295">
        <v>5</v>
      </c>
      <c r="P73" s="124">
        <v>5</v>
      </c>
      <c r="Q73" s="186">
        <v>5</v>
      </c>
    </row>
    <row r="74" spans="1:17" s="452" customFormat="1" ht="17.5" customHeight="1" x14ac:dyDescent="0.3">
      <c r="A74" s="623"/>
      <c r="B74" s="626"/>
      <c r="C74" s="443"/>
      <c r="D74" s="667"/>
      <c r="E74" s="1184"/>
      <c r="F74" s="1260"/>
      <c r="G74" s="71"/>
      <c r="H74" s="487"/>
      <c r="I74" s="250"/>
      <c r="J74" s="378"/>
      <c r="K74" s="629"/>
      <c r="L74" s="380"/>
      <c r="M74" s="484" t="s">
        <v>110</v>
      </c>
      <c r="N74" s="492">
        <v>7</v>
      </c>
      <c r="O74" s="298">
        <v>3</v>
      </c>
      <c r="P74" s="501"/>
      <c r="Q74" s="186"/>
    </row>
    <row r="75" spans="1:17" s="452" customFormat="1" ht="27" customHeight="1" x14ac:dyDescent="0.3">
      <c r="A75" s="623"/>
      <c r="B75" s="626"/>
      <c r="C75" s="443"/>
      <c r="D75" s="667"/>
      <c r="E75" s="1184"/>
      <c r="F75" s="1260"/>
      <c r="G75" s="71"/>
      <c r="H75" s="487"/>
      <c r="I75" s="613"/>
      <c r="J75" s="378"/>
      <c r="K75" s="629"/>
      <c r="L75" s="632"/>
      <c r="M75" s="484" t="s">
        <v>138</v>
      </c>
      <c r="N75" s="492">
        <v>5</v>
      </c>
      <c r="O75" s="298"/>
      <c r="P75" s="501"/>
      <c r="Q75" s="186"/>
    </row>
    <row r="76" spans="1:17" s="452" customFormat="1" ht="18.649999999999999" customHeight="1" x14ac:dyDescent="0.3">
      <c r="A76" s="623"/>
      <c r="B76" s="626"/>
      <c r="C76" s="443"/>
      <c r="D76" s="667"/>
      <c r="E76" s="1184"/>
      <c r="F76" s="1260"/>
      <c r="G76" s="71"/>
      <c r="H76" s="487"/>
      <c r="I76" s="613"/>
      <c r="J76" s="378"/>
      <c r="K76" s="629"/>
      <c r="L76" s="632"/>
      <c r="M76" s="484" t="s">
        <v>113</v>
      </c>
      <c r="N76" s="492">
        <v>1</v>
      </c>
      <c r="O76" s="298"/>
      <c r="P76" s="501"/>
      <c r="Q76" s="186"/>
    </row>
    <row r="77" spans="1:17" s="452" customFormat="1" ht="27" customHeight="1" x14ac:dyDescent="0.3">
      <c r="A77" s="623"/>
      <c r="B77" s="626"/>
      <c r="C77" s="443"/>
      <c r="D77" s="667"/>
      <c r="E77" s="1184"/>
      <c r="F77" s="1260"/>
      <c r="G77" s="71"/>
      <c r="H77" s="487"/>
      <c r="I77" s="613"/>
      <c r="J77" s="378"/>
      <c r="K77" s="629"/>
      <c r="L77" s="632"/>
      <c r="M77" s="182" t="s">
        <v>196</v>
      </c>
      <c r="N77" s="492">
        <v>1</v>
      </c>
      <c r="O77" s="298"/>
      <c r="P77" s="501"/>
      <c r="Q77" s="186"/>
    </row>
    <row r="78" spans="1:17" s="452" customFormat="1" ht="29.25" customHeight="1" x14ac:dyDescent="0.3">
      <c r="A78" s="623"/>
      <c r="B78" s="626"/>
      <c r="C78" s="443"/>
      <c r="D78" s="1429" t="s">
        <v>62</v>
      </c>
      <c r="E78" s="1253" t="s">
        <v>57</v>
      </c>
      <c r="F78" s="485"/>
      <c r="G78" s="95"/>
      <c r="H78" s="1431" t="s">
        <v>10</v>
      </c>
      <c r="I78" s="670">
        <f>291.7-61.9-15.7-14.1</f>
        <v>200</v>
      </c>
      <c r="J78" s="381">
        <v>166.5</v>
      </c>
      <c r="K78" s="671">
        <v>166.5</v>
      </c>
      <c r="L78" s="674">
        <v>166.5</v>
      </c>
      <c r="M78" s="458" t="s">
        <v>78</v>
      </c>
      <c r="N78" s="492">
        <v>4</v>
      </c>
      <c r="O78" s="295">
        <v>3</v>
      </c>
      <c r="P78" s="124">
        <v>3</v>
      </c>
      <c r="Q78" s="186">
        <v>3</v>
      </c>
    </row>
    <row r="79" spans="1:17" s="452" customFormat="1" ht="37.5" customHeight="1" x14ac:dyDescent="0.3">
      <c r="A79" s="623"/>
      <c r="B79" s="626"/>
      <c r="C79" s="443"/>
      <c r="D79" s="1430"/>
      <c r="E79" s="1257"/>
      <c r="F79" s="485"/>
      <c r="G79" s="95"/>
      <c r="H79" s="1432"/>
      <c r="I79" s="251"/>
      <c r="J79" s="382"/>
      <c r="K79" s="383"/>
      <c r="L79" s="384"/>
      <c r="M79" s="1253" t="s">
        <v>84</v>
      </c>
      <c r="N79" s="1433">
        <f>19355-2076</f>
        <v>17279</v>
      </c>
      <c r="O79" s="490">
        <v>13633</v>
      </c>
      <c r="P79" s="640">
        <v>13633</v>
      </c>
      <c r="Q79" s="1287">
        <v>13633</v>
      </c>
    </row>
    <row r="80" spans="1:17" s="452" customFormat="1" ht="15.75" customHeight="1" thickBot="1" x14ac:dyDescent="0.35">
      <c r="A80" s="624"/>
      <c r="B80" s="627"/>
      <c r="C80" s="4"/>
      <c r="D80" s="476"/>
      <c r="E80" s="1254"/>
      <c r="F80" s="201"/>
      <c r="G80" s="72"/>
      <c r="H80" s="214" t="s">
        <v>11</v>
      </c>
      <c r="I80" s="252">
        <f>SUM(I31:I79)</f>
        <v>5385.9000000000005</v>
      </c>
      <c r="J80" s="385">
        <f>SUM(J31:J79)</f>
        <v>5887.9000000000005</v>
      </c>
      <c r="K80" s="386">
        <f>SUM(K31:K79)</f>
        <v>5813</v>
      </c>
      <c r="L80" s="387">
        <f>SUM(L31:L79)</f>
        <v>5813</v>
      </c>
      <c r="M80" s="1254"/>
      <c r="N80" s="1434"/>
      <c r="O80" s="289"/>
      <c r="P80" s="641"/>
      <c r="Q80" s="1316"/>
    </row>
    <row r="81" spans="1:17" s="452" customFormat="1" ht="17.25" customHeight="1" x14ac:dyDescent="0.3">
      <c r="A81" s="24" t="s">
        <v>7</v>
      </c>
      <c r="B81" s="625" t="s">
        <v>12</v>
      </c>
      <c r="C81" s="3" t="s">
        <v>12</v>
      </c>
      <c r="D81" s="478"/>
      <c r="E81" s="1188" t="s">
        <v>75</v>
      </c>
      <c r="F81" s="537" t="s">
        <v>177</v>
      </c>
      <c r="G81" s="1421" t="s">
        <v>101</v>
      </c>
      <c r="H81" s="37"/>
      <c r="I81" s="253"/>
      <c r="J81" s="388"/>
      <c r="K81" s="672"/>
      <c r="L81" s="389"/>
      <c r="M81" s="606" t="s">
        <v>76</v>
      </c>
      <c r="N81" s="1421">
        <v>69</v>
      </c>
      <c r="O81" s="559">
        <v>110</v>
      </c>
      <c r="P81" s="644">
        <v>110</v>
      </c>
      <c r="Q81" s="1190">
        <v>110</v>
      </c>
    </row>
    <row r="82" spans="1:17" s="452" customFormat="1" ht="12.75" customHeight="1" x14ac:dyDescent="0.3">
      <c r="A82" s="25"/>
      <c r="B82" s="626"/>
      <c r="C82" s="443"/>
      <c r="D82" s="667"/>
      <c r="E82" s="1189"/>
      <c r="F82" s="535"/>
      <c r="G82" s="1422"/>
      <c r="H82" s="337"/>
      <c r="I82" s="613"/>
      <c r="J82" s="388"/>
      <c r="K82" s="672"/>
      <c r="L82" s="632"/>
      <c r="M82" s="79"/>
      <c r="N82" s="1436"/>
      <c r="O82" s="573"/>
      <c r="P82" s="645"/>
      <c r="Q82" s="1191"/>
    </row>
    <row r="83" spans="1:17" s="452" customFormat="1" ht="30.75" customHeight="1" x14ac:dyDescent="0.3">
      <c r="A83" s="26"/>
      <c r="B83" s="17"/>
      <c r="C83" s="6"/>
      <c r="D83" s="142" t="s">
        <v>7</v>
      </c>
      <c r="E83" s="181" t="s">
        <v>23</v>
      </c>
      <c r="F83" s="431" t="s">
        <v>253</v>
      </c>
      <c r="G83" s="657"/>
      <c r="H83" s="655" t="s">
        <v>10</v>
      </c>
      <c r="I83" s="241">
        <v>468.4</v>
      </c>
      <c r="J83" s="395">
        <v>515.20000000000005</v>
      </c>
      <c r="K83" s="373">
        <v>515.20000000000005</v>
      </c>
      <c r="L83" s="390">
        <v>515.20000000000005</v>
      </c>
      <c r="M83" s="47" t="s">
        <v>56</v>
      </c>
      <c r="N83" s="493">
        <v>215</v>
      </c>
      <c r="O83" s="292">
        <v>243</v>
      </c>
      <c r="P83" s="125">
        <v>243</v>
      </c>
      <c r="Q83" s="193">
        <v>243</v>
      </c>
    </row>
    <row r="84" spans="1:17" s="452" customFormat="1" ht="40.5" customHeight="1" x14ac:dyDescent="0.3">
      <c r="A84" s="25"/>
      <c r="B84" s="626"/>
      <c r="C84" s="443"/>
      <c r="D84" s="142" t="s">
        <v>12</v>
      </c>
      <c r="E84" s="181" t="s">
        <v>120</v>
      </c>
      <c r="F84" s="571" t="s">
        <v>178</v>
      </c>
      <c r="G84" s="600"/>
      <c r="H84" s="83" t="s">
        <v>10</v>
      </c>
      <c r="I84" s="254">
        <f>600-16.8</f>
        <v>583.20000000000005</v>
      </c>
      <c r="J84" s="376">
        <v>973.3</v>
      </c>
      <c r="K84" s="671">
        <v>973.3</v>
      </c>
      <c r="L84" s="391">
        <v>973.3</v>
      </c>
      <c r="M84" s="70" t="s">
        <v>70</v>
      </c>
      <c r="N84" s="248">
        <v>2.8</v>
      </c>
      <c r="O84" s="293">
        <v>3.7</v>
      </c>
      <c r="P84" s="294">
        <v>3.7</v>
      </c>
      <c r="Q84" s="194">
        <v>3.7</v>
      </c>
    </row>
    <row r="85" spans="1:17" s="452" customFormat="1" ht="31.9" customHeight="1" x14ac:dyDescent="0.3">
      <c r="A85" s="25"/>
      <c r="B85" s="626"/>
      <c r="C85" s="443"/>
      <c r="D85" s="667" t="s">
        <v>14</v>
      </c>
      <c r="E85" s="458" t="s">
        <v>121</v>
      </c>
      <c r="F85" s="546" t="s">
        <v>178</v>
      </c>
      <c r="G85" s="71"/>
      <c r="H85" s="655" t="s">
        <v>10</v>
      </c>
      <c r="I85" s="241">
        <v>80.7</v>
      </c>
      <c r="J85" s="395">
        <v>92</v>
      </c>
      <c r="K85" s="373">
        <v>92</v>
      </c>
      <c r="L85" s="390">
        <v>92</v>
      </c>
      <c r="M85" s="458" t="s">
        <v>55</v>
      </c>
      <c r="N85" s="494">
        <v>35</v>
      </c>
      <c r="O85" s="295">
        <v>27</v>
      </c>
      <c r="P85" s="124">
        <v>30</v>
      </c>
      <c r="Q85" s="475">
        <v>30</v>
      </c>
    </row>
    <row r="86" spans="1:17" s="452" customFormat="1" ht="25.5" customHeight="1" x14ac:dyDescent="0.3">
      <c r="A86" s="25"/>
      <c r="B86" s="626"/>
      <c r="C86" s="443"/>
      <c r="D86" s="142" t="s">
        <v>24</v>
      </c>
      <c r="E86" s="181" t="s">
        <v>122</v>
      </c>
      <c r="F86" s="546" t="s">
        <v>178</v>
      </c>
      <c r="G86" s="71"/>
      <c r="H86" s="37" t="s">
        <v>10</v>
      </c>
      <c r="I86" s="241">
        <f>45-8.9</f>
        <v>36.1</v>
      </c>
      <c r="J86" s="376">
        <v>60</v>
      </c>
      <c r="K86" s="671">
        <v>60</v>
      </c>
      <c r="L86" s="390">
        <v>60</v>
      </c>
      <c r="M86" s="80" t="s">
        <v>55</v>
      </c>
      <c r="N86" s="659">
        <v>34</v>
      </c>
      <c r="O86" s="288">
        <v>26</v>
      </c>
      <c r="P86" s="296">
        <v>30</v>
      </c>
      <c r="Q86" s="675">
        <v>30</v>
      </c>
    </row>
    <row r="87" spans="1:17" s="452" customFormat="1" ht="30" customHeight="1" x14ac:dyDescent="0.3">
      <c r="A87" s="25"/>
      <c r="B87" s="626"/>
      <c r="C87" s="443"/>
      <c r="D87" s="142" t="s">
        <v>41</v>
      </c>
      <c r="E87" s="181" t="s">
        <v>123</v>
      </c>
      <c r="F87" s="431" t="s">
        <v>254</v>
      </c>
      <c r="G87" s="71"/>
      <c r="H87" s="37" t="s">
        <v>10</v>
      </c>
      <c r="I87" s="241">
        <v>50.7</v>
      </c>
      <c r="J87" s="376">
        <f>150-50</f>
        <v>100</v>
      </c>
      <c r="K87" s="671">
        <v>150</v>
      </c>
      <c r="L87" s="390">
        <v>150</v>
      </c>
      <c r="M87" s="666" t="s">
        <v>79</v>
      </c>
      <c r="N87" s="604">
        <v>12</v>
      </c>
      <c r="O87" s="490">
        <v>9</v>
      </c>
      <c r="P87" s="640">
        <v>10</v>
      </c>
      <c r="Q87" s="642">
        <v>10</v>
      </c>
    </row>
    <row r="88" spans="1:17" s="452" customFormat="1" ht="30" customHeight="1" x14ac:dyDescent="0.3">
      <c r="A88" s="25"/>
      <c r="B88" s="626"/>
      <c r="C88" s="443"/>
      <c r="D88" s="617" t="s">
        <v>61</v>
      </c>
      <c r="E88" s="1150" t="s">
        <v>190</v>
      </c>
      <c r="F88" s="571" t="s">
        <v>179</v>
      </c>
      <c r="G88" s="71"/>
      <c r="H88" s="1437" t="s">
        <v>10</v>
      </c>
      <c r="I88" s="1440"/>
      <c r="J88" s="1443">
        <v>794.3</v>
      </c>
      <c r="K88" s="1444">
        <v>810</v>
      </c>
      <c r="L88" s="1447">
        <v>815</v>
      </c>
      <c r="M88" s="666" t="s">
        <v>185</v>
      </c>
      <c r="N88" s="604"/>
      <c r="O88" s="490">
        <v>1101</v>
      </c>
      <c r="P88" s="640">
        <v>1160</v>
      </c>
      <c r="Q88" s="642">
        <v>1200</v>
      </c>
    </row>
    <row r="89" spans="1:17" s="452" customFormat="1" ht="30" customHeight="1" x14ac:dyDescent="0.3">
      <c r="A89" s="25"/>
      <c r="B89" s="626"/>
      <c r="C89" s="443"/>
      <c r="D89" s="617"/>
      <c r="E89" s="1247"/>
      <c r="F89" s="590"/>
      <c r="G89" s="71"/>
      <c r="H89" s="1438"/>
      <c r="I89" s="1441"/>
      <c r="J89" s="1381"/>
      <c r="K89" s="1445"/>
      <c r="L89" s="1327"/>
      <c r="M89" s="666" t="s">
        <v>186</v>
      </c>
      <c r="N89" s="604"/>
      <c r="O89" s="490">
        <v>454</v>
      </c>
      <c r="P89" s="640">
        <v>480</v>
      </c>
      <c r="Q89" s="642">
        <v>500</v>
      </c>
    </row>
    <row r="90" spans="1:17" s="452" customFormat="1" ht="30" customHeight="1" x14ac:dyDescent="0.3">
      <c r="A90" s="25"/>
      <c r="B90" s="626"/>
      <c r="C90" s="443"/>
      <c r="D90" s="617"/>
      <c r="E90" s="1247"/>
      <c r="F90" s="590"/>
      <c r="G90" s="71"/>
      <c r="H90" s="1438"/>
      <c r="I90" s="1441"/>
      <c r="J90" s="1381"/>
      <c r="K90" s="1445"/>
      <c r="L90" s="1327"/>
      <c r="M90" s="666" t="s">
        <v>187</v>
      </c>
      <c r="N90" s="604"/>
      <c r="O90" s="490">
        <v>626</v>
      </c>
      <c r="P90" s="640">
        <v>650</v>
      </c>
      <c r="Q90" s="642">
        <v>670</v>
      </c>
    </row>
    <row r="91" spans="1:17" s="452" customFormat="1" ht="18" customHeight="1" x14ac:dyDescent="0.3">
      <c r="A91" s="25"/>
      <c r="B91" s="626"/>
      <c r="C91" s="443"/>
      <c r="D91" s="617"/>
      <c r="E91" s="1247"/>
      <c r="F91" s="590"/>
      <c r="G91" s="71"/>
      <c r="H91" s="1438"/>
      <c r="I91" s="1441"/>
      <c r="J91" s="1381"/>
      <c r="K91" s="1445"/>
      <c r="L91" s="1327"/>
      <c r="M91" s="666" t="s">
        <v>188</v>
      </c>
      <c r="N91" s="604"/>
      <c r="O91" s="490">
        <v>21</v>
      </c>
      <c r="P91" s="640">
        <v>30</v>
      </c>
      <c r="Q91" s="642">
        <v>30</v>
      </c>
    </row>
    <row r="92" spans="1:17" s="452" customFormat="1" ht="26" x14ac:dyDescent="0.3">
      <c r="A92" s="25"/>
      <c r="B92" s="626"/>
      <c r="C92" s="443"/>
      <c r="D92" s="617"/>
      <c r="E92" s="1248"/>
      <c r="F92" s="590"/>
      <c r="G92" s="71"/>
      <c r="H92" s="1439"/>
      <c r="I92" s="1442"/>
      <c r="J92" s="1382"/>
      <c r="K92" s="1446"/>
      <c r="L92" s="1328"/>
      <c r="M92" s="666" t="s">
        <v>189</v>
      </c>
      <c r="N92" s="604"/>
      <c r="O92" s="490">
        <v>3</v>
      </c>
      <c r="P92" s="640">
        <v>3</v>
      </c>
      <c r="Q92" s="642">
        <v>3</v>
      </c>
    </row>
    <row r="93" spans="1:17" s="452" customFormat="1" ht="30" customHeight="1" x14ac:dyDescent="0.3">
      <c r="A93" s="25"/>
      <c r="B93" s="626"/>
      <c r="C93" s="443"/>
      <c r="D93" s="668" t="s">
        <v>62</v>
      </c>
      <c r="E93" s="181" t="s">
        <v>257</v>
      </c>
      <c r="F93" s="431" t="s">
        <v>255</v>
      </c>
      <c r="G93" s="71"/>
      <c r="H93" s="37" t="s">
        <v>10</v>
      </c>
      <c r="I93" s="670">
        <v>42</v>
      </c>
      <c r="J93" s="376">
        <v>50.4</v>
      </c>
      <c r="K93" s="671">
        <v>60.5</v>
      </c>
      <c r="L93" s="674">
        <v>70</v>
      </c>
      <c r="M93" s="70" t="s">
        <v>268</v>
      </c>
      <c r="N93" s="493">
        <v>320</v>
      </c>
      <c r="O93" s="290">
        <v>180</v>
      </c>
      <c r="P93" s="690">
        <v>186</v>
      </c>
      <c r="Q93" s="193">
        <v>192</v>
      </c>
    </row>
    <row r="94" spans="1:17" s="452" customFormat="1" ht="30" customHeight="1" x14ac:dyDescent="0.3">
      <c r="A94" s="25"/>
      <c r="B94" s="626"/>
      <c r="C94" s="443"/>
      <c r="D94" s="667"/>
      <c r="E94" s="678"/>
      <c r="F94" s="535"/>
      <c r="G94" s="71"/>
      <c r="H94" s="336"/>
      <c r="I94" s="613"/>
      <c r="J94" s="540"/>
      <c r="K94" s="672"/>
      <c r="L94" s="632"/>
      <c r="M94" s="70" t="s">
        <v>269</v>
      </c>
      <c r="N94" s="659">
        <v>14</v>
      </c>
      <c r="O94" s="290">
        <v>14</v>
      </c>
      <c r="P94" s="690">
        <v>14</v>
      </c>
      <c r="Q94" s="675">
        <v>14</v>
      </c>
    </row>
    <row r="95" spans="1:17" s="452" customFormat="1" ht="30" customHeight="1" x14ac:dyDescent="0.3">
      <c r="A95" s="25"/>
      <c r="B95" s="626"/>
      <c r="C95" s="443"/>
      <c r="D95" s="667"/>
      <c r="E95" s="678"/>
      <c r="F95" s="535"/>
      <c r="G95" s="71"/>
      <c r="H95" s="336"/>
      <c r="I95" s="613"/>
      <c r="J95" s="540"/>
      <c r="K95" s="672"/>
      <c r="L95" s="632"/>
      <c r="M95" s="70" t="s">
        <v>234</v>
      </c>
      <c r="N95" s="604"/>
      <c r="O95" s="290">
        <v>106</v>
      </c>
      <c r="P95" s="690">
        <v>110</v>
      </c>
      <c r="Q95" s="675">
        <v>112</v>
      </c>
    </row>
    <row r="96" spans="1:17" s="452" customFormat="1" ht="30" customHeight="1" x14ac:dyDescent="0.3">
      <c r="A96" s="25"/>
      <c r="B96" s="626"/>
      <c r="C96" s="443"/>
      <c r="D96" s="82"/>
      <c r="E96" s="323"/>
      <c r="F96" s="535"/>
      <c r="G96" s="71"/>
      <c r="H96" s="337"/>
      <c r="I96" s="614"/>
      <c r="J96" s="541"/>
      <c r="K96" s="673"/>
      <c r="L96" s="633"/>
      <c r="M96" s="70" t="s">
        <v>235</v>
      </c>
      <c r="N96" s="604"/>
      <c r="O96" s="290">
        <v>74</v>
      </c>
      <c r="P96" s="690">
        <v>76</v>
      </c>
      <c r="Q96" s="675">
        <v>80</v>
      </c>
    </row>
    <row r="97" spans="1:20" s="452" customFormat="1" ht="40.5" customHeight="1" x14ac:dyDescent="0.3">
      <c r="A97" s="25"/>
      <c r="B97" s="626"/>
      <c r="C97" s="443"/>
      <c r="D97" s="591" t="s">
        <v>170</v>
      </c>
      <c r="E97" s="678" t="s">
        <v>236</v>
      </c>
      <c r="F97" s="571" t="s">
        <v>179</v>
      </c>
      <c r="G97" s="71"/>
      <c r="H97" s="337" t="s">
        <v>10</v>
      </c>
      <c r="I97" s="614"/>
      <c r="J97" s="379">
        <v>10</v>
      </c>
      <c r="K97" s="673">
        <v>10</v>
      </c>
      <c r="L97" s="633">
        <v>10</v>
      </c>
      <c r="M97" s="70" t="s">
        <v>191</v>
      </c>
      <c r="N97" s="604"/>
      <c r="O97" s="290">
        <v>3</v>
      </c>
      <c r="P97" s="690">
        <v>3</v>
      </c>
      <c r="Q97" s="675">
        <v>3</v>
      </c>
    </row>
    <row r="98" spans="1:20" s="452" customFormat="1" ht="27" customHeight="1" x14ac:dyDescent="0.3">
      <c r="A98" s="25"/>
      <c r="B98" s="626"/>
      <c r="C98" s="443"/>
      <c r="D98" s="667" t="s">
        <v>171</v>
      </c>
      <c r="E98" s="1253" t="s">
        <v>90</v>
      </c>
      <c r="F98" s="535" t="s">
        <v>178</v>
      </c>
      <c r="G98" s="71"/>
      <c r="H98" s="655" t="s">
        <v>10</v>
      </c>
      <c r="I98" s="255">
        <v>3.3</v>
      </c>
      <c r="J98" s="395">
        <v>9</v>
      </c>
      <c r="K98" s="373">
        <v>9</v>
      </c>
      <c r="L98" s="393">
        <v>9</v>
      </c>
      <c r="M98" s="70" t="s">
        <v>67</v>
      </c>
      <c r="N98" s="1448">
        <v>116</v>
      </c>
      <c r="O98" s="290">
        <v>110</v>
      </c>
      <c r="P98" s="690">
        <v>120</v>
      </c>
      <c r="Q98" s="1270">
        <v>120</v>
      </c>
    </row>
    <row r="99" spans="1:20" s="452" customFormat="1" ht="15" customHeight="1" thickBot="1" x14ac:dyDescent="0.35">
      <c r="A99" s="27"/>
      <c r="B99" s="627"/>
      <c r="C99" s="4"/>
      <c r="D99" s="476"/>
      <c r="E99" s="1254"/>
      <c r="F99" s="536"/>
      <c r="G99" s="73"/>
      <c r="H99" s="677" t="s">
        <v>11</v>
      </c>
      <c r="I99" s="55">
        <f>SUM(I83:I98)</f>
        <v>1264.3999999999999</v>
      </c>
      <c r="J99" s="367">
        <f>SUM(J83:J98)</f>
        <v>2604.2000000000003</v>
      </c>
      <c r="K99" s="368">
        <f t="shared" ref="K99:L99" si="3">SUM(K83:K98)</f>
        <v>2680</v>
      </c>
      <c r="L99" s="369">
        <f t="shared" si="3"/>
        <v>2694.5</v>
      </c>
      <c r="M99" s="48"/>
      <c r="N99" s="1424"/>
      <c r="O99" s="233"/>
      <c r="P99" s="275"/>
      <c r="Q99" s="1271"/>
    </row>
    <row r="100" spans="1:20" s="452" customFormat="1" ht="28.5" customHeight="1" x14ac:dyDescent="0.3">
      <c r="A100" s="1192" t="s">
        <v>7</v>
      </c>
      <c r="B100" s="1195" t="s">
        <v>12</v>
      </c>
      <c r="C100" s="1198" t="s">
        <v>14</v>
      </c>
      <c r="D100" s="478"/>
      <c r="E100" s="1183" t="s">
        <v>59</v>
      </c>
      <c r="F100" s="1201" t="s">
        <v>178</v>
      </c>
      <c r="G100" s="650" t="s">
        <v>101</v>
      </c>
      <c r="H100" s="42" t="s">
        <v>10</v>
      </c>
      <c r="I100" s="258">
        <f>106-15.5-33.4</f>
        <v>57.1</v>
      </c>
      <c r="J100" s="400">
        <v>100.1</v>
      </c>
      <c r="K100" s="401">
        <v>100.1</v>
      </c>
      <c r="L100" s="365">
        <v>100.1</v>
      </c>
      <c r="M100" s="38" t="s">
        <v>58</v>
      </c>
      <c r="N100" s="249">
        <v>8674</v>
      </c>
      <c r="O100" s="502">
        <v>10629</v>
      </c>
      <c r="P100" s="479">
        <v>10629</v>
      </c>
      <c r="Q100" s="552">
        <v>10629</v>
      </c>
    </row>
    <row r="101" spans="1:20" s="452" customFormat="1" ht="28.5" customHeight="1" x14ac:dyDescent="0.3">
      <c r="A101" s="1193"/>
      <c r="B101" s="1196"/>
      <c r="C101" s="1199"/>
      <c r="D101" s="667"/>
      <c r="E101" s="1184"/>
      <c r="F101" s="1202"/>
      <c r="G101" s="651"/>
      <c r="H101" s="336" t="s">
        <v>10</v>
      </c>
      <c r="I101" s="613"/>
      <c r="J101" s="378">
        <v>12.2</v>
      </c>
      <c r="K101" s="672">
        <v>12.2</v>
      </c>
      <c r="L101" s="632">
        <v>12.2</v>
      </c>
      <c r="M101" s="652" t="s">
        <v>192</v>
      </c>
      <c r="N101" s="657"/>
      <c r="O101" s="297">
        <v>626</v>
      </c>
      <c r="P101" s="123">
        <v>626</v>
      </c>
      <c r="Q101" s="36">
        <v>626</v>
      </c>
    </row>
    <row r="102" spans="1:20" s="452" customFormat="1" ht="85.5" customHeight="1" x14ac:dyDescent="0.3">
      <c r="A102" s="1193"/>
      <c r="B102" s="1196"/>
      <c r="C102" s="1199"/>
      <c r="D102" s="667"/>
      <c r="E102" s="1184"/>
      <c r="F102" s="1202"/>
      <c r="G102" s="1448" t="s">
        <v>146</v>
      </c>
      <c r="H102" s="655" t="s">
        <v>10</v>
      </c>
      <c r="I102" s="256">
        <v>10.4</v>
      </c>
      <c r="J102" s="395">
        <v>10.4</v>
      </c>
      <c r="K102" s="373">
        <v>10.4</v>
      </c>
      <c r="L102" s="393">
        <v>10.4</v>
      </c>
      <c r="M102" s="1427" t="s">
        <v>139</v>
      </c>
      <c r="N102" s="542">
        <v>152</v>
      </c>
      <c r="O102" s="290">
        <v>152</v>
      </c>
      <c r="P102" s="690">
        <v>152</v>
      </c>
      <c r="Q102" s="195">
        <v>152</v>
      </c>
      <c r="R102" s="1255"/>
      <c r="S102" s="1256"/>
      <c r="T102" s="453"/>
    </row>
    <row r="103" spans="1:20" s="452" customFormat="1" ht="15" customHeight="1" thickBot="1" x14ac:dyDescent="0.35">
      <c r="A103" s="1194"/>
      <c r="B103" s="1197"/>
      <c r="C103" s="1200"/>
      <c r="D103" s="476"/>
      <c r="E103" s="1185"/>
      <c r="F103" s="1203"/>
      <c r="G103" s="1424"/>
      <c r="H103" s="677" t="s">
        <v>11</v>
      </c>
      <c r="I103" s="55">
        <f>SUM(I100:I102)</f>
        <v>67.5</v>
      </c>
      <c r="J103" s="367">
        <f>SUM(J100:J102)</f>
        <v>122.7</v>
      </c>
      <c r="K103" s="368">
        <f t="shared" ref="K103:L103" si="4">SUM(K100:K102)</f>
        <v>122.7</v>
      </c>
      <c r="L103" s="369">
        <f t="shared" si="4"/>
        <v>122.7</v>
      </c>
      <c r="M103" s="1185"/>
      <c r="N103" s="620"/>
      <c r="O103" s="146"/>
      <c r="P103" s="691"/>
      <c r="Q103" s="643"/>
    </row>
    <row r="104" spans="1:20" s="452" customFormat="1" ht="24" customHeight="1" x14ac:dyDescent="0.3">
      <c r="A104" s="447" t="s">
        <v>7</v>
      </c>
      <c r="B104" s="626" t="s">
        <v>12</v>
      </c>
      <c r="C104" s="665" t="s">
        <v>24</v>
      </c>
      <c r="D104" s="667"/>
      <c r="E104" s="1261" t="s">
        <v>65</v>
      </c>
      <c r="F104" s="486" t="s">
        <v>178</v>
      </c>
      <c r="G104" s="1421" t="s">
        <v>101</v>
      </c>
      <c r="H104" s="42" t="s">
        <v>10</v>
      </c>
      <c r="I104" s="257">
        <f>99.2-3</f>
        <v>96.2</v>
      </c>
      <c r="J104" s="400">
        <v>118.6</v>
      </c>
      <c r="K104" s="364">
        <v>118.6</v>
      </c>
      <c r="L104" s="394">
        <v>118.6</v>
      </c>
      <c r="M104" s="1183" t="s">
        <v>66</v>
      </c>
      <c r="N104" s="651">
        <v>1876</v>
      </c>
      <c r="O104" s="297">
        <v>2000</v>
      </c>
      <c r="P104" s="123">
        <v>2000</v>
      </c>
      <c r="Q104" s="196">
        <v>2000</v>
      </c>
      <c r="R104" s="1263"/>
      <c r="S104" s="1264"/>
    </row>
    <row r="105" spans="1:20" s="452" customFormat="1" ht="15" customHeight="1" thickBot="1" x14ac:dyDescent="0.35">
      <c r="A105" s="447"/>
      <c r="B105" s="626"/>
      <c r="C105" s="665"/>
      <c r="D105" s="667"/>
      <c r="E105" s="1257"/>
      <c r="F105" s="202"/>
      <c r="G105" s="1422"/>
      <c r="H105" s="677" t="s">
        <v>11</v>
      </c>
      <c r="I105" s="496">
        <f>+I104</f>
        <v>96.2</v>
      </c>
      <c r="J105" s="402">
        <f t="shared" ref="J105:L105" si="5">+J104</f>
        <v>118.6</v>
      </c>
      <c r="K105" s="403">
        <f t="shared" si="5"/>
        <v>118.6</v>
      </c>
      <c r="L105" s="404">
        <f t="shared" si="5"/>
        <v>118.6</v>
      </c>
      <c r="M105" s="1185"/>
      <c r="N105" s="660"/>
      <c r="O105" s="146"/>
      <c r="P105" s="691"/>
      <c r="Q105" s="676"/>
    </row>
    <row r="106" spans="1:20" s="452" customFormat="1" ht="21.65" customHeight="1" x14ac:dyDescent="0.3">
      <c r="A106" s="24" t="s">
        <v>7</v>
      </c>
      <c r="B106" s="454" t="s">
        <v>12</v>
      </c>
      <c r="C106" s="130" t="s">
        <v>41</v>
      </c>
      <c r="D106" s="131"/>
      <c r="E106" s="1261" t="s">
        <v>83</v>
      </c>
      <c r="F106" s="203" t="s">
        <v>89</v>
      </c>
      <c r="G106" s="1449" t="s">
        <v>247</v>
      </c>
      <c r="H106" s="487" t="s">
        <v>10</v>
      </c>
      <c r="I106" s="614">
        <v>31</v>
      </c>
      <c r="J106" s="378"/>
      <c r="K106" s="629">
        <v>36.299999999999997</v>
      </c>
      <c r="L106" s="568">
        <v>36.299999999999997</v>
      </c>
      <c r="M106" s="1265" t="s">
        <v>198</v>
      </c>
      <c r="N106" s="618">
        <v>50</v>
      </c>
      <c r="O106" s="559">
        <v>100</v>
      </c>
      <c r="P106" s="644"/>
      <c r="Q106" s="636"/>
      <c r="R106" s="1267"/>
      <c r="S106" s="1268"/>
    </row>
    <row r="107" spans="1:20" s="452" customFormat="1" ht="21" customHeight="1" x14ac:dyDescent="0.3">
      <c r="A107" s="25"/>
      <c r="B107" s="44"/>
      <c r="C107" s="132"/>
      <c r="D107" s="133"/>
      <c r="E107" s="1257"/>
      <c r="F107" s="571" t="s">
        <v>177</v>
      </c>
      <c r="G107" s="1450"/>
      <c r="H107" s="83" t="s">
        <v>47</v>
      </c>
      <c r="I107" s="670">
        <v>10</v>
      </c>
      <c r="J107" s="376">
        <v>41</v>
      </c>
      <c r="K107" s="377"/>
      <c r="L107" s="408"/>
      <c r="M107" s="1266"/>
      <c r="N107" s="605"/>
      <c r="O107" s="573"/>
      <c r="P107" s="645"/>
      <c r="Q107" s="637"/>
      <c r="R107" s="1267"/>
      <c r="S107" s="1268"/>
    </row>
    <row r="108" spans="1:20" s="452" customFormat="1" ht="27.75" customHeight="1" x14ac:dyDescent="0.3">
      <c r="A108" s="25"/>
      <c r="B108" s="44"/>
      <c r="C108" s="132"/>
      <c r="D108" s="133"/>
      <c r="E108" s="1257"/>
      <c r="F108" s="204"/>
      <c r="G108" s="1451"/>
      <c r="H108" s="487"/>
      <c r="I108" s="613"/>
      <c r="J108" s="378"/>
      <c r="K108" s="629"/>
      <c r="L108" s="568"/>
      <c r="M108" s="129" t="s">
        <v>228</v>
      </c>
      <c r="N108" s="494"/>
      <c r="O108" s="295">
        <v>100</v>
      </c>
      <c r="P108" s="124">
        <v>100</v>
      </c>
      <c r="Q108" s="475">
        <v>100</v>
      </c>
      <c r="R108" s="1267"/>
      <c r="S108" s="1268"/>
    </row>
    <row r="109" spans="1:20" s="452" customFormat="1" ht="30" customHeight="1" x14ac:dyDescent="0.3">
      <c r="A109" s="25"/>
      <c r="B109" s="44"/>
      <c r="C109" s="132"/>
      <c r="D109" s="133"/>
      <c r="E109" s="1257"/>
      <c r="F109" s="204"/>
      <c r="G109" s="619" t="s">
        <v>101</v>
      </c>
      <c r="H109" s="83" t="s">
        <v>10</v>
      </c>
      <c r="I109" s="670">
        <v>3.2</v>
      </c>
      <c r="J109" s="376"/>
      <c r="K109" s="377"/>
      <c r="L109" s="408"/>
      <c r="M109" s="7" t="s">
        <v>248</v>
      </c>
      <c r="N109" s="494"/>
      <c r="O109" s="295">
        <v>100</v>
      </c>
      <c r="P109" s="124"/>
      <c r="Q109" s="475"/>
      <c r="R109" s="1267"/>
      <c r="S109" s="1268"/>
    </row>
    <row r="110" spans="1:20" s="452" customFormat="1" ht="39" customHeight="1" x14ac:dyDescent="0.3">
      <c r="A110" s="25"/>
      <c r="B110" s="44"/>
      <c r="C110" s="132"/>
      <c r="D110" s="133"/>
      <c r="E110" s="1257"/>
      <c r="F110" s="204"/>
      <c r="G110" s="619"/>
      <c r="H110" s="83" t="s">
        <v>47</v>
      </c>
      <c r="I110" s="670"/>
      <c r="J110" s="376">
        <v>3.2</v>
      </c>
      <c r="K110" s="377"/>
      <c r="L110" s="408"/>
      <c r="M110" s="1269" t="s">
        <v>193</v>
      </c>
      <c r="N110" s="619"/>
      <c r="O110" s="687">
        <v>35</v>
      </c>
      <c r="P110" s="560">
        <v>35</v>
      </c>
      <c r="Q110" s="558">
        <v>35</v>
      </c>
      <c r="R110" s="1267"/>
      <c r="S110" s="1268"/>
    </row>
    <row r="111" spans="1:20" s="452" customFormat="1" ht="15" customHeight="1" thickBot="1" x14ac:dyDescent="0.35">
      <c r="A111" s="25"/>
      <c r="B111" s="44"/>
      <c r="C111" s="132"/>
      <c r="D111" s="133"/>
      <c r="E111" s="1254"/>
      <c r="F111" s="204"/>
      <c r="G111" s="702"/>
      <c r="H111" s="168" t="s">
        <v>11</v>
      </c>
      <c r="I111" s="495">
        <f>SUM(I106:I110)</f>
        <v>44.2</v>
      </c>
      <c r="J111" s="397">
        <f>SUM(J106:J110)</f>
        <v>44.2</v>
      </c>
      <c r="K111" s="398">
        <f>SUM(K106:K110)</f>
        <v>36.299999999999997</v>
      </c>
      <c r="L111" s="399">
        <f>SUM(L106:L110)</f>
        <v>36.299999999999997</v>
      </c>
      <c r="M111" s="1246"/>
      <c r="N111" s="620"/>
      <c r="O111" s="687"/>
      <c r="P111" s="560"/>
      <c r="Q111" s="643"/>
      <c r="R111" s="1267"/>
      <c r="S111" s="1268"/>
    </row>
    <row r="112" spans="1:20" s="452" customFormat="1" ht="30.65" customHeight="1" x14ac:dyDescent="0.3">
      <c r="A112" s="1288" t="s">
        <v>7</v>
      </c>
      <c r="B112" s="1195" t="s">
        <v>12</v>
      </c>
      <c r="C112" s="1290" t="s">
        <v>61</v>
      </c>
      <c r="D112" s="478"/>
      <c r="E112" s="1275" t="s">
        <v>124</v>
      </c>
      <c r="F112" s="486"/>
      <c r="G112" s="618" t="s">
        <v>102</v>
      </c>
      <c r="H112" s="144" t="s">
        <v>10</v>
      </c>
      <c r="I112" s="258">
        <v>2.7</v>
      </c>
      <c r="J112" s="400">
        <v>10</v>
      </c>
      <c r="K112" s="401"/>
      <c r="L112" s="375"/>
      <c r="M112" s="1183" t="s">
        <v>125</v>
      </c>
      <c r="N112" s="650">
        <v>100</v>
      </c>
      <c r="O112" s="145">
        <v>100</v>
      </c>
      <c r="P112" s="692"/>
      <c r="Q112" s="694"/>
      <c r="R112" s="43"/>
    </row>
    <row r="113" spans="1:21" s="452" customFormat="1" ht="16.149999999999999" customHeight="1" thickBot="1" x14ac:dyDescent="0.35">
      <c r="A113" s="1289"/>
      <c r="B113" s="1197"/>
      <c r="C113" s="1291"/>
      <c r="D113" s="476"/>
      <c r="E113" s="1276"/>
      <c r="F113" s="205"/>
      <c r="G113" s="702"/>
      <c r="H113" s="677" t="s">
        <v>11</v>
      </c>
      <c r="I113" s="496">
        <f>+I112</f>
        <v>2.7</v>
      </c>
      <c r="J113" s="402">
        <f t="shared" ref="J113:L113" si="6">+J112</f>
        <v>10</v>
      </c>
      <c r="K113" s="403">
        <f t="shared" si="6"/>
        <v>0</v>
      </c>
      <c r="L113" s="404">
        <f t="shared" si="6"/>
        <v>0</v>
      </c>
      <c r="M113" s="1185"/>
      <c r="N113" s="660"/>
      <c r="O113" s="146"/>
      <c r="P113" s="691"/>
      <c r="Q113" s="676"/>
    </row>
    <row r="114" spans="1:21" s="452" customFormat="1" ht="26.25" customHeight="1" x14ac:dyDescent="0.3">
      <c r="A114" s="1288" t="s">
        <v>7</v>
      </c>
      <c r="B114" s="1195" t="s">
        <v>12</v>
      </c>
      <c r="C114" s="1290" t="s">
        <v>62</v>
      </c>
      <c r="D114" s="478"/>
      <c r="E114" s="1275" t="s">
        <v>140</v>
      </c>
      <c r="F114" s="486"/>
      <c r="G114" s="1449" t="s">
        <v>102</v>
      </c>
      <c r="H114" s="144" t="s">
        <v>10</v>
      </c>
      <c r="I114" s="258">
        <v>510</v>
      </c>
      <c r="J114" s="400"/>
      <c r="K114" s="401"/>
      <c r="L114" s="375"/>
      <c r="M114" s="1183" t="s">
        <v>128</v>
      </c>
      <c r="N114" s="650">
        <v>100</v>
      </c>
      <c r="O114" s="145"/>
      <c r="P114" s="692"/>
      <c r="Q114" s="694"/>
    </row>
    <row r="115" spans="1:21" s="452" customFormat="1" ht="15.75" customHeight="1" thickBot="1" x14ac:dyDescent="0.35">
      <c r="A115" s="1289"/>
      <c r="B115" s="1197"/>
      <c r="C115" s="1291"/>
      <c r="D115" s="476"/>
      <c r="E115" s="1276"/>
      <c r="F115" s="205"/>
      <c r="G115" s="1452"/>
      <c r="H115" s="602" t="s">
        <v>11</v>
      </c>
      <c r="I115" s="496">
        <f>+I114</f>
        <v>510</v>
      </c>
      <c r="J115" s="402">
        <f t="shared" ref="J115:L115" si="7">+J114</f>
        <v>0</v>
      </c>
      <c r="K115" s="403">
        <f t="shared" si="7"/>
        <v>0</v>
      </c>
      <c r="L115" s="404">
        <f t="shared" si="7"/>
        <v>0</v>
      </c>
      <c r="M115" s="1185"/>
      <c r="N115" s="660"/>
      <c r="O115" s="146"/>
      <c r="P115" s="691"/>
      <c r="Q115" s="676"/>
    </row>
    <row r="116" spans="1:21" s="452" customFormat="1" ht="15" customHeight="1" thickBot="1" x14ac:dyDescent="0.35">
      <c r="A116" s="88" t="s">
        <v>7</v>
      </c>
      <c r="B116" s="89" t="s">
        <v>12</v>
      </c>
      <c r="C116" s="1292" t="s">
        <v>15</v>
      </c>
      <c r="D116" s="1292"/>
      <c r="E116" s="1292"/>
      <c r="F116" s="1293"/>
      <c r="G116" s="1293"/>
      <c r="H116" s="1293"/>
      <c r="I116" s="259">
        <f>+I111+I105+I103+I99+I80+I113+I115</f>
        <v>7370.9000000000005</v>
      </c>
      <c r="J116" s="477">
        <f>+J111+J105+J103+J99+J80+J113+J115</f>
        <v>8787.6</v>
      </c>
      <c r="K116" s="511">
        <f t="shared" ref="K116:L116" si="8">+K111+K105+K103+K99+K80+K113+K115</f>
        <v>8770.6</v>
      </c>
      <c r="L116" s="510">
        <f t="shared" si="8"/>
        <v>8785.1</v>
      </c>
      <c r="M116" s="1294"/>
      <c r="N116" s="1295"/>
      <c r="O116" s="1295"/>
      <c r="P116" s="1295"/>
      <c r="Q116" s="1296"/>
    </row>
    <row r="117" spans="1:21" s="452" customFormat="1" ht="15" customHeight="1" thickBot="1" x14ac:dyDescent="0.35">
      <c r="A117" s="28" t="s">
        <v>7</v>
      </c>
      <c r="B117" s="94" t="s">
        <v>14</v>
      </c>
      <c r="C117" s="1272" t="s">
        <v>96</v>
      </c>
      <c r="D117" s="1234"/>
      <c r="E117" s="1234"/>
      <c r="F117" s="1234"/>
      <c r="G117" s="1234"/>
      <c r="H117" s="1234"/>
      <c r="I117" s="1234"/>
      <c r="J117" s="1234"/>
      <c r="K117" s="1234"/>
      <c r="L117" s="1234"/>
      <c r="M117" s="1234"/>
      <c r="N117" s="1234"/>
      <c r="O117" s="1234"/>
      <c r="P117" s="1234"/>
      <c r="Q117" s="1235"/>
    </row>
    <row r="118" spans="1:21" s="452" customFormat="1" ht="25.5" customHeight="1" x14ac:dyDescent="0.3">
      <c r="A118" s="29" t="s">
        <v>7</v>
      </c>
      <c r="B118" s="19" t="s">
        <v>14</v>
      </c>
      <c r="C118" s="8" t="s">
        <v>7</v>
      </c>
      <c r="D118" s="172"/>
      <c r="E118" s="1279" t="s">
        <v>259</v>
      </c>
      <c r="F118" s="207"/>
      <c r="G118" s="171" t="s">
        <v>101</v>
      </c>
      <c r="H118" s="646" t="s">
        <v>10</v>
      </c>
      <c r="I118" s="261"/>
      <c r="J118" s="548"/>
      <c r="K118" s="119">
        <v>24.5</v>
      </c>
      <c r="L118" s="225"/>
      <c r="M118" s="312" t="s">
        <v>126</v>
      </c>
      <c r="N118" s="308"/>
      <c r="O118" s="220"/>
      <c r="P118" s="137">
        <v>2</v>
      </c>
      <c r="Q118" s="311"/>
    </row>
    <row r="119" spans="1:21" s="452" customFormat="1" ht="26.25" customHeight="1" thickBot="1" x14ac:dyDescent="0.35">
      <c r="A119" s="299"/>
      <c r="B119" s="300"/>
      <c r="C119" s="301"/>
      <c r="D119" s="228"/>
      <c r="E119" s="1151"/>
      <c r="F119" s="302"/>
      <c r="G119" s="303"/>
      <c r="H119" s="639"/>
      <c r="I119" s="304"/>
      <c r="J119" s="409"/>
      <c r="K119" s="410"/>
      <c r="L119" s="305"/>
      <c r="M119" s="313" t="s">
        <v>127</v>
      </c>
      <c r="N119" s="306"/>
      <c r="O119" s="327"/>
      <c r="P119" s="578">
        <v>2</v>
      </c>
      <c r="Q119" s="307"/>
    </row>
    <row r="120" spans="1:21" s="452" customFormat="1" ht="33.75" customHeight="1" x14ac:dyDescent="0.3">
      <c r="A120" s="429" t="s">
        <v>7</v>
      </c>
      <c r="B120" s="430" t="s">
        <v>14</v>
      </c>
      <c r="C120" s="432" t="s">
        <v>12</v>
      </c>
      <c r="D120" s="227"/>
      <c r="E120" s="314" t="s">
        <v>100</v>
      </c>
      <c r="F120" s="315"/>
      <c r="G120" s="325"/>
      <c r="H120" s="503"/>
      <c r="I120" s="257"/>
      <c r="J120" s="140"/>
      <c r="K120" s="122"/>
      <c r="L120" s="219"/>
      <c r="M120" s="309"/>
      <c r="N120" s="308"/>
      <c r="O120" s="309"/>
      <c r="P120" s="310"/>
      <c r="Q120" s="311"/>
    </row>
    <row r="121" spans="1:21" s="452" customFormat="1" ht="29.25" customHeight="1" x14ac:dyDescent="0.3">
      <c r="A121" s="447"/>
      <c r="B121" s="626"/>
      <c r="C121" s="432"/>
      <c r="D121" s="343" t="s">
        <v>7</v>
      </c>
      <c r="E121" s="344" t="s">
        <v>51</v>
      </c>
      <c r="F121" s="555" t="s">
        <v>25</v>
      </c>
      <c r="G121" s="97" t="s">
        <v>104</v>
      </c>
      <c r="H121" s="611"/>
      <c r="I121" s="345"/>
      <c r="J121" s="411"/>
      <c r="K121" s="99"/>
      <c r="L121" s="346"/>
      <c r="M121" s="170"/>
      <c r="N121" s="347"/>
      <c r="O121" s="170"/>
      <c r="P121" s="274"/>
      <c r="Q121" s="348"/>
    </row>
    <row r="122" spans="1:21" s="452" customFormat="1" ht="13.5" customHeight="1" x14ac:dyDescent="0.3">
      <c r="A122" s="447"/>
      <c r="B122" s="626"/>
      <c r="C122" s="432"/>
      <c r="D122" s="349"/>
      <c r="E122" s="350" t="s">
        <v>50</v>
      </c>
      <c r="F122" s="351" t="s">
        <v>89</v>
      </c>
      <c r="G122" s="678"/>
      <c r="H122" s="56" t="s">
        <v>47</v>
      </c>
      <c r="I122" s="255">
        <v>33.299999999999997</v>
      </c>
      <c r="J122" s="90"/>
      <c r="K122" s="100"/>
      <c r="L122" s="218"/>
      <c r="M122" s="607" t="s">
        <v>27</v>
      </c>
      <c r="N122" s="604">
        <v>100</v>
      </c>
      <c r="O122" s="607"/>
      <c r="P122" s="271"/>
      <c r="Q122" s="642"/>
    </row>
    <row r="123" spans="1:21" s="452" customFormat="1" ht="13.5" customHeight="1" x14ac:dyDescent="0.3">
      <c r="A123" s="447"/>
      <c r="B123" s="626"/>
      <c r="C123" s="432"/>
      <c r="D123" s="349"/>
      <c r="E123" s="344"/>
      <c r="F123" s="352"/>
      <c r="G123" s="678"/>
      <c r="H123" s="604" t="s">
        <v>26</v>
      </c>
      <c r="I123" s="255">
        <v>2.8</v>
      </c>
      <c r="J123" s="412"/>
      <c r="K123" s="152"/>
      <c r="L123" s="218"/>
      <c r="M123" s="608"/>
      <c r="N123" s="619"/>
      <c r="O123" s="608"/>
      <c r="P123" s="269"/>
      <c r="Q123" s="558"/>
    </row>
    <row r="124" spans="1:21" s="452" customFormat="1" ht="13.5" customHeight="1" x14ac:dyDescent="0.3">
      <c r="A124" s="447"/>
      <c r="B124" s="626"/>
      <c r="C124" s="432"/>
      <c r="D124" s="349"/>
      <c r="E124" s="344"/>
      <c r="F124" s="352"/>
      <c r="G124" s="678"/>
      <c r="H124" s="604" t="s">
        <v>91</v>
      </c>
      <c r="I124" s="255">
        <f>10.7+6.3</f>
        <v>17</v>
      </c>
      <c r="J124" s="412"/>
      <c r="K124" s="152"/>
      <c r="L124" s="218"/>
      <c r="M124" s="608"/>
      <c r="N124" s="619"/>
      <c r="O124" s="608"/>
      <c r="P124" s="269"/>
      <c r="Q124" s="558"/>
      <c r="U124" s="453"/>
    </row>
    <row r="125" spans="1:21" s="452" customFormat="1" ht="13.5" customHeight="1" x14ac:dyDescent="0.3">
      <c r="A125" s="447"/>
      <c r="B125" s="626"/>
      <c r="C125" s="432"/>
      <c r="D125" s="349"/>
      <c r="E125" s="344"/>
      <c r="F125" s="352"/>
      <c r="G125" s="678"/>
      <c r="H125" s="56" t="s">
        <v>49</v>
      </c>
      <c r="I125" s="255">
        <f>120.7-88.1</f>
        <v>32.600000000000009</v>
      </c>
      <c r="J125" s="90"/>
      <c r="K125" s="100"/>
      <c r="L125" s="218"/>
      <c r="M125" s="608"/>
      <c r="N125" s="619"/>
      <c r="O125" s="608"/>
      <c r="P125" s="269"/>
      <c r="Q125" s="558"/>
    </row>
    <row r="126" spans="1:21" s="452" customFormat="1" ht="13.5" customHeight="1" x14ac:dyDescent="0.3">
      <c r="A126" s="447"/>
      <c r="B126" s="626"/>
      <c r="C126" s="432"/>
      <c r="D126" s="349"/>
      <c r="E126" s="344"/>
      <c r="F126" s="353"/>
      <c r="G126" s="678"/>
      <c r="H126" s="57" t="s">
        <v>92</v>
      </c>
      <c r="I126" s="255">
        <v>191.8</v>
      </c>
      <c r="J126" s="339"/>
      <c r="K126" s="105"/>
      <c r="L126" s="218"/>
      <c r="M126" s="608"/>
      <c r="N126" s="619"/>
      <c r="O126" s="608"/>
      <c r="P126" s="269"/>
      <c r="Q126" s="558"/>
      <c r="S126" s="453"/>
    </row>
    <row r="127" spans="1:21" s="452" customFormat="1" ht="13.5" customHeight="1" x14ac:dyDescent="0.3">
      <c r="A127" s="447"/>
      <c r="B127" s="626"/>
      <c r="C127" s="432"/>
      <c r="D127" s="349"/>
      <c r="E127" s="344"/>
      <c r="F127" s="353"/>
      <c r="G127" s="678"/>
      <c r="H127" s="610" t="s">
        <v>71</v>
      </c>
      <c r="I127" s="345">
        <v>798.7</v>
      </c>
      <c r="J127" s="39"/>
      <c r="K127" s="98"/>
      <c r="L127" s="346"/>
      <c r="M127" s="608"/>
      <c r="N127" s="619"/>
      <c r="O127" s="608"/>
      <c r="P127" s="269"/>
      <c r="Q127" s="558"/>
    </row>
    <row r="128" spans="1:21" s="452" customFormat="1" ht="13.5" customHeight="1" x14ac:dyDescent="0.3">
      <c r="A128" s="447"/>
      <c r="B128" s="626"/>
      <c r="C128" s="432"/>
      <c r="D128" s="349"/>
      <c r="E128" s="350" t="s">
        <v>88</v>
      </c>
      <c r="F128" s="353"/>
      <c r="G128" s="678"/>
      <c r="H128" s="56" t="s">
        <v>71</v>
      </c>
      <c r="I128" s="255">
        <f>407.6+93.6</f>
        <v>501.20000000000005</v>
      </c>
      <c r="J128" s="90"/>
      <c r="K128" s="100"/>
      <c r="L128" s="218"/>
      <c r="M128" s="607" t="s">
        <v>27</v>
      </c>
      <c r="N128" s="604">
        <v>100</v>
      </c>
      <c r="O128" s="607"/>
      <c r="P128" s="271"/>
      <c r="Q128" s="642"/>
    </row>
    <row r="129" spans="1:20" s="452" customFormat="1" ht="13.5" customHeight="1" x14ac:dyDescent="0.3">
      <c r="A129" s="447"/>
      <c r="B129" s="626"/>
      <c r="C129" s="432"/>
      <c r="D129" s="349"/>
      <c r="E129" s="344"/>
      <c r="F129" s="354"/>
      <c r="G129" s="85"/>
      <c r="H129" s="56" t="s">
        <v>47</v>
      </c>
      <c r="I129" s="255">
        <f>371.8-145-47-93.6</f>
        <v>86.200000000000017</v>
      </c>
      <c r="J129" s="90"/>
      <c r="K129" s="100"/>
      <c r="L129" s="218"/>
      <c r="M129" s="608"/>
      <c r="N129" s="619"/>
      <c r="O129" s="608"/>
      <c r="P129" s="269"/>
      <c r="Q129" s="558"/>
    </row>
    <row r="130" spans="1:20" s="452" customFormat="1" ht="91.5" customHeight="1" x14ac:dyDescent="0.3">
      <c r="A130" s="447"/>
      <c r="B130" s="626"/>
      <c r="C130" s="432"/>
      <c r="D130" s="349"/>
      <c r="E130" s="344"/>
      <c r="F130" s="354"/>
      <c r="G130" s="97" t="s">
        <v>154</v>
      </c>
      <c r="H130" s="56" t="s">
        <v>47</v>
      </c>
      <c r="I130" s="254">
        <v>47</v>
      </c>
      <c r="J130" s="90"/>
      <c r="K130" s="100"/>
      <c r="L130" s="217"/>
      <c r="M130" s="608"/>
      <c r="N130" s="619"/>
      <c r="O130" s="608"/>
      <c r="P130" s="269"/>
      <c r="Q130" s="558"/>
    </row>
    <row r="131" spans="1:20" s="452" customFormat="1" ht="42" customHeight="1" x14ac:dyDescent="0.3">
      <c r="A131" s="447"/>
      <c r="B131" s="626"/>
      <c r="C131" s="432"/>
      <c r="D131" s="173" t="s">
        <v>12</v>
      </c>
      <c r="E131" s="666" t="s">
        <v>53</v>
      </c>
      <c r="F131" s="150" t="s">
        <v>25</v>
      </c>
      <c r="G131" s="638" t="s">
        <v>102</v>
      </c>
      <c r="H131" s="326" t="s">
        <v>47</v>
      </c>
      <c r="I131" s="670">
        <v>60.2</v>
      </c>
      <c r="J131" s="413"/>
      <c r="K131" s="414"/>
      <c r="L131" s="334"/>
      <c r="M131" s="607" t="s">
        <v>54</v>
      </c>
      <c r="N131" s="604">
        <v>100</v>
      </c>
      <c r="O131" s="607"/>
      <c r="P131" s="271"/>
      <c r="Q131" s="642"/>
    </row>
    <row r="132" spans="1:20" s="452" customFormat="1" ht="20.5" customHeight="1" x14ac:dyDescent="0.3">
      <c r="A132" s="447"/>
      <c r="B132" s="626"/>
      <c r="C132" s="432"/>
      <c r="D132" s="173" t="s">
        <v>14</v>
      </c>
      <c r="E132" s="1253" t="s">
        <v>107</v>
      </c>
      <c r="F132" s="150" t="s">
        <v>25</v>
      </c>
      <c r="G132" s="101" t="s">
        <v>101</v>
      </c>
      <c r="H132" s="57" t="s">
        <v>47</v>
      </c>
      <c r="I132" s="241">
        <v>10.6</v>
      </c>
      <c r="J132" s="339"/>
      <c r="K132" s="105"/>
      <c r="L132" s="216"/>
      <c r="M132" s="1463" t="s">
        <v>108</v>
      </c>
      <c r="N132" s="604">
        <v>1</v>
      </c>
      <c r="O132" s="607"/>
      <c r="P132" s="271"/>
      <c r="Q132" s="642"/>
    </row>
    <row r="133" spans="1:20" s="452" customFormat="1" ht="33.75" customHeight="1" x14ac:dyDescent="0.3">
      <c r="A133" s="447"/>
      <c r="B133" s="626"/>
      <c r="C133" s="432"/>
      <c r="D133" s="227"/>
      <c r="E133" s="1257"/>
      <c r="F133" s="208"/>
      <c r="G133" s="316"/>
      <c r="H133" s="658" t="s">
        <v>10</v>
      </c>
      <c r="I133" s="317">
        <v>4.0999999999999996</v>
      </c>
      <c r="J133" s="415"/>
      <c r="K133" s="416"/>
      <c r="L133" s="417"/>
      <c r="M133" s="1258"/>
      <c r="N133" s="619"/>
      <c r="O133" s="608"/>
      <c r="P133" s="269"/>
      <c r="Q133" s="558"/>
      <c r="T133" s="453"/>
    </row>
    <row r="134" spans="1:20" s="452" customFormat="1" ht="69" customHeight="1" x14ac:dyDescent="0.3">
      <c r="A134" s="447"/>
      <c r="B134" s="626"/>
      <c r="C134" s="432"/>
      <c r="D134" s="319" t="s">
        <v>24</v>
      </c>
      <c r="E134" s="156" t="s">
        <v>148</v>
      </c>
      <c r="F134" s="555"/>
      <c r="G134" s="101" t="s">
        <v>150</v>
      </c>
      <c r="H134" s="1453" t="s">
        <v>97</v>
      </c>
      <c r="I134" s="1454">
        <v>81.7</v>
      </c>
      <c r="J134" s="1455"/>
      <c r="K134" s="1458"/>
      <c r="L134" s="1461"/>
      <c r="M134" s="169" t="s">
        <v>147</v>
      </c>
      <c r="N134" s="494">
        <v>1</v>
      </c>
      <c r="O134" s="169"/>
      <c r="P134" s="272"/>
      <c r="Q134" s="475"/>
      <c r="T134" s="453"/>
    </row>
    <row r="135" spans="1:20" s="452" customFormat="1" ht="42.75" customHeight="1" x14ac:dyDescent="0.3">
      <c r="A135" s="447"/>
      <c r="B135" s="626"/>
      <c r="C135" s="432"/>
      <c r="D135" s="320"/>
      <c r="E135" s="322"/>
      <c r="F135" s="555"/>
      <c r="G135" s="316" t="s">
        <v>152</v>
      </c>
      <c r="H135" s="1453"/>
      <c r="I135" s="1454"/>
      <c r="J135" s="1456"/>
      <c r="K135" s="1459"/>
      <c r="L135" s="1461"/>
      <c r="M135" s="170" t="s">
        <v>270</v>
      </c>
      <c r="N135" s="494">
        <v>1</v>
      </c>
      <c r="O135" s="170"/>
      <c r="P135" s="274"/>
      <c r="Q135" s="475"/>
      <c r="T135" s="453"/>
    </row>
    <row r="136" spans="1:20" s="452" customFormat="1" ht="78" customHeight="1" x14ac:dyDescent="0.3">
      <c r="A136" s="447"/>
      <c r="B136" s="626"/>
      <c r="C136" s="432"/>
      <c r="D136" s="321"/>
      <c r="E136" s="323"/>
      <c r="F136" s="208"/>
      <c r="G136" s="324" t="s">
        <v>151</v>
      </c>
      <c r="H136" s="1453"/>
      <c r="I136" s="1454"/>
      <c r="J136" s="1457"/>
      <c r="K136" s="1460"/>
      <c r="L136" s="1461"/>
      <c r="M136" s="174" t="s">
        <v>149</v>
      </c>
      <c r="N136" s="494">
        <v>100</v>
      </c>
      <c r="O136" s="169"/>
      <c r="P136" s="272"/>
      <c r="Q136" s="475"/>
      <c r="T136" s="453"/>
    </row>
    <row r="137" spans="1:20" s="452" customFormat="1" ht="27.75" customHeight="1" x14ac:dyDescent="0.3">
      <c r="A137" s="447"/>
      <c r="B137" s="626"/>
      <c r="C137" s="432"/>
      <c r="D137" s="341" t="s">
        <v>41</v>
      </c>
      <c r="E137" s="678" t="s">
        <v>169</v>
      </c>
      <c r="F137" s="555" t="s">
        <v>177</v>
      </c>
      <c r="G137" s="1462" t="s">
        <v>229</v>
      </c>
      <c r="H137" s="57" t="s">
        <v>10</v>
      </c>
      <c r="I137" s="241"/>
      <c r="J137" s="339">
        <v>40</v>
      </c>
      <c r="K137" s="105"/>
      <c r="L137" s="216"/>
      <c r="M137" s="647" t="s">
        <v>116</v>
      </c>
      <c r="N137" s="494"/>
      <c r="O137" s="169"/>
      <c r="P137" s="124">
        <v>1</v>
      </c>
      <c r="Q137" s="475"/>
      <c r="T137" s="453"/>
    </row>
    <row r="138" spans="1:20" s="452" customFormat="1" ht="18" customHeight="1" x14ac:dyDescent="0.3">
      <c r="A138" s="447"/>
      <c r="B138" s="626"/>
      <c r="C138" s="432"/>
      <c r="D138" s="553"/>
      <c r="E138" s="85"/>
      <c r="F138" s="208" t="s">
        <v>25</v>
      </c>
      <c r="G138" s="1451"/>
      <c r="H138" s="611" t="s">
        <v>28</v>
      </c>
      <c r="I138" s="614"/>
      <c r="J138" s="411"/>
      <c r="K138" s="105">
        <v>1060</v>
      </c>
      <c r="L138" s="216">
        <v>2100</v>
      </c>
      <c r="M138" s="647" t="s">
        <v>224</v>
      </c>
      <c r="N138" s="605"/>
      <c r="O138" s="170"/>
      <c r="P138" s="645">
        <v>30</v>
      </c>
      <c r="Q138" s="637">
        <v>100</v>
      </c>
      <c r="T138" s="453"/>
    </row>
    <row r="139" spans="1:20" s="452" customFormat="1" ht="18" customHeight="1" x14ac:dyDescent="0.3">
      <c r="A139" s="447"/>
      <c r="B139" s="626"/>
      <c r="C139" s="432"/>
      <c r="D139" s="1468" t="s">
        <v>61</v>
      </c>
      <c r="E139" s="1150" t="s">
        <v>106</v>
      </c>
      <c r="F139" s="150" t="s">
        <v>25</v>
      </c>
      <c r="G139" s="1462" t="s">
        <v>104</v>
      </c>
      <c r="H139" s="96" t="s">
        <v>10</v>
      </c>
      <c r="I139" s="241"/>
      <c r="J139" s="339"/>
      <c r="K139" s="105">
        <v>1000</v>
      </c>
      <c r="L139" s="216">
        <v>250.9</v>
      </c>
      <c r="M139" s="1245" t="s">
        <v>224</v>
      </c>
      <c r="N139" s="1462"/>
      <c r="O139" s="1470"/>
      <c r="P139" s="1285">
        <v>35</v>
      </c>
      <c r="Q139" s="1287">
        <v>85</v>
      </c>
      <c r="T139" s="453"/>
    </row>
    <row r="140" spans="1:20" s="452" customFormat="1" ht="18" customHeight="1" x14ac:dyDescent="0.3">
      <c r="A140" s="447"/>
      <c r="B140" s="626"/>
      <c r="C140" s="432"/>
      <c r="D140" s="1469"/>
      <c r="E140" s="1248"/>
      <c r="F140" s="208" t="s">
        <v>177</v>
      </c>
      <c r="G140" s="1451"/>
      <c r="H140" s="96" t="s">
        <v>71</v>
      </c>
      <c r="I140" s="241"/>
      <c r="J140" s="339"/>
      <c r="K140" s="105"/>
      <c r="L140" s="216">
        <v>2964.9</v>
      </c>
      <c r="M140" s="1266"/>
      <c r="N140" s="1451"/>
      <c r="O140" s="1471"/>
      <c r="P140" s="1286"/>
      <c r="Q140" s="1191"/>
      <c r="T140" s="453"/>
    </row>
    <row r="141" spans="1:20" s="452" customFormat="1" ht="29.25" customHeight="1" x14ac:dyDescent="0.3">
      <c r="A141" s="447"/>
      <c r="B141" s="626"/>
      <c r="C141" s="432"/>
      <c r="D141" s="340" t="s">
        <v>62</v>
      </c>
      <c r="E141" s="458" t="s">
        <v>111</v>
      </c>
      <c r="F141" s="338" t="s">
        <v>225</v>
      </c>
      <c r="G141" s="96" t="s">
        <v>104</v>
      </c>
      <c r="H141" s="96" t="s">
        <v>28</v>
      </c>
      <c r="I141" s="241"/>
      <c r="J141" s="339"/>
      <c r="K141" s="105">
        <v>962</v>
      </c>
      <c r="L141" s="216">
        <v>962.1</v>
      </c>
      <c r="M141" s="174" t="s">
        <v>224</v>
      </c>
      <c r="N141" s="494"/>
      <c r="O141" s="169"/>
      <c r="P141" s="124">
        <v>50</v>
      </c>
      <c r="Q141" s="475">
        <v>100</v>
      </c>
      <c r="T141" s="453"/>
    </row>
    <row r="142" spans="1:20" s="452" customFormat="1" ht="36" customHeight="1" x14ac:dyDescent="0.3">
      <c r="A142" s="447"/>
      <c r="B142" s="626"/>
      <c r="C142" s="432"/>
      <c r="D142" s="341" t="s">
        <v>170</v>
      </c>
      <c r="E142" s="1247" t="s">
        <v>117</v>
      </c>
      <c r="F142" s="555" t="s">
        <v>226</v>
      </c>
      <c r="G142" s="96" t="s">
        <v>104</v>
      </c>
      <c r="H142" s="57" t="s">
        <v>10</v>
      </c>
      <c r="I142" s="241"/>
      <c r="J142" s="339"/>
      <c r="K142" s="342">
        <v>25</v>
      </c>
      <c r="L142" s="216">
        <v>25</v>
      </c>
      <c r="M142" s="648" t="s">
        <v>116</v>
      </c>
      <c r="N142" s="619"/>
      <c r="O142" s="608"/>
      <c r="P142" s="560"/>
      <c r="Q142" s="558">
        <v>1</v>
      </c>
      <c r="T142" s="453"/>
    </row>
    <row r="143" spans="1:20" s="452" customFormat="1" ht="13.5" customHeight="1" thickBot="1" x14ac:dyDescent="0.35">
      <c r="A143" s="30"/>
      <c r="B143" s="18"/>
      <c r="C143" s="228"/>
      <c r="D143" s="318"/>
      <c r="E143" s="1151"/>
      <c r="F143" s="335"/>
      <c r="G143" s="1464" t="s">
        <v>29</v>
      </c>
      <c r="H143" s="1465"/>
      <c r="I143" s="262">
        <f>SUM(I122:I142)</f>
        <v>1867.2</v>
      </c>
      <c r="J143" s="328">
        <f>SUM(J118:J142)</f>
        <v>40</v>
      </c>
      <c r="K143" s="121">
        <f>SUM(K118:K142)</f>
        <v>3071.5</v>
      </c>
      <c r="L143" s="579">
        <f>SUM(L118:L142)</f>
        <v>6302.9000000000005</v>
      </c>
      <c r="M143" s="649"/>
      <c r="N143" s="260"/>
      <c r="O143" s="231"/>
      <c r="P143" s="641"/>
      <c r="Q143" s="197"/>
    </row>
    <row r="144" spans="1:20" s="452" customFormat="1" ht="41.25" customHeight="1" x14ac:dyDescent="0.3">
      <c r="A144" s="29" t="s">
        <v>7</v>
      </c>
      <c r="B144" s="19" t="s">
        <v>14</v>
      </c>
      <c r="C144" s="8" t="s">
        <v>14</v>
      </c>
      <c r="D144" s="40"/>
      <c r="E144" s="267" t="s">
        <v>105</v>
      </c>
      <c r="F144" s="209"/>
      <c r="G144" s="69"/>
      <c r="H144" s="220"/>
      <c r="I144" s="263"/>
      <c r="J144" s="363"/>
      <c r="K144" s="364"/>
      <c r="L144" s="418"/>
      <c r="M144" s="49"/>
      <c r="N144" s="650"/>
      <c r="O144" s="232"/>
      <c r="P144" s="270"/>
      <c r="Q144" s="694"/>
    </row>
    <row r="145" spans="1:22" s="452" customFormat="1" ht="41.25" customHeight="1" x14ac:dyDescent="0.3">
      <c r="A145" s="429"/>
      <c r="B145" s="430"/>
      <c r="C145" s="432"/>
      <c r="D145" s="151" t="s">
        <v>7</v>
      </c>
      <c r="E145" s="648" t="s">
        <v>44</v>
      </c>
      <c r="F145" s="436"/>
      <c r="G145" s="659" t="s">
        <v>101</v>
      </c>
      <c r="H145" s="221" t="s">
        <v>10</v>
      </c>
      <c r="I145" s="264">
        <v>33</v>
      </c>
      <c r="J145" s="392"/>
      <c r="K145" s="673"/>
      <c r="L145" s="419"/>
      <c r="M145" s="458" t="s">
        <v>114</v>
      </c>
      <c r="N145" s="493">
        <v>100</v>
      </c>
      <c r="O145" s="158"/>
      <c r="P145" s="273"/>
      <c r="Q145" s="193"/>
      <c r="V145" s="453"/>
    </row>
    <row r="146" spans="1:22" s="452" customFormat="1" ht="65.25" customHeight="1" x14ac:dyDescent="0.3">
      <c r="A146" s="429"/>
      <c r="B146" s="430"/>
      <c r="C146" s="432"/>
      <c r="D146" s="434"/>
      <c r="E146" s="648"/>
      <c r="F146" s="436"/>
      <c r="G146" s="651"/>
      <c r="H146" s="226" t="s">
        <v>47</v>
      </c>
      <c r="I146" s="265">
        <v>23</v>
      </c>
      <c r="J146" s="388"/>
      <c r="K146" s="672"/>
      <c r="L146" s="420"/>
      <c r="M146" s="458" t="s">
        <v>271</v>
      </c>
      <c r="N146" s="493">
        <v>100</v>
      </c>
      <c r="O146" s="158"/>
      <c r="P146" s="273"/>
      <c r="Q146" s="193"/>
      <c r="V146" s="453"/>
    </row>
    <row r="147" spans="1:22" s="452" customFormat="1" ht="42.75" customHeight="1" x14ac:dyDescent="0.3">
      <c r="A147" s="429"/>
      <c r="B147" s="430"/>
      <c r="C147" s="432"/>
      <c r="D147" s="434"/>
      <c r="E147" s="648"/>
      <c r="F147" s="436"/>
      <c r="G147" s="651"/>
      <c r="H147" s="437" t="s">
        <v>10</v>
      </c>
      <c r="I147" s="670">
        <f>250+51.6</f>
        <v>301.60000000000002</v>
      </c>
      <c r="J147" s="376"/>
      <c r="K147" s="377"/>
      <c r="L147" s="674"/>
      <c r="M147" s="484" t="s">
        <v>174</v>
      </c>
      <c r="N147" s="493">
        <v>100</v>
      </c>
      <c r="O147" s="158"/>
      <c r="P147" s="273"/>
      <c r="Q147" s="193"/>
      <c r="V147" s="453"/>
    </row>
    <row r="148" spans="1:22" s="452" customFormat="1" ht="31.5" customHeight="1" x14ac:dyDescent="0.3">
      <c r="A148" s="429"/>
      <c r="B148" s="430"/>
      <c r="C148" s="432"/>
      <c r="D148" s="434"/>
      <c r="E148" s="648"/>
      <c r="F148" s="436"/>
      <c r="G148" s="651"/>
      <c r="H148" s="437" t="s">
        <v>10</v>
      </c>
      <c r="I148" s="670">
        <v>1.1000000000000001</v>
      </c>
      <c r="J148" s="376"/>
      <c r="K148" s="377"/>
      <c r="L148" s="674"/>
      <c r="M148" s="484" t="s">
        <v>176</v>
      </c>
      <c r="N148" s="493">
        <v>2</v>
      </c>
      <c r="O148" s="158"/>
      <c r="P148" s="273"/>
      <c r="Q148" s="193"/>
      <c r="V148" s="453"/>
    </row>
    <row r="149" spans="1:22" s="452" customFormat="1" ht="42" customHeight="1" x14ac:dyDescent="0.3">
      <c r="A149" s="429"/>
      <c r="B149" s="430"/>
      <c r="C149" s="432"/>
      <c r="D149" s="434"/>
      <c r="E149" s="435"/>
      <c r="F149" s="436"/>
      <c r="G149" s="445"/>
      <c r="H149" s="222" t="s">
        <v>10</v>
      </c>
      <c r="I149" s="670">
        <f>32.9+5.5</f>
        <v>38.4</v>
      </c>
      <c r="J149" s="376">
        <v>66.8</v>
      </c>
      <c r="K149" s="377"/>
      <c r="L149" s="674"/>
      <c r="M149" s="458" t="s">
        <v>119</v>
      </c>
      <c r="N149" s="493">
        <v>100</v>
      </c>
      <c r="O149" s="295">
        <v>100</v>
      </c>
      <c r="P149" s="273"/>
      <c r="Q149" s="193"/>
    </row>
    <row r="150" spans="1:22" s="452" customFormat="1" ht="27.75" customHeight="1" x14ac:dyDescent="0.3">
      <c r="A150" s="429"/>
      <c r="B150" s="430"/>
      <c r="C150" s="432"/>
      <c r="D150" s="434"/>
      <c r="E150" s="435"/>
      <c r="F150" s="436"/>
      <c r="G150" s="445"/>
      <c r="H150" s="437" t="s">
        <v>10</v>
      </c>
      <c r="I150" s="670">
        <v>2.2000000000000002</v>
      </c>
      <c r="J150" s="376">
        <v>2.2000000000000002</v>
      </c>
      <c r="K150" s="377"/>
      <c r="L150" s="674"/>
      <c r="M150" s="484" t="s">
        <v>199</v>
      </c>
      <c r="N150" s="493">
        <v>2</v>
      </c>
      <c r="O150" s="298">
        <v>2</v>
      </c>
      <c r="P150" s="500"/>
      <c r="Q150" s="193"/>
    </row>
    <row r="151" spans="1:22" s="452" customFormat="1" ht="28.5" customHeight="1" x14ac:dyDescent="0.3">
      <c r="A151" s="429"/>
      <c r="B151" s="430"/>
      <c r="C151" s="432"/>
      <c r="D151" s="434"/>
      <c r="E151" s="435"/>
      <c r="F151" s="436"/>
      <c r="G151" s="445"/>
      <c r="H151" s="437" t="s">
        <v>10</v>
      </c>
      <c r="I151" s="670"/>
      <c r="J151" s="376">
        <v>21</v>
      </c>
      <c r="K151" s="377"/>
      <c r="L151" s="674"/>
      <c r="M151" s="484" t="s">
        <v>175</v>
      </c>
      <c r="N151" s="493"/>
      <c r="O151" s="298">
        <v>1</v>
      </c>
      <c r="P151" s="500"/>
      <c r="Q151" s="193"/>
    </row>
    <row r="152" spans="1:22" s="452" customFormat="1" ht="27.75" customHeight="1" x14ac:dyDescent="0.3">
      <c r="A152" s="429"/>
      <c r="B152" s="430"/>
      <c r="C152" s="432"/>
      <c r="D152" s="434"/>
      <c r="E152" s="435"/>
      <c r="F152" s="436"/>
      <c r="G152" s="445"/>
      <c r="H152" s="437" t="s">
        <v>10</v>
      </c>
      <c r="I152" s="670"/>
      <c r="J152" s="376">
        <v>11.8</v>
      </c>
      <c r="K152" s="377"/>
      <c r="L152" s="674"/>
      <c r="M152" s="458" t="s">
        <v>209</v>
      </c>
      <c r="N152" s="493"/>
      <c r="O152" s="438">
        <v>1</v>
      </c>
      <c r="P152" s="442"/>
      <c r="Q152" s="695"/>
    </row>
    <row r="153" spans="1:22" s="452" customFormat="1" ht="30" customHeight="1" x14ac:dyDescent="0.3">
      <c r="A153" s="429"/>
      <c r="B153" s="430"/>
      <c r="C153" s="432"/>
      <c r="D153" s="434"/>
      <c r="E153" s="435"/>
      <c r="F153" s="436"/>
      <c r="G153" s="445"/>
      <c r="H153" s="437" t="s">
        <v>10</v>
      </c>
      <c r="I153" s="670"/>
      <c r="J153" s="376">
        <v>29.9</v>
      </c>
      <c r="K153" s="377"/>
      <c r="L153" s="674"/>
      <c r="M153" s="458" t="s">
        <v>272</v>
      </c>
      <c r="N153" s="493"/>
      <c r="O153" s="513">
        <v>1</v>
      </c>
      <c r="P153" s="500"/>
      <c r="Q153" s="193"/>
    </row>
    <row r="154" spans="1:22" s="452" customFormat="1" ht="26.25" customHeight="1" x14ac:dyDescent="0.3">
      <c r="A154" s="429"/>
      <c r="B154" s="430"/>
      <c r="C154" s="432"/>
      <c r="D154" s="434"/>
      <c r="E154" s="435"/>
      <c r="F154" s="436"/>
      <c r="G154" s="445"/>
      <c r="H154" s="437" t="s">
        <v>10</v>
      </c>
      <c r="I154" s="670"/>
      <c r="J154" s="376">
        <v>9.5</v>
      </c>
      <c r="K154" s="377"/>
      <c r="L154" s="674"/>
      <c r="M154" s="458" t="s">
        <v>127</v>
      </c>
      <c r="N154" s="493"/>
      <c r="O154" s="513">
        <v>1</v>
      </c>
      <c r="P154" s="500"/>
      <c r="Q154" s="193"/>
    </row>
    <row r="155" spans="1:22" s="452" customFormat="1" ht="30" customHeight="1" x14ac:dyDescent="0.3">
      <c r="A155" s="429"/>
      <c r="B155" s="430"/>
      <c r="C155" s="432"/>
      <c r="D155" s="434"/>
      <c r="E155" s="435"/>
      <c r="F155" s="436"/>
      <c r="G155" s="445"/>
      <c r="H155" s="437" t="s">
        <v>10</v>
      </c>
      <c r="I155" s="670"/>
      <c r="J155" s="376">
        <v>23</v>
      </c>
      <c r="K155" s="377"/>
      <c r="L155" s="674"/>
      <c r="M155" s="484" t="s">
        <v>256</v>
      </c>
      <c r="N155" s="493"/>
      <c r="O155" s="513">
        <v>100</v>
      </c>
      <c r="P155" s="501"/>
      <c r="Q155" s="193"/>
      <c r="R155" s="1304"/>
      <c r="S155" s="1305"/>
    </row>
    <row r="156" spans="1:22" s="452" customFormat="1" ht="43.5" customHeight="1" x14ac:dyDescent="0.3">
      <c r="A156" s="429"/>
      <c r="B156" s="430"/>
      <c r="C156" s="432"/>
      <c r="D156" s="434"/>
      <c r="E156" s="435"/>
      <c r="F156" s="436"/>
      <c r="G156" s="445"/>
      <c r="H156" s="437" t="s">
        <v>10</v>
      </c>
      <c r="I156" s="670"/>
      <c r="J156" s="376">
        <v>54.2</v>
      </c>
      <c r="K156" s="377"/>
      <c r="L156" s="674"/>
      <c r="M156" s="484" t="s">
        <v>210</v>
      </c>
      <c r="N156" s="493"/>
      <c r="O156" s="513">
        <v>100</v>
      </c>
      <c r="P156" s="501"/>
      <c r="Q156" s="193"/>
    </row>
    <row r="157" spans="1:22" s="452" customFormat="1" ht="42" customHeight="1" x14ac:dyDescent="0.3">
      <c r="A157" s="429"/>
      <c r="B157" s="430"/>
      <c r="C157" s="432"/>
      <c r="D157" s="434"/>
      <c r="E157" s="435"/>
      <c r="F157" s="436"/>
      <c r="G157" s="445"/>
      <c r="H157" s="437" t="s">
        <v>10</v>
      </c>
      <c r="I157" s="670"/>
      <c r="J157" s="376">
        <v>5.5</v>
      </c>
      <c r="K157" s="377"/>
      <c r="L157" s="674"/>
      <c r="M157" s="504" t="s">
        <v>211</v>
      </c>
      <c r="N157" s="669"/>
      <c r="O157" s="438">
        <v>100</v>
      </c>
      <c r="P157" s="505"/>
      <c r="Q157" s="695"/>
    </row>
    <row r="158" spans="1:22" s="452" customFormat="1" ht="27.75" customHeight="1" x14ac:dyDescent="0.3">
      <c r="A158" s="429"/>
      <c r="B158" s="430"/>
      <c r="C158" s="432"/>
      <c r="D158" s="434"/>
      <c r="E158" s="435"/>
      <c r="F158" s="436"/>
      <c r="G158" s="445"/>
      <c r="H158" s="437" t="s">
        <v>10</v>
      </c>
      <c r="I158" s="670"/>
      <c r="J158" s="376"/>
      <c r="K158" s="377">
        <v>9.5</v>
      </c>
      <c r="L158" s="674"/>
      <c r="M158" s="504" t="s">
        <v>212</v>
      </c>
      <c r="N158" s="669"/>
      <c r="O158" s="438"/>
      <c r="P158" s="505">
        <v>100</v>
      </c>
      <c r="Q158" s="695"/>
    </row>
    <row r="159" spans="1:22" s="452" customFormat="1" ht="29.25" customHeight="1" x14ac:dyDescent="0.3">
      <c r="A159" s="429"/>
      <c r="B159" s="430"/>
      <c r="C159" s="432"/>
      <c r="D159" s="434"/>
      <c r="E159" s="435"/>
      <c r="F159" s="436"/>
      <c r="G159" s="445"/>
      <c r="H159" s="437" t="s">
        <v>10</v>
      </c>
      <c r="I159" s="670"/>
      <c r="J159" s="376"/>
      <c r="K159" s="377">
        <v>5</v>
      </c>
      <c r="L159" s="674"/>
      <c r="M159" s="484" t="s">
        <v>213</v>
      </c>
      <c r="N159" s="493"/>
      <c r="O159" s="513"/>
      <c r="P159" s="501">
        <v>100</v>
      </c>
      <c r="Q159" s="193"/>
    </row>
    <row r="160" spans="1:22" s="452" customFormat="1" ht="26.25" customHeight="1" x14ac:dyDescent="0.3">
      <c r="A160" s="429"/>
      <c r="B160" s="430"/>
      <c r="C160" s="432"/>
      <c r="D160" s="434"/>
      <c r="E160" s="435"/>
      <c r="F160" s="436"/>
      <c r="G160" s="445"/>
      <c r="H160" s="437" t="s">
        <v>10</v>
      </c>
      <c r="I160" s="670"/>
      <c r="J160" s="376"/>
      <c r="K160" s="377">
        <v>20.6</v>
      </c>
      <c r="L160" s="674"/>
      <c r="M160" s="484" t="s">
        <v>214</v>
      </c>
      <c r="N160" s="493"/>
      <c r="O160" s="513"/>
      <c r="P160" s="501">
        <v>100</v>
      </c>
      <c r="Q160" s="193"/>
    </row>
    <row r="161" spans="1:17" s="452" customFormat="1" ht="28.5" customHeight="1" x14ac:dyDescent="0.3">
      <c r="A161" s="429"/>
      <c r="B161" s="430"/>
      <c r="C161" s="432"/>
      <c r="D161" s="434"/>
      <c r="E161" s="435"/>
      <c r="F161" s="436"/>
      <c r="G161" s="445"/>
      <c r="H161" s="437" t="s">
        <v>10</v>
      </c>
      <c r="I161" s="670"/>
      <c r="J161" s="376"/>
      <c r="K161" s="377">
        <v>38</v>
      </c>
      <c r="L161" s="408"/>
      <c r="M161" s="504" t="s">
        <v>237</v>
      </c>
      <c r="N161" s="669"/>
      <c r="O161" s="438"/>
      <c r="P161" s="505">
        <v>100</v>
      </c>
      <c r="Q161" s="695"/>
    </row>
    <row r="162" spans="1:17" s="452" customFormat="1" ht="26.25" customHeight="1" x14ac:dyDescent="0.3">
      <c r="A162" s="429"/>
      <c r="B162" s="430"/>
      <c r="C162" s="432"/>
      <c r="D162" s="434"/>
      <c r="E162" s="435"/>
      <c r="F162" s="436"/>
      <c r="G162" s="445"/>
      <c r="H162" s="437" t="s">
        <v>10</v>
      </c>
      <c r="I162" s="670"/>
      <c r="J162" s="376"/>
      <c r="K162" s="377">
        <v>9</v>
      </c>
      <c r="L162" s="408"/>
      <c r="M162" s="484" t="s">
        <v>215</v>
      </c>
      <c r="N162" s="493"/>
      <c r="O162" s="513"/>
      <c r="P162" s="501">
        <v>100</v>
      </c>
      <c r="Q162" s="193"/>
    </row>
    <row r="163" spans="1:17" s="452" customFormat="1" ht="39" customHeight="1" x14ac:dyDescent="0.3">
      <c r="A163" s="429"/>
      <c r="B163" s="430"/>
      <c r="C163" s="432"/>
      <c r="D163" s="434"/>
      <c r="E163" s="435"/>
      <c r="F163" s="436"/>
      <c r="G163" s="445"/>
      <c r="H163" s="437" t="s">
        <v>10</v>
      </c>
      <c r="I163" s="670"/>
      <c r="J163" s="376"/>
      <c r="K163" s="377"/>
      <c r="L163" s="408">
        <v>64.5</v>
      </c>
      <c r="M163" s="1466" t="s">
        <v>216</v>
      </c>
      <c r="N163" s="659"/>
      <c r="O163" s="514"/>
      <c r="P163" s="515"/>
      <c r="Q163" s="675">
        <v>100</v>
      </c>
    </row>
    <row r="164" spans="1:17" s="452" customFormat="1" ht="15" customHeight="1" x14ac:dyDescent="0.3">
      <c r="A164" s="25"/>
      <c r="B164" s="626"/>
      <c r="C164" s="697"/>
      <c r="D164" s="679"/>
      <c r="E164" s="206"/>
      <c r="F164" s="210"/>
      <c r="G164" s="669"/>
      <c r="H164" s="223" t="s">
        <v>11</v>
      </c>
      <c r="I164" s="266">
        <f>SUM(I145:I160)</f>
        <v>399.3</v>
      </c>
      <c r="J164" s="421">
        <f>SUM(J145:J163)</f>
        <v>223.89999999999998</v>
      </c>
      <c r="K164" s="422">
        <f>SUM(K145:K163)</f>
        <v>82.1</v>
      </c>
      <c r="L164" s="423">
        <f>SUM(L145:L163)</f>
        <v>64.5</v>
      </c>
      <c r="M164" s="1467"/>
      <c r="N164" s="433"/>
      <c r="O164" s="439"/>
      <c r="P164" s="440"/>
      <c r="Q164" s="441"/>
    </row>
    <row r="165" spans="1:17" s="452" customFormat="1" ht="25.9" customHeight="1" x14ac:dyDescent="0.3">
      <c r="A165" s="447"/>
      <c r="B165" s="626"/>
      <c r="C165" s="634"/>
      <c r="D165" s="147" t="s">
        <v>12</v>
      </c>
      <c r="E165" s="1306" t="s">
        <v>112</v>
      </c>
      <c r="F165" s="211"/>
      <c r="G165" s="659" t="s">
        <v>101</v>
      </c>
      <c r="H165" s="488" t="s">
        <v>10</v>
      </c>
      <c r="I165" s="614">
        <v>14.9</v>
      </c>
      <c r="J165" s="379"/>
      <c r="K165" s="630"/>
      <c r="L165" s="633"/>
      <c r="M165" s="507" t="s">
        <v>118</v>
      </c>
      <c r="N165" s="494">
        <v>100</v>
      </c>
      <c r="O165" s="508"/>
      <c r="P165" s="509"/>
      <c r="Q165" s="475"/>
    </row>
    <row r="166" spans="1:17" s="452" customFormat="1" ht="25.9" customHeight="1" x14ac:dyDescent="0.3">
      <c r="A166" s="447"/>
      <c r="B166" s="626"/>
      <c r="C166" s="634"/>
      <c r="D166" s="460"/>
      <c r="E166" s="1307"/>
      <c r="F166" s="506"/>
      <c r="G166" s="445"/>
      <c r="H166" s="86" t="s">
        <v>10</v>
      </c>
      <c r="I166" s="241"/>
      <c r="J166" s="395">
        <v>14.7</v>
      </c>
      <c r="K166" s="396"/>
      <c r="L166" s="390"/>
      <c r="M166" s="556" t="s">
        <v>207</v>
      </c>
      <c r="N166" s="604"/>
      <c r="O166" s="557">
        <v>100</v>
      </c>
      <c r="P166" s="139"/>
      <c r="Q166" s="642"/>
    </row>
    <row r="167" spans="1:17" s="452" customFormat="1" ht="17.25" customHeight="1" x14ac:dyDescent="0.3">
      <c r="A167" s="447"/>
      <c r="B167" s="626"/>
      <c r="C167" s="634"/>
      <c r="D167" s="460"/>
      <c r="E167" s="1307"/>
      <c r="F167" s="506"/>
      <c r="G167" s="445"/>
      <c r="H167" s="488" t="s">
        <v>10</v>
      </c>
      <c r="I167" s="614"/>
      <c r="J167" s="379"/>
      <c r="K167" s="630">
        <v>9.6</v>
      </c>
      <c r="L167" s="633"/>
      <c r="M167" s="507" t="s">
        <v>200</v>
      </c>
      <c r="N167" s="494"/>
      <c r="O167" s="508"/>
      <c r="P167" s="509">
        <v>1</v>
      </c>
      <c r="Q167" s="475"/>
    </row>
    <row r="168" spans="1:17" s="452" customFormat="1" ht="25.9" customHeight="1" x14ac:dyDescent="0.3">
      <c r="A168" s="447"/>
      <c r="B168" s="626"/>
      <c r="C168" s="634"/>
      <c r="D168" s="460"/>
      <c r="E168" s="1307"/>
      <c r="F168" s="506"/>
      <c r="G168" s="445"/>
      <c r="H168" s="488" t="s">
        <v>10</v>
      </c>
      <c r="I168" s="614"/>
      <c r="J168" s="379"/>
      <c r="K168" s="630">
        <v>36.299999999999997</v>
      </c>
      <c r="L168" s="633"/>
      <c r="M168" s="507" t="s">
        <v>218</v>
      </c>
      <c r="N168" s="494"/>
      <c r="O168" s="508"/>
      <c r="P168" s="509">
        <v>100</v>
      </c>
      <c r="Q168" s="475"/>
    </row>
    <row r="169" spans="1:17" s="452" customFormat="1" ht="30" customHeight="1" x14ac:dyDescent="0.3">
      <c r="A169" s="447"/>
      <c r="B169" s="626"/>
      <c r="C169" s="634"/>
      <c r="D169" s="460"/>
      <c r="E169" s="1307"/>
      <c r="F169" s="506"/>
      <c r="G169" s="445"/>
      <c r="H169" s="488" t="s">
        <v>10</v>
      </c>
      <c r="I169" s="614"/>
      <c r="J169" s="379"/>
      <c r="K169" s="630">
        <v>10.3</v>
      </c>
      <c r="L169" s="633"/>
      <c r="M169" s="507" t="s">
        <v>208</v>
      </c>
      <c r="N169" s="494"/>
      <c r="O169" s="508"/>
      <c r="P169" s="509">
        <v>100</v>
      </c>
      <c r="Q169" s="475"/>
    </row>
    <row r="170" spans="1:17" s="452" customFormat="1" ht="27.75" customHeight="1" x14ac:dyDescent="0.3">
      <c r="A170" s="447"/>
      <c r="B170" s="626"/>
      <c r="C170" s="634"/>
      <c r="D170" s="460"/>
      <c r="E170" s="1307"/>
      <c r="F170" s="506"/>
      <c r="G170" s="445"/>
      <c r="H170" s="488" t="s">
        <v>10</v>
      </c>
      <c r="I170" s="614"/>
      <c r="J170" s="379"/>
      <c r="K170" s="630">
        <v>3.5</v>
      </c>
      <c r="L170" s="633"/>
      <c r="M170" s="507" t="s">
        <v>238</v>
      </c>
      <c r="N170" s="494"/>
      <c r="O170" s="508"/>
      <c r="P170" s="509">
        <v>100</v>
      </c>
      <c r="Q170" s="475"/>
    </row>
    <row r="171" spans="1:17" s="452" customFormat="1" ht="25.9" customHeight="1" x14ac:dyDescent="0.3">
      <c r="A171" s="447"/>
      <c r="B171" s="626"/>
      <c r="C171" s="634"/>
      <c r="D171" s="460"/>
      <c r="E171" s="1307"/>
      <c r="F171" s="506"/>
      <c r="G171" s="445"/>
      <c r="H171" s="488" t="s">
        <v>10</v>
      </c>
      <c r="I171" s="614"/>
      <c r="J171" s="379"/>
      <c r="K171" s="630"/>
      <c r="L171" s="633">
        <v>40.6</v>
      </c>
      <c r="M171" s="507" t="s">
        <v>206</v>
      </c>
      <c r="N171" s="494"/>
      <c r="O171" s="508"/>
      <c r="P171" s="509"/>
      <c r="Q171" s="475">
        <v>100</v>
      </c>
    </row>
    <row r="172" spans="1:17" s="452" customFormat="1" ht="27" customHeight="1" x14ac:dyDescent="0.3">
      <c r="A172" s="447"/>
      <c r="B172" s="626"/>
      <c r="C172" s="634"/>
      <c r="D172" s="460"/>
      <c r="E172" s="1307"/>
      <c r="F172" s="506"/>
      <c r="G172" s="445"/>
      <c r="H172" s="83" t="s">
        <v>10</v>
      </c>
      <c r="I172" s="670"/>
      <c r="J172" s="376"/>
      <c r="K172" s="377"/>
      <c r="L172" s="674">
        <v>14.2</v>
      </c>
      <c r="M172" s="1475" t="s">
        <v>217</v>
      </c>
      <c r="N172" s="604"/>
      <c r="O172" s="557"/>
      <c r="P172" s="139"/>
      <c r="Q172" s="642">
        <v>100</v>
      </c>
    </row>
    <row r="173" spans="1:17" s="452" customFormat="1" ht="15.75" customHeight="1" x14ac:dyDescent="0.3">
      <c r="A173" s="447"/>
      <c r="B173" s="626"/>
      <c r="C173" s="634"/>
      <c r="D173" s="148"/>
      <c r="E173" s="1474"/>
      <c r="F173" s="212"/>
      <c r="G173" s="433"/>
      <c r="H173" s="489" t="s">
        <v>11</v>
      </c>
      <c r="I173" s="266">
        <f>SUM(I165:I172)</f>
        <v>14.9</v>
      </c>
      <c r="J173" s="421">
        <f>SUM(J165:J172)</f>
        <v>14.7</v>
      </c>
      <c r="K173" s="422">
        <f>SUM(K165:K172)</f>
        <v>59.7</v>
      </c>
      <c r="L173" s="423">
        <f>SUM(L165:L172)</f>
        <v>54.8</v>
      </c>
      <c r="M173" s="1476"/>
      <c r="N173" s="473"/>
      <c r="O173" s="162"/>
      <c r="P173" s="161"/>
      <c r="Q173" s="198"/>
    </row>
    <row r="174" spans="1:17" s="452" customFormat="1" ht="15.75" customHeight="1" x14ac:dyDescent="0.3">
      <c r="A174" s="447"/>
      <c r="B174" s="626"/>
      <c r="C174" s="432"/>
      <c r="D174" s="355" t="s">
        <v>14</v>
      </c>
      <c r="E174" s="550" t="s">
        <v>230</v>
      </c>
      <c r="F174" s="451" t="s">
        <v>178</v>
      </c>
      <c r="G174" s="1462" t="s">
        <v>103</v>
      </c>
      <c r="H174" s="437"/>
      <c r="I174" s="255"/>
      <c r="J174" s="424"/>
      <c r="K174" s="425"/>
      <c r="L174" s="426"/>
      <c r="M174" s="181"/>
      <c r="N174" s="56"/>
      <c r="O174" s="490"/>
      <c r="P174" s="640"/>
      <c r="Q174" s="192"/>
    </row>
    <row r="175" spans="1:17" s="452" customFormat="1" ht="15.75" customHeight="1" x14ac:dyDescent="0.3">
      <c r="A175" s="447"/>
      <c r="B175" s="626"/>
      <c r="C175" s="432"/>
      <c r="D175" s="356"/>
      <c r="E175" s="360" t="s">
        <v>231</v>
      </c>
      <c r="F175" s="357"/>
      <c r="G175" s="1450"/>
      <c r="H175" s="437" t="s">
        <v>10</v>
      </c>
      <c r="I175" s="255">
        <v>155.6</v>
      </c>
      <c r="J175" s="424">
        <v>253.7</v>
      </c>
      <c r="K175" s="425">
        <v>260</v>
      </c>
      <c r="L175" s="426">
        <v>260</v>
      </c>
      <c r="M175" s="181" t="s">
        <v>115</v>
      </c>
      <c r="N175" s="56">
        <v>6</v>
      </c>
      <c r="O175" s="490">
        <v>6</v>
      </c>
      <c r="P175" s="640">
        <v>6</v>
      </c>
      <c r="Q175" s="192">
        <v>6</v>
      </c>
    </row>
    <row r="176" spans="1:17" s="452" customFormat="1" ht="15.75" customHeight="1" x14ac:dyDescent="0.3">
      <c r="A176" s="447"/>
      <c r="B176" s="626"/>
      <c r="C176" s="432"/>
      <c r="D176" s="356"/>
      <c r="E176" s="551"/>
      <c r="F176" s="357"/>
      <c r="G176" s="1450"/>
      <c r="H176" s="488" t="s">
        <v>47</v>
      </c>
      <c r="I176" s="345">
        <v>21.3</v>
      </c>
      <c r="J176" s="379"/>
      <c r="K176" s="630"/>
      <c r="L176" s="427"/>
      <c r="M176" s="85"/>
      <c r="N176" s="611"/>
      <c r="O176" s="573"/>
      <c r="P176" s="645"/>
      <c r="Q176" s="362"/>
    </row>
    <row r="177" spans="1:20" s="452" customFormat="1" ht="37.5" customHeight="1" x14ac:dyDescent="0.3">
      <c r="A177" s="447"/>
      <c r="B177" s="626"/>
      <c r="C177" s="432"/>
      <c r="D177" s="356"/>
      <c r="E177" s="549" t="s">
        <v>232</v>
      </c>
      <c r="F177" s="357"/>
      <c r="G177" s="1450"/>
      <c r="H177" s="488" t="s">
        <v>10</v>
      </c>
      <c r="I177" s="345"/>
      <c r="J177" s="379">
        <v>119.2</v>
      </c>
      <c r="K177" s="630">
        <v>119.2</v>
      </c>
      <c r="L177" s="427">
        <v>119.2</v>
      </c>
      <c r="M177" s="1245" t="s">
        <v>233</v>
      </c>
      <c r="N177" s="610"/>
      <c r="O177" s="687">
        <v>5</v>
      </c>
      <c r="P177" s="560">
        <v>5</v>
      </c>
      <c r="Q177" s="358">
        <v>5</v>
      </c>
    </row>
    <row r="178" spans="1:20" s="452" customFormat="1" ht="15.75" customHeight="1" x14ac:dyDescent="0.3">
      <c r="A178" s="447"/>
      <c r="B178" s="626"/>
      <c r="C178" s="432"/>
      <c r="D178" s="359"/>
      <c r="E178" s="360"/>
      <c r="F178" s="361"/>
      <c r="G178" s="1451"/>
      <c r="H178" s="489" t="s">
        <v>11</v>
      </c>
      <c r="I178" s="497">
        <f>SUM(I174:I177)</f>
        <v>176.9</v>
      </c>
      <c r="J178" s="527">
        <f>SUM(J174:J177)</f>
        <v>372.9</v>
      </c>
      <c r="K178" s="528">
        <f>SUM(K174:K177)</f>
        <v>379.2</v>
      </c>
      <c r="L178" s="529">
        <f>SUM(L174:L177)</f>
        <v>379.2</v>
      </c>
      <c r="M178" s="1266"/>
      <c r="N178" s="611"/>
      <c r="O178" s="573"/>
      <c r="P178" s="645"/>
      <c r="Q178" s="362"/>
    </row>
    <row r="179" spans="1:20" s="452" customFormat="1" ht="24" customHeight="1" x14ac:dyDescent="0.3">
      <c r="A179" s="447"/>
      <c r="B179" s="626"/>
      <c r="C179" s="634"/>
      <c r="D179" s="1477" t="s">
        <v>24</v>
      </c>
      <c r="E179" s="1479" t="s">
        <v>99</v>
      </c>
      <c r="F179" s="211"/>
      <c r="G179" s="1448" t="s">
        <v>101</v>
      </c>
      <c r="H179" s="86" t="s">
        <v>97</v>
      </c>
      <c r="I179" s="670">
        <v>11.4</v>
      </c>
      <c r="J179" s="428"/>
      <c r="K179" s="396"/>
      <c r="L179" s="408"/>
      <c r="M179" s="1245" t="s">
        <v>155</v>
      </c>
      <c r="N179" s="604">
        <v>134</v>
      </c>
      <c r="O179" s="490"/>
      <c r="P179" s="640"/>
      <c r="Q179" s="642"/>
    </row>
    <row r="180" spans="1:20" s="452" customFormat="1" ht="15.65" customHeight="1" x14ac:dyDescent="0.3">
      <c r="A180" s="447"/>
      <c r="B180" s="626"/>
      <c r="C180" s="634"/>
      <c r="D180" s="1478"/>
      <c r="E180" s="1480"/>
      <c r="F180" s="212"/>
      <c r="G180" s="1436"/>
      <c r="H180" s="224" t="s">
        <v>11</v>
      </c>
      <c r="I180" s="266">
        <f>SUM(I179:I179)</f>
        <v>11.4</v>
      </c>
      <c r="J180" s="421">
        <f t="shared" ref="J180:L180" si="9">SUM(J179:J179)</f>
        <v>0</v>
      </c>
      <c r="K180" s="422">
        <f t="shared" si="9"/>
        <v>0</v>
      </c>
      <c r="L180" s="423">
        <f t="shared" si="9"/>
        <v>0</v>
      </c>
      <c r="M180" s="1266"/>
      <c r="N180" s="473"/>
      <c r="O180" s="573"/>
      <c r="P180" s="645"/>
      <c r="Q180" s="198"/>
    </row>
    <row r="181" spans="1:20" s="452" customFormat="1" ht="29.25" customHeight="1" x14ac:dyDescent="0.3">
      <c r="A181" s="447"/>
      <c r="B181" s="626"/>
      <c r="C181" s="634"/>
      <c r="D181" s="617" t="s">
        <v>41</v>
      </c>
      <c r="E181" s="1308" t="s">
        <v>227</v>
      </c>
      <c r="F181" s="628" t="s">
        <v>179</v>
      </c>
      <c r="G181" s="651" t="s">
        <v>101</v>
      </c>
      <c r="H181" s="530" t="s">
        <v>10</v>
      </c>
      <c r="I181" s="670"/>
      <c r="J181" s="572">
        <v>9.4</v>
      </c>
      <c r="K181" s="517"/>
      <c r="L181" s="518"/>
      <c r="M181" s="1245" t="s">
        <v>219</v>
      </c>
      <c r="N181" s="463"/>
      <c r="O181" s="687">
        <v>100</v>
      </c>
      <c r="P181" s="560"/>
      <c r="Q181" s="199"/>
    </row>
    <row r="182" spans="1:20" s="452" customFormat="1" ht="15.65" customHeight="1" x14ac:dyDescent="0.3">
      <c r="A182" s="447"/>
      <c r="B182" s="626"/>
      <c r="C182" s="634"/>
      <c r="D182" s="617"/>
      <c r="E182" s="1472"/>
      <c r="F182" s="593"/>
      <c r="G182" s="669"/>
      <c r="H182" s="516" t="s">
        <v>11</v>
      </c>
      <c r="I182" s="495">
        <f>I181</f>
        <v>0</v>
      </c>
      <c r="J182" s="397">
        <f>J181</f>
        <v>9.4</v>
      </c>
      <c r="K182" s="398">
        <f>K181</f>
        <v>0</v>
      </c>
      <c r="L182" s="399">
        <f>L181</f>
        <v>0</v>
      </c>
      <c r="M182" s="1269"/>
      <c r="N182" s="463"/>
      <c r="O182" s="687"/>
      <c r="P182" s="560"/>
      <c r="Q182" s="199"/>
    </row>
    <row r="183" spans="1:20" s="452" customFormat="1" ht="15.65" customHeight="1" thickBot="1" x14ac:dyDescent="0.35">
      <c r="A183" s="27"/>
      <c r="B183" s="627"/>
      <c r="C183" s="635"/>
      <c r="D183" s="592"/>
      <c r="E183" s="1309"/>
      <c r="F183" s="1473" t="s">
        <v>29</v>
      </c>
      <c r="G183" s="1465"/>
      <c r="H183" s="1362"/>
      <c r="I183" s="55">
        <f>+I164+I178+I180+I173+I182</f>
        <v>602.5</v>
      </c>
      <c r="J183" s="367">
        <f>+J164+J178+J180+J173+J182</f>
        <v>620.9</v>
      </c>
      <c r="K183" s="368">
        <f>+K164+K178+K180+K173+K182</f>
        <v>521</v>
      </c>
      <c r="L183" s="369">
        <f>+L164+L178+L180+L173+L182</f>
        <v>498.5</v>
      </c>
      <c r="M183" s="1246"/>
      <c r="N183" s="702"/>
      <c r="O183" s="289"/>
      <c r="P183" s="641"/>
      <c r="Q183" s="176"/>
    </row>
    <row r="184" spans="1:20" s="452" customFormat="1" ht="15.65" customHeight="1" thickBot="1" x14ac:dyDescent="0.35">
      <c r="A184" s="664" t="s">
        <v>7</v>
      </c>
      <c r="B184" s="627" t="s">
        <v>14</v>
      </c>
      <c r="C184" s="1297" t="s">
        <v>15</v>
      </c>
      <c r="D184" s="1293"/>
      <c r="E184" s="1293"/>
      <c r="F184" s="1293"/>
      <c r="G184" s="1293"/>
      <c r="H184" s="1293"/>
      <c r="I184" s="259">
        <f>+I183+I143</f>
        <v>2469.6999999999998</v>
      </c>
      <c r="J184" s="405">
        <f>+J183+J143</f>
        <v>660.9</v>
      </c>
      <c r="K184" s="406">
        <f>+K183+K143</f>
        <v>3592.5</v>
      </c>
      <c r="L184" s="407">
        <f>+L183+L143</f>
        <v>6801.4000000000005</v>
      </c>
      <c r="M184" s="1298"/>
      <c r="N184" s="1299"/>
      <c r="O184" s="1299"/>
      <c r="P184" s="1299"/>
      <c r="Q184" s="1300"/>
    </row>
    <row r="185" spans="1:20" s="452" customFormat="1" ht="14.25" customHeight="1" thickBot="1" x14ac:dyDescent="0.35">
      <c r="A185" s="31" t="s">
        <v>7</v>
      </c>
      <c r="B185" s="9" t="s">
        <v>24</v>
      </c>
      <c r="C185" s="1301" t="s">
        <v>30</v>
      </c>
      <c r="D185" s="1302"/>
      <c r="E185" s="1302"/>
      <c r="F185" s="1302"/>
      <c r="G185" s="1302"/>
      <c r="H185" s="1302"/>
      <c r="I185" s="1302"/>
      <c r="J185" s="1302"/>
      <c r="K185" s="1302"/>
      <c r="L185" s="1302"/>
      <c r="M185" s="1303"/>
      <c r="N185" s="680"/>
      <c r="O185" s="680"/>
      <c r="P185" s="680"/>
      <c r="Q185" s="698"/>
    </row>
    <row r="186" spans="1:20" s="452" customFormat="1" ht="29.25" customHeight="1" x14ac:dyDescent="0.3">
      <c r="A186" s="24" t="s">
        <v>7</v>
      </c>
      <c r="B186" s="625" t="s">
        <v>24</v>
      </c>
      <c r="C186" s="3" t="s">
        <v>7</v>
      </c>
      <c r="D186" s="478"/>
      <c r="E186" s="1261" t="s">
        <v>68</v>
      </c>
      <c r="F186" s="525" t="s">
        <v>178</v>
      </c>
      <c r="G186" s="1421" t="s">
        <v>101</v>
      </c>
      <c r="H186" s="21" t="s">
        <v>10</v>
      </c>
      <c r="I186" s="1490">
        <f>756+600</f>
        <v>1356</v>
      </c>
      <c r="J186" s="1380">
        <f>1930-600</f>
        <v>1330</v>
      </c>
      <c r="K186" s="1491">
        <v>2135</v>
      </c>
      <c r="L186" s="1326">
        <v>2360</v>
      </c>
      <c r="M186" s="545" t="s">
        <v>141</v>
      </c>
      <c r="N186" s="503">
        <v>4</v>
      </c>
      <c r="O186" s="502"/>
      <c r="P186" s="479"/>
      <c r="Q186" s="539"/>
    </row>
    <row r="187" spans="1:20" s="452" customFormat="1" ht="12" customHeight="1" x14ac:dyDescent="0.3">
      <c r="A187" s="25"/>
      <c r="B187" s="626"/>
      <c r="C187" s="443"/>
      <c r="D187" s="667"/>
      <c r="E187" s="1257"/>
      <c r="F187" s="543" t="s">
        <v>177</v>
      </c>
      <c r="G187" s="1422"/>
      <c r="H187" s="544"/>
      <c r="I187" s="1442"/>
      <c r="J187" s="1382"/>
      <c r="K187" s="1492"/>
      <c r="L187" s="1328"/>
      <c r="M187" s="1245" t="s">
        <v>221</v>
      </c>
      <c r="N187" s="619"/>
      <c r="O187" s="687">
        <v>4</v>
      </c>
      <c r="P187" s="560">
        <v>4</v>
      </c>
      <c r="Q187" s="558">
        <v>4</v>
      </c>
    </row>
    <row r="188" spans="1:20" s="452" customFormat="1" ht="15" customHeight="1" thickBot="1" x14ac:dyDescent="0.35">
      <c r="A188" s="27"/>
      <c r="B188" s="627"/>
      <c r="C188" s="4"/>
      <c r="D188" s="476"/>
      <c r="E188" s="1254"/>
      <c r="F188" s="526"/>
      <c r="G188" s="1424"/>
      <c r="H188" s="22" t="s">
        <v>11</v>
      </c>
      <c r="I188" s="55">
        <f>SUM(I186:I186)</f>
        <v>1356</v>
      </c>
      <c r="J188" s="367">
        <f t="shared" ref="J188:L188" si="10">SUM(J186:J186)</f>
        <v>1330</v>
      </c>
      <c r="K188" s="368">
        <f t="shared" si="10"/>
        <v>2135</v>
      </c>
      <c r="L188" s="369">
        <f t="shared" si="10"/>
        <v>2360</v>
      </c>
      <c r="M188" s="1266"/>
      <c r="N188" s="605"/>
      <c r="O188" s="573"/>
      <c r="P188" s="645"/>
      <c r="Q188" s="637"/>
    </row>
    <row r="189" spans="1:20" s="452" customFormat="1" ht="16.5" customHeight="1" x14ac:dyDescent="0.3">
      <c r="A189" s="24" t="s">
        <v>7</v>
      </c>
      <c r="B189" s="1195" t="s">
        <v>24</v>
      </c>
      <c r="C189" s="1481" t="s">
        <v>12</v>
      </c>
      <c r="D189" s="1484"/>
      <c r="E189" s="1487" t="s">
        <v>69</v>
      </c>
      <c r="F189" s="661" t="s">
        <v>178</v>
      </c>
      <c r="G189" s="1421" t="s">
        <v>101</v>
      </c>
      <c r="H189" s="16" t="s">
        <v>10</v>
      </c>
      <c r="I189" s="258">
        <v>33.700000000000003</v>
      </c>
      <c r="J189" s="519">
        <v>54</v>
      </c>
      <c r="K189" s="520">
        <v>54</v>
      </c>
      <c r="L189" s="375">
        <v>54</v>
      </c>
      <c r="M189" s="1257" t="s">
        <v>31</v>
      </c>
      <c r="N189" s="619">
        <v>27</v>
      </c>
      <c r="O189" s="687">
        <v>27</v>
      </c>
      <c r="P189" s="560">
        <v>27</v>
      </c>
      <c r="Q189" s="558">
        <v>27</v>
      </c>
    </row>
    <row r="190" spans="1:20" s="452" customFormat="1" ht="16.5" customHeight="1" x14ac:dyDescent="0.3">
      <c r="A190" s="25"/>
      <c r="B190" s="1196"/>
      <c r="C190" s="1482"/>
      <c r="D190" s="1485"/>
      <c r="E190" s="1488"/>
      <c r="F190" s="662" t="s">
        <v>177</v>
      </c>
      <c r="G190" s="1422"/>
      <c r="H190" s="236" t="s">
        <v>47</v>
      </c>
      <c r="I190" s="613">
        <v>21.2</v>
      </c>
      <c r="J190" s="521"/>
      <c r="K190" s="522"/>
      <c r="L190" s="523"/>
      <c r="M190" s="1257"/>
      <c r="N190" s="619"/>
      <c r="O190" s="608"/>
      <c r="P190" s="269"/>
      <c r="Q190" s="558"/>
    </row>
    <row r="191" spans="1:20" s="452" customFormat="1" ht="15.75" customHeight="1" thickBot="1" x14ac:dyDescent="0.35">
      <c r="A191" s="27"/>
      <c r="B191" s="1197"/>
      <c r="C191" s="1483"/>
      <c r="D191" s="1486"/>
      <c r="E191" s="1489"/>
      <c r="F191" s="570"/>
      <c r="G191" s="1424"/>
      <c r="H191" s="15" t="s">
        <v>11</v>
      </c>
      <c r="I191" s="55">
        <f>SUM(I189:I190)</f>
        <v>54.900000000000006</v>
      </c>
      <c r="J191" s="367">
        <f t="shared" ref="J191:L191" si="11">SUM(J189:J190)</f>
        <v>54</v>
      </c>
      <c r="K191" s="368">
        <f t="shared" si="11"/>
        <v>54</v>
      </c>
      <c r="L191" s="369">
        <f t="shared" si="11"/>
        <v>54</v>
      </c>
      <c r="M191" s="1254"/>
      <c r="N191" s="620"/>
      <c r="O191" s="231"/>
      <c r="P191" s="268"/>
      <c r="Q191" s="643"/>
    </row>
    <row r="192" spans="1:20" s="452" customFormat="1" ht="15.75" customHeight="1" x14ac:dyDescent="0.3">
      <c r="A192" s="1288" t="s">
        <v>7</v>
      </c>
      <c r="B192" s="1195" t="s">
        <v>24</v>
      </c>
      <c r="C192" s="1318" t="s">
        <v>14</v>
      </c>
      <c r="D192" s="1496"/>
      <c r="E192" s="1261" t="s">
        <v>260</v>
      </c>
      <c r="F192" s="595" t="s">
        <v>179</v>
      </c>
      <c r="G192" s="1449" t="s">
        <v>101</v>
      </c>
      <c r="H192" s="1332" t="s">
        <v>10</v>
      </c>
      <c r="I192" s="1490"/>
      <c r="J192" s="1380"/>
      <c r="K192" s="1323">
        <v>17</v>
      </c>
      <c r="L192" s="1326">
        <v>20</v>
      </c>
      <c r="M192" s="1261" t="s">
        <v>252</v>
      </c>
      <c r="N192" s="1449"/>
      <c r="O192" s="1499"/>
      <c r="P192" s="1331">
        <v>170</v>
      </c>
      <c r="Q192" s="1190">
        <v>210</v>
      </c>
      <c r="R192" s="1312"/>
      <c r="S192" s="1312"/>
      <c r="T192" s="1312"/>
    </row>
    <row r="193" spans="1:20" s="452" customFormat="1" ht="27.75" customHeight="1" x14ac:dyDescent="0.3">
      <c r="A193" s="1317"/>
      <c r="B193" s="1196"/>
      <c r="C193" s="1319"/>
      <c r="D193" s="1497"/>
      <c r="E193" s="1257"/>
      <c r="F193" s="555" t="s">
        <v>177</v>
      </c>
      <c r="G193" s="1450"/>
      <c r="H193" s="1333"/>
      <c r="I193" s="1441"/>
      <c r="J193" s="1381"/>
      <c r="K193" s="1324"/>
      <c r="L193" s="1327"/>
      <c r="M193" s="1495"/>
      <c r="N193" s="1451"/>
      <c r="O193" s="1500"/>
      <c r="P193" s="1286"/>
      <c r="Q193" s="1191"/>
      <c r="R193" s="1312"/>
      <c r="S193" s="1312"/>
      <c r="T193" s="1312"/>
    </row>
    <row r="194" spans="1:20" s="452" customFormat="1" ht="21" customHeight="1" x14ac:dyDescent="0.3">
      <c r="A194" s="1317"/>
      <c r="B194" s="1196"/>
      <c r="C194" s="1319"/>
      <c r="D194" s="1497"/>
      <c r="E194" s="1257"/>
      <c r="F194" s="597"/>
      <c r="G194" s="1450"/>
      <c r="H194" s="1334"/>
      <c r="I194" s="1442"/>
      <c r="J194" s="1382"/>
      <c r="K194" s="1325"/>
      <c r="L194" s="1328"/>
      <c r="M194" s="1245" t="s">
        <v>195</v>
      </c>
      <c r="N194" s="619"/>
      <c r="O194" s="1493"/>
      <c r="P194" s="1285">
        <v>170</v>
      </c>
      <c r="Q194" s="1287">
        <v>200</v>
      </c>
      <c r="R194" s="1312"/>
      <c r="S194" s="1312"/>
      <c r="T194" s="1312"/>
    </row>
    <row r="195" spans="1:20" s="452" customFormat="1" ht="13.5" thickBot="1" x14ac:dyDescent="0.35">
      <c r="A195" s="1289"/>
      <c r="B195" s="1197"/>
      <c r="C195" s="1320"/>
      <c r="D195" s="1498"/>
      <c r="E195" s="1254"/>
      <c r="F195" s="598"/>
      <c r="G195" s="1452"/>
      <c r="H195" s="524" t="s">
        <v>11</v>
      </c>
      <c r="I195" s="496">
        <f>I192</f>
        <v>0</v>
      </c>
      <c r="J195" s="402">
        <f>J192</f>
        <v>0</v>
      </c>
      <c r="K195" s="403">
        <f>K192</f>
        <v>17</v>
      </c>
      <c r="L195" s="404">
        <f>L192</f>
        <v>20</v>
      </c>
      <c r="M195" s="1246"/>
      <c r="N195" s="620"/>
      <c r="O195" s="1494"/>
      <c r="P195" s="1315"/>
      <c r="Q195" s="1316"/>
      <c r="R195" s="580"/>
    </row>
    <row r="196" spans="1:20" s="452" customFormat="1" ht="15.75" customHeight="1" x14ac:dyDescent="0.3">
      <c r="A196" s="1288" t="s">
        <v>7</v>
      </c>
      <c r="B196" s="1195" t="s">
        <v>24</v>
      </c>
      <c r="C196" s="1318" t="s">
        <v>24</v>
      </c>
      <c r="D196" s="1496"/>
      <c r="E196" s="1261" t="s">
        <v>194</v>
      </c>
      <c r="F196" s="595" t="s">
        <v>179</v>
      </c>
      <c r="G196" s="1449" t="s">
        <v>101</v>
      </c>
      <c r="H196" s="609" t="s">
        <v>10</v>
      </c>
      <c r="I196" s="1490"/>
      <c r="J196" s="616">
        <v>20</v>
      </c>
      <c r="K196" s="629">
        <v>34</v>
      </c>
      <c r="L196" s="632">
        <v>60</v>
      </c>
      <c r="M196" s="701" t="s">
        <v>221</v>
      </c>
      <c r="N196" s="618"/>
      <c r="O196" s="163">
        <v>1</v>
      </c>
      <c r="P196" s="479">
        <v>2</v>
      </c>
      <c r="Q196" s="143">
        <v>5</v>
      </c>
      <c r="R196" s="1321"/>
      <c r="S196" s="1322"/>
      <c r="T196" s="1322"/>
    </row>
    <row r="197" spans="1:20" s="452" customFormat="1" ht="15.75" customHeight="1" x14ac:dyDescent="0.3">
      <c r="A197" s="1317"/>
      <c r="B197" s="1196"/>
      <c r="C197" s="1319"/>
      <c r="D197" s="1497"/>
      <c r="E197" s="1257"/>
      <c r="F197" s="555" t="s">
        <v>177</v>
      </c>
      <c r="G197" s="1450"/>
      <c r="H197" s="588"/>
      <c r="I197" s="1441"/>
      <c r="K197" s="165"/>
      <c r="M197" s="1245" t="s">
        <v>222</v>
      </c>
      <c r="N197" s="1462"/>
      <c r="O197" s="575">
        <v>1</v>
      </c>
      <c r="P197" s="560">
        <v>2</v>
      </c>
      <c r="Q197" s="558">
        <v>5</v>
      </c>
      <c r="R197" s="1321"/>
      <c r="S197" s="1322"/>
      <c r="T197" s="1322"/>
    </row>
    <row r="198" spans="1:20" s="452" customFormat="1" ht="37.5" customHeight="1" x14ac:dyDescent="0.3">
      <c r="A198" s="1317"/>
      <c r="B198" s="1196"/>
      <c r="C198" s="1319"/>
      <c r="D198" s="1497"/>
      <c r="E198" s="1257"/>
      <c r="F198" s="555"/>
      <c r="G198" s="1450"/>
      <c r="H198" s="588"/>
      <c r="I198" s="1441"/>
      <c r="J198" s="581"/>
      <c r="K198" s="582"/>
      <c r="L198" s="583"/>
      <c r="M198" s="1266"/>
      <c r="N198" s="1451"/>
      <c r="O198" s="575"/>
      <c r="P198" s="560"/>
      <c r="Q198" s="558"/>
    </row>
    <row r="199" spans="1:20" s="452" customFormat="1" ht="38.25" customHeight="1" x14ac:dyDescent="0.3">
      <c r="A199" s="1317"/>
      <c r="B199" s="1196"/>
      <c r="C199" s="1319"/>
      <c r="D199" s="1497"/>
      <c r="E199" s="1257"/>
      <c r="F199" s="555"/>
      <c r="G199" s="1450"/>
      <c r="H199" s="589"/>
      <c r="I199" s="1442"/>
      <c r="J199" s="584"/>
      <c r="K199" s="585"/>
      <c r="L199" s="586"/>
      <c r="M199" s="1269" t="s">
        <v>223</v>
      </c>
      <c r="N199" s="1462"/>
      <c r="O199" s="1470">
        <v>3</v>
      </c>
      <c r="P199" s="1285">
        <v>4</v>
      </c>
      <c r="Q199" s="1287">
        <v>4</v>
      </c>
    </row>
    <row r="200" spans="1:20" s="452" customFormat="1" ht="13.5" thickBot="1" x14ac:dyDescent="0.35">
      <c r="A200" s="1289"/>
      <c r="B200" s="1197"/>
      <c r="C200" s="1320"/>
      <c r="D200" s="1498"/>
      <c r="E200" s="1254"/>
      <c r="F200" s="596"/>
      <c r="G200" s="1452"/>
      <c r="H200" s="524" t="s">
        <v>11</v>
      </c>
      <c r="I200" s="496">
        <f>I196</f>
        <v>0</v>
      </c>
      <c r="J200" s="464">
        <f>J196</f>
        <v>20</v>
      </c>
      <c r="K200" s="110">
        <f>K196</f>
        <v>34</v>
      </c>
      <c r="L200" s="594">
        <f>L196</f>
        <v>60</v>
      </c>
      <c r="M200" s="1246"/>
      <c r="N200" s="1452"/>
      <c r="O200" s="1501"/>
      <c r="P200" s="1315"/>
      <c r="Q200" s="1316"/>
    </row>
    <row r="201" spans="1:20" s="452" customFormat="1" ht="13.5" thickBot="1" x14ac:dyDescent="0.35">
      <c r="A201" s="23" t="s">
        <v>7</v>
      </c>
      <c r="B201" s="9" t="s">
        <v>24</v>
      </c>
      <c r="C201" s="1352" t="s">
        <v>15</v>
      </c>
      <c r="D201" s="1352"/>
      <c r="E201" s="1352"/>
      <c r="F201" s="1352"/>
      <c r="G201" s="1352"/>
      <c r="H201" s="1352"/>
      <c r="I201" s="491">
        <f>I191+I188+I195+I200</f>
        <v>1410.9</v>
      </c>
      <c r="J201" s="465">
        <f>J191+J188+J195+J200</f>
        <v>1404</v>
      </c>
      <c r="K201" s="467">
        <f>K191+K188+K195+K200</f>
        <v>2240</v>
      </c>
      <c r="L201" s="466">
        <f>L191+L188+L195+L200</f>
        <v>2494</v>
      </c>
      <c r="M201" s="1353"/>
      <c r="N201" s="1354"/>
      <c r="O201" s="1354"/>
      <c r="P201" s="1354"/>
      <c r="Q201" s="1355"/>
    </row>
    <row r="202" spans="1:20" s="43" customFormat="1" ht="15.75" customHeight="1" thickBot="1" x14ac:dyDescent="0.35">
      <c r="A202" s="23" t="s">
        <v>7</v>
      </c>
      <c r="B202" s="1338" t="s">
        <v>32</v>
      </c>
      <c r="C202" s="1339"/>
      <c r="D202" s="1339"/>
      <c r="E202" s="1339"/>
      <c r="F202" s="1339"/>
      <c r="G202" s="1339"/>
      <c r="H202" s="1339"/>
      <c r="I202" s="498">
        <f>I184+I116+I29+I201</f>
        <v>11436.8</v>
      </c>
      <c r="J202" s="461">
        <f>J184+J116+J29+J201</f>
        <v>11053.6</v>
      </c>
      <c r="K202" s="468">
        <f>K184+K116+K29+K201</f>
        <v>14721.2</v>
      </c>
      <c r="L202" s="482">
        <f>L184+L116+L29+L201</f>
        <v>18201.599999999999</v>
      </c>
      <c r="M202" s="32"/>
      <c r="N202" s="234"/>
      <c r="O202" s="234"/>
      <c r="P202" s="234"/>
      <c r="Q202" s="700"/>
    </row>
    <row r="203" spans="1:20" s="43" customFormat="1" ht="15.75" customHeight="1" thickBot="1" x14ac:dyDescent="0.35">
      <c r="A203" s="102" t="s">
        <v>33</v>
      </c>
      <c r="B203" s="103" t="s">
        <v>34</v>
      </c>
      <c r="C203" s="104"/>
      <c r="D203" s="104"/>
      <c r="E203" s="104"/>
      <c r="F203" s="104"/>
      <c r="G203" s="104"/>
      <c r="H203" s="104"/>
      <c r="I203" s="499">
        <f t="shared" ref="I203:L203" si="12">I202</f>
        <v>11436.8</v>
      </c>
      <c r="J203" s="462">
        <f t="shared" si="12"/>
        <v>11053.6</v>
      </c>
      <c r="K203" s="469">
        <f t="shared" si="12"/>
        <v>14721.2</v>
      </c>
      <c r="L203" s="483">
        <f t="shared" si="12"/>
        <v>18201.599999999999</v>
      </c>
      <c r="M203" s="33"/>
      <c r="N203" s="230"/>
      <c r="O203" s="230"/>
      <c r="P203" s="230"/>
      <c r="Q203" s="699"/>
      <c r="R203" s="587"/>
    </row>
    <row r="204" spans="1:20" s="43" customFormat="1" ht="14.5" customHeight="1" x14ac:dyDescent="0.3">
      <c r="A204" s="1343" t="s">
        <v>258</v>
      </c>
      <c r="B204" s="1343"/>
      <c r="C204" s="1343"/>
      <c r="D204" s="1343"/>
      <c r="E204" s="1343"/>
      <c r="F204" s="1343"/>
      <c r="G204" s="1343"/>
      <c r="H204" s="1343"/>
      <c r="I204" s="1343"/>
      <c r="J204" s="1343"/>
      <c r="K204" s="1343"/>
      <c r="L204" s="1343"/>
      <c r="M204" s="1343"/>
      <c r="N204" s="1343"/>
      <c r="O204" s="1343"/>
      <c r="P204" s="1343"/>
      <c r="Q204" s="1343"/>
    </row>
    <row r="205" spans="1:20" s="43" customFormat="1" ht="11.25" customHeight="1" x14ac:dyDescent="0.3">
      <c r="A205" s="621"/>
      <c r="B205" s="621"/>
      <c r="C205" s="621"/>
      <c r="D205" s="621"/>
      <c r="E205" s="621"/>
      <c r="F205" s="621"/>
      <c r="G205" s="621"/>
      <c r="H205" s="621"/>
      <c r="I205" s="621"/>
      <c r="J205" s="621"/>
      <c r="K205" s="621"/>
      <c r="L205" s="621"/>
      <c r="M205" s="621"/>
      <c r="N205" s="621"/>
      <c r="O205" s="621"/>
      <c r="P205" s="621"/>
      <c r="Q205" s="621"/>
    </row>
    <row r="206" spans="1:20" s="43" customFormat="1" ht="44.25" customHeight="1" x14ac:dyDescent="0.3">
      <c r="A206" s="1503" t="s">
        <v>263</v>
      </c>
      <c r="B206" s="1504"/>
      <c r="C206" s="1504"/>
      <c r="D206" s="1504"/>
      <c r="E206" s="1504"/>
      <c r="F206" s="1504"/>
      <c r="G206" s="1504"/>
      <c r="H206" s="1504"/>
      <c r="I206" s="1504"/>
      <c r="J206" s="1504"/>
      <c r="K206" s="1504"/>
      <c r="L206" s="1504"/>
      <c r="M206" s="621"/>
      <c r="N206" s="621"/>
      <c r="O206" s="621"/>
      <c r="P206" s="621"/>
      <c r="Q206" s="621"/>
    </row>
    <row r="207" spans="1:20" s="452" customFormat="1" ht="18.75" customHeight="1" thickBot="1" x14ac:dyDescent="0.35">
      <c r="A207" s="10"/>
      <c r="B207" s="1344" t="s">
        <v>35</v>
      </c>
      <c r="C207" s="1344"/>
      <c r="D207" s="1344"/>
      <c r="E207" s="1344"/>
      <c r="F207" s="1344"/>
      <c r="G207" s="1344"/>
      <c r="H207" s="1344"/>
      <c r="I207" s="1345"/>
      <c r="J207" s="1345"/>
      <c r="K207" s="1345"/>
      <c r="L207" s="1345"/>
      <c r="M207" s="11"/>
      <c r="N207" s="11"/>
      <c r="O207" s="11"/>
      <c r="P207" s="11"/>
      <c r="Q207" s="52"/>
    </row>
    <row r="208" spans="1:20" s="452" customFormat="1" ht="101.25" customHeight="1" thickBot="1" x14ac:dyDescent="0.35">
      <c r="A208" s="444"/>
      <c r="B208" s="1346" t="s">
        <v>36</v>
      </c>
      <c r="C208" s="1347"/>
      <c r="D208" s="1347"/>
      <c r="E208" s="1347"/>
      <c r="F208" s="1347"/>
      <c r="G208" s="1347"/>
      <c r="H208" s="1347"/>
      <c r="I208" s="277" t="s">
        <v>168</v>
      </c>
      <c r="J208" s="278" t="s">
        <v>161</v>
      </c>
      <c r="K208" s="279" t="s">
        <v>262</v>
      </c>
      <c r="L208" s="280" t="s">
        <v>162</v>
      </c>
      <c r="M208" s="12"/>
      <c r="N208" s="12"/>
      <c r="O208" s="12"/>
      <c r="P208" s="12"/>
      <c r="Q208" s="35"/>
    </row>
    <row r="209" spans="1:20" s="452" customFormat="1" x14ac:dyDescent="0.3">
      <c r="A209" s="444"/>
      <c r="B209" s="1349" t="s">
        <v>37</v>
      </c>
      <c r="C209" s="1350"/>
      <c r="D209" s="1350"/>
      <c r="E209" s="1350"/>
      <c r="F209" s="1350"/>
      <c r="G209" s="1350"/>
      <c r="H209" s="1350"/>
      <c r="I209" s="276">
        <f t="shared" ref="I209:L209" si="13">+I210+I216+I217+I218+I219</f>
        <v>11343.699999999999</v>
      </c>
      <c r="J209" s="329">
        <f t="shared" si="13"/>
        <v>11053.600000000002</v>
      </c>
      <c r="K209" s="333">
        <f t="shared" si="13"/>
        <v>12699.2</v>
      </c>
      <c r="L209" s="331">
        <f t="shared" si="13"/>
        <v>15139.500000000002</v>
      </c>
      <c r="M209" s="13"/>
      <c r="N209" s="13"/>
      <c r="O209" s="13"/>
      <c r="P209" s="13"/>
      <c r="Q209" s="34"/>
    </row>
    <row r="210" spans="1:20" s="452" customFormat="1" x14ac:dyDescent="0.3">
      <c r="A210" s="444"/>
      <c r="B210" s="1364" t="s">
        <v>95</v>
      </c>
      <c r="C210" s="1365"/>
      <c r="D210" s="1365"/>
      <c r="E210" s="1365"/>
      <c r="F210" s="1365"/>
      <c r="G210" s="1365"/>
      <c r="H210" s="1366"/>
      <c r="I210" s="78">
        <f t="shared" ref="I210:L210" si="14">SUM(I211:I215)</f>
        <v>10740.300000000001</v>
      </c>
      <c r="J210" s="115">
        <f t="shared" si="14"/>
        <v>10934.500000000002</v>
      </c>
      <c r="K210" s="117">
        <f t="shared" si="14"/>
        <v>12699.2</v>
      </c>
      <c r="L210" s="111">
        <f t="shared" si="14"/>
        <v>15139.500000000002</v>
      </c>
      <c r="M210" s="13"/>
      <c r="N210" s="13"/>
      <c r="O210" s="13"/>
      <c r="P210" s="13"/>
      <c r="Q210" s="34"/>
    </row>
    <row r="211" spans="1:20" s="452" customFormat="1" ht="12.75" customHeight="1" x14ac:dyDescent="0.3">
      <c r="A211" s="444"/>
      <c r="B211" s="1304" t="s">
        <v>86</v>
      </c>
      <c r="C211" s="1367"/>
      <c r="D211" s="1367"/>
      <c r="E211" s="1367"/>
      <c r="F211" s="1367"/>
      <c r="G211" s="1367"/>
      <c r="H211" s="1367"/>
      <c r="I211" s="614">
        <f>SUMIF(H14:H190,"sb",I14:I190)</f>
        <v>9104.9000000000015</v>
      </c>
      <c r="J211" s="76">
        <f>SUMIF(H14:H200,"sb",J14:J200)</f>
        <v>10657.400000000001</v>
      </c>
      <c r="K211" s="99">
        <f>SUMIF(H14:H200,"sb",K14:K200)</f>
        <v>12422.1</v>
      </c>
      <c r="L211" s="112">
        <f>SUMIF(H14:H200,"sb",L14:L200)</f>
        <v>11897.500000000002</v>
      </c>
      <c r="M211" s="449"/>
      <c r="N211" s="449"/>
      <c r="O211" s="449"/>
      <c r="P211" s="449"/>
      <c r="Q211" s="450"/>
    </row>
    <row r="212" spans="1:20" s="452" customFormat="1" ht="14.25" customHeight="1" x14ac:dyDescent="0.3">
      <c r="A212" s="444"/>
      <c r="B212" s="1370" t="s">
        <v>142</v>
      </c>
      <c r="C212" s="1371"/>
      <c r="D212" s="1371"/>
      <c r="E212" s="1371"/>
      <c r="F212" s="1371"/>
      <c r="G212" s="1371"/>
      <c r="H212" s="1502"/>
      <c r="I212" s="614">
        <f>SUMIF(H14:H190,"sb(es)",I14:I190)</f>
        <v>32.600000000000009</v>
      </c>
      <c r="J212" s="76">
        <f>SUMIF(H14:H200,"sb(es)",J14:J200)</f>
        <v>0</v>
      </c>
      <c r="K212" s="99">
        <f>SUMIF(H14:H190,"sb(es)",K14:K190)</f>
        <v>0</v>
      </c>
      <c r="L212" s="112">
        <f>SUMIF(H14:H190,"sb(es)",L14:L190)</f>
        <v>0</v>
      </c>
      <c r="M212" s="449"/>
      <c r="N212" s="449"/>
      <c r="O212" s="449"/>
      <c r="P212" s="449"/>
      <c r="Q212" s="450"/>
    </row>
    <row r="213" spans="1:20" s="452" customFormat="1" ht="15.75" customHeight="1" x14ac:dyDescent="0.3">
      <c r="A213" s="444"/>
      <c r="B213" s="1370" t="s">
        <v>81</v>
      </c>
      <c r="C213" s="1371"/>
      <c r="D213" s="1371"/>
      <c r="E213" s="1371"/>
      <c r="F213" s="1371"/>
      <c r="G213" s="1371"/>
      <c r="H213" s="1502"/>
      <c r="I213" s="614">
        <f>SUMIF(H14:H190,"sb(vb)",I14:I190)</f>
        <v>2.8</v>
      </c>
      <c r="J213" s="76">
        <f>SUMIF(H14:H190,"sb(vb)",J14:J190)</f>
        <v>0</v>
      </c>
      <c r="K213" s="99">
        <f>SUMIF(H14:H190,"sb(vb)",K14:K190)</f>
        <v>0</v>
      </c>
      <c r="L213" s="112">
        <f>SUMIF(H14:H190,"sb(vb)",L14:L190)</f>
        <v>0</v>
      </c>
      <c r="M213" s="449"/>
      <c r="N213" s="449"/>
      <c r="O213" s="449"/>
      <c r="P213" s="449"/>
      <c r="Q213" s="66"/>
    </row>
    <row r="214" spans="1:20" s="452" customFormat="1" ht="12.75" customHeight="1" x14ac:dyDescent="0.3">
      <c r="A214" s="444"/>
      <c r="B214" s="1368" t="s">
        <v>72</v>
      </c>
      <c r="C214" s="1369"/>
      <c r="D214" s="1369"/>
      <c r="E214" s="1369"/>
      <c r="F214" s="1369"/>
      <c r="G214" s="1369"/>
      <c r="H214" s="1369"/>
      <c r="I214" s="614">
        <f>SUMIF(H19:H191,"sb(p)",I19:I191)</f>
        <v>1299.9000000000001</v>
      </c>
      <c r="J214" s="76">
        <f>SUMIF(H19:H191,"sb(p)",J19:J191)</f>
        <v>0</v>
      </c>
      <c r="K214" s="99">
        <f>SUMIF(H19:H191,"sb(p)",K19:K191)</f>
        <v>0</v>
      </c>
      <c r="L214" s="112">
        <f>SUMIF(H19:H191,"sb(p)",L19:L191)</f>
        <v>2964.9</v>
      </c>
      <c r="M214" s="449"/>
      <c r="N214" s="449"/>
      <c r="O214" s="449"/>
      <c r="P214" s="449"/>
      <c r="Q214" s="66"/>
    </row>
    <row r="215" spans="1:20" s="452" customFormat="1" ht="15" customHeight="1" x14ac:dyDescent="0.3">
      <c r="A215" s="444"/>
      <c r="B215" s="1370" t="s">
        <v>87</v>
      </c>
      <c r="C215" s="1371"/>
      <c r="D215" s="1371"/>
      <c r="E215" s="1371"/>
      <c r="F215" s="1371"/>
      <c r="G215" s="1371"/>
      <c r="H215" s="1371"/>
      <c r="I215" s="60">
        <f>SUMIF(H14:H190,"sb(sp)",I14:I190)</f>
        <v>300.10000000000002</v>
      </c>
      <c r="J215" s="685">
        <f>SUMIF(H14:H190,"sb(sp)",J14:J190)</f>
        <v>277.10000000000002</v>
      </c>
      <c r="K215" s="686">
        <f>SUMIF(H14:H190,"sb(sp)",K14:K190)</f>
        <v>277.10000000000002</v>
      </c>
      <c r="L215" s="113">
        <f>SUMIF(H14:H190,"sb(sp)",L14:L190)</f>
        <v>277.10000000000002</v>
      </c>
      <c r="M215" s="449"/>
      <c r="N215" s="449"/>
      <c r="O215" s="449"/>
      <c r="P215" s="449"/>
      <c r="Q215" s="66"/>
    </row>
    <row r="216" spans="1:20" s="452" customFormat="1" ht="14.25" customHeight="1" x14ac:dyDescent="0.3">
      <c r="A216" s="444"/>
      <c r="B216" s="1374" t="s">
        <v>93</v>
      </c>
      <c r="C216" s="1375"/>
      <c r="D216" s="1375"/>
      <c r="E216" s="1375"/>
      <c r="F216" s="1375"/>
      <c r="G216" s="1375"/>
      <c r="H216" s="1376"/>
      <c r="I216" s="77">
        <f>SUMIF(H19:H191,"sb(esl)",I19:I191)</f>
        <v>191.8</v>
      </c>
      <c r="J216" s="116">
        <f>SUMIF(H19:H191,"sb(esl)",J19:J191)</f>
        <v>0</v>
      </c>
      <c r="K216" s="118">
        <f>SUMIF(H19:H191,"sb(esl)",K19:K191)</f>
        <v>0</v>
      </c>
      <c r="L216" s="114">
        <f>SUMIF(H19:H191,"sb(esl)",L19:L191)</f>
        <v>0</v>
      </c>
      <c r="M216" s="449"/>
      <c r="N216" s="449"/>
      <c r="O216" s="449"/>
      <c r="P216" s="449"/>
      <c r="Q216" s="450"/>
    </row>
    <row r="217" spans="1:20" s="452" customFormat="1" ht="15.75" customHeight="1" x14ac:dyDescent="0.3">
      <c r="A217" s="444"/>
      <c r="B217" s="1374" t="s">
        <v>94</v>
      </c>
      <c r="C217" s="1375"/>
      <c r="D217" s="1375"/>
      <c r="E217" s="1375"/>
      <c r="F217" s="1375"/>
      <c r="G217" s="1375"/>
      <c r="H217" s="1376"/>
      <c r="I217" s="77">
        <f>SUMIF(H19:H191,"sb(vbl)",I19:I191)</f>
        <v>17</v>
      </c>
      <c r="J217" s="116">
        <f>SUMIF(H19:H191,"sb(vbl)",J19:J191)</f>
        <v>0</v>
      </c>
      <c r="K217" s="118">
        <f>SUMIF(H19:H191,"sb(vbl)",K19:K191)</f>
        <v>0</v>
      </c>
      <c r="L217" s="114">
        <f>SUMIF(H19:H191,"sb(vbl)",L19:L191)</f>
        <v>0</v>
      </c>
      <c r="M217" s="449"/>
      <c r="N217" s="449"/>
      <c r="O217" s="449"/>
      <c r="P217" s="449"/>
      <c r="Q217" s="66"/>
    </row>
    <row r="218" spans="1:20" s="452" customFormat="1" ht="12.75" customHeight="1" x14ac:dyDescent="0.3">
      <c r="A218" s="444"/>
      <c r="B218" s="1372" t="s">
        <v>48</v>
      </c>
      <c r="C218" s="1373"/>
      <c r="D218" s="1373"/>
      <c r="E218" s="1373"/>
      <c r="F218" s="1373"/>
      <c r="G218" s="1373"/>
      <c r="H218" s="1373"/>
      <c r="I218" s="77">
        <f>SUMIF(H14:H190,"sb(l)",I14:I190)</f>
        <v>312.79999999999995</v>
      </c>
      <c r="J218" s="116">
        <f>SUMIF(H14:H190,"sb(l)",J14:J190)</f>
        <v>44.2</v>
      </c>
      <c r="K218" s="118">
        <f>SUMIF(H14:H190,"sb(l)",K14:K190)</f>
        <v>0</v>
      </c>
      <c r="L218" s="114">
        <f>SUMIF(H14:H190,"sb(l)",L14:L190)</f>
        <v>0</v>
      </c>
      <c r="M218" s="449"/>
      <c r="N218" s="449"/>
      <c r="O218" s="449"/>
      <c r="P218" s="449"/>
      <c r="Q218" s="66"/>
    </row>
    <row r="219" spans="1:20" s="452" customFormat="1" ht="15" customHeight="1" x14ac:dyDescent="0.3">
      <c r="A219" s="444"/>
      <c r="B219" s="1374" t="s">
        <v>46</v>
      </c>
      <c r="C219" s="1375"/>
      <c r="D219" s="1375"/>
      <c r="E219" s="1375"/>
      <c r="F219" s="1375"/>
      <c r="G219" s="1375"/>
      <c r="H219" s="1376"/>
      <c r="I219" s="77">
        <f>SUMIF(H14:H190,"sb(spl)",I14:I190)</f>
        <v>81.8</v>
      </c>
      <c r="J219" s="116">
        <f>SUMIF(H14:H190,"sb(spl)",J14:J190)</f>
        <v>74.900000000000006</v>
      </c>
      <c r="K219" s="118">
        <f>SUMIF(H14:H190,"sb(spl)",K14:K190)</f>
        <v>0</v>
      </c>
      <c r="L219" s="114">
        <f>SUMIF(H14:H190,"sb(spl)",L14:L190)</f>
        <v>0</v>
      </c>
      <c r="M219" s="449"/>
      <c r="N219" s="449"/>
      <c r="O219" s="449"/>
      <c r="P219" s="449"/>
      <c r="Q219" s="66"/>
    </row>
    <row r="220" spans="1:20" s="452" customFormat="1" x14ac:dyDescent="0.3">
      <c r="A220" s="444"/>
      <c r="B220" s="1356" t="s">
        <v>38</v>
      </c>
      <c r="C220" s="1357"/>
      <c r="D220" s="1357"/>
      <c r="E220" s="1357"/>
      <c r="F220" s="1357"/>
      <c r="G220" s="1357"/>
      <c r="H220" s="1358"/>
      <c r="I220" s="61">
        <f>SUM(I221:I222)</f>
        <v>93.100000000000009</v>
      </c>
      <c r="J220" s="471">
        <f>SUM(J221:J222)</f>
        <v>0</v>
      </c>
      <c r="K220" s="472">
        <f>SUM(K221:K222)</f>
        <v>2022</v>
      </c>
      <c r="L220" s="470">
        <f>SUM(L221:L222)</f>
        <v>3062.1</v>
      </c>
      <c r="M220" s="449"/>
      <c r="N220" s="449"/>
      <c r="O220" s="449"/>
      <c r="P220" s="449"/>
      <c r="Q220" s="67"/>
    </row>
    <row r="221" spans="1:20" s="452" customFormat="1" x14ac:dyDescent="0.3">
      <c r="A221" s="444"/>
      <c r="B221" s="1359" t="s">
        <v>98</v>
      </c>
      <c r="C221" s="1360"/>
      <c r="D221" s="1360"/>
      <c r="E221" s="1360"/>
      <c r="F221" s="1360"/>
      <c r="G221" s="1360"/>
      <c r="H221" s="1505"/>
      <c r="I221" s="683">
        <f>SUMIF(H19:H191,"Kt",I19:I191)</f>
        <v>93.100000000000009</v>
      </c>
      <c r="J221" s="330">
        <f>SUMIF(H19:H191,"Kt",J19:J191)</f>
        <v>0</v>
      </c>
      <c r="K221" s="512">
        <f>SUMIF(H19:H191,"Kt",K19:K191)</f>
        <v>0</v>
      </c>
      <c r="L221" s="332">
        <f>SUMIF(H19:H191,"Kt",L19:L191)</f>
        <v>0</v>
      </c>
      <c r="M221" s="449"/>
      <c r="N221" s="449"/>
      <c r="O221" s="449"/>
      <c r="P221" s="449"/>
      <c r="Q221" s="459"/>
      <c r="T221" s="453"/>
    </row>
    <row r="222" spans="1:20" s="452" customFormat="1" x14ac:dyDescent="0.3">
      <c r="A222" s="444"/>
      <c r="B222" s="1359" t="s">
        <v>39</v>
      </c>
      <c r="C222" s="1360"/>
      <c r="D222" s="1360"/>
      <c r="E222" s="1360"/>
      <c r="F222" s="531"/>
      <c r="G222" s="531"/>
      <c r="H222" s="532"/>
      <c r="I222" s="533">
        <f>SUMIF(H14:H190,"LRVB",I14:I190)</f>
        <v>0</v>
      </c>
      <c r="J222" s="684">
        <f>SUMIF(H14:H190,"LRVB",J14:J190)</f>
        <v>0</v>
      </c>
      <c r="K222" s="512">
        <f>SUMIF(H14:H190,"LRVB",K14:K190)</f>
        <v>2022</v>
      </c>
      <c r="L222" s="534">
        <f>SUMIF(H14:H190,"LRVB",L14:L190)</f>
        <v>3062.1</v>
      </c>
      <c r="M222" s="449"/>
      <c r="N222" s="449"/>
      <c r="O222" s="449"/>
      <c r="P222" s="449"/>
      <c r="Q222" s="459"/>
      <c r="T222" s="453"/>
    </row>
    <row r="223" spans="1:20" ht="13.5" thickBot="1" x14ac:dyDescent="0.35">
      <c r="A223" s="14"/>
      <c r="B223" s="1361" t="s">
        <v>11</v>
      </c>
      <c r="C223" s="1362"/>
      <c r="D223" s="1362"/>
      <c r="E223" s="1362"/>
      <c r="F223" s="1362"/>
      <c r="G223" s="1362"/>
      <c r="H223" s="1363"/>
      <c r="I223" s="55">
        <f>I220+I209</f>
        <v>11436.8</v>
      </c>
      <c r="J223" s="91">
        <f t="shared" ref="J223:L223" si="15">J220+J209</f>
        <v>11053.600000000002</v>
      </c>
      <c r="K223" s="110">
        <f t="shared" si="15"/>
        <v>14721.2</v>
      </c>
      <c r="L223" s="109">
        <f t="shared" si="15"/>
        <v>18201.600000000002</v>
      </c>
      <c r="M223" s="449"/>
      <c r="N223" s="449"/>
      <c r="O223" s="449"/>
      <c r="P223" s="449"/>
      <c r="Q223" s="68"/>
    </row>
    <row r="224" spans="1:20" x14ac:dyDescent="0.3">
      <c r="F224" s="64" t="s">
        <v>60</v>
      </c>
      <c r="G224" s="64"/>
      <c r="H224" s="64"/>
      <c r="I224" s="64"/>
      <c r="J224" s="64"/>
      <c r="K224" s="64"/>
    </row>
    <row r="225" spans="8:16" x14ac:dyDescent="0.3">
      <c r="L225" s="153">
        <f>+L223-L203</f>
        <v>0</v>
      </c>
    </row>
    <row r="226" spans="8:16" x14ac:dyDescent="0.3">
      <c r="H226" s="74"/>
      <c r="I226" s="74"/>
      <c r="J226" s="74"/>
      <c r="K226" s="74"/>
      <c r="L226" s="106"/>
      <c r="M226" s="74"/>
      <c r="N226" s="74"/>
      <c r="O226" s="74"/>
      <c r="P226" s="74"/>
    </row>
    <row r="227" spans="8:16" x14ac:dyDescent="0.3">
      <c r="H227" s="74"/>
      <c r="I227" s="74"/>
      <c r="J227" s="74"/>
      <c r="K227" s="74"/>
      <c r="L227" s="107"/>
      <c r="M227" s="74"/>
      <c r="N227" s="74"/>
      <c r="O227" s="74"/>
      <c r="P227" s="74"/>
    </row>
    <row r="228" spans="8:16" x14ac:dyDescent="0.3">
      <c r="H228" s="75"/>
      <c r="I228" s="75"/>
      <c r="J228" s="75"/>
      <c r="K228" s="75"/>
      <c r="L228" s="108"/>
      <c r="M228" s="74"/>
      <c r="N228" s="74"/>
      <c r="O228" s="74"/>
      <c r="P228" s="74"/>
    </row>
    <row r="229" spans="8:16" x14ac:dyDescent="0.3">
      <c r="H229" s="75"/>
      <c r="I229" s="75"/>
      <c r="J229" s="75"/>
      <c r="K229" s="75"/>
      <c r="L229" s="108"/>
      <c r="M229" s="74"/>
      <c r="N229" s="74"/>
      <c r="O229" s="74"/>
      <c r="P229" s="74"/>
    </row>
    <row r="230" spans="8:16" x14ac:dyDescent="0.3">
      <c r="H230" s="74"/>
      <c r="I230" s="74"/>
      <c r="J230" s="74"/>
      <c r="K230" s="74"/>
      <c r="L230" s="107"/>
      <c r="M230" s="74"/>
      <c r="N230" s="74"/>
      <c r="O230" s="74"/>
      <c r="P230" s="74"/>
    </row>
  </sheetData>
  <mergeCells count="215">
    <mergeCell ref="B220:H220"/>
    <mergeCell ref="B221:H221"/>
    <mergeCell ref="B222:E222"/>
    <mergeCell ref="B223:H223"/>
    <mergeCell ref="B214:H214"/>
    <mergeCell ref="B215:H215"/>
    <mergeCell ref="B216:H216"/>
    <mergeCell ref="B217:H217"/>
    <mergeCell ref="B218:H218"/>
    <mergeCell ref="B219:H219"/>
    <mergeCell ref="B209:H209"/>
    <mergeCell ref="B210:H210"/>
    <mergeCell ref="B211:H211"/>
    <mergeCell ref="B212:H212"/>
    <mergeCell ref="B213:H213"/>
    <mergeCell ref="C201:H201"/>
    <mergeCell ref="M201:Q201"/>
    <mergeCell ref="B202:H202"/>
    <mergeCell ref="A204:Q204"/>
    <mergeCell ref="A206:L206"/>
    <mergeCell ref="B207:L207"/>
    <mergeCell ref="R196:T197"/>
    <mergeCell ref="M197:M198"/>
    <mergeCell ref="N197:N198"/>
    <mergeCell ref="M199:M200"/>
    <mergeCell ref="N199:N200"/>
    <mergeCell ref="O199:O200"/>
    <mergeCell ref="P199:P200"/>
    <mergeCell ref="Q199:Q200"/>
    <mergeCell ref="B208:H208"/>
    <mergeCell ref="A196:A200"/>
    <mergeCell ref="B196:B200"/>
    <mergeCell ref="C196:C200"/>
    <mergeCell ref="D196:D200"/>
    <mergeCell ref="E196:E200"/>
    <mergeCell ref="G196:G200"/>
    <mergeCell ref="N192:N193"/>
    <mergeCell ref="O192:O193"/>
    <mergeCell ref="P192:P193"/>
    <mergeCell ref="A192:A195"/>
    <mergeCell ref="B192:B195"/>
    <mergeCell ref="C192:C195"/>
    <mergeCell ref="D192:D195"/>
    <mergeCell ref="E192:E195"/>
    <mergeCell ref="G192:G195"/>
    <mergeCell ref="I196:I199"/>
    <mergeCell ref="Q192:Q193"/>
    <mergeCell ref="R192:T194"/>
    <mergeCell ref="M194:M195"/>
    <mergeCell ref="O194:O195"/>
    <mergeCell ref="P194:P195"/>
    <mergeCell ref="Q194:Q195"/>
    <mergeCell ref="H192:H194"/>
    <mergeCell ref="I192:I194"/>
    <mergeCell ref="J192:J194"/>
    <mergeCell ref="K192:K194"/>
    <mergeCell ref="L192:L194"/>
    <mergeCell ref="M192:M193"/>
    <mergeCell ref="M187:M188"/>
    <mergeCell ref="B189:B191"/>
    <mergeCell ref="C189:C191"/>
    <mergeCell ref="D189:D191"/>
    <mergeCell ref="E189:E191"/>
    <mergeCell ref="G189:G191"/>
    <mergeCell ref="M189:M191"/>
    <mergeCell ref="E186:E188"/>
    <mergeCell ref="G186:G188"/>
    <mergeCell ref="I186:I187"/>
    <mergeCell ref="J186:J187"/>
    <mergeCell ref="K186:K187"/>
    <mergeCell ref="L186:L187"/>
    <mergeCell ref="E181:E183"/>
    <mergeCell ref="M181:M183"/>
    <mergeCell ref="F183:H183"/>
    <mergeCell ref="C184:H184"/>
    <mergeCell ref="M184:Q184"/>
    <mergeCell ref="C185:M185"/>
    <mergeCell ref="E165:E173"/>
    <mergeCell ref="M172:M173"/>
    <mergeCell ref="G174:G178"/>
    <mergeCell ref="M177:M178"/>
    <mergeCell ref="D179:D180"/>
    <mergeCell ref="E179:E180"/>
    <mergeCell ref="G179:G180"/>
    <mergeCell ref="M179:M180"/>
    <mergeCell ref="P139:P140"/>
    <mergeCell ref="Q139:Q140"/>
    <mergeCell ref="E142:E143"/>
    <mergeCell ref="G143:H143"/>
    <mergeCell ref="R155:S155"/>
    <mergeCell ref="M163:M164"/>
    <mergeCell ref="D139:D140"/>
    <mergeCell ref="E139:E140"/>
    <mergeCell ref="G139:G140"/>
    <mergeCell ref="M139:M140"/>
    <mergeCell ref="N139:N140"/>
    <mergeCell ref="O139:O140"/>
    <mergeCell ref="H134:H136"/>
    <mergeCell ref="I134:I136"/>
    <mergeCell ref="J134:J136"/>
    <mergeCell ref="K134:K136"/>
    <mergeCell ref="L134:L136"/>
    <mergeCell ref="G137:G138"/>
    <mergeCell ref="M114:M115"/>
    <mergeCell ref="C116:H116"/>
    <mergeCell ref="M116:Q116"/>
    <mergeCell ref="C117:Q117"/>
    <mergeCell ref="E118:E119"/>
    <mergeCell ref="E132:E133"/>
    <mergeCell ref="M132:M133"/>
    <mergeCell ref="A112:A113"/>
    <mergeCell ref="B112:B113"/>
    <mergeCell ref="C112:C113"/>
    <mergeCell ref="E112:E113"/>
    <mergeCell ref="M112:M113"/>
    <mergeCell ref="A114:A115"/>
    <mergeCell ref="B114:B115"/>
    <mergeCell ref="C114:C115"/>
    <mergeCell ref="E114:E115"/>
    <mergeCell ref="G114:G115"/>
    <mergeCell ref="R102:S102"/>
    <mergeCell ref="E104:E105"/>
    <mergeCell ref="G104:G105"/>
    <mergeCell ref="M104:M105"/>
    <mergeCell ref="R104:S104"/>
    <mergeCell ref="E106:E111"/>
    <mergeCell ref="G106:G108"/>
    <mergeCell ref="M106:M107"/>
    <mergeCell ref="R106:S111"/>
    <mergeCell ref="M110:M111"/>
    <mergeCell ref="E98:E99"/>
    <mergeCell ref="N98:N99"/>
    <mergeCell ref="Q98:Q99"/>
    <mergeCell ref="A100:A103"/>
    <mergeCell ref="B100:B103"/>
    <mergeCell ref="C100:C103"/>
    <mergeCell ref="E100:E103"/>
    <mergeCell ref="F100:F103"/>
    <mergeCell ref="G102:G103"/>
    <mergeCell ref="M102:M103"/>
    <mergeCell ref="E81:E82"/>
    <mergeCell ref="G81:G82"/>
    <mergeCell ref="N81:N82"/>
    <mergeCell ref="Q81:Q82"/>
    <mergeCell ref="E88:E92"/>
    <mergeCell ref="H88:H92"/>
    <mergeCell ref="I88:I92"/>
    <mergeCell ref="J88:J92"/>
    <mergeCell ref="K88:K92"/>
    <mergeCell ref="L88:L92"/>
    <mergeCell ref="D78:D79"/>
    <mergeCell ref="E78:E80"/>
    <mergeCell ref="H78:H79"/>
    <mergeCell ref="M79:M80"/>
    <mergeCell ref="N79:N80"/>
    <mergeCell ref="Q79:Q80"/>
    <mergeCell ref="E50:E57"/>
    <mergeCell ref="D58:D60"/>
    <mergeCell ref="E58:E60"/>
    <mergeCell ref="E61:E62"/>
    <mergeCell ref="R61:U61"/>
    <mergeCell ref="E71:E77"/>
    <mergeCell ref="F71:F77"/>
    <mergeCell ref="C30:Q30"/>
    <mergeCell ref="E31:E32"/>
    <mergeCell ref="G31:G33"/>
    <mergeCell ref="E33:E34"/>
    <mergeCell ref="G34:G35"/>
    <mergeCell ref="E41:E42"/>
    <mergeCell ref="E26:E28"/>
    <mergeCell ref="F26:F28"/>
    <mergeCell ref="G26:G28"/>
    <mergeCell ref="M27:M28"/>
    <mergeCell ref="G29:H29"/>
    <mergeCell ref="M29:Q29"/>
    <mergeCell ref="G20:G22"/>
    <mergeCell ref="M21:M22"/>
    <mergeCell ref="A23:A25"/>
    <mergeCell ref="B23:B25"/>
    <mergeCell ref="C23:C25"/>
    <mergeCell ref="E23:E25"/>
    <mergeCell ref="F23:F25"/>
    <mergeCell ref="M24:M25"/>
    <mergeCell ref="C13:Q13"/>
    <mergeCell ref="E14:E19"/>
    <mergeCell ref="M15:M16"/>
    <mergeCell ref="R15:S19"/>
    <mergeCell ref="A20:A22"/>
    <mergeCell ref="B20:B22"/>
    <mergeCell ref="C20:C22"/>
    <mergeCell ref="E20:E22"/>
    <mergeCell ref="F20:F22"/>
    <mergeCell ref="A10:Q10"/>
    <mergeCell ref="A11:Q11"/>
    <mergeCell ref="G7:G9"/>
    <mergeCell ref="H7:H9"/>
    <mergeCell ref="I7:I9"/>
    <mergeCell ref="J7:J9"/>
    <mergeCell ref="K7:K9"/>
    <mergeCell ref="L7:L9"/>
    <mergeCell ref="B12:Q12"/>
    <mergeCell ref="G1:Q1"/>
    <mergeCell ref="A3:Q3"/>
    <mergeCell ref="A4:Q4"/>
    <mergeCell ref="A5:Q5"/>
    <mergeCell ref="A7:A9"/>
    <mergeCell ref="B7:B9"/>
    <mergeCell ref="C7:C9"/>
    <mergeCell ref="D7:D9"/>
    <mergeCell ref="E7:E9"/>
    <mergeCell ref="F7:F9"/>
    <mergeCell ref="M7:Q7"/>
    <mergeCell ref="M8:M9"/>
    <mergeCell ref="N8:N9"/>
    <mergeCell ref="O8:Q8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  <rowBreaks count="4" manualBreakCount="4">
    <brk id="51" max="16" man="1"/>
    <brk id="94" max="16" man="1"/>
    <brk id="134" max="16" man="1"/>
    <brk id="169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6</vt:i4>
      </vt:variant>
    </vt:vector>
  </HeadingPairs>
  <TitlesOfParts>
    <vt:vector size="9" baseType="lpstr">
      <vt:lpstr>11 programa</vt:lpstr>
      <vt:lpstr>Lyginamasis variantas</vt:lpstr>
      <vt:lpstr>Aiškinamoji lentelė</vt:lpstr>
      <vt:lpstr>'11 programa'!Print_Area</vt:lpstr>
      <vt:lpstr>'Aiškinamoji lentelė'!Print_Area</vt:lpstr>
      <vt:lpstr>'Lyginamasis variantas'!Print_Area</vt:lpstr>
      <vt:lpstr>'11 programa'!Print_Titles</vt:lpstr>
      <vt:lpstr>'Aiškinamoji lentelė'!Print_Titles</vt:lpstr>
      <vt:lpstr>'Lyginamasis variantas'!Print_Titles</vt:lpstr>
    </vt:vector>
  </TitlesOfParts>
  <Company>valdyba.lan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Snieguole Kacerauskaite</dc:creator>
  <cp:lastModifiedBy>Inga Mikalauskienė</cp:lastModifiedBy>
  <cp:lastPrinted>2022-10-20T06:36:31Z</cp:lastPrinted>
  <dcterms:created xsi:type="dcterms:W3CDTF">2015-11-25T08:18:21Z</dcterms:created>
  <dcterms:modified xsi:type="dcterms:W3CDTF">2022-10-20T06:36:42Z</dcterms:modified>
</cp:coreProperties>
</file>