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3-2025 SVP\SPRENDIMAS\Po Tarybos\"/>
    </mc:Choice>
  </mc:AlternateContent>
  <bookViews>
    <workbookView xWindow="-120" yWindow="-120" windowWidth="23160" windowHeight="8880" tabRatio="723" firstSheet="1" activeTab="1"/>
  </bookViews>
  <sheets>
    <sheet name="Aiškinamoji lentelė" sheetId="57" state="hidden" r:id="rId1"/>
    <sheet name="10 programa" sheetId="58" r:id="rId2"/>
    <sheet name="Lyginamasis" sheetId="59" state="hidden" r:id="rId3"/>
    <sheet name="Renovuotos įstaigos" sheetId="56" state="hidden" r:id="rId4"/>
  </sheets>
  <definedNames>
    <definedName name="_xlnm.Print_Area" localSheetId="1">'10 programa'!$A$1:$M$265</definedName>
    <definedName name="_xlnm.Print_Area" localSheetId="0">'Aiškinamoji lentelė'!$A$1:$R$307</definedName>
    <definedName name="_xlnm.Print_Titles" localSheetId="1">'10 programa'!$9:$11</definedName>
    <definedName name="_xlnm.Print_Titles" localSheetId="0">'Aiškinamoji lentelė'!$8:$10</definedName>
  </definedNames>
  <calcPr calcId="162913"/>
</workbook>
</file>

<file path=xl/calcChain.xml><?xml version="1.0" encoding="utf-8"?>
<calcChain xmlns="http://schemas.openxmlformats.org/spreadsheetml/2006/main">
  <c r="I263" i="59" l="1"/>
  <c r="H263" i="59"/>
  <c r="G263" i="59"/>
  <c r="I262" i="59"/>
  <c r="I261" i="59" s="1"/>
  <c r="I264" i="59" s="1"/>
  <c r="H262" i="59"/>
  <c r="H261" i="59" s="1"/>
  <c r="G262" i="59"/>
  <c r="G261" i="59"/>
  <c r="G264" i="59" s="1"/>
  <c r="I260" i="59"/>
  <c r="H260" i="59"/>
  <c r="G260" i="59"/>
  <c r="I259" i="59"/>
  <c r="H259" i="59"/>
  <c r="G259" i="59"/>
  <c r="I258" i="59"/>
  <c r="H258" i="59"/>
  <c r="G258" i="59"/>
  <c r="I257" i="59"/>
  <c r="H257" i="59"/>
  <c r="G257" i="59"/>
  <c r="I256" i="59"/>
  <c r="H256" i="59"/>
  <c r="G256" i="59"/>
  <c r="I255" i="59"/>
  <c r="H255" i="59"/>
  <c r="G255" i="59"/>
  <c r="I254" i="59"/>
  <c r="H254" i="59"/>
  <c r="G254" i="59"/>
  <c r="I253" i="59"/>
  <c r="H253" i="59"/>
  <c r="G253" i="59"/>
  <c r="I252" i="59"/>
  <c r="G252" i="59"/>
  <c r="G251" i="59" s="1"/>
  <c r="G250" i="59" s="1"/>
  <c r="I251" i="59"/>
  <c r="I250" i="59" s="1"/>
  <c r="I243" i="59"/>
  <c r="H243" i="59"/>
  <c r="G243" i="59"/>
  <c r="G239" i="59"/>
  <c r="I238" i="59"/>
  <c r="H238" i="59"/>
  <c r="G238" i="59"/>
  <c r="I230" i="59"/>
  <c r="H230" i="59"/>
  <c r="H244" i="59" s="1"/>
  <c r="G230" i="59"/>
  <c r="G244" i="59" s="1"/>
  <c r="I228" i="59"/>
  <c r="I244" i="59" s="1"/>
  <c r="I245" i="59" s="1"/>
  <c r="I246" i="59" s="1"/>
  <c r="H228" i="59"/>
  <c r="G228" i="59"/>
  <c r="I226" i="59"/>
  <c r="H226" i="59"/>
  <c r="G226" i="59"/>
  <c r="I224" i="59"/>
  <c r="H224" i="59"/>
  <c r="G224" i="59"/>
  <c r="I220" i="59"/>
  <c r="H220" i="59"/>
  <c r="G220" i="59"/>
  <c r="I219" i="59"/>
  <c r="H219" i="59"/>
  <c r="G219" i="59"/>
  <c r="I218" i="59"/>
  <c r="H218" i="59"/>
  <c r="G218" i="59"/>
  <c r="I211" i="59"/>
  <c r="H211" i="59"/>
  <c r="I207" i="59"/>
  <c r="H207" i="59"/>
  <c r="G207" i="59"/>
  <c r="I202" i="59"/>
  <c r="H202" i="59"/>
  <c r="I201" i="59"/>
  <c r="H201" i="59"/>
  <c r="G201" i="59"/>
  <c r="I192" i="59"/>
  <c r="H192" i="59"/>
  <c r="G192" i="59"/>
  <c r="G202" i="59" s="1"/>
  <c r="G191" i="59"/>
  <c r="I181" i="59"/>
  <c r="I182" i="59" s="1"/>
  <c r="H181" i="59"/>
  <c r="G181" i="59"/>
  <c r="G182" i="59" s="1"/>
  <c r="I171" i="59"/>
  <c r="G171" i="59"/>
  <c r="H160" i="59"/>
  <c r="G160" i="59"/>
  <c r="G135" i="59"/>
  <c r="H124" i="59"/>
  <c r="G124" i="59"/>
  <c r="H111" i="59"/>
  <c r="H171" i="59" s="1"/>
  <c r="I110" i="59"/>
  <c r="H110" i="59"/>
  <c r="G110" i="59"/>
  <c r="H104" i="59"/>
  <c r="H105" i="59" s="1"/>
  <c r="I103" i="59"/>
  <c r="H103" i="59"/>
  <c r="G103" i="59"/>
  <c r="I101" i="59"/>
  <c r="H101" i="59"/>
  <c r="G101" i="59"/>
  <c r="I99" i="59"/>
  <c r="H99" i="59"/>
  <c r="G99" i="59"/>
  <c r="I97" i="59"/>
  <c r="H97" i="59"/>
  <c r="G97" i="59"/>
  <c r="I95" i="59"/>
  <c r="H95" i="59"/>
  <c r="G95" i="59"/>
  <c r="G104" i="59" s="1"/>
  <c r="G105" i="59" s="1"/>
  <c r="I91" i="59"/>
  <c r="I104" i="59" s="1"/>
  <c r="I105" i="59" s="1"/>
  <c r="H91" i="59"/>
  <c r="G91" i="59"/>
  <c r="I82" i="59"/>
  <c r="H82" i="59"/>
  <c r="G82" i="59"/>
  <c r="I81" i="59"/>
  <c r="H81" i="59"/>
  <c r="G81" i="59"/>
  <c r="G78" i="59"/>
  <c r="I76" i="59"/>
  <c r="H76" i="59"/>
  <c r="G76" i="59"/>
  <c r="G51" i="59"/>
  <c r="L48" i="59"/>
  <c r="M48" i="59" s="1"/>
  <c r="I47" i="59"/>
  <c r="H182" i="59" l="1"/>
  <c r="H245" i="59"/>
  <c r="H246" i="59" s="1"/>
  <c r="G245" i="59"/>
  <c r="G246" i="59" s="1"/>
  <c r="H252" i="59"/>
  <c r="H251" i="59" s="1"/>
  <c r="H250" i="59" s="1"/>
  <c r="H264" i="59" s="1"/>
  <c r="I103" i="58"/>
  <c r="H103" i="58"/>
  <c r="G103" i="58"/>
  <c r="M121" i="57" l="1"/>
  <c r="L121" i="57"/>
  <c r="K121" i="57"/>
  <c r="J121" i="57"/>
  <c r="H111" i="58"/>
  <c r="I47" i="58" l="1"/>
  <c r="L48" i="58"/>
  <c r="M48" i="58" s="1"/>
  <c r="G51" i="58"/>
  <c r="G76" i="58"/>
  <c r="H76" i="58"/>
  <c r="I76" i="58"/>
  <c r="G78" i="58"/>
  <c r="G81" i="58"/>
  <c r="H81" i="58"/>
  <c r="I81" i="58"/>
  <c r="G82" i="58"/>
  <c r="H82" i="58"/>
  <c r="I82" i="58"/>
  <c r="G91" i="58"/>
  <c r="H91" i="58"/>
  <c r="I91" i="58"/>
  <c r="G95" i="58"/>
  <c r="H95" i="58"/>
  <c r="I95" i="58"/>
  <c r="G97" i="58"/>
  <c r="H97" i="58"/>
  <c r="I97" i="58"/>
  <c r="G99" i="58"/>
  <c r="H99" i="58"/>
  <c r="I99" i="58"/>
  <c r="G101" i="58"/>
  <c r="H101" i="58"/>
  <c r="I101" i="58"/>
  <c r="G110" i="58"/>
  <c r="H110" i="58"/>
  <c r="I110" i="58"/>
  <c r="G124" i="58"/>
  <c r="H124" i="58"/>
  <c r="G135" i="58"/>
  <c r="G160" i="58"/>
  <c r="H160" i="58"/>
  <c r="G171" i="58"/>
  <c r="H171" i="58"/>
  <c r="I171" i="58"/>
  <c r="G181" i="58"/>
  <c r="H181" i="58"/>
  <c r="I181" i="58"/>
  <c r="G191" i="58"/>
  <c r="G192" i="58"/>
  <c r="H192" i="58"/>
  <c r="I192" i="58"/>
  <c r="G201" i="58"/>
  <c r="H201" i="58"/>
  <c r="I201" i="58"/>
  <c r="G207" i="58"/>
  <c r="H207" i="58"/>
  <c r="I207" i="58"/>
  <c r="H211" i="58"/>
  <c r="I211" i="58"/>
  <c r="G218" i="58"/>
  <c r="H218" i="58"/>
  <c r="I218" i="58"/>
  <c r="G219" i="58"/>
  <c r="H219" i="58"/>
  <c r="I219" i="58"/>
  <c r="G220" i="58"/>
  <c r="H220" i="58"/>
  <c r="I220" i="58"/>
  <c r="G224" i="58"/>
  <c r="H224" i="58"/>
  <c r="I224" i="58"/>
  <c r="G226" i="58"/>
  <c r="H226" i="58"/>
  <c r="I226" i="58"/>
  <c r="G228" i="58"/>
  <c r="H228" i="58"/>
  <c r="I228" i="58"/>
  <c r="G230" i="58"/>
  <c r="H230" i="58"/>
  <c r="I230" i="58"/>
  <c r="G238" i="58"/>
  <c r="H238" i="58"/>
  <c r="I238" i="58"/>
  <c r="G239" i="58"/>
  <c r="G243" i="58" s="1"/>
  <c r="H243" i="58"/>
  <c r="I243" i="58"/>
  <c r="G252" i="58"/>
  <c r="H252" i="58"/>
  <c r="I252" i="58"/>
  <c r="G253" i="58"/>
  <c r="H253" i="58"/>
  <c r="I253" i="58"/>
  <c r="G254" i="58"/>
  <c r="H254" i="58"/>
  <c r="I254" i="58"/>
  <c r="G255" i="58"/>
  <c r="H255" i="58"/>
  <c r="I255" i="58"/>
  <c r="G256" i="58"/>
  <c r="H256" i="58"/>
  <c r="I256" i="58"/>
  <c r="G257" i="58"/>
  <c r="H257" i="58"/>
  <c r="I257" i="58"/>
  <c r="G258" i="58"/>
  <c r="H258" i="58"/>
  <c r="I258" i="58"/>
  <c r="G259" i="58"/>
  <c r="H259" i="58"/>
  <c r="I259" i="58"/>
  <c r="G260" i="58"/>
  <c r="H260" i="58"/>
  <c r="I260" i="58"/>
  <c r="G262" i="58"/>
  <c r="H262" i="58"/>
  <c r="I262" i="58"/>
  <c r="G263" i="58"/>
  <c r="H263" i="58"/>
  <c r="I263" i="58"/>
  <c r="I244" i="58" l="1"/>
  <c r="G202" i="58"/>
  <c r="I182" i="58"/>
  <c r="H104" i="58"/>
  <c r="H105" i="58" s="1"/>
  <c r="G104" i="58"/>
  <c r="I104" i="58"/>
  <c r="G251" i="58"/>
  <c r="G250" i="58" s="1"/>
  <c r="I105" i="58"/>
  <c r="H202" i="58"/>
  <c r="I261" i="58"/>
  <c r="H251" i="58"/>
  <c r="H250" i="58" s="1"/>
  <c r="G105" i="58"/>
  <c r="H261" i="58"/>
  <c r="G182" i="58"/>
  <c r="G244" i="58"/>
  <c r="G245" i="58" s="1"/>
  <c r="H244" i="58"/>
  <c r="H182" i="58"/>
  <c r="G261" i="58"/>
  <c r="I251" i="58"/>
  <c r="I250" i="58" s="1"/>
  <c r="I202" i="58"/>
  <c r="I245" i="58" s="1"/>
  <c r="M300" i="57"/>
  <c r="L300" i="57"/>
  <c r="K300" i="57"/>
  <c r="J300" i="57"/>
  <c r="I246" i="58" l="1"/>
  <c r="G246" i="58"/>
  <c r="H245" i="58"/>
  <c r="H246" i="58" s="1"/>
  <c r="G264" i="58"/>
  <c r="I264" i="58"/>
  <c r="H264" i="58"/>
  <c r="K235" i="57"/>
  <c r="M257" i="57"/>
  <c r="L257" i="57"/>
  <c r="K257" i="57"/>
  <c r="M252" i="57"/>
  <c r="L252" i="57"/>
  <c r="K252" i="57"/>
  <c r="M251" i="57"/>
  <c r="L251" i="57"/>
  <c r="K251" i="57"/>
  <c r="M235" i="57"/>
  <c r="L235" i="57"/>
  <c r="K61" i="57" l="1"/>
  <c r="L135" i="57" l="1"/>
  <c r="K275" i="57" l="1"/>
  <c r="M253" i="57"/>
  <c r="L253" i="57"/>
  <c r="K253" i="57"/>
  <c r="M243" i="57"/>
  <c r="L243" i="57"/>
  <c r="K218" i="57"/>
  <c r="L184" i="57"/>
  <c r="K184" i="57"/>
  <c r="K149" i="57"/>
  <c r="K135" i="57"/>
  <c r="K91" i="57"/>
  <c r="M89" i="57"/>
  <c r="L89" i="57"/>
  <c r="K89" i="57"/>
  <c r="J230" i="57" l="1"/>
  <c r="J165" i="57"/>
  <c r="J166" i="57"/>
  <c r="M94" i="57" l="1"/>
  <c r="L94" i="57"/>
  <c r="K94" i="57"/>
  <c r="M302" i="57" l="1"/>
  <c r="L302" i="57"/>
  <c r="K302" i="57"/>
  <c r="J302" i="57"/>
  <c r="J303" i="57"/>
  <c r="M190" i="57" l="1"/>
  <c r="L190" i="57"/>
  <c r="K190" i="57"/>
  <c r="J194" i="57"/>
  <c r="M281" i="57"/>
  <c r="L281" i="57"/>
  <c r="K281" i="57"/>
  <c r="M194" i="57"/>
  <c r="M260" i="57" l="1"/>
  <c r="M304" i="57" l="1"/>
  <c r="L304" i="57"/>
  <c r="K304" i="57"/>
  <c r="J304" i="57"/>
  <c r="Q56" i="57" l="1"/>
  <c r="R56" i="57" s="1"/>
  <c r="M55" i="57" l="1"/>
  <c r="M40" i="57" l="1"/>
  <c r="L219" i="57"/>
  <c r="M219" i="57"/>
  <c r="K219" i="57"/>
  <c r="K230" i="57" l="1"/>
  <c r="K208" i="57" l="1"/>
  <c r="K297" i="57" l="1"/>
  <c r="L194" i="57"/>
  <c r="K194" i="57"/>
  <c r="M169" i="57"/>
  <c r="M198" i="57" s="1"/>
  <c r="L169" i="57"/>
  <c r="K169" i="57"/>
  <c r="M128" i="57"/>
  <c r="L128" i="57"/>
  <c r="K128" i="57"/>
  <c r="J128" i="57"/>
  <c r="M109" i="57"/>
  <c r="L109" i="57"/>
  <c r="K109" i="57"/>
  <c r="L198" i="57" l="1"/>
  <c r="K198" i="57"/>
  <c r="M303" i="57"/>
  <c r="M301" i="57" s="1"/>
  <c r="L303" i="57"/>
  <c r="L301" i="57" s="1"/>
  <c r="K303" i="57"/>
  <c r="K301" i="57" s="1"/>
  <c r="M299" i="57"/>
  <c r="L299" i="57"/>
  <c r="K299" i="57"/>
  <c r="M298" i="57"/>
  <c r="L298" i="57"/>
  <c r="K298" i="57"/>
  <c r="M297" i="57"/>
  <c r="L297" i="57"/>
  <c r="M296" i="57"/>
  <c r="L296" i="57"/>
  <c r="K296" i="57"/>
  <c r="M295" i="57"/>
  <c r="L295" i="57"/>
  <c r="K295" i="57"/>
  <c r="M294" i="57"/>
  <c r="L294" i="57"/>
  <c r="K294" i="57"/>
  <c r="M293" i="57"/>
  <c r="L293" i="57"/>
  <c r="K293" i="57"/>
  <c r="M292" i="57"/>
  <c r="L292" i="57"/>
  <c r="K292" i="57"/>
  <c r="M291" i="57"/>
  <c r="L291" i="57"/>
  <c r="K291" i="57"/>
  <c r="J292" i="57"/>
  <c r="J293" i="57"/>
  <c r="J297" i="57"/>
  <c r="J298" i="57"/>
  <c r="J299" i="57"/>
  <c r="J301" i="57"/>
  <c r="K290" i="57" l="1"/>
  <c r="K289" i="57" s="1"/>
  <c r="M290" i="57"/>
  <c r="M289" i="57" s="1"/>
  <c r="L290" i="57"/>
  <c r="L289" i="57" s="1"/>
  <c r="M305" i="57" l="1"/>
  <c r="L305" i="57"/>
  <c r="K305" i="57"/>
  <c r="K274" i="57"/>
  <c r="L274" i="57"/>
  <c r="M274" i="57"/>
  <c r="K264" i="57"/>
  <c r="L264" i="57"/>
  <c r="M264" i="57"/>
  <c r="K262" i="57"/>
  <c r="L262" i="57"/>
  <c r="M262" i="57"/>
  <c r="K260" i="57"/>
  <c r="L260" i="57"/>
  <c r="L230" i="57"/>
  <c r="L231" i="57" s="1"/>
  <c r="M230" i="57"/>
  <c r="M231" i="57" s="1"/>
  <c r="L208" i="57"/>
  <c r="M208" i="57"/>
  <c r="K119" i="57"/>
  <c r="L119" i="57"/>
  <c r="M119" i="57"/>
  <c r="K117" i="57"/>
  <c r="L117" i="57"/>
  <c r="M117" i="57"/>
  <c r="K115" i="57"/>
  <c r="L115" i="57"/>
  <c r="M115" i="57"/>
  <c r="K113" i="57"/>
  <c r="L113" i="57"/>
  <c r="M113" i="57"/>
  <c r="M282" i="57" l="1"/>
  <c r="L282" i="57"/>
  <c r="K282" i="57"/>
  <c r="K209" i="57"/>
  <c r="M209" i="57"/>
  <c r="L209" i="57"/>
  <c r="L283" i="57" l="1"/>
  <c r="M283" i="57"/>
  <c r="K101" i="57"/>
  <c r="L101" i="57"/>
  <c r="M101" i="57"/>
  <c r="L122" i="57" l="1"/>
  <c r="L123" i="57" s="1"/>
  <c r="L284" i="57" s="1"/>
  <c r="M122" i="57"/>
  <c r="M123" i="57" s="1"/>
  <c r="M284" i="57" s="1"/>
  <c r="K122" i="57"/>
  <c r="K123" i="57" s="1"/>
  <c r="J256" i="57" l="1"/>
  <c r="J254" i="57"/>
  <c r="J260" i="57" l="1"/>
  <c r="J270" i="57"/>
  <c r="J274" i="57" s="1"/>
  <c r="J214" i="57"/>
  <c r="J219" i="57" s="1"/>
  <c r="J231" i="57" s="1"/>
  <c r="J208" i="57"/>
  <c r="J109" i="57"/>
  <c r="J78" i="57"/>
  <c r="J294" i="57"/>
  <c r="J29" i="57"/>
  <c r="J101" i="57" l="1"/>
  <c r="J153" i="57"/>
  <c r="J169" i="57" s="1"/>
  <c r="J296" i="57"/>
  <c r="J291" i="57" l="1"/>
  <c r="J173" i="57"/>
  <c r="J190" i="57" s="1"/>
  <c r="J198" i="57" s="1"/>
  <c r="J295" i="57" l="1"/>
  <c r="J290" i="57" s="1"/>
  <c r="J289" i="57" s="1"/>
  <c r="J305" i="57" l="1"/>
  <c r="J281" i="57" l="1"/>
  <c r="J264" i="57"/>
  <c r="J262" i="57"/>
  <c r="J119" i="57"/>
  <c r="J117" i="57"/>
  <c r="J115" i="57"/>
  <c r="J113" i="57"/>
  <c r="J122" i="57" l="1"/>
  <c r="J282" i="57"/>
  <c r="J209" i="57" l="1"/>
  <c r="J283" i="57" s="1"/>
  <c r="J123" i="57" l="1"/>
  <c r="J284" i="57" s="1"/>
  <c r="K231" i="57"/>
  <c r="K283" i="57" s="1"/>
  <c r="K284" i="57" s="1"/>
</calcChain>
</file>

<file path=xl/comments1.xml><?xml version="1.0" encoding="utf-8"?>
<comments xmlns="http://schemas.openxmlformats.org/spreadsheetml/2006/main">
  <authors>
    <author>Snieguole Kacerauskaite</author>
    <author>Asta Česnauskienė</author>
    <author>Ingrida Urbonaviciene</author>
    <author>Indrė Butenienė</author>
  </authors>
  <commentList>
    <comment ref="G16" authorId="0" shapeId="0">
      <text>
        <r>
          <rPr>
            <b/>
            <sz val="9"/>
            <color indexed="81"/>
            <rFont val="Tahoma"/>
            <family val="2"/>
            <charset val="186"/>
          </rPr>
          <t>5.1. Ikimokyklinio ir bendrojo ugdymo paslaugų prieinamumo ir kokybės gerinimas</t>
        </r>
        <r>
          <rPr>
            <sz val="9"/>
            <color indexed="81"/>
            <rFont val="Tahoma"/>
            <family val="2"/>
            <charset val="186"/>
          </rPr>
          <t xml:space="preserve">: 
5.1.3. Įrengta inovatyvių išmanių grupių ikimokyklinio ugdymo įstaigose, vnt. </t>
        </r>
      </text>
    </comment>
    <comment ref="G17" authorId="1" shapeId="0">
      <text>
        <r>
          <rPr>
            <sz val="9"/>
            <color indexed="81"/>
            <rFont val="Tahoma"/>
            <family val="2"/>
            <charset val="186"/>
          </rPr>
          <t xml:space="preserve">P-1.3.2.5
</t>
        </r>
      </text>
    </comment>
    <comment ref="J19" authorId="1" shapeId="0">
      <text>
        <r>
          <rPr>
            <sz val="9"/>
            <color indexed="81"/>
            <rFont val="Tahoma"/>
            <family val="2"/>
            <charset val="186"/>
          </rPr>
          <t xml:space="preserve">socialinę riziką patiriantiems
</t>
        </r>
      </text>
    </comment>
    <comment ref="O35" authorId="1" shapeId="0">
      <text>
        <r>
          <rPr>
            <sz val="9"/>
            <color indexed="81"/>
            <rFont val="Tahoma"/>
            <family val="2"/>
            <charset val="186"/>
          </rPr>
          <t xml:space="preserve">Laimingų vaikų pilis (Miško darželis) ir Vaikų ugdymo akademija
</t>
        </r>
      </text>
    </comment>
    <comment ref="P35" authorId="1" shapeId="0">
      <text>
        <r>
          <rPr>
            <sz val="9"/>
            <color indexed="81"/>
            <rFont val="Tahoma"/>
            <family val="2"/>
            <charset val="186"/>
          </rPr>
          <t xml:space="preserve">Laimingų vaikų pilis (Miško darželis) ir Vaikų ugdymo akademija
</t>
        </r>
      </text>
    </comment>
    <comment ref="J40" authorId="1" shapeId="0">
      <text>
        <r>
          <rPr>
            <b/>
            <sz val="9"/>
            <color indexed="81"/>
            <rFont val="Tahoma"/>
            <family val="2"/>
            <charset val="186"/>
          </rPr>
          <t>Ingrida Urbonavičienė:</t>
        </r>
        <r>
          <rPr>
            <sz val="9"/>
            <color indexed="81"/>
            <rFont val="Tahoma"/>
            <family val="2"/>
            <charset val="186"/>
          </rPr>
          <t xml:space="preserve"> Medeinė ir Litorina
</t>
        </r>
      </text>
    </comment>
    <comment ref="O46" authorId="1" shapeId="0">
      <text>
        <r>
          <rPr>
            <sz val="9"/>
            <color indexed="81"/>
            <rFont val="Tahoma"/>
            <family val="2"/>
            <charset val="186"/>
          </rPr>
          <t xml:space="preserve">"Pajūrio", „Gabijos“, Sendvario, Vitės, „Vyturio“ progimnazijos, „Varpo“ gimnazija
</t>
        </r>
      </text>
    </comment>
    <comment ref="P46" authorId="2" shapeId="0">
      <text>
        <r>
          <rPr>
            <b/>
            <sz val="9"/>
            <color indexed="81"/>
            <rFont val="Tahoma"/>
            <family val="2"/>
            <charset val="186"/>
          </rPr>
          <t>Ingrida Urbonaviciene:</t>
        </r>
        <r>
          <rPr>
            <sz val="9"/>
            <color indexed="81"/>
            <rFont val="Tahoma"/>
            <family val="2"/>
            <charset val="186"/>
          </rPr>
          <t xml:space="preserve">
„Gabijos“, Sendvario, Vitės, „Vyturio“ progimnazijos, „Varpo“ gimnazija</t>
        </r>
      </text>
    </comment>
    <comment ref="P50" authorId="1" shapeId="0">
      <text>
        <r>
          <rPr>
            <sz val="9"/>
            <color indexed="81"/>
            <rFont val="Tahoma"/>
            <family val="2"/>
            <charset val="186"/>
          </rPr>
          <t xml:space="preserve">„Aitvaro“, „Žaliakalnio“ gimnazijos, Liudviko Stulpino, „Santarvės“, „Smeltės“ ir „Saulėtekio“ progimnazijos
</t>
        </r>
      </text>
    </comment>
    <comment ref="G52" authorId="1" shapeId="0">
      <text>
        <r>
          <rPr>
            <sz val="9"/>
            <color indexed="81"/>
            <rFont val="Tahoma"/>
            <family val="2"/>
            <charset val="186"/>
          </rPr>
          <t xml:space="preserve">P-1.3.2.3
</t>
        </r>
      </text>
    </comment>
    <comment ref="J60" authorId="1" shapeId="0">
      <text>
        <r>
          <rPr>
            <b/>
            <sz val="9"/>
            <color indexed="81"/>
            <rFont val="Tahoma"/>
            <family val="2"/>
            <charset val="186"/>
          </rPr>
          <t xml:space="preserve">Ingrida Urbonaviciene:
</t>
        </r>
        <r>
          <rPr>
            <sz val="9"/>
            <color indexed="81"/>
            <rFont val="Tahoma"/>
            <family val="2"/>
            <charset val="186"/>
          </rPr>
          <t>VLC elektros kreditiniam įsiskolinimui dengti</t>
        </r>
        <r>
          <rPr>
            <sz val="9"/>
            <color indexed="81"/>
            <rFont val="Tahoma"/>
            <family val="2"/>
            <charset val="186"/>
          </rPr>
          <t xml:space="preserve">
</t>
        </r>
      </text>
    </comment>
    <comment ref="G62" authorId="0" shapeId="0">
      <text>
        <r>
          <rPr>
            <b/>
            <sz val="9"/>
            <color indexed="81"/>
            <rFont val="Tahoma"/>
            <family val="2"/>
            <charset val="186"/>
          </rPr>
          <t>5.1. Ikimokyklinio ir bendrojo ugdymo paslaugų prieinamumo ir kokybės gerinimas</t>
        </r>
        <r>
          <rPr>
            <sz val="9"/>
            <color indexed="81"/>
            <rFont val="Tahoma"/>
            <family val="2"/>
            <charset val="186"/>
          </rPr>
          <t>: 
5.1.2. Padidintas psichologų, teikiančių paslaugas ikimokyklinio ugdymo įstaigoms, etatų skaičius BĮ Klaipėdos pedagoginė psichologinė tarnyba</t>
        </r>
      </text>
    </comment>
    <comment ref="G64" authorId="1" shapeId="0">
      <text>
        <r>
          <rPr>
            <sz val="9"/>
            <color indexed="81"/>
            <rFont val="Tahoma"/>
            <family val="2"/>
            <charset val="186"/>
          </rPr>
          <t xml:space="preserve">P-2.4.3.3.
</t>
        </r>
      </text>
    </comment>
    <comment ref="G66" authorId="1" shapeId="0">
      <text>
        <r>
          <rPr>
            <sz val="9"/>
            <color indexed="81"/>
            <rFont val="Tahoma"/>
            <family val="2"/>
            <charset val="186"/>
          </rPr>
          <t xml:space="preserve">P-1.3.2.5
</t>
        </r>
      </text>
    </comment>
    <comment ref="G75" authorId="3" shapeId="0">
      <text>
        <r>
          <rPr>
            <b/>
            <sz val="9"/>
            <color indexed="81"/>
            <rFont val="Tahoma"/>
            <family val="2"/>
            <charset val="186"/>
          </rPr>
          <t xml:space="preserve">KEPS 2.2.4. </t>
        </r>
        <r>
          <rPr>
            <sz val="9"/>
            <color indexed="81"/>
            <rFont val="Tahoma"/>
            <family val="2"/>
            <charset val="186"/>
          </rPr>
          <t xml:space="preserve"> Įsteigti gamtos mokslų, technologijų ir inžinerijos, matematikos ir menų (STEAM) centrą </t>
        </r>
      </text>
    </comment>
    <comment ref="G76" authorId="1" shapeId="0">
      <text>
        <r>
          <rPr>
            <sz val="9"/>
            <color indexed="81"/>
            <rFont val="Tahoma"/>
            <family val="2"/>
            <charset val="186"/>
          </rPr>
          <t xml:space="preserve">P-1.3.1.2
</t>
        </r>
      </text>
    </comment>
    <comment ref="G77" authorId="1" shapeId="0">
      <text>
        <r>
          <rPr>
            <sz val="9"/>
            <color indexed="81"/>
            <rFont val="Tahoma"/>
            <family val="2"/>
            <charset val="186"/>
          </rPr>
          <t xml:space="preserve">P-1.3.2.1
</t>
        </r>
      </text>
    </comment>
    <comment ref="G78" authorId="1" shapeId="0">
      <text>
        <r>
          <rPr>
            <sz val="9"/>
            <color indexed="81"/>
            <rFont val="Tahoma"/>
            <family val="2"/>
            <charset val="186"/>
          </rPr>
          <t xml:space="preserve">P-2.2.3.1
</t>
        </r>
      </text>
    </comment>
    <comment ref="O78" authorId="1" shapeId="0">
      <text>
        <r>
          <rPr>
            <sz val="9"/>
            <color indexed="81"/>
            <rFont val="Tahoma"/>
            <family val="2"/>
            <charset val="186"/>
          </rPr>
          <t>"Aukuro" ir V. Didžiojo gimnazijos</t>
        </r>
        <r>
          <rPr>
            <sz val="9"/>
            <color indexed="81"/>
            <rFont val="Tahoma"/>
            <family val="2"/>
            <charset val="186"/>
          </rPr>
          <t xml:space="preserve">
</t>
        </r>
      </text>
    </comment>
    <comment ref="P78" authorId="1" shapeId="0">
      <text>
        <r>
          <rPr>
            <sz val="9"/>
            <color indexed="81"/>
            <rFont val="Tahoma"/>
            <family val="2"/>
            <charset val="186"/>
          </rPr>
          <t xml:space="preserve">"Aukuro" ir V. Didžiojo gimnazijos
</t>
        </r>
      </text>
    </comment>
    <comment ref="Q78" authorId="1" shapeId="0">
      <text>
        <r>
          <rPr>
            <sz val="9"/>
            <color indexed="81"/>
            <rFont val="Tahoma"/>
            <family val="2"/>
            <charset val="186"/>
          </rPr>
          <t xml:space="preserve">„Aukuro“ gimnazija
</t>
        </r>
      </text>
    </comment>
    <comment ref="R78" authorId="1" shapeId="0">
      <text>
        <r>
          <rPr>
            <sz val="9"/>
            <color indexed="81"/>
            <rFont val="Tahoma"/>
            <family val="2"/>
            <charset val="186"/>
          </rPr>
          <t xml:space="preserve">"Aukuro" gimnazija
</t>
        </r>
      </text>
    </comment>
    <comment ref="G82" authorId="0" shapeId="0">
      <text>
        <r>
          <rPr>
            <b/>
            <sz val="9"/>
            <color indexed="81"/>
            <rFont val="Tahoma"/>
            <family val="2"/>
            <charset val="186"/>
          </rPr>
          <t>5.2. Bendradarbiavimo su Klaipėdos miesto aukštosiomis mokyklomis stiprinimas</t>
        </r>
        <r>
          <rPr>
            <sz val="9"/>
            <color indexed="81"/>
            <rFont val="Tahoma"/>
            <family val="2"/>
            <charset val="186"/>
          </rPr>
          <t>:
5.2.1. Įgyvendintų bendrų projektų su aukštosiomis mokyklomis skaičius
5.2.2. Įsteigta universitetinių klasių, vnt.</t>
        </r>
      </text>
    </comment>
    <comment ref="G83" authorId="1" shapeId="0">
      <text>
        <r>
          <rPr>
            <sz val="9"/>
            <color indexed="81"/>
            <rFont val="Tahoma"/>
            <family val="2"/>
            <charset val="186"/>
          </rPr>
          <t>P-1.3.2.4
P-1.3.2.8</t>
        </r>
        <r>
          <rPr>
            <sz val="9"/>
            <color indexed="81"/>
            <rFont val="Tahoma"/>
            <family val="2"/>
            <charset val="186"/>
          </rPr>
          <t xml:space="preserve">
</t>
        </r>
      </text>
    </comment>
    <comment ref="G84" authorId="3" shapeId="0">
      <text>
        <r>
          <rPr>
            <b/>
            <sz val="9"/>
            <color indexed="81"/>
            <rFont val="Tahoma"/>
            <family val="2"/>
            <charset val="186"/>
          </rPr>
          <t>KEPS</t>
        </r>
        <r>
          <rPr>
            <sz val="9"/>
            <color indexed="81"/>
            <rFont val="Tahoma"/>
            <family val="2"/>
            <charset val="186"/>
          </rPr>
          <t xml:space="preserve"> </t>
        </r>
        <r>
          <rPr>
            <b/>
            <sz val="9"/>
            <color indexed="81"/>
            <rFont val="Tahoma"/>
            <family val="2"/>
            <charset val="186"/>
          </rPr>
          <t>2.2.2</t>
        </r>
        <r>
          <rPr>
            <sz val="9"/>
            <color indexed="81"/>
            <rFont val="Tahoma"/>
            <family val="2"/>
            <charset val="186"/>
          </rPr>
          <t xml:space="preserve">. Įsteigti universitetinių klasių ir universitetinę ikimokyklinę įstaigą, gimnaziją ir progimnaziją, kurių ugdymo turinys būtų derinamas su Klaipėdos universitetu </t>
        </r>
      </text>
    </comment>
    <comment ref="G88" authorId="1" shapeId="0">
      <text>
        <r>
          <rPr>
            <sz val="9"/>
            <color indexed="81"/>
            <rFont val="Tahoma"/>
            <family val="2"/>
            <charset val="186"/>
          </rPr>
          <t xml:space="preserve">P-1.3.2.10
</t>
        </r>
      </text>
    </comment>
    <comment ref="J91" authorId="1" shapeId="0">
      <text>
        <r>
          <rPr>
            <b/>
            <sz val="9"/>
            <color indexed="81"/>
            <rFont val="Tahoma"/>
            <family val="2"/>
            <charset val="186"/>
          </rPr>
          <t xml:space="preserve">Ingrida Urbonaviciene:
</t>
        </r>
        <r>
          <rPr>
            <sz val="9"/>
            <color indexed="81"/>
            <rFont val="Tahoma"/>
            <family val="2"/>
            <charset val="186"/>
          </rPr>
          <t xml:space="preserve">60 tūkst. stipendijos
123,4 tūkst. Eur
</t>
        </r>
      </text>
    </comment>
    <comment ref="G92" authorId="1" shapeId="0">
      <text>
        <r>
          <rPr>
            <sz val="9"/>
            <color indexed="81"/>
            <rFont val="Tahoma"/>
            <family val="2"/>
            <charset val="186"/>
          </rPr>
          <t>P-1.1.2.1</t>
        </r>
        <r>
          <rPr>
            <sz val="9"/>
            <color indexed="81"/>
            <rFont val="Tahoma"/>
            <family val="2"/>
            <charset val="186"/>
          </rPr>
          <t xml:space="preserve">
</t>
        </r>
      </text>
    </comment>
    <comment ref="K92" authorId="2" shapeId="0">
      <text>
        <r>
          <rPr>
            <b/>
            <sz val="9"/>
            <color indexed="81"/>
            <rFont val="Tahoma"/>
            <family val="2"/>
            <charset val="186"/>
          </rPr>
          <t>Ingrida Urbonaviciene:</t>
        </r>
        <r>
          <rPr>
            <sz val="9"/>
            <color indexed="81"/>
            <rFont val="Tahoma"/>
            <family val="2"/>
            <charset val="186"/>
          </rPr>
          <t xml:space="preserve">
už vadovų mentoriavimą</t>
        </r>
      </text>
    </comment>
    <comment ref="F95" authorId="0" shapeId="0">
      <text>
        <r>
          <rPr>
            <sz val="9"/>
            <color indexed="81"/>
            <rFont val="Tahoma"/>
            <family val="2"/>
            <charset val="186"/>
          </rPr>
          <t>Papildomai samdoma 15 trenerių, 8 takelių nuoma</t>
        </r>
        <r>
          <rPr>
            <sz val="9"/>
            <color indexed="81"/>
            <rFont val="Tahoma"/>
            <family val="2"/>
            <charset val="186"/>
          </rPr>
          <t xml:space="preserve">
</t>
        </r>
      </text>
    </comment>
    <comment ref="O96" authorId="1" shapeId="0">
      <text>
        <r>
          <rPr>
            <sz val="9"/>
            <color indexed="81"/>
            <rFont val="Tahoma"/>
            <family val="2"/>
            <charset val="186"/>
          </rPr>
          <t>interaktyvi įranga: interaktyvus kilimas ir projektorius ant sienos</t>
        </r>
        <r>
          <rPr>
            <sz val="9"/>
            <color indexed="81"/>
            <rFont val="Tahoma"/>
            <family val="2"/>
            <charset val="186"/>
          </rPr>
          <t xml:space="preserve">
</t>
        </r>
      </text>
    </comment>
    <comment ref="O97" authorId="1" shapeId="0">
      <text>
        <r>
          <rPr>
            <sz val="9"/>
            <color indexed="81"/>
            <rFont val="Tahoma"/>
            <family val="2"/>
            <charset val="186"/>
          </rPr>
          <t>Žemynos, Vytauto Didžiojo, Vydūno, Vėtrungės gimnazijos</t>
        </r>
        <r>
          <rPr>
            <sz val="9"/>
            <color indexed="81"/>
            <rFont val="Tahoma"/>
            <family val="2"/>
            <charset val="186"/>
          </rPr>
          <t xml:space="preserve">
</t>
        </r>
      </text>
    </comment>
    <comment ref="O99" authorId="1" shapeId="0">
      <text>
        <r>
          <rPr>
            <sz val="9"/>
            <color indexed="81"/>
            <rFont val="Tahoma"/>
            <family val="2"/>
            <charset val="186"/>
          </rPr>
          <t xml:space="preserve">Numatoma 3 ikimokyklinių įstaigų (l.-d. Saulutė“ ,l.-d. „Žiogelis“, l.-d. „Inkarėlis“), esančių Kauno gatvėje, tvoras, kurios skirtos apsaugai nuo gatvės triukšmo, papuošti grafiti piešiniais su Klaipėdos simboliais. 
Kiekviena bendrojo ugdymo mokykla pagamins keramikinę plokštę, kurioje bus pavaizduotos įsimintinos miesto datos ar įvykiai. Plokščių gamybai bus naudojamas molis ar cementas, glazūra, degimo ir džiovinimo įranga. </t>
        </r>
        <r>
          <rPr>
            <sz val="9"/>
            <color indexed="81"/>
            <rFont val="Tahoma"/>
            <family val="2"/>
            <charset val="186"/>
          </rPr>
          <t xml:space="preserve">
</t>
        </r>
      </text>
    </comment>
    <comment ref="G104" authorId="0" shapeId="0">
      <text>
        <r>
          <rPr>
            <b/>
            <sz val="9"/>
            <color indexed="81"/>
            <rFont val="Tahoma"/>
            <family val="2"/>
            <charset val="186"/>
          </rPr>
          <t>5.1. Ikimokyklinio ir bendrojo ugdymo paslaugų prieinamumo ir kokybės gerinimas</t>
        </r>
        <r>
          <rPr>
            <sz val="9"/>
            <color indexed="81"/>
            <rFont val="Tahoma"/>
            <family val="2"/>
            <charset val="186"/>
          </rPr>
          <t>: 
5.1.11. Padidintas finansavimas vasaros poilsio stovykloms, proc.</t>
        </r>
      </text>
    </comment>
    <comment ref="G106" authorId="1" shapeId="0">
      <text>
        <r>
          <rPr>
            <sz val="9"/>
            <color indexed="81"/>
            <rFont val="Tahoma"/>
            <family val="2"/>
            <charset val="186"/>
          </rPr>
          <t xml:space="preserve">P-2.4.3.2
</t>
        </r>
      </text>
    </comment>
    <comment ref="G108" authorId="1" shapeId="0">
      <text>
        <r>
          <rPr>
            <sz val="9"/>
            <color indexed="81"/>
            <rFont val="Tahoma"/>
            <family val="2"/>
            <charset val="186"/>
          </rPr>
          <t xml:space="preserve">P-2.4.3.4
</t>
        </r>
      </text>
    </comment>
    <comment ref="G126" authorId="0" shapeId="0">
      <text>
        <r>
          <rPr>
            <b/>
            <sz val="9"/>
            <color indexed="81"/>
            <rFont val="Tahoma"/>
            <family val="2"/>
            <charset val="186"/>
          </rPr>
          <t xml:space="preserve">5.1. Ikimokyklinio ir bendrojo ugdymo paslaugų prieinamumo ir kokybės gerinimas: </t>
        </r>
        <r>
          <rPr>
            <sz val="9"/>
            <color indexed="81"/>
            <rFont val="Tahoma"/>
            <family val="2"/>
            <charset val="186"/>
          </rPr>
          <t xml:space="preserve">5.1.4. Įrengta naujų ikimokyklinio ugdymo vietų centrinėje ir šiaurinėje miesto dalyse </t>
        </r>
        <r>
          <rPr>
            <b/>
            <sz val="9"/>
            <color indexed="81"/>
            <rFont val="Tahoma"/>
            <family val="2"/>
            <charset val="186"/>
          </rPr>
          <t xml:space="preserve">
</t>
        </r>
        <r>
          <rPr>
            <sz val="9"/>
            <color indexed="81"/>
            <rFont val="Tahoma"/>
            <family val="2"/>
            <charset val="186"/>
          </rPr>
          <t xml:space="preserve">
</t>
        </r>
      </text>
    </comment>
    <comment ref="J126" authorId="1" shapeId="0">
      <text>
        <r>
          <rPr>
            <sz val="9"/>
            <color indexed="81"/>
            <rFont val="Tahoma"/>
            <family val="2"/>
            <charset val="186"/>
          </rPr>
          <t xml:space="preserve">modulinių pastatų prie l/d "Obelėlė" ir "Pingvinukas" nuomai ir techninei priežiūrai
</t>
        </r>
      </text>
    </comment>
    <comment ref="G131" authorId="0" shapeId="0">
      <text>
        <r>
          <rPr>
            <b/>
            <sz val="9"/>
            <color indexed="81"/>
            <rFont val="Tahoma"/>
            <family val="2"/>
            <charset val="186"/>
          </rPr>
          <t>5.1. Ikimokyklinio ir bendrojo ugdymo paslaugų prieinamumo ir kokybės gerinimas:</t>
        </r>
        <r>
          <rPr>
            <sz val="9"/>
            <color indexed="81"/>
            <rFont val="Tahoma"/>
            <family val="2"/>
            <charset val="186"/>
          </rPr>
          <t xml:space="preserve">
5.1.9. Įrengta naujų bendrojo ugdymo vietų šiaurinėje miesto dalyje, vnt.
5.1.12. Įgyvendinta investicinių projektų bendrojo lavinimo ir neformalaus ugdymo srityje, vnt.</t>
        </r>
      </text>
    </comment>
    <comment ref="G133" authorId="1" shapeId="0">
      <text>
        <r>
          <rPr>
            <sz val="9"/>
            <color indexed="81"/>
            <rFont val="Tahoma"/>
            <family val="2"/>
            <charset val="186"/>
          </rPr>
          <t xml:space="preserve">P-1.3.1.1.
</t>
        </r>
      </text>
    </comment>
    <comment ref="G135" authorId="1" shapeId="0">
      <text>
        <r>
          <rPr>
            <sz val="9"/>
            <color indexed="81"/>
            <rFont val="Tahoma"/>
            <family val="2"/>
            <charset val="186"/>
          </rPr>
          <t xml:space="preserve">P-2.2.1.2
</t>
        </r>
      </text>
    </comment>
    <comment ref="O135" authorId="1" shapeId="0">
      <text>
        <r>
          <rPr>
            <sz val="9"/>
            <color indexed="81"/>
            <rFont val="Tahoma"/>
            <family val="2"/>
            <charset val="186"/>
          </rPr>
          <t xml:space="preserve">Gilijos ir Gorkio
</t>
        </r>
      </text>
    </comment>
    <comment ref="P135" authorId="1" shapeId="0">
      <text>
        <r>
          <rPr>
            <sz val="9"/>
            <color indexed="81"/>
            <rFont val="Tahoma"/>
            <family val="2"/>
            <charset val="186"/>
          </rPr>
          <t xml:space="preserve">Aukuro
</t>
        </r>
      </text>
    </comment>
    <comment ref="Q135" authorId="1" shapeId="0">
      <text>
        <r>
          <rPr>
            <sz val="9"/>
            <color indexed="81"/>
            <rFont val="Tahoma"/>
            <family val="2"/>
            <charset val="186"/>
          </rPr>
          <t xml:space="preserve">Sendvario ir Baltijos 
</t>
        </r>
      </text>
    </comment>
    <comment ref="R135" authorId="1" shapeId="0">
      <text>
        <r>
          <rPr>
            <sz val="9"/>
            <color indexed="81"/>
            <rFont val="Tahoma"/>
            <family val="2"/>
            <charset val="186"/>
          </rPr>
          <t xml:space="preserve">Varpo gimnazijos
</t>
        </r>
      </text>
    </comment>
    <comment ref="K136" authorId="1" shapeId="0">
      <text>
        <r>
          <rPr>
            <sz val="9"/>
            <color indexed="81"/>
            <rFont val="Tahoma"/>
            <family val="2"/>
            <charset val="186"/>
          </rPr>
          <t xml:space="preserve">M. Gorkio stadiono tęstiniams darbams, tech. priežiūrai ir projekto vykdymo priežiūrai
</t>
        </r>
      </text>
    </comment>
    <comment ref="J137" authorId="1" shapeId="0">
      <text>
        <r>
          <rPr>
            <sz val="9"/>
            <color indexed="81"/>
            <rFont val="Tahoma"/>
            <family val="2"/>
            <charset val="186"/>
          </rPr>
          <t xml:space="preserve">Vitės stadionui KLASCO lėšos
</t>
        </r>
      </text>
    </comment>
    <comment ref="G139" authorId="0" shapeId="0">
      <text>
        <r>
          <rPr>
            <b/>
            <sz val="9"/>
            <color indexed="81"/>
            <rFont val="Tahoma"/>
            <family val="2"/>
            <charset val="186"/>
          </rPr>
          <t>5.1. Ikimokyklinio ir bendrojo ugdymo paslaugų prieinamumo ir kokybės gerinimas</t>
        </r>
        <r>
          <rPr>
            <sz val="9"/>
            <color indexed="81"/>
            <rFont val="Tahoma"/>
            <family val="2"/>
            <charset val="186"/>
          </rPr>
          <t>:
5.1.12. Įgyvendinta investicinių projektų bendrojo lavinimo ir neformalaus ugdymo srityje, vnt.</t>
        </r>
      </text>
    </comment>
    <comment ref="P139" authorId="1" shapeId="0">
      <text>
        <r>
          <rPr>
            <sz val="9"/>
            <color indexed="81"/>
            <rFont val="Tahoma"/>
            <family val="2"/>
            <charset val="186"/>
          </rPr>
          <t xml:space="preserve">Planuojama nupirkti  sporto įrangą Verdenės, Smeltės, L. Stulpino progimnazijoms ir Varpo gimnazijai
</t>
        </r>
      </text>
    </comment>
    <comment ref="O145" authorId="1" shapeId="0">
      <text>
        <r>
          <rPr>
            <sz val="9"/>
            <color indexed="81"/>
            <rFont val="Tahoma"/>
            <family val="2"/>
            <charset val="186"/>
          </rPr>
          <t xml:space="preserve">Aitvaro, Versmės
</t>
        </r>
      </text>
    </comment>
    <comment ref="P145" authorId="1" shapeId="0">
      <text>
        <r>
          <rPr>
            <sz val="9"/>
            <color indexed="81"/>
            <rFont val="Tahoma"/>
            <family val="2"/>
            <charset val="186"/>
          </rPr>
          <t xml:space="preserve">Baltijos gimnazija
</t>
        </r>
      </text>
    </comment>
    <comment ref="O147" authorId="1" shapeId="0">
      <text>
        <r>
          <rPr>
            <sz val="9"/>
            <color indexed="81"/>
            <rFont val="Tahoma"/>
            <family val="2"/>
            <charset val="186"/>
          </rPr>
          <t xml:space="preserve">Vyturio progimnazija, vykdytojas-pati įstaiga
</t>
        </r>
      </text>
    </comment>
    <comment ref="P147" authorId="1" shapeId="0">
      <text>
        <r>
          <rPr>
            <sz val="9"/>
            <color indexed="81"/>
            <rFont val="Tahoma"/>
            <family val="2"/>
            <charset val="186"/>
          </rPr>
          <t xml:space="preserve">Vyturio progimnazija
</t>
        </r>
      </text>
    </comment>
    <comment ref="G152" authorId="1" shapeId="0">
      <text>
        <r>
          <rPr>
            <sz val="9"/>
            <color indexed="81"/>
            <rFont val="Tahoma"/>
            <family val="2"/>
            <charset val="186"/>
          </rPr>
          <t xml:space="preserve">P-1.3.1.1.
</t>
        </r>
      </text>
    </comment>
    <comment ref="G154" authorId="1" shapeId="0">
      <text>
        <r>
          <rPr>
            <sz val="9"/>
            <color indexed="81"/>
            <rFont val="Tahoma"/>
            <family val="2"/>
            <charset val="186"/>
          </rPr>
          <t xml:space="preserve">P-1.3.1.1
</t>
        </r>
      </text>
    </comment>
    <comment ref="G157" authorId="1" shapeId="0">
      <text>
        <r>
          <rPr>
            <sz val="9"/>
            <color indexed="81"/>
            <rFont val="Tahoma"/>
            <family val="2"/>
            <charset val="186"/>
          </rPr>
          <t xml:space="preserve">P-1.3.1.1.
</t>
        </r>
      </text>
    </comment>
    <comment ref="G159" authorId="1" shapeId="0">
      <text>
        <r>
          <rPr>
            <sz val="9"/>
            <color indexed="81"/>
            <rFont val="Tahoma"/>
            <family val="2"/>
            <charset val="186"/>
          </rPr>
          <t xml:space="preserve">P-1.3.1.1.
</t>
        </r>
      </text>
    </comment>
    <comment ref="G166" authorId="0" shapeId="0">
      <text>
        <r>
          <rPr>
            <b/>
            <sz val="9"/>
            <color indexed="81"/>
            <rFont val="Tahoma"/>
            <family val="2"/>
            <charset val="186"/>
          </rPr>
          <t>5.1. Ikimokyklinio ir bendrojo ugdymo paslaugų prieinamumo ir kokybės gerinimas</t>
        </r>
        <r>
          <rPr>
            <sz val="9"/>
            <color indexed="81"/>
            <rFont val="Tahoma"/>
            <family val="2"/>
            <charset val="186"/>
          </rPr>
          <t>:
5.1.12. Įgyvendinta investicinių projektų bendrojo lavinimo ir neformalaus ugdymo srityje, vnt.</t>
        </r>
      </text>
    </comment>
    <comment ref="G168" authorId="1" shapeId="0">
      <text>
        <r>
          <rPr>
            <sz val="9"/>
            <color indexed="81"/>
            <rFont val="Tahoma"/>
            <family val="2"/>
            <charset val="186"/>
          </rPr>
          <t xml:space="preserve">P-1.3.1.1.
</t>
        </r>
      </text>
    </comment>
    <comment ref="G172" authorId="0" shapeId="0">
      <text>
        <r>
          <rPr>
            <b/>
            <sz val="9"/>
            <color indexed="81"/>
            <rFont val="Tahoma"/>
            <family val="2"/>
            <charset val="186"/>
          </rPr>
          <t>5.1. Ikimokyklinio ir bendrojo ugdymo paslaugų prieinamumo ir kokybės gerinimas</t>
        </r>
        <r>
          <rPr>
            <sz val="9"/>
            <color indexed="81"/>
            <rFont val="Tahoma"/>
            <family val="2"/>
            <charset val="186"/>
          </rPr>
          <t>:
5.1.4. Įrengta naujų ikimokyklinio ugdymo vietų centrinėje ir šiaurinėje miesto dalyse
5.1.5. Renovuota ikimokyklinio ugdymo įstaigų pastatų, vnt.
5.1.12. Įgyvendinta investicinių projektų bendrojo lavinimo ir neformalaus ugdymo srityje, vnt.</t>
        </r>
      </text>
    </comment>
    <comment ref="G173" authorId="1" shapeId="0">
      <text>
        <r>
          <rPr>
            <sz val="9"/>
            <color indexed="81"/>
            <rFont val="Tahoma"/>
            <family val="2"/>
            <charset val="186"/>
          </rPr>
          <t xml:space="preserve">P-1.3.1.1.
</t>
        </r>
      </text>
    </comment>
    <comment ref="F178" authorId="1" shapeId="0">
      <text>
        <r>
          <rPr>
            <b/>
            <sz val="9"/>
            <color indexed="81"/>
            <rFont val="Tahoma"/>
            <family val="2"/>
            <charset val="186"/>
          </rPr>
          <t xml:space="preserve">Rima Ališauskė:
</t>
        </r>
        <r>
          <rPr>
            <sz val="9"/>
            <color indexed="81"/>
            <rFont val="Tahoma"/>
            <family val="2"/>
            <charset val="186"/>
          </rPr>
          <t>2023 m.</t>
        </r>
        <r>
          <rPr>
            <b/>
            <sz val="9"/>
            <color indexed="81"/>
            <rFont val="Tahoma"/>
            <family val="2"/>
            <charset val="186"/>
          </rPr>
          <t xml:space="preserve"> </t>
        </r>
        <r>
          <rPr>
            <sz val="9"/>
            <color indexed="81"/>
            <rFont val="Tahoma"/>
            <family val="2"/>
            <charset val="186"/>
          </rPr>
          <t xml:space="preserve">rekonstruotas 1 pastatas l/d "Saulutės" 100 proc., 2024 m. parengti 2 tech. projektai, rekonstruotas 1 pastatas l/d "Vėtrungėlė" (l/d "Vėrinėlis" skyrius) 40 proc., 2025 m. parengti 2 tech. projektai, rekonstruotas 1 pastatas l/d "Vėtrungėlė" (l/d "Vėrinėlis" skyrius) 100 proc.; rekonstruotas l/d "Vėtrungėlė" (l/d "Pingvinukas"skyrius) 40 proc.
</t>
        </r>
      </text>
    </comment>
    <comment ref="N178" authorId="1" shapeId="0">
      <text>
        <r>
          <rPr>
            <sz val="9"/>
            <color indexed="81"/>
            <rFont val="Tahoma"/>
            <family val="2"/>
            <charset val="186"/>
          </rPr>
          <t>l/d Saulutė ir Vėrinėlis techn. projektai yra parengti</t>
        </r>
        <r>
          <rPr>
            <sz val="9"/>
            <color indexed="81"/>
            <rFont val="Tahoma"/>
            <family val="2"/>
            <charset val="186"/>
          </rPr>
          <t xml:space="preserve">
</t>
        </r>
      </text>
    </comment>
    <comment ref="O178" authorId="1" shapeId="0">
      <text>
        <r>
          <rPr>
            <sz val="9"/>
            <color indexed="81"/>
            <rFont val="Tahoma"/>
            <family val="2"/>
            <charset val="186"/>
          </rPr>
          <t xml:space="preserve">Boružėlė 
</t>
        </r>
      </text>
    </comment>
    <comment ref="Q178" authorId="1" shapeId="0">
      <text>
        <r>
          <rPr>
            <sz val="9"/>
            <color indexed="81"/>
            <rFont val="Tahoma"/>
            <family val="2"/>
            <charset val="186"/>
          </rPr>
          <t xml:space="preserve">l/d "Vėtrungėlė" (l/d "Pingvinukas"skyrius) ir l/d "Putinėlis" ESCO
</t>
        </r>
      </text>
    </comment>
    <comment ref="R178" authorId="1" shapeId="0">
      <text>
        <r>
          <rPr>
            <sz val="9"/>
            <color indexed="81"/>
            <rFont val="Tahoma"/>
            <family val="2"/>
            <charset val="186"/>
          </rPr>
          <t xml:space="preserve">l/d "Radastėlė" ESCO ir l/d "Kregždutė" ESCO
</t>
        </r>
      </text>
    </comment>
    <comment ref="G179" authorId="1" shapeId="0">
      <text>
        <r>
          <rPr>
            <sz val="9"/>
            <color indexed="81"/>
            <rFont val="Tahoma"/>
            <family val="2"/>
            <charset val="186"/>
          </rPr>
          <t xml:space="preserve">P-1.3.1.1.
</t>
        </r>
      </text>
    </comment>
    <comment ref="G182" authorId="1" shapeId="0">
      <text>
        <r>
          <rPr>
            <sz val="9"/>
            <color indexed="81"/>
            <rFont val="Tahoma"/>
            <family val="2"/>
            <charset val="186"/>
          </rPr>
          <t xml:space="preserve">P-1.3.1.1.
</t>
        </r>
      </text>
    </comment>
    <comment ref="G184" authorId="1" shapeId="0">
      <text>
        <r>
          <rPr>
            <sz val="9"/>
            <color indexed="81"/>
            <rFont val="Tahoma"/>
            <family val="2"/>
            <charset val="186"/>
          </rPr>
          <t xml:space="preserve">P-1.3.1.1.
</t>
        </r>
      </text>
    </comment>
    <comment ref="N184" authorId="1" shapeId="0">
      <text>
        <r>
          <rPr>
            <sz val="9"/>
            <color indexed="81"/>
            <rFont val="Tahoma"/>
            <family val="2"/>
            <charset val="186"/>
          </rPr>
          <t xml:space="preserve">Techninis projektas parengtas 2019 m.
</t>
        </r>
      </text>
    </comment>
    <comment ref="N185" authorId="1" shapeId="0">
      <text>
        <r>
          <rPr>
            <sz val="9"/>
            <color indexed="81"/>
            <rFont val="Tahoma"/>
            <family val="2"/>
            <charset val="186"/>
          </rPr>
          <t xml:space="preserve">Techninis projektas parengtas 2019 m.
</t>
        </r>
      </text>
    </comment>
    <comment ref="G186" authorId="1" shapeId="0">
      <text>
        <r>
          <rPr>
            <sz val="9"/>
            <color indexed="81"/>
            <rFont val="Tahoma"/>
            <family val="2"/>
            <charset val="186"/>
          </rPr>
          <t xml:space="preserve">P-1.3.1.1.
</t>
        </r>
      </text>
    </comment>
    <comment ref="G188" authorId="1" shapeId="0">
      <text>
        <r>
          <rPr>
            <sz val="9"/>
            <color indexed="81"/>
            <rFont val="Tahoma"/>
            <family val="2"/>
            <charset val="186"/>
          </rPr>
          <t xml:space="preserve">P-1.3.1.1
</t>
        </r>
      </text>
    </comment>
    <comment ref="G195" authorId="0" shapeId="0">
      <text>
        <r>
          <rPr>
            <b/>
            <sz val="9"/>
            <color indexed="81"/>
            <rFont val="Tahoma"/>
            <family val="2"/>
            <charset val="186"/>
          </rPr>
          <t>5.1. Ikimokyklinio ir bendrojo ugdymo paslaugų prieinamumo ir kokybės gerinimas:</t>
        </r>
        <r>
          <rPr>
            <sz val="9"/>
            <color indexed="81"/>
            <rFont val="Tahoma"/>
            <family val="2"/>
            <charset val="186"/>
          </rPr>
          <t xml:space="preserve">
5.1.12. Įgyvendinta investicinių projektų bendrojo lavinimo ir neformalaus ugdymo srityje, vnt.</t>
        </r>
      </text>
    </comment>
    <comment ref="G202" authorId="1" shapeId="0">
      <text>
        <r>
          <rPr>
            <sz val="9"/>
            <color indexed="81"/>
            <rFont val="Tahoma"/>
            <family val="2"/>
            <charset val="186"/>
          </rPr>
          <t xml:space="preserve">P-1.3.1.1
</t>
        </r>
      </text>
    </comment>
    <comment ref="G203" authorId="1" shapeId="0">
      <text>
        <r>
          <rPr>
            <sz val="9"/>
            <color indexed="81"/>
            <rFont val="Tahoma"/>
            <family val="2"/>
            <charset val="186"/>
          </rPr>
          <t xml:space="preserve">P-1.3.1.1
</t>
        </r>
      </text>
    </comment>
    <comment ref="P203" authorId="1" shapeId="0">
      <text>
        <r>
          <rPr>
            <sz val="9"/>
            <color indexed="81"/>
            <rFont val="Tahoma"/>
            <family val="2"/>
            <charset val="186"/>
          </rPr>
          <t xml:space="preserve">Vaikų laisvalaikio centro klubuose „Saulutė“ ir „Švyturys“ ir Pedagoginėje psichologinėje tarnyboje
</t>
        </r>
      </text>
    </comment>
    <comment ref="O206" authorId="1" shapeId="0">
      <text>
        <r>
          <rPr>
            <sz val="9"/>
            <color indexed="81"/>
            <rFont val="Tahoma"/>
            <family val="2"/>
            <charset val="186"/>
          </rPr>
          <t>Ąžuolyno ir Aitvaro gimnazijos</t>
        </r>
        <r>
          <rPr>
            <sz val="9"/>
            <color indexed="81"/>
            <rFont val="Tahoma"/>
            <family val="2"/>
            <charset val="186"/>
          </rPr>
          <t xml:space="preserve">
</t>
        </r>
      </text>
    </comment>
    <comment ref="P206" authorId="1" shapeId="0">
      <text>
        <r>
          <rPr>
            <sz val="9"/>
            <color indexed="81"/>
            <rFont val="Tahoma"/>
            <family val="2"/>
            <charset val="186"/>
          </rPr>
          <t>Varpo gimnazija
Jūrų kadetų mokykla</t>
        </r>
        <r>
          <rPr>
            <sz val="9"/>
            <color indexed="81"/>
            <rFont val="Tahoma"/>
            <family val="2"/>
            <charset val="186"/>
          </rPr>
          <t xml:space="preserve">
</t>
        </r>
      </text>
    </comment>
    <comment ref="P225" authorId="1" shapeId="0">
      <text>
        <r>
          <rPr>
            <sz val="9"/>
            <color indexed="81"/>
            <rFont val="Tahoma"/>
            <family val="2"/>
            <charset val="186"/>
          </rPr>
          <t xml:space="preserve">Adomo Brako dailės mokykla, 
Juozo Karoso muzikos mokykla,
Jeronimo Kačinsko muzikos mokykla,
Pedagoginė psichologinė tarnyba,
Pedagogų švietimo ir kultūros centras
</t>
        </r>
      </text>
    </comment>
    <comment ref="G228" authorId="1" shapeId="0">
      <text>
        <r>
          <rPr>
            <sz val="9"/>
            <color indexed="81"/>
            <rFont val="Tahoma"/>
            <family val="2"/>
            <charset val="186"/>
          </rPr>
          <t xml:space="preserve">P-1.3.1.2
</t>
        </r>
      </text>
    </comment>
    <comment ref="O235" authorId="1" shapeId="0">
      <text>
        <r>
          <rPr>
            <sz val="9"/>
            <color indexed="81"/>
            <rFont val="Tahoma"/>
            <family val="2"/>
            <charset val="186"/>
          </rPr>
          <t xml:space="preserve">1. l/d Alksniukas
2. l/d Berželis 
3. l/d Du gaideliai
4. l/d Eglutė
5. l/d Inkarėlis
6. l/d Linelis
7. l/d Pakalnutė
8. l/d Pumpurėlis
9. l/d Radastėlė
10. l/d Traukinukas
11. l/d Žemuogėlė
12. l/d Žilvitis
13. Ąžuolyno gimn.
14. Baltijos gimn.
15. Varpo gimn.
16. Vėtrungės gimn.
17. Vydūno gimn.
18. Vitės progimn.
19. Gedminų progimn.
20. Smeltės progimn.
21. Vyturio progimn.
22. Gilijos pradinė
23. l/d Želmenėlis
24. Pajūrio progimn.
25. l/d Sakalėlis
26. l/d Šaltinėlis
</t>
        </r>
      </text>
    </comment>
    <comment ref="P235" authorId="1" shapeId="0">
      <text>
        <r>
          <rPr>
            <b/>
            <sz val="9"/>
            <color indexed="81"/>
            <rFont val="Tahoma"/>
            <family val="2"/>
            <charset val="186"/>
          </rPr>
          <t>Regina Intienė:</t>
        </r>
        <r>
          <rPr>
            <sz val="9"/>
            <color indexed="81"/>
            <rFont val="Tahoma"/>
            <family val="2"/>
            <charset val="186"/>
          </rPr>
          <t xml:space="preserve">
9 darželiai:
1. 2. l/d Ąžuoliukas
2. l/d Bangelė
3. l/d Berželis
4. l/d Bitutė
5. l/d Čiauškutė
6. l/d Pagrandukas
7. l/d Papartėlis
8. l/d Radastėlė
9. l/d Nykštukas
7 mokyklos:
1. Žemynos gimnaz.
2. S. Dacho progim.
3. Gedminų gimn.
4. Pajūrio progimn.
5. Vyturio gimn.
6. Gilijos pradinė
7. Saulutės m/d
Kanalizacijos remontas 2 įstaigose:
1. L. Stulpino progimn.
2. l/d Papartėlis
Avariniai darbai
</t>
        </r>
      </text>
    </comment>
    <comment ref="O237" authorId="1" shapeId="0">
      <text>
        <r>
          <rPr>
            <sz val="9"/>
            <color indexed="81"/>
            <rFont val="Tahoma"/>
            <family val="2"/>
            <charset val="186"/>
          </rPr>
          <t xml:space="preserve">Rūta, Pušaitė ir Vėtrungėlė, Baltijos gimnazija, Traukinukas, vykdytojos - pačios įstaigos
</t>
        </r>
      </text>
    </comment>
    <comment ref="O242" authorId="1" shapeId="0">
      <text>
        <r>
          <rPr>
            <sz val="9"/>
            <color indexed="81"/>
            <rFont val="Tahoma"/>
            <family val="2"/>
            <charset val="186"/>
          </rPr>
          <t xml:space="preserve">Versmės prog
</t>
        </r>
      </text>
    </comment>
    <comment ref="O243" authorId="1" shapeId="0">
      <text>
        <r>
          <rPr>
            <sz val="9"/>
            <color indexed="81"/>
            <rFont val="Tahoma"/>
            <family val="2"/>
            <charset val="186"/>
          </rPr>
          <t xml:space="preserve">Liepaitė, Du gaideliai, regos ugdymo centras
</t>
        </r>
      </text>
    </comment>
    <comment ref="P243" authorId="1" shapeId="0">
      <text>
        <r>
          <rPr>
            <b/>
            <sz val="9"/>
            <color indexed="81"/>
            <rFont val="Tahoma"/>
            <family val="2"/>
            <charset val="186"/>
          </rPr>
          <t xml:space="preserve">Regina Intienė:
</t>
        </r>
        <r>
          <rPr>
            <sz val="9"/>
            <color indexed="81"/>
            <rFont val="Tahoma"/>
            <family val="2"/>
            <charset val="186"/>
          </rPr>
          <t xml:space="preserve">1. l/d Kregždutė
2. l/d Radastėlė
3. Versmės progimn.
4. l/d Pušaitė
</t>
        </r>
      </text>
    </comment>
    <comment ref="O244" authorId="1" shapeId="0">
      <text>
        <r>
          <rPr>
            <sz val="9"/>
            <color indexed="81"/>
            <rFont val="Tahoma"/>
            <family val="2"/>
            <charset val="186"/>
          </rPr>
          <t>Čiauškutė</t>
        </r>
        <r>
          <rPr>
            <sz val="9"/>
            <color indexed="81"/>
            <rFont val="Tahoma"/>
            <family val="2"/>
            <charset val="186"/>
          </rPr>
          <t xml:space="preserve">
</t>
        </r>
      </text>
    </comment>
    <comment ref="P245" authorId="1" shapeId="0">
      <text>
        <r>
          <rPr>
            <b/>
            <sz val="9"/>
            <color indexed="81"/>
            <rFont val="Tahoma"/>
            <family val="2"/>
            <charset val="186"/>
          </rPr>
          <t xml:space="preserve">Regina Intienė:
</t>
        </r>
        <r>
          <rPr>
            <sz val="9"/>
            <color indexed="81"/>
            <rFont val="Tahoma"/>
            <family val="2"/>
            <charset val="186"/>
          </rPr>
          <t xml:space="preserve">L/d Vyturėlis išorinių laiptų rekonstrukcijos projektas
</t>
        </r>
      </text>
    </comment>
    <comment ref="Q246" authorId="1" shapeId="0">
      <text>
        <r>
          <rPr>
            <b/>
            <sz val="9"/>
            <color indexed="81"/>
            <rFont val="Tahoma"/>
            <family val="2"/>
            <charset val="186"/>
          </rPr>
          <t xml:space="preserve">Regina Intienė:
</t>
        </r>
        <r>
          <rPr>
            <sz val="9"/>
            <color indexed="81"/>
            <rFont val="Tahoma"/>
            <family val="2"/>
            <charset val="186"/>
          </rPr>
          <t xml:space="preserve">l/d Vyturėlis išorinių laiptų remontas
</t>
        </r>
      </text>
    </comment>
    <comment ref="O251" authorId="1" shapeId="0">
      <text>
        <r>
          <rPr>
            <sz val="9"/>
            <color indexed="81"/>
            <rFont val="Tahoma"/>
            <family val="2"/>
            <charset val="186"/>
          </rPr>
          <t xml:space="preserve">1. „Žemynos“ gimnazija
2. „Gilijos“ pradinė mokykla
3.  „Versmės“ progimnazija
4. „Vyturio“ progimnazija
5. l/d „Sakalėlis“
6. L/d „Šermukšnėlė“
7. L/d „Šaltinėlis“
8. L/d „Nykštukas“
9. L/d „Liepaitė“
10. M. Montessori m/d
</t>
        </r>
      </text>
    </comment>
    <comment ref="P251" authorId="1" shapeId="0">
      <text>
        <r>
          <rPr>
            <b/>
            <sz val="9"/>
            <color indexed="81"/>
            <rFont val="Tahoma"/>
            <family val="2"/>
            <charset val="186"/>
          </rPr>
          <t xml:space="preserve">Regina Intienė:
</t>
        </r>
        <r>
          <rPr>
            <sz val="9"/>
            <color indexed="81"/>
            <rFont val="Tahoma"/>
            <family val="2"/>
            <charset val="186"/>
          </rPr>
          <t xml:space="preserve">1. Žemynos gimn.
2. Vydūno gimn.
3. Kadetų mokykla
4. l/d Švyturėlis
5. M. Montesorri m/d
</t>
        </r>
      </text>
    </comment>
    <comment ref="P252" authorId="1" shapeId="0">
      <text>
        <r>
          <rPr>
            <b/>
            <sz val="9"/>
            <color indexed="81"/>
            <rFont val="Tahoma"/>
            <family val="2"/>
            <charset val="186"/>
          </rPr>
          <t xml:space="preserve">Regina Intienė:
</t>
        </r>
        <r>
          <rPr>
            <sz val="9"/>
            <color indexed="81"/>
            <rFont val="Tahoma"/>
            <family val="2"/>
            <charset val="186"/>
          </rPr>
          <t xml:space="preserve">1. l/d Žilvitis
2. Vyturio progim.
3. Gilijos pradinė
4. M. Mažvydo progimn.
5. Saulėtekio progimn.
6. ll/d Pušaitė
7. l/d Žemuogėlė
</t>
        </r>
        <r>
          <rPr>
            <b/>
            <sz val="9"/>
            <color indexed="81"/>
            <rFont val="Tahoma"/>
            <family val="2"/>
            <charset val="186"/>
          </rPr>
          <t xml:space="preserve">
</t>
        </r>
        <r>
          <rPr>
            <sz val="9"/>
            <color indexed="81"/>
            <rFont val="Tahoma"/>
            <family val="2"/>
            <charset val="186"/>
          </rPr>
          <t xml:space="preserve">
</t>
        </r>
      </text>
    </comment>
    <comment ref="O253" authorId="1" shapeId="0">
      <text>
        <r>
          <rPr>
            <sz val="9"/>
            <color indexed="81"/>
            <rFont val="Tahoma"/>
            <family val="2"/>
            <charset val="186"/>
          </rPr>
          <t xml:space="preserve">1. Klaipėdos Baltijos gimnazija
2. Saulėtekio progimnazija
3. Versmės progimnazija
4. l/d Radastėlė
5. Vėtrungės gimnazija
6. l/d Traukinukas
7. M. Gorkio progimnazija
8. l/d Papartėlis
9. Vyturio progimnazija
10. Klaipėdos Jūrų kadetų mokykla
Avariniai
</t>
        </r>
      </text>
    </comment>
    <comment ref="P253" authorId="1" shapeId="0">
      <text>
        <r>
          <rPr>
            <sz val="9"/>
            <color indexed="81"/>
            <rFont val="Tahoma"/>
            <family val="2"/>
            <charset val="186"/>
          </rPr>
          <t xml:space="preserve">lopšelių-darželių „Bangelė“, „Šaltinėlis“, „Nykštukas“ ir „Ąžuoliukas“, „Smeltės“ progimnazijos, Suaugusiųjų ir Vytauto Didžiojo gimnazijų
</t>
        </r>
      </text>
    </comment>
    <comment ref="O254" authorId="1" shapeId="0">
      <text>
        <r>
          <rPr>
            <sz val="9"/>
            <color indexed="81"/>
            <rFont val="Tahoma"/>
            <family val="2"/>
            <charset val="186"/>
          </rPr>
          <t xml:space="preserve">Gorkio progimnazijos ir l/d Šermukšnėlė projektai
</t>
        </r>
      </text>
    </comment>
    <comment ref="P254" authorId="1" shapeId="0">
      <text>
        <r>
          <rPr>
            <b/>
            <sz val="9"/>
            <color indexed="81"/>
            <rFont val="Tahoma"/>
            <family val="2"/>
            <charset val="186"/>
          </rPr>
          <t xml:space="preserve">Regina Intienė:
</t>
        </r>
        <r>
          <rPr>
            <sz val="9"/>
            <color indexed="81"/>
            <rFont val="Tahoma"/>
            <family val="2"/>
            <charset val="186"/>
          </rPr>
          <t xml:space="preserve">1. M. Mažvydo progimn.
2. l/d Du gaideliai
</t>
        </r>
      </text>
    </comment>
    <comment ref="Q254" authorId="1" shapeId="0">
      <text>
        <r>
          <rPr>
            <b/>
            <sz val="9"/>
            <color indexed="81"/>
            <rFont val="Tahoma"/>
            <family val="2"/>
            <charset val="186"/>
          </rPr>
          <t xml:space="preserve">Regina Intienė:
</t>
        </r>
        <r>
          <rPr>
            <sz val="9"/>
            <color indexed="81"/>
            <rFont val="Tahoma"/>
            <family val="2"/>
            <charset val="186"/>
          </rPr>
          <t xml:space="preserve">l/d Liepaitė
</t>
        </r>
      </text>
    </comment>
    <comment ref="O255" authorId="1" shapeId="0">
      <text>
        <r>
          <rPr>
            <sz val="9"/>
            <color indexed="81"/>
            <rFont val="Tahoma"/>
            <family val="2"/>
            <charset val="186"/>
          </rPr>
          <t xml:space="preserve">Gorkio progimnazijos ir l/d Šermukšnėlė
</t>
        </r>
      </text>
    </comment>
    <comment ref="P255" authorId="1" shapeId="0">
      <text>
        <r>
          <rPr>
            <sz val="9"/>
            <color indexed="81"/>
            <rFont val="Tahoma"/>
            <family val="2"/>
            <charset val="186"/>
          </rPr>
          <t xml:space="preserve">Uostamiesčio progimnazijos ir l/d Šermukšnėlė
</t>
        </r>
      </text>
    </comment>
    <comment ref="Q255" authorId="1" shapeId="0">
      <text>
        <r>
          <rPr>
            <b/>
            <sz val="9"/>
            <color indexed="81"/>
            <rFont val="Tahoma"/>
            <family val="2"/>
            <charset val="186"/>
          </rPr>
          <t xml:space="preserve">Regina Intienė:
</t>
        </r>
        <r>
          <rPr>
            <sz val="9"/>
            <color indexed="81"/>
            <rFont val="Tahoma"/>
            <family val="2"/>
            <charset val="186"/>
          </rPr>
          <t xml:space="preserve">Mažvydo, Du gaideliai
</t>
        </r>
      </text>
    </comment>
    <comment ref="R255" authorId="1" shapeId="0">
      <text>
        <r>
          <rPr>
            <b/>
            <sz val="9"/>
            <color indexed="81"/>
            <rFont val="Tahoma"/>
            <family val="2"/>
            <charset val="186"/>
          </rPr>
          <t xml:space="preserve">Regina Intienė:
</t>
        </r>
        <r>
          <rPr>
            <sz val="9"/>
            <color indexed="81"/>
            <rFont val="Tahoma"/>
            <family val="2"/>
            <charset val="186"/>
          </rPr>
          <t xml:space="preserve">Liepaitė
</t>
        </r>
      </text>
    </comment>
    <comment ref="O257" authorId="1" shapeId="0">
      <text>
        <r>
          <rPr>
            <sz val="9"/>
            <color indexed="81"/>
            <rFont val="Tahoma"/>
            <family val="2"/>
            <charset val="186"/>
          </rPr>
          <t xml:space="preserve"> RUC
</t>
        </r>
      </text>
    </comment>
    <comment ref="P257" authorId="1" shapeId="0">
      <text>
        <r>
          <rPr>
            <b/>
            <sz val="9"/>
            <color indexed="81"/>
            <rFont val="Tahoma"/>
            <family val="2"/>
            <charset val="186"/>
          </rPr>
          <t xml:space="preserve">Regina Intienė:
</t>
        </r>
        <r>
          <rPr>
            <sz val="9"/>
            <color indexed="81"/>
            <rFont val="Tahoma"/>
            <family val="2"/>
            <charset val="186"/>
          </rPr>
          <t xml:space="preserve">1. Medeinės mokykla
VDG ir l/d Traukinukas - rengiami projektai
</t>
        </r>
      </text>
    </comment>
    <comment ref="O259" authorId="1" shapeId="0">
      <text>
        <r>
          <rPr>
            <sz val="9"/>
            <color indexed="81"/>
            <rFont val="Tahoma"/>
            <family val="2"/>
            <charset val="186"/>
          </rPr>
          <t>Karalienės Luizės jaunimo centro patalpos, adresu Paryžiaus Komunos g. 16A.</t>
        </r>
        <r>
          <rPr>
            <sz val="9"/>
            <color indexed="81"/>
            <rFont val="Tahoma"/>
            <family val="2"/>
            <charset val="186"/>
          </rPr>
          <t xml:space="preserve">
</t>
        </r>
      </text>
    </comment>
    <comment ref="G269" authorId="1" shapeId="0">
      <text>
        <r>
          <rPr>
            <sz val="9"/>
            <color indexed="81"/>
            <rFont val="Tahoma"/>
            <family val="2"/>
            <charset val="186"/>
          </rPr>
          <t xml:space="preserve">P-3.3.2.3
</t>
        </r>
      </text>
    </comment>
    <comment ref="J269" authorId="1" shapeId="0">
      <text>
        <r>
          <rPr>
            <b/>
            <sz val="9"/>
            <color indexed="81"/>
            <rFont val="Tahoma"/>
            <family val="2"/>
            <charset val="186"/>
          </rPr>
          <t xml:space="preserve">Regina Intienė:
</t>
        </r>
        <r>
          <rPr>
            <sz val="9"/>
            <color indexed="81"/>
            <rFont val="Tahoma"/>
            <family val="2"/>
            <charset val="186"/>
          </rPr>
          <t xml:space="preserve">elektrinių techninei priežiūrai
</t>
        </r>
      </text>
    </comment>
    <comment ref="O269" authorId="1" shapeId="0">
      <text>
        <r>
          <rPr>
            <sz val="9"/>
            <color indexed="81"/>
            <rFont val="Tahoma"/>
            <family val="2"/>
            <charset val="186"/>
          </rPr>
          <t xml:space="preserve">"Verdenės" progimnazija ir l/d. Ąžuoliukas
</t>
        </r>
      </text>
    </comment>
    <comment ref="J270" authorId="1" shapeId="0">
      <text>
        <r>
          <rPr>
            <b/>
            <sz val="9"/>
            <color indexed="81"/>
            <rFont val="Tahoma"/>
            <family val="2"/>
            <charset val="186"/>
          </rPr>
          <t>Regina Intienė:</t>
        </r>
        <r>
          <rPr>
            <sz val="9"/>
            <color indexed="81"/>
            <rFont val="Tahoma"/>
            <family val="2"/>
            <charset val="186"/>
          </rPr>
          <t xml:space="preserve"> perduoti įstaigoms
</t>
        </r>
      </text>
    </comment>
    <comment ref="O270" authorId="1" shapeId="0">
      <text>
        <r>
          <rPr>
            <sz val="9"/>
            <color indexed="81"/>
            <rFont val="Tahoma"/>
            <family val="2"/>
            <charset val="186"/>
          </rPr>
          <t xml:space="preserve">1. l/d Vyturėlis;
2. Gedminų progimn.;
3. S. Dacho progimn.;
4. Vitės progim.;
5. Smeltės progimn.
</t>
        </r>
      </text>
    </comment>
    <comment ref="P270" authorId="1" shapeId="0">
      <text>
        <r>
          <rPr>
            <sz val="9"/>
            <color indexed="81"/>
            <rFont val="Tahoma"/>
            <family val="2"/>
            <charset val="186"/>
          </rPr>
          <t>1. l/d Vyturėlis;
2. Gedminų prog.
3. S. Dacho progim.
4. Smeltės prog.
5. Vitės prog.</t>
        </r>
      </text>
    </comment>
    <comment ref="P273" authorId="2" shapeId="0">
      <text>
        <r>
          <rPr>
            <b/>
            <sz val="9"/>
            <color indexed="81"/>
            <rFont val="Tahoma"/>
            <family val="2"/>
            <charset val="186"/>
          </rPr>
          <t>Ingrida Urbonaviciene:</t>
        </r>
        <r>
          <rPr>
            <sz val="9"/>
            <color indexed="81"/>
            <rFont val="Tahoma"/>
            <family val="2"/>
            <charset val="186"/>
          </rPr>
          <t xml:space="preserve">
Čiauškutė, Ąžuoliukas, S.Dachas, Vyturėlis, Žemyna, Verdenė, Gedminai</t>
        </r>
      </text>
    </comment>
    <comment ref="J280" authorId="1" shapeId="0">
      <text>
        <r>
          <rPr>
            <sz val="9"/>
            <color indexed="81"/>
            <rFont val="Tahoma"/>
            <family val="2"/>
            <charset val="186"/>
          </rPr>
          <t xml:space="preserve">Medeinės ir Litorinos mokykloms
</t>
        </r>
      </text>
    </comment>
  </commentList>
</comments>
</file>

<file path=xl/comments2.xml><?xml version="1.0" encoding="utf-8"?>
<comments xmlns="http://schemas.openxmlformats.org/spreadsheetml/2006/main">
  <authors>
    <author>Snieguole Kacerauskaite</author>
    <author>Asta Česnauskienė</author>
    <author>Ingrida Urbonaviciene</author>
    <author>Indrė Butenienė</author>
  </authors>
  <commentList>
    <comment ref="E23" authorId="0" shapeId="0">
      <text>
        <r>
          <rPr>
            <b/>
            <sz val="9"/>
            <color indexed="81"/>
            <rFont val="Tahoma"/>
            <family val="2"/>
            <charset val="186"/>
          </rPr>
          <t>5.1. Ikimokyklinio ir bendrojo ugdymo paslaugų prieinamumo ir kokybės gerinimas</t>
        </r>
        <r>
          <rPr>
            <sz val="9"/>
            <color indexed="81"/>
            <rFont val="Tahoma"/>
            <family val="2"/>
            <charset val="186"/>
          </rPr>
          <t xml:space="preserve">: 
5.1.3. Įrengta inovatyvių išmanių grupių ikimokyklinio ugdymo įstaigose, vnt. </t>
        </r>
      </text>
    </comment>
    <comment ref="E24" authorId="1" shapeId="0">
      <text>
        <r>
          <rPr>
            <sz val="9"/>
            <color indexed="81"/>
            <rFont val="Tahoma"/>
            <family val="2"/>
            <charset val="186"/>
          </rPr>
          <t xml:space="preserve">P-1.3.2.5
</t>
        </r>
      </text>
    </comment>
    <comment ref="K33" authorId="1" shapeId="0">
      <text>
        <r>
          <rPr>
            <sz val="9"/>
            <color indexed="81"/>
            <rFont val="Tahoma"/>
            <family val="2"/>
            <charset val="186"/>
          </rPr>
          <t xml:space="preserve">Laimingų vaikų pilis (Miško darželis) ir Vaikų ugdymo akademija
</t>
        </r>
      </text>
    </comment>
    <comment ref="K39" authorId="2" shapeId="0">
      <text>
        <r>
          <rPr>
            <b/>
            <sz val="9"/>
            <color indexed="81"/>
            <rFont val="Tahoma"/>
            <family val="2"/>
            <charset val="186"/>
          </rPr>
          <t>Ingrida Urbonaviciene:</t>
        </r>
        <r>
          <rPr>
            <sz val="9"/>
            <color indexed="81"/>
            <rFont val="Tahoma"/>
            <family val="2"/>
            <charset val="186"/>
          </rPr>
          <t xml:space="preserve">
„Gabijos“, Sendvario, Vitės, „Vyturio“ progimnazijos, „Varpo“ gimnazija</t>
        </r>
      </text>
    </comment>
    <comment ref="K42" authorId="1" shapeId="0">
      <text>
        <r>
          <rPr>
            <sz val="9"/>
            <color indexed="81"/>
            <rFont val="Tahoma"/>
            <family val="2"/>
            <charset val="186"/>
          </rPr>
          <t xml:space="preserve">„Aitvaro“, „Žaliakalnio“ gimnazijos, Liudviko Stulpino, „Santarvės“, „Smeltės“ ir „Saulėtekio“ progimnazijos
</t>
        </r>
      </text>
    </comment>
    <comment ref="E44" authorId="1" shapeId="0">
      <text>
        <r>
          <rPr>
            <sz val="9"/>
            <color indexed="81"/>
            <rFont val="Tahoma"/>
            <family val="2"/>
            <charset val="186"/>
          </rPr>
          <t xml:space="preserve">P-1.3.2.3
</t>
        </r>
      </text>
    </comment>
    <comment ref="E52" authorId="0" shapeId="0">
      <text>
        <r>
          <rPr>
            <b/>
            <sz val="9"/>
            <color indexed="81"/>
            <rFont val="Tahoma"/>
            <family val="2"/>
            <charset val="186"/>
          </rPr>
          <t>5.1. Ikimokyklinio ir bendrojo ugdymo paslaugų prieinamumo ir kokybės gerinimas</t>
        </r>
        <r>
          <rPr>
            <sz val="9"/>
            <color indexed="81"/>
            <rFont val="Tahoma"/>
            <family val="2"/>
            <charset val="186"/>
          </rPr>
          <t>: 
5.1.2. Padidintas psichologų, teikiančių paslaugas ikimokyklinio ugdymo įstaigoms, etatų skaičius BĮ Klaipėdos pedagoginė psichologinė tarnyba</t>
        </r>
      </text>
    </comment>
    <comment ref="E54" authorId="1" shapeId="0">
      <text>
        <r>
          <rPr>
            <sz val="9"/>
            <color indexed="81"/>
            <rFont val="Tahoma"/>
            <family val="2"/>
            <charset val="186"/>
          </rPr>
          <t xml:space="preserve">P-2.4.3.3.
</t>
        </r>
      </text>
    </comment>
    <comment ref="E56" authorId="1" shapeId="0">
      <text>
        <r>
          <rPr>
            <sz val="9"/>
            <color indexed="81"/>
            <rFont val="Tahoma"/>
            <family val="2"/>
            <charset val="186"/>
          </rPr>
          <t xml:space="preserve">P-1.3.2.5
</t>
        </r>
      </text>
    </comment>
    <comment ref="E62" authorId="3" shapeId="0">
      <text>
        <r>
          <rPr>
            <b/>
            <sz val="9"/>
            <color indexed="81"/>
            <rFont val="Tahoma"/>
            <family val="2"/>
            <charset val="186"/>
          </rPr>
          <t xml:space="preserve">KEPS 2.2.4. </t>
        </r>
        <r>
          <rPr>
            <sz val="9"/>
            <color indexed="81"/>
            <rFont val="Tahoma"/>
            <family val="2"/>
            <charset val="186"/>
          </rPr>
          <t xml:space="preserve"> Įsteigti gamtos mokslų, technologijų ir inžinerijos, matematikos ir menų (STEAM) centrą </t>
        </r>
      </text>
    </comment>
    <comment ref="E63" authorId="1" shapeId="0">
      <text>
        <r>
          <rPr>
            <sz val="9"/>
            <color indexed="81"/>
            <rFont val="Tahoma"/>
            <family val="2"/>
            <charset val="186"/>
          </rPr>
          <t xml:space="preserve">P-1.3.1.2
</t>
        </r>
      </text>
    </comment>
    <comment ref="E64" authorId="1" shapeId="0">
      <text>
        <r>
          <rPr>
            <sz val="9"/>
            <color indexed="81"/>
            <rFont val="Tahoma"/>
            <family val="2"/>
            <charset val="186"/>
          </rPr>
          <t xml:space="preserve">P-1.3.2.1
</t>
        </r>
      </text>
    </comment>
    <comment ref="E65" authorId="1" shapeId="0">
      <text>
        <r>
          <rPr>
            <sz val="9"/>
            <color indexed="81"/>
            <rFont val="Tahoma"/>
            <family val="2"/>
            <charset val="186"/>
          </rPr>
          <t xml:space="preserve">P-2.2.3.1
</t>
        </r>
      </text>
    </comment>
    <comment ref="K65" authorId="1" shapeId="0">
      <text>
        <r>
          <rPr>
            <sz val="9"/>
            <color indexed="81"/>
            <rFont val="Tahoma"/>
            <family val="2"/>
            <charset val="186"/>
          </rPr>
          <t xml:space="preserve">"Aukuro" ir V. Didžiojo gimnazijos
</t>
        </r>
      </text>
    </comment>
    <comment ref="L65" authorId="1" shapeId="0">
      <text>
        <r>
          <rPr>
            <sz val="9"/>
            <color indexed="81"/>
            <rFont val="Tahoma"/>
            <family val="2"/>
            <charset val="186"/>
          </rPr>
          <t xml:space="preserve">„Aukuro“ gimnazija
</t>
        </r>
      </text>
    </comment>
    <comment ref="M65" authorId="1" shapeId="0">
      <text>
        <r>
          <rPr>
            <sz val="9"/>
            <color indexed="81"/>
            <rFont val="Tahoma"/>
            <family val="2"/>
            <charset val="186"/>
          </rPr>
          <t xml:space="preserve">"Aukuro" gimnazija
</t>
        </r>
      </text>
    </comment>
    <comment ref="E69" authorId="0" shapeId="0">
      <text>
        <r>
          <rPr>
            <b/>
            <sz val="9"/>
            <color indexed="81"/>
            <rFont val="Tahoma"/>
            <family val="2"/>
            <charset val="186"/>
          </rPr>
          <t>5.2. Bendradarbiavimo su Klaipėdos miesto aukštosiomis mokyklomis stiprinimas</t>
        </r>
        <r>
          <rPr>
            <sz val="9"/>
            <color indexed="81"/>
            <rFont val="Tahoma"/>
            <family val="2"/>
            <charset val="186"/>
          </rPr>
          <t>:
5.2.1. Įgyvendintų bendrų projektų su aukštosiomis mokyklomis skaičius
5.2.2. Įsteigta universitetinių klasių, vnt.</t>
        </r>
      </text>
    </comment>
    <comment ref="E70" authorId="1" shapeId="0">
      <text>
        <r>
          <rPr>
            <sz val="9"/>
            <color indexed="81"/>
            <rFont val="Tahoma"/>
            <family val="2"/>
            <charset val="186"/>
          </rPr>
          <t>P-1.3.2.4
P-1.3.2.8</t>
        </r>
        <r>
          <rPr>
            <sz val="9"/>
            <color indexed="81"/>
            <rFont val="Tahoma"/>
            <family val="2"/>
            <charset val="186"/>
          </rPr>
          <t xml:space="preserve">
</t>
        </r>
      </text>
    </comment>
    <comment ref="E71" authorId="3" shapeId="0">
      <text>
        <r>
          <rPr>
            <b/>
            <sz val="9"/>
            <color indexed="81"/>
            <rFont val="Tahoma"/>
            <family val="2"/>
            <charset val="186"/>
          </rPr>
          <t>KEPS</t>
        </r>
        <r>
          <rPr>
            <sz val="9"/>
            <color indexed="81"/>
            <rFont val="Tahoma"/>
            <family val="2"/>
            <charset val="186"/>
          </rPr>
          <t xml:space="preserve"> </t>
        </r>
        <r>
          <rPr>
            <b/>
            <sz val="9"/>
            <color indexed="81"/>
            <rFont val="Tahoma"/>
            <family val="2"/>
            <charset val="186"/>
          </rPr>
          <t>2.2.2</t>
        </r>
        <r>
          <rPr>
            <sz val="9"/>
            <color indexed="81"/>
            <rFont val="Tahoma"/>
            <family val="2"/>
            <charset val="186"/>
          </rPr>
          <t xml:space="preserve">. Įsteigti universitetinių klasių ir universitetinę ikimokyklinę įstaigą, gimnaziją ir progimnaziją, kurių ugdymo turinys būtų derinamas su Klaipėdos universitetu </t>
        </r>
      </text>
    </comment>
    <comment ref="E75" authorId="1" shapeId="0">
      <text>
        <r>
          <rPr>
            <sz val="9"/>
            <color indexed="81"/>
            <rFont val="Tahoma"/>
            <family val="2"/>
            <charset val="186"/>
          </rPr>
          <t xml:space="preserve">P-1.3.2.10
</t>
        </r>
      </text>
    </comment>
    <comment ref="E79" authorId="1" shapeId="0">
      <text>
        <r>
          <rPr>
            <sz val="9"/>
            <color indexed="81"/>
            <rFont val="Tahoma"/>
            <family val="2"/>
            <charset val="186"/>
          </rPr>
          <t>P-1.1.2.1</t>
        </r>
        <r>
          <rPr>
            <sz val="9"/>
            <color indexed="81"/>
            <rFont val="Tahoma"/>
            <family val="2"/>
            <charset val="186"/>
          </rPr>
          <t xml:space="preserve">
</t>
        </r>
      </text>
    </comment>
    <comment ref="E86" authorId="0" shapeId="0">
      <text>
        <r>
          <rPr>
            <b/>
            <sz val="9"/>
            <color indexed="81"/>
            <rFont val="Tahoma"/>
            <family val="2"/>
            <charset val="186"/>
          </rPr>
          <t>5.1. Ikimokyklinio ir bendrojo ugdymo paslaugų prieinamumo ir kokybės gerinimas</t>
        </r>
        <r>
          <rPr>
            <sz val="9"/>
            <color indexed="81"/>
            <rFont val="Tahoma"/>
            <family val="2"/>
            <charset val="186"/>
          </rPr>
          <t>: 
5.1.11. Padidintas finansavimas vasaros poilsio stovykloms, proc.</t>
        </r>
      </text>
    </comment>
    <comment ref="E88" authorId="1" shapeId="0">
      <text>
        <r>
          <rPr>
            <sz val="9"/>
            <color indexed="81"/>
            <rFont val="Tahoma"/>
            <family val="2"/>
            <charset val="186"/>
          </rPr>
          <t xml:space="preserve">P-2.4.3.2
</t>
        </r>
      </text>
    </comment>
    <comment ref="E90" authorId="1" shapeId="0">
      <text>
        <r>
          <rPr>
            <sz val="9"/>
            <color indexed="81"/>
            <rFont val="Tahoma"/>
            <family val="2"/>
            <charset val="186"/>
          </rPr>
          <t xml:space="preserve">P-2.4.3.4
</t>
        </r>
      </text>
    </comment>
    <comment ref="E108" authorId="0" shapeId="0">
      <text>
        <r>
          <rPr>
            <b/>
            <sz val="9"/>
            <color indexed="81"/>
            <rFont val="Tahoma"/>
            <family val="2"/>
            <charset val="186"/>
          </rPr>
          <t xml:space="preserve">5.1. Ikimokyklinio ir bendrojo ugdymo paslaugų prieinamumo ir kokybės gerinimas: </t>
        </r>
        <r>
          <rPr>
            <sz val="9"/>
            <color indexed="81"/>
            <rFont val="Tahoma"/>
            <family val="2"/>
            <charset val="186"/>
          </rPr>
          <t xml:space="preserve">5.1.4. Įrengta naujų ikimokyklinio ugdymo vietų centrinėje ir šiaurinėje miesto dalyse </t>
        </r>
        <r>
          <rPr>
            <b/>
            <sz val="9"/>
            <color indexed="81"/>
            <rFont val="Tahoma"/>
            <family val="2"/>
            <charset val="186"/>
          </rPr>
          <t xml:space="preserve">
</t>
        </r>
        <r>
          <rPr>
            <sz val="9"/>
            <color indexed="81"/>
            <rFont val="Tahoma"/>
            <family val="2"/>
            <charset val="186"/>
          </rPr>
          <t xml:space="preserve">
</t>
        </r>
      </text>
    </comment>
    <comment ref="E120" authorId="0" shapeId="0">
      <text>
        <r>
          <rPr>
            <b/>
            <sz val="9"/>
            <color indexed="81"/>
            <rFont val="Tahoma"/>
            <family val="2"/>
            <charset val="186"/>
          </rPr>
          <t>5.1. Ikimokyklinio ir bendrojo ugdymo paslaugų prieinamumo ir kokybės gerinimas:</t>
        </r>
        <r>
          <rPr>
            <sz val="9"/>
            <color indexed="81"/>
            <rFont val="Tahoma"/>
            <family val="2"/>
            <charset val="186"/>
          </rPr>
          <t xml:space="preserve">
5.1.9. Įrengta naujų bendrojo ugdymo vietų šiaurinėje miesto dalyje, vnt.
5.1.12. Įgyvendinta investicinių projektų bendrojo lavinimo ir neformalaus ugdymo srityje, vnt.</t>
        </r>
      </text>
    </comment>
    <comment ref="E122" authorId="1" shapeId="0">
      <text>
        <r>
          <rPr>
            <sz val="9"/>
            <color indexed="81"/>
            <rFont val="Tahoma"/>
            <family val="2"/>
            <charset val="186"/>
          </rPr>
          <t xml:space="preserve">P-1.3.1.1.
</t>
        </r>
      </text>
    </comment>
    <comment ref="E124" authorId="1" shapeId="0">
      <text>
        <r>
          <rPr>
            <sz val="9"/>
            <color indexed="81"/>
            <rFont val="Tahoma"/>
            <family val="2"/>
            <charset val="186"/>
          </rPr>
          <t xml:space="preserve">P-2.2.1.2
</t>
        </r>
      </text>
    </comment>
    <comment ref="K124" authorId="1" shapeId="0">
      <text>
        <r>
          <rPr>
            <sz val="9"/>
            <color indexed="81"/>
            <rFont val="Tahoma"/>
            <family val="2"/>
            <charset val="186"/>
          </rPr>
          <t xml:space="preserve">Aukuro
</t>
        </r>
      </text>
    </comment>
    <comment ref="L124" authorId="1" shapeId="0">
      <text>
        <r>
          <rPr>
            <sz val="9"/>
            <color indexed="81"/>
            <rFont val="Tahoma"/>
            <family val="2"/>
            <charset val="186"/>
          </rPr>
          <t xml:space="preserve">Sendvario ir Baltijos 
</t>
        </r>
      </text>
    </comment>
    <comment ref="M124" authorId="1" shapeId="0">
      <text>
        <r>
          <rPr>
            <sz val="9"/>
            <color indexed="81"/>
            <rFont val="Tahoma"/>
            <family val="2"/>
            <charset val="186"/>
          </rPr>
          <t xml:space="preserve">Varpo gimnazijos
</t>
        </r>
      </text>
    </comment>
    <comment ref="E128" authorId="0" shapeId="0">
      <text>
        <r>
          <rPr>
            <b/>
            <sz val="9"/>
            <color indexed="81"/>
            <rFont val="Tahoma"/>
            <family val="2"/>
            <charset val="186"/>
          </rPr>
          <t>5.1. Ikimokyklinio ir bendrojo ugdymo paslaugų prieinamumo ir kokybės gerinimas</t>
        </r>
        <r>
          <rPr>
            <sz val="9"/>
            <color indexed="81"/>
            <rFont val="Tahoma"/>
            <family val="2"/>
            <charset val="186"/>
          </rPr>
          <t>:
5.1.12. Įgyvendinta investicinių projektų bendrojo lavinimo ir neformalaus ugdymo srityje, vnt.</t>
        </r>
      </text>
    </comment>
    <comment ref="K128" authorId="1" shapeId="0">
      <text>
        <r>
          <rPr>
            <sz val="9"/>
            <color indexed="81"/>
            <rFont val="Tahoma"/>
            <family val="2"/>
            <charset val="186"/>
          </rPr>
          <t xml:space="preserve">Planuojama nupirkti  sporto įrangą Verdenės, Smeltės, L. Stulpino progimnazijoms ir Varpo gimnazijai
</t>
        </r>
      </text>
    </comment>
    <comment ref="E138" authorId="1" shapeId="0">
      <text>
        <r>
          <rPr>
            <sz val="9"/>
            <color indexed="81"/>
            <rFont val="Tahoma"/>
            <family val="2"/>
            <charset val="186"/>
          </rPr>
          <t xml:space="preserve">P-1.3.1.1.
</t>
        </r>
      </text>
    </comment>
    <comment ref="E140" authorId="1" shapeId="0">
      <text>
        <r>
          <rPr>
            <sz val="9"/>
            <color indexed="81"/>
            <rFont val="Tahoma"/>
            <family val="2"/>
            <charset val="186"/>
          </rPr>
          <t xml:space="preserve">P-1.3.1.1
</t>
        </r>
      </text>
    </comment>
    <comment ref="E143" authorId="1" shapeId="0">
      <text>
        <r>
          <rPr>
            <sz val="9"/>
            <color indexed="81"/>
            <rFont val="Tahoma"/>
            <family val="2"/>
            <charset val="186"/>
          </rPr>
          <t xml:space="preserve">P-1.3.1.1.
</t>
        </r>
      </text>
    </comment>
    <comment ref="E145" authorId="1" shapeId="0">
      <text>
        <r>
          <rPr>
            <sz val="9"/>
            <color indexed="81"/>
            <rFont val="Tahoma"/>
            <family val="2"/>
            <charset val="186"/>
          </rPr>
          <t xml:space="preserve">P-1.3.1.1.
</t>
        </r>
      </text>
    </comment>
    <comment ref="E151" authorId="0" shapeId="0">
      <text>
        <r>
          <rPr>
            <b/>
            <sz val="9"/>
            <color indexed="81"/>
            <rFont val="Tahoma"/>
            <family val="2"/>
            <charset val="186"/>
          </rPr>
          <t>5.1. Ikimokyklinio ir bendrojo ugdymo paslaugų prieinamumo ir kokybės gerinimas</t>
        </r>
        <r>
          <rPr>
            <sz val="9"/>
            <color indexed="81"/>
            <rFont val="Tahoma"/>
            <family val="2"/>
            <charset val="186"/>
          </rPr>
          <t>:
5.1.4. Įrengta naujų ikimokyklinio ugdymo vietų centrinėje ir šiaurinėje miesto dalyse
5.1.5. Renovuota ikimokyklinio ugdymo įstaigų pastatų, vnt.
5.1.12. Įgyvendinta investicinių projektų bendrojo lavinimo ir neformalaus ugdymo srityje, vnt.</t>
        </r>
      </text>
    </comment>
    <comment ref="E152" authorId="1" shapeId="0">
      <text>
        <r>
          <rPr>
            <sz val="9"/>
            <color indexed="81"/>
            <rFont val="Tahoma"/>
            <family val="2"/>
            <charset val="186"/>
          </rPr>
          <t xml:space="preserve">P-1.3.1.1.
</t>
        </r>
      </text>
    </comment>
    <comment ref="D157" authorId="1" shapeId="0">
      <text>
        <r>
          <rPr>
            <b/>
            <sz val="9"/>
            <color indexed="81"/>
            <rFont val="Tahoma"/>
            <family val="2"/>
            <charset val="186"/>
          </rPr>
          <t xml:space="preserve">Rima Ališauskė:
</t>
        </r>
        <r>
          <rPr>
            <sz val="9"/>
            <color indexed="81"/>
            <rFont val="Tahoma"/>
            <family val="2"/>
            <charset val="186"/>
          </rPr>
          <t>2023 m.</t>
        </r>
        <r>
          <rPr>
            <b/>
            <sz val="9"/>
            <color indexed="81"/>
            <rFont val="Tahoma"/>
            <family val="2"/>
            <charset val="186"/>
          </rPr>
          <t xml:space="preserve"> </t>
        </r>
        <r>
          <rPr>
            <sz val="9"/>
            <color indexed="81"/>
            <rFont val="Tahoma"/>
            <family val="2"/>
            <charset val="186"/>
          </rPr>
          <t xml:space="preserve">rekonstruotas 1 pastatas l/d "Saulutės" 100 proc., 2024 m. parengti 2 tech. projektai, rekonstruotas 1 pastatas l/d "Vėtrungėlė" (l/d "Vėrinėlis" skyrius) 40 proc., 2025 m. parengti 2 tech. projektai, rekonstruotas 1 pastatas l/d "Vėtrungėlė" (l/d "Vėrinėlis" skyrius) 100 proc.; rekonstruotas l/d "Vėtrungėlė" (l/d "Pingvinukas"skyrius) 40 proc.
</t>
        </r>
      </text>
    </comment>
    <comment ref="J157" authorId="1" shapeId="0">
      <text>
        <r>
          <rPr>
            <sz val="9"/>
            <color indexed="81"/>
            <rFont val="Tahoma"/>
            <family val="2"/>
            <charset val="186"/>
          </rPr>
          <t>l/d Saulutė ir Vėrinėlis techn. projektai yra parengti</t>
        </r>
        <r>
          <rPr>
            <sz val="9"/>
            <color indexed="81"/>
            <rFont val="Tahoma"/>
            <family val="2"/>
            <charset val="186"/>
          </rPr>
          <t xml:space="preserve">
</t>
        </r>
      </text>
    </comment>
    <comment ref="L157" authorId="1" shapeId="0">
      <text>
        <r>
          <rPr>
            <sz val="9"/>
            <color indexed="81"/>
            <rFont val="Tahoma"/>
            <family val="2"/>
            <charset val="186"/>
          </rPr>
          <t xml:space="preserve">l/d "Vėtrungėlė" (l/d "Pingvinukas"skyrius) ir l/d "Putinėlis" ESCO
</t>
        </r>
      </text>
    </comment>
    <comment ref="M157" authorId="1" shapeId="0">
      <text>
        <r>
          <rPr>
            <sz val="9"/>
            <color indexed="81"/>
            <rFont val="Tahoma"/>
            <family val="2"/>
            <charset val="186"/>
          </rPr>
          <t xml:space="preserve">l/d "Radastėlė" ESCO ir l/d "Kregždutė" ESCO
</t>
        </r>
      </text>
    </comment>
    <comment ref="E158" authorId="1" shapeId="0">
      <text>
        <r>
          <rPr>
            <sz val="9"/>
            <color indexed="81"/>
            <rFont val="Tahoma"/>
            <family val="2"/>
            <charset val="186"/>
          </rPr>
          <t xml:space="preserve">P-1.3.1.1.
</t>
        </r>
      </text>
    </comment>
    <comment ref="E160" authorId="1" shapeId="0">
      <text>
        <r>
          <rPr>
            <sz val="9"/>
            <color indexed="81"/>
            <rFont val="Tahoma"/>
            <family val="2"/>
            <charset val="186"/>
          </rPr>
          <t xml:space="preserve">P-1.3.1.1.
</t>
        </r>
      </text>
    </comment>
    <comment ref="J160" authorId="1" shapeId="0">
      <text>
        <r>
          <rPr>
            <sz val="9"/>
            <color indexed="81"/>
            <rFont val="Tahoma"/>
            <family val="2"/>
            <charset val="186"/>
          </rPr>
          <t xml:space="preserve">Techninis projektas parengtas 2019 m.
</t>
        </r>
      </text>
    </comment>
    <comment ref="J161" authorId="1" shapeId="0">
      <text>
        <r>
          <rPr>
            <sz val="9"/>
            <color indexed="81"/>
            <rFont val="Tahoma"/>
            <family val="2"/>
            <charset val="186"/>
          </rPr>
          <t xml:space="preserve">Techninis projektas parengtas 2019 m.
</t>
        </r>
      </text>
    </comment>
    <comment ref="E162" authorId="1" shapeId="0">
      <text>
        <r>
          <rPr>
            <sz val="9"/>
            <color indexed="81"/>
            <rFont val="Tahoma"/>
            <family val="2"/>
            <charset val="186"/>
          </rPr>
          <t xml:space="preserve">P-1.3.1.1.
</t>
        </r>
      </text>
    </comment>
    <comment ref="E164" authorId="1" shapeId="0">
      <text>
        <r>
          <rPr>
            <sz val="9"/>
            <color indexed="81"/>
            <rFont val="Tahoma"/>
            <family val="2"/>
            <charset val="186"/>
          </rPr>
          <t xml:space="preserve">P-1.3.1.1
</t>
        </r>
      </text>
    </comment>
    <comment ref="E175" authorId="1" shapeId="0">
      <text>
        <r>
          <rPr>
            <sz val="9"/>
            <color indexed="81"/>
            <rFont val="Tahoma"/>
            <family val="2"/>
            <charset val="186"/>
          </rPr>
          <t xml:space="preserve">P-1.3.1.1
</t>
        </r>
      </text>
    </comment>
    <comment ref="E176" authorId="1" shapeId="0">
      <text>
        <r>
          <rPr>
            <sz val="9"/>
            <color indexed="81"/>
            <rFont val="Tahoma"/>
            <family val="2"/>
            <charset val="186"/>
          </rPr>
          <t xml:space="preserve">P-1.3.1.1
</t>
        </r>
      </text>
    </comment>
    <comment ref="K176" authorId="1" shapeId="0">
      <text>
        <r>
          <rPr>
            <sz val="9"/>
            <color indexed="81"/>
            <rFont val="Tahoma"/>
            <family val="2"/>
            <charset val="186"/>
          </rPr>
          <t xml:space="preserve">Vaikų laisvalaikio centro klubuose „Saulutė“ ir „Švyturys“ ir Pedagoginėje psichologinėje tarnyboje
</t>
        </r>
      </text>
    </comment>
    <comment ref="K179" authorId="1" shapeId="0">
      <text>
        <r>
          <rPr>
            <sz val="9"/>
            <color indexed="81"/>
            <rFont val="Tahoma"/>
            <family val="2"/>
            <charset val="186"/>
          </rPr>
          <t>Varpo gimnazija
Jūrų kadetų mokykla</t>
        </r>
        <r>
          <rPr>
            <sz val="9"/>
            <color indexed="81"/>
            <rFont val="Tahoma"/>
            <family val="2"/>
            <charset val="186"/>
          </rPr>
          <t xml:space="preserve">
</t>
        </r>
      </text>
    </comment>
    <comment ref="K198" authorId="1" shapeId="0">
      <text>
        <r>
          <rPr>
            <sz val="9"/>
            <color indexed="81"/>
            <rFont val="Tahoma"/>
            <family val="2"/>
            <charset val="186"/>
          </rPr>
          <t xml:space="preserve">Adomo Brako dailės mokykla, 
Juozo Karoso muzikos mokykla,
Jeronimo Kačinsko muzikos mokykla,
Pedagoginė psichologinė tarnyba,
Pedagogų švietimo ir kultūros centras
</t>
        </r>
      </text>
    </comment>
    <comment ref="K207" authorId="1" shapeId="0">
      <text>
        <r>
          <rPr>
            <b/>
            <sz val="9"/>
            <color indexed="81"/>
            <rFont val="Tahoma"/>
            <family val="2"/>
            <charset val="186"/>
          </rPr>
          <t>Regina Intienė:</t>
        </r>
        <r>
          <rPr>
            <sz val="9"/>
            <color indexed="81"/>
            <rFont val="Tahoma"/>
            <family val="2"/>
            <charset val="186"/>
          </rPr>
          <t xml:space="preserve">
9 darželiai:
1. 2. l/d Ąžuoliukas
2. l/d Bangelė
3. l/d Berželis
4. l/d Bitutė
5. l/d Čiauškutė
6. l/d Pagrandukas
7. l/d Papartėlis
8. l/d Radastėlė
9. l/d Nykštukas
7 mokyklos:
1. Žemynos gimnaz.
2. S. Dacho progim.
3. Gedminų gimn.
4. Pajūrio progimn.
5. Vyturio gimn.
6. Gilijos pradinė
7. Saulutės m/d
Kanalizacijos remontas 2 įstaigose:
1. L. Stulpino progimn.
2. l/d Papartėlis
Avariniai darbai
</t>
        </r>
      </text>
    </comment>
    <comment ref="K211" authorId="1" shapeId="0">
      <text>
        <r>
          <rPr>
            <b/>
            <sz val="9"/>
            <color indexed="81"/>
            <rFont val="Tahoma"/>
            <family val="2"/>
            <charset val="186"/>
          </rPr>
          <t xml:space="preserve">Regina Intienė:
</t>
        </r>
        <r>
          <rPr>
            <sz val="9"/>
            <color indexed="81"/>
            <rFont val="Tahoma"/>
            <family val="2"/>
            <charset val="186"/>
          </rPr>
          <t xml:space="preserve">1. l/d Kregždutė
2. l/d Radastėlė
3. Versmės progimn.
4. l/d Pušaitė
</t>
        </r>
      </text>
    </comment>
    <comment ref="K212" authorId="1" shapeId="0">
      <text>
        <r>
          <rPr>
            <b/>
            <sz val="9"/>
            <color indexed="81"/>
            <rFont val="Tahoma"/>
            <family val="2"/>
            <charset val="186"/>
          </rPr>
          <t xml:space="preserve">Regina Intienė:
</t>
        </r>
        <r>
          <rPr>
            <sz val="9"/>
            <color indexed="81"/>
            <rFont val="Tahoma"/>
            <family val="2"/>
            <charset val="186"/>
          </rPr>
          <t xml:space="preserve">L/d Vyturėlis išorinių laiptų rekonstrukcijos projektas
</t>
        </r>
      </text>
    </comment>
    <comment ref="L213" authorId="1" shapeId="0">
      <text>
        <r>
          <rPr>
            <b/>
            <sz val="9"/>
            <color indexed="81"/>
            <rFont val="Tahoma"/>
            <family val="2"/>
            <charset val="186"/>
          </rPr>
          <t xml:space="preserve">Regina Intienė:
</t>
        </r>
        <r>
          <rPr>
            <sz val="9"/>
            <color indexed="81"/>
            <rFont val="Tahoma"/>
            <family val="2"/>
            <charset val="186"/>
          </rPr>
          <t xml:space="preserve">l/d Vyturėlis išorinių laiptų remontas
</t>
        </r>
      </text>
    </comment>
    <comment ref="K218" authorId="1" shapeId="0">
      <text>
        <r>
          <rPr>
            <b/>
            <sz val="9"/>
            <color indexed="81"/>
            <rFont val="Tahoma"/>
            <family val="2"/>
            <charset val="186"/>
          </rPr>
          <t xml:space="preserve">Regina Intienė:
</t>
        </r>
        <r>
          <rPr>
            <sz val="9"/>
            <color indexed="81"/>
            <rFont val="Tahoma"/>
            <family val="2"/>
            <charset val="186"/>
          </rPr>
          <t xml:space="preserve">1. Žemynos gimn.
2. Vydūno gimn.
3. Kadetų mokykla
4. l/d Švyturėlis
5. M. Montesorri m/d
</t>
        </r>
      </text>
    </comment>
    <comment ref="K219" authorId="1" shapeId="0">
      <text>
        <r>
          <rPr>
            <b/>
            <sz val="9"/>
            <color indexed="81"/>
            <rFont val="Tahoma"/>
            <family val="2"/>
            <charset val="186"/>
          </rPr>
          <t xml:space="preserve">Regina Intienė:
</t>
        </r>
        <r>
          <rPr>
            <sz val="9"/>
            <color indexed="81"/>
            <rFont val="Tahoma"/>
            <family val="2"/>
            <charset val="186"/>
          </rPr>
          <t xml:space="preserve">1. l/d Žilvitis
2. Vyturio progim.
3. Gilijos pradinė
4. M. Mažvydo progimn.
5. Saulėtekio progimn.
6. ll/d Pušaitė
7. l/d Žemuogėlė
</t>
        </r>
        <r>
          <rPr>
            <b/>
            <sz val="9"/>
            <color indexed="81"/>
            <rFont val="Tahoma"/>
            <family val="2"/>
            <charset val="186"/>
          </rPr>
          <t xml:space="preserve">
</t>
        </r>
        <r>
          <rPr>
            <sz val="9"/>
            <color indexed="81"/>
            <rFont val="Tahoma"/>
            <family val="2"/>
            <charset val="186"/>
          </rPr>
          <t xml:space="preserve">
</t>
        </r>
      </text>
    </comment>
    <comment ref="K220" authorId="1" shapeId="0">
      <text>
        <r>
          <rPr>
            <sz val="9"/>
            <color indexed="81"/>
            <rFont val="Tahoma"/>
            <family val="2"/>
            <charset val="186"/>
          </rPr>
          <t xml:space="preserve">lopšelių-darželių „Bangelė“, „Šaltinėlis“, „Nykštukas“ ir „Ąžuoliukas“, „Smeltės“ progimnazijos, Suaugusiųjų ir Vytauto Didžiojo gimnazijų
</t>
        </r>
      </text>
    </comment>
    <comment ref="K221" authorId="1" shapeId="0">
      <text>
        <r>
          <rPr>
            <b/>
            <sz val="9"/>
            <color indexed="81"/>
            <rFont val="Tahoma"/>
            <family val="2"/>
            <charset val="186"/>
          </rPr>
          <t xml:space="preserve">Regina Intienė:
</t>
        </r>
        <r>
          <rPr>
            <sz val="9"/>
            <color indexed="81"/>
            <rFont val="Tahoma"/>
            <family val="2"/>
            <charset val="186"/>
          </rPr>
          <t xml:space="preserve">1. M. Mažvydo progimn.
2. l/d Du gaideliai
</t>
        </r>
      </text>
    </comment>
    <comment ref="L221" authorId="1" shapeId="0">
      <text>
        <r>
          <rPr>
            <b/>
            <sz val="9"/>
            <color indexed="81"/>
            <rFont val="Tahoma"/>
            <family val="2"/>
            <charset val="186"/>
          </rPr>
          <t xml:space="preserve">Regina Intienė:
</t>
        </r>
        <r>
          <rPr>
            <sz val="9"/>
            <color indexed="81"/>
            <rFont val="Tahoma"/>
            <family val="2"/>
            <charset val="186"/>
          </rPr>
          <t xml:space="preserve">l/d Liepaitė
</t>
        </r>
      </text>
    </comment>
    <comment ref="K222" authorId="1" shapeId="0">
      <text>
        <r>
          <rPr>
            <sz val="9"/>
            <color indexed="81"/>
            <rFont val="Tahoma"/>
            <family val="2"/>
            <charset val="186"/>
          </rPr>
          <t xml:space="preserve">Uostamiesčio progimnazijos ir l/d Šermukšnėlė
</t>
        </r>
      </text>
    </comment>
    <comment ref="L222" authorId="1" shapeId="0">
      <text>
        <r>
          <rPr>
            <b/>
            <sz val="9"/>
            <color indexed="81"/>
            <rFont val="Tahoma"/>
            <family val="2"/>
            <charset val="186"/>
          </rPr>
          <t xml:space="preserve">Regina Intienė:
</t>
        </r>
        <r>
          <rPr>
            <sz val="9"/>
            <color indexed="81"/>
            <rFont val="Tahoma"/>
            <family val="2"/>
            <charset val="186"/>
          </rPr>
          <t xml:space="preserve">Mažvydo, Du gaideliai
</t>
        </r>
      </text>
    </comment>
    <comment ref="M222" authorId="1" shapeId="0">
      <text>
        <r>
          <rPr>
            <b/>
            <sz val="9"/>
            <color indexed="81"/>
            <rFont val="Tahoma"/>
            <family val="2"/>
            <charset val="186"/>
          </rPr>
          <t xml:space="preserve">Regina Intienė:
</t>
        </r>
        <r>
          <rPr>
            <sz val="9"/>
            <color indexed="81"/>
            <rFont val="Tahoma"/>
            <family val="2"/>
            <charset val="186"/>
          </rPr>
          <t xml:space="preserve">Liepaitė
</t>
        </r>
      </text>
    </comment>
    <comment ref="K224" authorId="1" shapeId="0">
      <text>
        <r>
          <rPr>
            <b/>
            <sz val="9"/>
            <color indexed="81"/>
            <rFont val="Tahoma"/>
            <family val="2"/>
            <charset val="186"/>
          </rPr>
          <t xml:space="preserve">Regina Intienė:
</t>
        </r>
        <r>
          <rPr>
            <sz val="9"/>
            <color indexed="81"/>
            <rFont val="Tahoma"/>
            <family val="2"/>
            <charset val="186"/>
          </rPr>
          <t xml:space="preserve">1. Medeinės mokykla
VDG ir l/d Traukinukas - rengiami projektai
</t>
        </r>
      </text>
    </comment>
    <comment ref="E236" authorId="1" shapeId="0">
      <text>
        <r>
          <rPr>
            <sz val="9"/>
            <color indexed="81"/>
            <rFont val="Tahoma"/>
            <family val="2"/>
            <charset val="186"/>
          </rPr>
          <t xml:space="preserve">P-3.3.2.3
</t>
        </r>
      </text>
    </comment>
    <comment ref="K236" authorId="1" shapeId="0">
      <text>
        <r>
          <rPr>
            <sz val="9"/>
            <color indexed="81"/>
            <rFont val="Tahoma"/>
            <family val="2"/>
            <charset val="186"/>
          </rPr>
          <t>1. l/d Vyturėlis;
2. Gedminų prog.
3. S. Dacho progim.
4. Smeltės prog.
5. Vitės prog.</t>
        </r>
      </text>
    </comment>
    <comment ref="K237" authorId="2" shapeId="0">
      <text>
        <r>
          <rPr>
            <b/>
            <sz val="9"/>
            <color indexed="81"/>
            <rFont val="Tahoma"/>
            <family val="2"/>
            <charset val="186"/>
          </rPr>
          <t>Ingrida Urbonaviciene:</t>
        </r>
        <r>
          <rPr>
            <sz val="9"/>
            <color indexed="81"/>
            <rFont val="Tahoma"/>
            <family val="2"/>
            <charset val="186"/>
          </rPr>
          <t xml:space="preserve">
Čiauškutė, Ąžuoliukas, S.Dachas, Vyturėlis, Žemyna, Verdenė, Gedminai</t>
        </r>
      </text>
    </comment>
  </commentList>
</comments>
</file>

<file path=xl/comments3.xml><?xml version="1.0" encoding="utf-8"?>
<comments xmlns="http://schemas.openxmlformats.org/spreadsheetml/2006/main">
  <authors>
    <author>Snieguole Kacerauskaite</author>
    <author>Asta Česnauskienė</author>
    <author>Ingrida Urbonaviciene</author>
    <author>Indrė Butenienė</author>
  </authors>
  <commentList>
    <comment ref="E23" authorId="0" shapeId="0">
      <text>
        <r>
          <rPr>
            <b/>
            <sz val="9"/>
            <color indexed="81"/>
            <rFont val="Tahoma"/>
            <family val="2"/>
            <charset val="186"/>
          </rPr>
          <t>5.1. Ikimokyklinio ir bendrojo ugdymo paslaugų prieinamumo ir kokybės gerinimas</t>
        </r>
        <r>
          <rPr>
            <sz val="9"/>
            <color indexed="81"/>
            <rFont val="Tahoma"/>
            <family val="2"/>
            <charset val="186"/>
          </rPr>
          <t xml:space="preserve">: 
5.1.3. Įrengta inovatyvių išmanių grupių ikimokyklinio ugdymo įstaigose, vnt. </t>
        </r>
      </text>
    </comment>
    <comment ref="E24" authorId="1" shapeId="0">
      <text>
        <r>
          <rPr>
            <sz val="9"/>
            <color indexed="81"/>
            <rFont val="Tahoma"/>
            <family val="2"/>
            <charset val="186"/>
          </rPr>
          <t xml:space="preserve">P-1.3.2.5
</t>
        </r>
      </text>
    </comment>
    <comment ref="K33" authorId="1" shapeId="0">
      <text>
        <r>
          <rPr>
            <sz val="9"/>
            <color indexed="81"/>
            <rFont val="Tahoma"/>
            <family val="2"/>
            <charset val="186"/>
          </rPr>
          <t xml:space="preserve">Laimingų vaikų pilis (Miško darželis) ir Vaikų ugdymo akademija
</t>
        </r>
      </text>
    </comment>
    <comment ref="K39" authorId="2" shapeId="0">
      <text>
        <r>
          <rPr>
            <b/>
            <sz val="9"/>
            <color indexed="81"/>
            <rFont val="Tahoma"/>
            <family val="2"/>
            <charset val="186"/>
          </rPr>
          <t>Ingrida Urbonaviciene:</t>
        </r>
        <r>
          <rPr>
            <sz val="9"/>
            <color indexed="81"/>
            <rFont val="Tahoma"/>
            <family val="2"/>
            <charset val="186"/>
          </rPr>
          <t xml:space="preserve">
„Gabijos“, Sendvario, Vitės, „Vyturio“ progimnazijos, „Varpo“ gimnazija</t>
        </r>
      </text>
    </comment>
    <comment ref="K42" authorId="1" shapeId="0">
      <text>
        <r>
          <rPr>
            <sz val="9"/>
            <color indexed="81"/>
            <rFont val="Tahoma"/>
            <family val="2"/>
            <charset val="186"/>
          </rPr>
          <t xml:space="preserve">„Aitvaro“, „Žaliakalnio“ gimnazijos, Liudviko Stulpino, „Santarvės“, „Smeltės“ ir „Saulėtekio“ progimnazijos
</t>
        </r>
      </text>
    </comment>
    <comment ref="E44" authorId="1" shapeId="0">
      <text>
        <r>
          <rPr>
            <sz val="9"/>
            <color indexed="81"/>
            <rFont val="Tahoma"/>
            <family val="2"/>
            <charset val="186"/>
          </rPr>
          <t xml:space="preserve">P-1.3.2.3
</t>
        </r>
      </text>
    </comment>
    <comment ref="E52" authorId="0" shapeId="0">
      <text>
        <r>
          <rPr>
            <b/>
            <sz val="9"/>
            <color indexed="81"/>
            <rFont val="Tahoma"/>
            <family val="2"/>
            <charset val="186"/>
          </rPr>
          <t>5.1. Ikimokyklinio ir bendrojo ugdymo paslaugų prieinamumo ir kokybės gerinimas</t>
        </r>
        <r>
          <rPr>
            <sz val="9"/>
            <color indexed="81"/>
            <rFont val="Tahoma"/>
            <family val="2"/>
            <charset val="186"/>
          </rPr>
          <t>: 
5.1.2. Padidintas psichologų, teikiančių paslaugas ikimokyklinio ugdymo įstaigoms, etatų skaičius BĮ Klaipėdos pedagoginė psichologinė tarnyba</t>
        </r>
      </text>
    </comment>
    <comment ref="E54" authorId="1" shapeId="0">
      <text>
        <r>
          <rPr>
            <sz val="9"/>
            <color indexed="81"/>
            <rFont val="Tahoma"/>
            <family val="2"/>
            <charset val="186"/>
          </rPr>
          <t xml:space="preserve">P-2.4.3.3.
</t>
        </r>
      </text>
    </comment>
    <comment ref="E56" authorId="1" shapeId="0">
      <text>
        <r>
          <rPr>
            <sz val="9"/>
            <color indexed="81"/>
            <rFont val="Tahoma"/>
            <family val="2"/>
            <charset val="186"/>
          </rPr>
          <t xml:space="preserve">P-1.3.2.5
</t>
        </r>
      </text>
    </comment>
    <comment ref="E62" authorId="3" shapeId="0">
      <text>
        <r>
          <rPr>
            <b/>
            <sz val="9"/>
            <color indexed="81"/>
            <rFont val="Tahoma"/>
            <family val="2"/>
            <charset val="186"/>
          </rPr>
          <t xml:space="preserve">KEPS 2.2.4. </t>
        </r>
        <r>
          <rPr>
            <sz val="9"/>
            <color indexed="81"/>
            <rFont val="Tahoma"/>
            <family val="2"/>
            <charset val="186"/>
          </rPr>
          <t xml:space="preserve"> Įsteigti gamtos mokslų, technologijų ir inžinerijos, matematikos ir menų (STEAM) centrą </t>
        </r>
      </text>
    </comment>
    <comment ref="E63" authorId="1" shapeId="0">
      <text>
        <r>
          <rPr>
            <sz val="9"/>
            <color indexed="81"/>
            <rFont val="Tahoma"/>
            <family val="2"/>
            <charset val="186"/>
          </rPr>
          <t xml:space="preserve">P-1.3.1.2
</t>
        </r>
      </text>
    </comment>
    <comment ref="E64" authorId="1" shapeId="0">
      <text>
        <r>
          <rPr>
            <sz val="9"/>
            <color indexed="81"/>
            <rFont val="Tahoma"/>
            <family val="2"/>
            <charset val="186"/>
          </rPr>
          <t xml:space="preserve">P-1.3.2.1
</t>
        </r>
      </text>
    </comment>
    <comment ref="E65" authorId="1" shapeId="0">
      <text>
        <r>
          <rPr>
            <sz val="9"/>
            <color indexed="81"/>
            <rFont val="Tahoma"/>
            <family val="2"/>
            <charset val="186"/>
          </rPr>
          <t xml:space="preserve">P-2.2.3.1
</t>
        </r>
      </text>
    </comment>
    <comment ref="K65" authorId="1" shapeId="0">
      <text>
        <r>
          <rPr>
            <sz val="9"/>
            <color indexed="81"/>
            <rFont val="Tahoma"/>
            <family val="2"/>
            <charset val="186"/>
          </rPr>
          <t xml:space="preserve">"Aukuro" ir V. Didžiojo gimnazijos
</t>
        </r>
      </text>
    </comment>
    <comment ref="L65" authorId="1" shapeId="0">
      <text>
        <r>
          <rPr>
            <sz val="9"/>
            <color indexed="81"/>
            <rFont val="Tahoma"/>
            <family val="2"/>
            <charset val="186"/>
          </rPr>
          <t xml:space="preserve">„Aukuro“ gimnazija
</t>
        </r>
      </text>
    </comment>
    <comment ref="M65" authorId="1" shapeId="0">
      <text>
        <r>
          <rPr>
            <sz val="9"/>
            <color indexed="81"/>
            <rFont val="Tahoma"/>
            <family val="2"/>
            <charset val="186"/>
          </rPr>
          <t xml:space="preserve">"Aukuro" gimnazija
</t>
        </r>
      </text>
    </comment>
    <comment ref="E69" authorId="0" shapeId="0">
      <text>
        <r>
          <rPr>
            <b/>
            <sz val="9"/>
            <color indexed="81"/>
            <rFont val="Tahoma"/>
            <family val="2"/>
            <charset val="186"/>
          </rPr>
          <t>5.2. Bendradarbiavimo su Klaipėdos miesto aukštosiomis mokyklomis stiprinimas</t>
        </r>
        <r>
          <rPr>
            <sz val="9"/>
            <color indexed="81"/>
            <rFont val="Tahoma"/>
            <family val="2"/>
            <charset val="186"/>
          </rPr>
          <t>:
5.2.1. Įgyvendintų bendrų projektų su aukštosiomis mokyklomis skaičius
5.2.2. Įsteigta universitetinių klasių, vnt.</t>
        </r>
      </text>
    </comment>
    <comment ref="E70" authorId="1" shapeId="0">
      <text>
        <r>
          <rPr>
            <sz val="9"/>
            <color indexed="81"/>
            <rFont val="Tahoma"/>
            <family val="2"/>
            <charset val="186"/>
          </rPr>
          <t>P-1.3.2.4
P-1.3.2.8</t>
        </r>
        <r>
          <rPr>
            <sz val="9"/>
            <color indexed="81"/>
            <rFont val="Tahoma"/>
            <family val="2"/>
            <charset val="186"/>
          </rPr>
          <t xml:space="preserve">
</t>
        </r>
      </text>
    </comment>
    <comment ref="E71" authorId="3" shapeId="0">
      <text>
        <r>
          <rPr>
            <b/>
            <sz val="9"/>
            <color indexed="81"/>
            <rFont val="Tahoma"/>
            <family val="2"/>
            <charset val="186"/>
          </rPr>
          <t>KEPS</t>
        </r>
        <r>
          <rPr>
            <sz val="9"/>
            <color indexed="81"/>
            <rFont val="Tahoma"/>
            <family val="2"/>
            <charset val="186"/>
          </rPr>
          <t xml:space="preserve"> </t>
        </r>
        <r>
          <rPr>
            <b/>
            <sz val="9"/>
            <color indexed="81"/>
            <rFont val="Tahoma"/>
            <family val="2"/>
            <charset val="186"/>
          </rPr>
          <t>2.2.2</t>
        </r>
        <r>
          <rPr>
            <sz val="9"/>
            <color indexed="81"/>
            <rFont val="Tahoma"/>
            <family val="2"/>
            <charset val="186"/>
          </rPr>
          <t xml:space="preserve">. Įsteigti universitetinių klasių ir universitetinę ikimokyklinę įstaigą, gimnaziją ir progimnaziją, kurių ugdymo turinys būtų derinamas su Klaipėdos universitetu </t>
        </r>
      </text>
    </comment>
    <comment ref="E75" authorId="1" shapeId="0">
      <text>
        <r>
          <rPr>
            <sz val="9"/>
            <color indexed="81"/>
            <rFont val="Tahoma"/>
            <family val="2"/>
            <charset val="186"/>
          </rPr>
          <t xml:space="preserve">P-1.3.2.10
</t>
        </r>
      </text>
    </comment>
    <comment ref="E79" authorId="1" shapeId="0">
      <text>
        <r>
          <rPr>
            <sz val="9"/>
            <color indexed="81"/>
            <rFont val="Tahoma"/>
            <family val="2"/>
            <charset val="186"/>
          </rPr>
          <t>P-1.1.2.1</t>
        </r>
        <r>
          <rPr>
            <sz val="9"/>
            <color indexed="81"/>
            <rFont val="Tahoma"/>
            <family val="2"/>
            <charset val="186"/>
          </rPr>
          <t xml:space="preserve">
</t>
        </r>
      </text>
    </comment>
    <comment ref="E86" authorId="0" shapeId="0">
      <text>
        <r>
          <rPr>
            <b/>
            <sz val="9"/>
            <color indexed="81"/>
            <rFont val="Tahoma"/>
            <family val="2"/>
            <charset val="186"/>
          </rPr>
          <t>5.1. Ikimokyklinio ir bendrojo ugdymo paslaugų prieinamumo ir kokybės gerinimas</t>
        </r>
        <r>
          <rPr>
            <sz val="9"/>
            <color indexed="81"/>
            <rFont val="Tahoma"/>
            <family val="2"/>
            <charset val="186"/>
          </rPr>
          <t>: 
5.1.11. Padidintas finansavimas vasaros poilsio stovykloms, proc.</t>
        </r>
      </text>
    </comment>
    <comment ref="E88" authorId="1" shapeId="0">
      <text>
        <r>
          <rPr>
            <sz val="9"/>
            <color indexed="81"/>
            <rFont val="Tahoma"/>
            <family val="2"/>
            <charset val="186"/>
          </rPr>
          <t xml:space="preserve">P-2.4.3.2
</t>
        </r>
      </text>
    </comment>
    <comment ref="E90" authorId="1" shapeId="0">
      <text>
        <r>
          <rPr>
            <sz val="9"/>
            <color indexed="81"/>
            <rFont val="Tahoma"/>
            <family val="2"/>
            <charset val="186"/>
          </rPr>
          <t xml:space="preserve">P-2.4.3.4
</t>
        </r>
      </text>
    </comment>
    <comment ref="E108" authorId="0" shapeId="0">
      <text>
        <r>
          <rPr>
            <b/>
            <sz val="9"/>
            <color indexed="81"/>
            <rFont val="Tahoma"/>
            <family val="2"/>
            <charset val="186"/>
          </rPr>
          <t xml:space="preserve">5.1. Ikimokyklinio ir bendrojo ugdymo paslaugų prieinamumo ir kokybės gerinimas: </t>
        </r>
        <r>
          <rPr>
            <sz val="9"/>
            <color indexed="81"/>
            <rFont val="Tahoma"/>
            <family val="2"/>
            <charset val="186"/>
          </rPr>
          <t xml:space="preserve">5.1.4. Įrengta naujų ikimokyklinio ugdymo vietų centrinėje ir šiaurinėje miesto dalyse </t>
        </r>
        <r>
          <rPr>
            <b/>
            <sz val="9"/>
            <color indexed="81"/>
            <rFont val="Tahoma"/>
            <family val="2"/>
            <charset val="186"/>
          </rPr>
          <t xml:space="preserve">
</t>
        </r>
        <r>
          <rPr>
            <sz val="9"/>
            <color indexed="81"/>
            <rFont val="Tahoma"/>
            <family val="2"/>
            <charset val="186"/>
          </rPr>
          <t xml:space="preserve">
</t>
        </r>
      </text>
    </comment>
    <comment ref="E120" authorId="0" shapeId="0">
      <text>
        <r>
          <rPr>
            <b/>
            <sz val="9"/>
            <color indexed="81"/>
            <rFont val="Tahoma"/>
            <family val="2"/>
            <charset val="186"/>
          </rPr>
          <t>5.1. Ikimokyklinio ir bendrojo ugdymo paslaugų prieinamumo ir kokybės gerinimas:</t>
        </r>
        <r>
          <rPr>
            <sz val="9"/>
            <color indexed="81"/>
            <rFont val="Tahoma"/>
            <family val="2"/>
            <charset val="186"/>
          </rPr>
          <t xml:space="preserve">
5.1.9. Įrengta naujų bendrojo ugdymo vietų šiaurinėje miesto dalyje, vnt.
5.1.12. Įgyvendinta investicinių projektų bendrojo lavinimo ir neformalaus ugdymo srityje, vnt.</t>
        </r>
      </text>
    </comment>
    <comment ref="E122" authorId="1" shapeId="0">
      <text>
        <r>
          <rPr>
            <sz val="9"/>
            <color indexed="81"/>
            <rFont val="Tahoma"/>
            <family val="2"/>
            <charset val="186"/>
          </rPr>
          <t xml:space="preserve">P-1.3.1.1.
</t>
        </r>
      </text>
    </comment>
    <comment ref="E124" authorId="1" shapeId="0">
      <text>
        <r>
          <rPr>
            <sz val="9"/>
            <color indexed="81"/>
            <rFont val="Tahoma"/>
            <family val="2"/>
            <charset val="186"/>
          </rPr>
          <t xml:space="preserve">P-2.2.1.2
</t>
        </r>
      </text>
    </comment>
    <comment ref="K124" authorId="1" shapeId="0">
      <text>
        <r>
          <rPr>
            <sz val="9"/>
            <color indexed="81"/>
            <rFont val="Tahoma"/>
            <family val="2"/>
            <charset val="186"/>
          </rPr>
          <t xml:space="preserve">Aukuro
</t>
        </r>
      </text>
    </comment>
    <comment ref="L124" authorId="1" shapeId="0">
      <text>
        <r>
          <rPr>
            <sz val="9"/>
            <color indexed="81"/>
            <rFont val="Tahoma"/>
            <family val="2"/>
            <charset val="186"/>
          </rPr>
          <t xml:space="preserve">Sendvario ir Baltijos 
</t>
        </r>
      </text>
    </comment>
    <comment ref="M124" authorId="1" shapeId="0">
      <text>
        <r>
          <rPr>
            <sz val="9"/>
            <color indexed="81"/>
            <rFont val="Tahoma"/>
            <family val="2"/>
            <charset val="186"/>
          </rPr>
          <t xml:space="preserve">Varpo gimnazijos
</t>
        </r>
      </text>
    </comment>
    <comment ref="E128" authorId="0" shapeId="0">
      <text>
        <r>
          <rPr>
            <b/>
            <sz val="9"/>
            <color indexed="81"/>
            <rFont val="Tahoma"/>
            <family val="2"/>
            <charset val="186"/>
          </rPr>
          <t>5.1. Ikimokyklinio ir bendrojo ugdymo paslaugų prieinamumo ir kokybės gerinimas</t>
        </r>
        <r>
          <rPr>
            <sz val="9"/>
            <color indexed="81"/>
            <rFont val="Tahoma"/>
            <family val="2"/>
            <charset val="186"/>
          </rPr>
          <t>:
5.1.12. Įgyvendinta investicinių projektų bendrojo lavinimo ir neformalaus ugdymo srityje, vnt.</t>
        </r>
      </text>
    </comment>
    <comment ref="K128" authorId="1" shapeId="0">
      <text>
        <r>
          <rPr>
            <sz val="9"/>
            <color indexed="81"/>
            <rFont val="Tahoma"/>
            <family val="2"/>
            <charset val="186"/>
          </rPr>
          <t xml:space="preserve">Planuojama nupirkti  sporto įrangą Verdenės, Smeltės, L. Stulpino progimnazijoms ir Varpo gimnazijai
</t>
        </r>
      </text>
    </comment>
    <comment ref="E138" authorId="1" shapeId="0">
      <text>
        <r>
          <rPr>
            <sz val="9"/>
            <color indexed="81"/>
            <rFont val="Tahoma"/>
            <family val="2"/>
            <charset val="186"/>
          </rPr>
          <t xml:space="preserve">P-1.3.1.1.
</t>
        </r>
      </text>
    </comment>
    <comment ref="E140" authorId="1" shapeId="0">
      <text>
        <r>
          <rPr>
            <sz val="9"/>
            <color indexed="81"/>
            <rFont val="Tahoma"/>
            <family val="2"/>
            <charset val="186"/>
          </rPr>
          <t xml:space="preserve">P-1.3.1.1
</t>
        </r>
      </text>
    </comment>
    <comment ref="E143" authorId="1" shapeId="0">
      <text>
        <r>
          <rPr>
            <sz val="9"/>
            <color indexed="81"/>
            <rFont val="Tahoma"/>
            <family val="2"/>
            <charset val="186"/>
          </rPr>
          <t xml:space="preserve">P-1.3.1.1.
</t>
        </r>
      </text>
    </comment>
    <comment ref="E145" authorId="1" shapeId="0">
      <text>
        <r>
          <rPr>
            <sz val="9"/>
            <color indexed="81"/>
            <rFont val="Tahoma"/>
            <family val="2"/>
            <charset val="186"/>
          </rPr>
          <t xml:space="preserve">P-1.3.1.1.
</t>
        </r>
      </text>
    </comment>
    <comment ref="E151" authorId="0" shapeId="0">
      <text>
        <r>
          <rPr>
            <b/>
            <sz val="9"/>
            <color indexed="81"/>
            <rFont val="Tahoma"/>
            <family val="2"/>
            <charset val="186"/>
          </rPr>
          <t>5.1. Ikimokyklinio ir bendrojo ugdymo paslaugų prieinamumo ir kokybės gerinimas</t>
        </r>
        <r>
          <rPr>
            <sz val="9"/>
            <color indexed="81"/>
            <rFont val="Tahoma"/>
            <family val="2"/>
            <charset val="186"/>
          </rPr>
          <t>:
5.1.4. Įrengta naujų ikimokyklinio ugdymo vietų centrinėje ir šiaurinėje miesto dalyse
5.1.5. Renovuota ikimokyklinio ugdymo įstaigų pastatų, vnt.
5.1.12. Įgyvendinta investicinių projektų bendrojo lavinimo ir neformalaus ugdymo srityje, vnt.</t>
        </r>
      </text>
    </comment>
    <comment ref="E152" authorId="1" shapeId="0">
      <text>
        <r>
          <rPr>
            <sz val="9"/>
            <color indexed="81"/>
            <rFont val="Tahoma"/>
            <family val="2"/>
            <charset val="186"/>
          </rPr>
          <t xml:space="preserve">P-1.3.1.1.
</t>
        </r>
      </text>
    </comment>
    <comment ref="D157" authorId="1" shapeId="0">
      <text>
        <r>
          <rPr>
            <b/>
            <sz val="9"/>
            <color indexed="81"/>
            <rFont val="Tahoma"/>
            <family val="2"/>
            <charset val="186"/>
          </rPr>
          <t xml:space="preserve">Rima Ališauskė:
</t>
        </r>
        <r>
          <rPr>
            <sz val="9"/>
            <color indexed="81"/>
            <rFont val="Tahoma"/>
            <family val="2"/>
            <charset val="186"/>
          </rPr>
          <t>2023 m.</t>
        </r>
        <r>
          <rPr>
            <b/>
            <sz val="9"/>
            <color indexed="81"/>
            <rFont val="Tahoma"/>
            <family val="2"/>
            <charset val="186"/>
          </rPr>
          <t xml:space="preserve"> </t>
        </r>
        <r>
          <rPr>
            <sz val="9"/>
            <color indexed="81"/>
            <rFont val="Tahoma"/>
            <family val="2"/>
            <charset val="186"/>
          </rPr>
          <t xml:space="preserve">rekonstruotas 1 pastatas l/d "Saulutės" 100 proc., 2024 m. parengti 2 tech. projektai, rekonstruotas 1 pastatas l/d "Vėtrungėlė" (l/d "Vėrinėlis" skyrius) 40 proc., 2025 m. parengti 2 tech. projektai, rekonstruotas 1 pastatas l/d "Vėtrungėlė" (l/d "Vėrinėlis" skyrius) 100 proc.; rekonstruotas l/d "Vėtrungėlė" (l/d "Pingvinukas"skyrius) 40 proc.
</t>
        </r>
      </text>
    </comment>
    <comment ref="J157" authorId="1" shapeId="0">
      <text>
        <r>
          <rPr>
            <sz val="9"/>
            <color indexed="81"/>
            <rFont val="Tahoma"/>
            <family val="2"/>
            <charset val="186"/>
          </rPr>
          <t>l/d Saulutė ir Vėrinėlis techn. projektai yra parengti</t>
        </r>
        <r>
          <rPr>
            <sz val="9"/>
            <color indexed="81"/>
            <rFont val="Tahoma"/>
            <family val="2"/>
            <charset val="186"/>
          </rPr>
          <t xml:space="preserve">
</t>
        </r>
      </text>
    </comment>
    <comment ref="L157" authorId="1" shapeId="0">
      <text>
        <r>
          <rPr>
            <sz val="9"/>
            <color indexed="81"/>
            <rFont val="Tahoma"/>
            <family val="2"/>
            <charset val="186"/>
          </rPr>
          <t xml:space="preserve">l/d "Vėtrungėlė" (l/d "Pingvinukas"skyrius) ir l/d "Putinėlis" ESCO
</t>
        </r>
      </text>
    </comment>
    <comment ref="M157" authorId="1" shapeId="0">
      <text>
        <r>
          <rPr>
            <sz val="9"/>
            <color indexed="81"/>
            <rFont val="Tahoma"/>
            <family val="2"/>
            <charset val="186"/>
          </rPr>
          <t xml:space="preserve">l/d "Radastėlė" ESCO ir l/d "Kregždutė" ESCO
</t>
        </r>
      </text>
    </comment>
    <comment ref="E158" authorId="1" shapeId="0">
      <text>
        <r>
          <rPr>
            <sz val="9"/>
            <color indexed="81"/>
            <rFont val="Tahoma"/>
            <family val="2"/>
            <charset val="186"/>
          </rPr>
          <t xml:space="preserve">P-1.3.1.1.
</t>
        </r>
      </text>
    </comment>
    <comment ref="E160" authorId="1" shapeId="0">
      <text>
        <r>
          <rPr>
            <sz val="9"/>
            <color indexed="81"/>
            <rFont val="Tahoma"/>
            <family val="2"/>
            <charset val="186"/>
          </rPr>
          <t xml:space="preserve">P-1.3.1.1.
</t>
        </r>
      </text>
    </comment>
    <comment ref="J160" authorId="1" shapeId="0">
      <text>
        <r>
          <rPr>
            <sz val="9"/>
            <color indexed="81"/>
            <rFont val="Tahoma"/>
            <family val="2"/>
            <charset val="186"/>
          </rPr>
          <t xml:space="preserve">Techninis projektas parengtas 2019 m.
</t>
        </r>
      </text>
    </comment>
    <comment ref="J161" authorId="1" shapeId="0">
      <text>
        <r>
          <rPr>
            <sz val="9"/>
            <color indexed="81"/>
            <rFont val="Tahoma"/>
            <family val="2"/>
            <charset val="186"/>
          </rPr>
          <t xml:space="preserve">Techninis projektas parengtas 2019 m.
</t>
        </r>
      </text>
    </comment>
    <comment ref="E162" authorId="1" shapeId="0">
      <text>
        <r>
          <rPr>
            <sz val="9"/>
            <color indexed="81"/>
            <rFont val="Tahoma"/>
            <family val="2"/>
            <charset val="186"/>
          </rPr>
          <t xml:space="preserve">P-1.3.1.1.
</t>
        </r>
      </text>
    </comment>
    <comment ref="E164" authorId="1" shapeId="0">
      <text>
        <r>
          <rPr>
            <sz val="9"/>
            <color indexed="81"/>
            <rFont val="Tahoma"/>
            <family val="2"/>
            <charset val="186"/>
          </rPr>
          <t xml:space="preserve">P-1.3.1.1
</t>
        </r>
      </text>
    </comment>
    <comment ref="E175" authorId="1" shapeId="0">
      <text>
        <r>
          <rPr>
            <sz val="9"/>
            <color indexed="81"/>
            <rFont val="Tahoma"/>
            <family val="2"/>
            <charset val="186"/>
          </rPr>
          <t xml:space="preserve">P-1.3.1.1
</t>
        </r>
      </text>
    </comment>
    <comment ref="E176" authorId="1" shapeId="0">
      <text>
        <r>
          <rPr>
            <sz val="9"/>
            <color indexed="81"/>
            <rFont val="Tahoma"/>
            <family val="2"/>
            <charset val="186"/>
          </rPr>
          <t xml:space="preserve">P-1.3.1.1
</t>
        </r>
      </text>
    </comment>
    <comment ref="K176" authorId="1" shapeId="0">
      <text>
        <r>
          <rPr>
            <sz val="9"/>
            <color indexed="81"/>
            <rFont val="Tahoma"/>
            <family val="2"/>
            <charset val="186"/>
          </rPr>
          <t xml:space="preserve">Vaikų laisvalaikio centro klubuose „Saulutė“ ir „Švyturys“ ir Pedagoginėje psichologinėje tarnyboje
</t>
        </r>
      </text>
    </comment>
    <comment ref="K179" authorId="1" shapeId="0">
      <text>
        <r>
          <rPr>
            <sz val="9"/>
            <color indexed="81"/>
            <rFont val="Tahoma"/>
            <family val="2"/>
            <charset val="186"/>
          </rPr>
          <t>Varpo gimnazija
Jūrų kadetų mokykla</t>
        </r>
        <r>
          <rPr>
            <sz val="9"/>
            <color indexed="81"/>
            <rFont val="Tahoma"/>
            <family val="2"/>
            <charset val="186"/>
          </rPr>
          <t xml:space="preserve">
</t>
        </r>
      </text>
    </comment>
    <comment ref="K198" authorId="1" shapeId="0">
      <text>
        <r>
          <rPr>
            <sz val="9"/>
            <color indexed="81"/>
            <rFont val="Tahoma"/>
            <family val="2"/>
            <charset val="186"/>
          </rPr>
          <t xml:space="preserve">Adomo Brako dailės mokykla, 
Juozo Karoso muzikos mokykla,
Jeronimo Kačinsko muzikos mokykla,
Pedagoginė psichologinė tarnyba,
Pedagogų švietimo ir kultūros centras
</t>
        </r>
      </text>
    </comment>
    <comment ref="K207" authorId="1" shapeId="0">
      <text>
        <r>
          <rPr>
            <b/>
            <sz val="9"/>
            <color indexed="81"/>
            <rFont val="Tahoma"/>
            <family val="2"/>
            <charset val="186"/>
          </rPr>
          <t>Regina Intienė:</t>
        </r>
        <r>
          <rPr>
            <sz val="9"/>
            <color indexed="81"/>
            <rFont val="Tahoma"/>
            <family val="2"/>
            <charset val="186"/>
          </rPr>
          <t xml:space="preserve">
9 darželiai:
1. 2. l/d Ąžuoliukas
2. l/d Bangelė
3. l/d Berželis
4. l/d Bitutė
5. l/d Čiauškutė
6. l/d Pagrandukas
7. l/d Papartėlis
8. l/d Radastėlė
9. l/d Nykštukas
7 mokyklos:
1. Žemynos gimnaz.
2. S. Dacho progim.
3. Gedminų gimn.
4. Pajūrio progimn.
5. Vyturio gimn.
6. Gilijos pradinė
7. Saulutės m/d
Kanalizacijos remontas 2 įstaigose:
1. L. Stulpino progimn.
2. l/d Papartėlis
Avariniai darbai
</t>
        </r>
      </text>
    </comment>
    <comment ref="K211" authorId="1" shapeId="0">
      <text>
        <r>
          <rPr>
            <b/>
            <sz val="9"/>
            <color indexed="81"/>
            <rFont val="Tahoma"/>
            <family val="2"/>
            <charset val="186"/>
          </rPr>
          <t xml:space="preserve">Regina Intienė:
</t>
        </r>
        <r>
          <rPr>
            <sz val="9"/>
            <color indexed="81"/>
            <rFont val="Tahoma"/>
            <family val="2"/>
            <charset val="186"/>
          </rPr>
          <t xml:space="preserve">1. l/d Kregždutė
2. l/d Radastėlė
3. Versmės progimn.
4. l/d Pušaitė
</t>
        </r>
      </text>
    </comment>
    <comment ref="K212" authorId="1" shapeId="0">
      <text>
        <r>
          <rPr>
            <b/>
            <sz val="9"/>
            <color indexed="81"/>
            <rFont val="Tahoma"/>
            <family val="2"/>
            <charset val="186"/>
          </rPr>
          <t xml:space="preserve">Regina Intienė:
</t>
        </r>
        <r>
          <rPr>
            <sz val="9"/>
            <color indexed="81"/>
            <rFont val="Tahoma"/>
            <family val="2"/>
            <charset val="186"/>
          </rPr>
          <t xml:space="preserve">L/d Vyturėlis išorinių laiptų rekonstrukcijos projektas
</t>
        </r>
      </text>
    </comment>
    <comment ref="L213" authorId="1" shapeId="0">
      <text>
        <r>
          <rPr>
            <b/>
            <sz val="9"/>
            <color indexed="81"/>
            <rFont val="Tahoma"/>
            <family val="2"/>
            <charset val="186"/>
          </rPr>
          <t xml:space="preserve">Regina Intienė:
</t>
        </r>
        <r>
          <rPr>
            <sz val="9"/>
            <color indexed="81"/>
            <rFont val="Tahoma"/>
            <family val="2"/>
            <charset val="186"/>
          </rPr>
          <t xml:space="preserve">l/d Vyturėlis išorinių laiptų remontas
</t>
        </r>
      </text>
    </comment>
    <comment ref="K218" authorId="1" shapeId="0">
      <text>
        <r>
          <rPr>
            <b/>
            <sz val="9"/>
            <color indexed="81"/>
            <rFont val="Tahoma"/>
            <family val="2"/>
            <charset val="186"/>
          </rPr>
          <t xml:space="preserve">Regina Intienė:
</t>
        </r>
        <r>
          <rPr>
            <sz val="9"/>
            <color indexed="81"/>
            <rFont val="Tahoma"/>
            <family val="2"/>
            <charset val="186"/>
          </rPr>
          <t xml:space="preserve">1. Žemynos gimn.
2. Vydūno gimn.
3. Kadetų mokykla
4. l/d Švyturėlis
5. M. Montesorri m/d
</t>
        </r>
      </text>
    </comment>
    <comment ref="K219" authorId="1" shapeId="0">
      <text>
        <r>
          <rPr>
            <b/>
            <sz val="9"/>
            <color indexed="81"/>
            <rFont val="Tahoma"/>
            <family val="2"/>
            <charset val="186"/>
          </rPr>
          <t xml:space="preserve">Regina Intienė:
</t>
        </r>
        <r>
          <rPr>
            <sz val="9"/>
            <color indexed="81"/>
            <rFont val="Tahoma"/>
            <family val="2"/>
            <charset val="186"/>
          </rPr>
          <t xml:space="preserve">1. l/d Žilvitis
2. Vyturio progim.
3. Gilijos pradinė
4. M. Mažvydo progimn.
5. Saulėtekio progimn.
6. ll/d Pušaitė
7. l/d Žemuogėlė
</t>
        </r>
        <r>
          <rPr>
            <b/>
            <sz val="9"/>
            <color indexed="81"/>
            <rFont val="Tahoma"/>
            <family val="2"/>
            <charset val="186"/>
          </rPr>
          <t xml:space="preserve">
</t>
        </r>
        <r>
          <rPr>
            <sz val="9"/>
            <color indexed="81"/>
            <rFont val="Tahoma"/>
            <family val="2"/>
            <charset val="186"/>
          </rPr>
          <t xml:space="preserve">
</t>
        </r>
      </text>
    </comment>
    <comment ref="K220" authorId="1" shapeId="0">
      <text>
        <r>
          <rPr>
            <sz val="9"/>
            <color indexed="81"/>
            <rFont val="Tahoma"/>
            <family val="2"/>
            <charset val="186"/>
          </rPr>
          <t xml:space="preserve">lopšelių-darželių „Bangelė“, „Šaltinėlis“, „Nykštukas“ ir „Ąžuoliukas“, „Smeltės“ progimnazijos, Suaugusiųjų ir Vytauto Didžiojo gimnazijų
</t>
        </r>
      </text>
    </comment>
    <comment ref="K221" authorId="1" shapeId="0">
      <text>
        <r>
          <rPr>
            <b/>
            <sz val="9"/>
            <color indexed="81"/>
            <rFont val="Tahoma"/>
            <family val="2"/>
            <charset val="186"/>
          </rPr>
          <t xml:space="preserve">Regina Intienė:
</t>
        </r>
        <r>
          <rPr>
            <sz val="9"/>
            <color indexed="81"/>
            <rFont val="Tahoma"/>
            <family val="2"/>
            <charset val="186"/>
          </rPr>
          <t xml:space="preserve">1. M. Mažvydo progimn.
2. l/d Du gaideliai
</t>
        </r>
      </text>
    </comment>
    <comment ref="L221" authorId="1" shapeId="0">
      <text>
        <r>
          <rPr>
            <b/>
            <sz val="9"/>
            <color indexed="81"/>
            <rFont val="Tahoma"/>
            <family val="2"/>
            <charset val="186"/>
          </rPr>
          <t xml:space="preserve">Regina Intienė:
</t>
        </r>
        <r>
          <rPr>
            <sz val="9"/>
            <color indexed="81"/>
            <rFont val="Tahoma"/>
            <family val="2"/>
            <charset val="186"/>
          </rPr>
          <t xml:space="preserve">l/d Liepaitė
</t>
        </r>
      </text>
    </comment>
    <comment ref="K222" authorId="1" shapeId="0">
      <text>
        <r>
          <rPr>
            <sz val="9"/>
            <color indexed="81"/>
            <rFont val="Tahoma"/>
            <family val="2"/>
            <charset val="186"/>
          </rPr>
          <t xml:space="preserve">Uostamiesčio progimnazijos ir l/d Šermukšnėlė
</t>
        </r>
      </text>
    </comment>
    <comment ref="L222" authorId="1" shapeId="0">
      <text>
        <r>
          <rPr>
            <b/>
            <sz val="9"/>
            <color indexed="81"/>
            <rFont val="Tahoma"/>
            <family val="2"/>
            <charset val="186"/>
          </rPr>
          <t xml:space="preserve">Regina Intienė:
</t>
        </r>
        <r>
          <rPr>
            <sz val="9"/>
            <color indexed="81"/>
            <rFont val="Tahoma"/>
            <family val="2"/>
            <charset val="186"/>
          </rPr>
          <t xml:space="preserve">Mažvydo, Du gaideliai
</t>
        </r>
      </text>
    </comment>
    <comment ref="M222" authorId="1" shapeId="0">
      <text>
        <r>
          <rPr>
            <b/>
            <sz val="9"/>
            <color indexed="81"/>
            <rFont val="Tahoma"/>
            <family val="2"/>
            <charset val="186"/>
          </rPr>
          <t xml:space="preserve">Regina Intienė:
</t>
        </r>
        <r>
          <rPr>
            <sz val="9"/>
            <color indexed="81"/>
            <rFont val="Tahoma"/>
            <family val="2"/>
            <charset val="186"/>
          </rPr>
          <t xml:space="preserve">Liepaitė
</t>
        </r>
      </text>
    </comment>
    <comment ref="K224" authorId="1" shapeId="0">
      <text>
        <r>
          <rPr>
            <b/>
            <sz val="9"/>
            <color indexed="81"/>
            <rFont val="Tahoma"/>
            <family val="2"/>
            <charset val="186"/>
          </rPr>
          <t xml:space="preserve">Regina Intienė:
</t>
        </r>
        <r>
          <rPr>
            <sz val="9"/>
            <color indexed="81"/>
            <rFont val="Tahoma"/>
            <family val="2"/>
            <charset val="186"/>
          </rPr>
          <t xml:space="preserve">1. Medeinės mokykla
VDG ir l/d Traukinukas - rengiami projektai
</t>
        </r>
      </text>
    </comment>
    <comment ref="E236" authorId="1" shapeId="0">
      <text>
        <r>
          <rPr>
            <sz val="9"/>
            <color indexed="81"/>
            <rFont val="Tahoma"/>
            <family val="2"/>
            <charset val="186"/>
          </rPr>
          <t xml:space="preserve">P-3.3.2.3
</t>
        </r>
      </text>
    </comment>
    <comment ref="K236" authorId="1" shapeId="0">
      <text>
        <r>
          <rPr>
            <sz val="9"/>
            <color indexed="81"/>
            <rFont val="Tahoma"/>
            <family val="2"/>
            <charset val="186"/>
          </rPr>
          <t>1. l/d Vyturėlis;
2. Gedminų prog.
3. S. Dacho progim.
4. Smeltės prog.
5. Vitės prog.</t>
        </r>
      </text>
    </comment>
    <comment ref="K237" authorId="2" shapeId="0">
      <text>
        <r>
          <rPr>
            <b/>
            <sz val="9"/>
            <color indexed="81"/>
            <rFont val="Tahoma"/>
            <family val="2"/>
            <charset val="186"/>
          </rPr>
          <t>Ingrida Urbonaviciene:</t>
        </r>
        <r>
          <rPr>
            <sz val="9"/>
            <color indexed="81"/>
            <rFont val="Tahoma"/>
            <family val="2"/>
            <charset val="186"/>
          </rPr>
          <t xml:space="preserve">
Čiauškutė, Ąžuoliukas, S.Dachas, Vyturėlis, Žemyna, Verdenė, Gedminai</t>
        </r>
      </text>
    </comment>
  </commentList>
</comments>
</file>

<file path=xl/sharedStrings.xml><?xml version="1.0" encoding="utf-8"?>
<sst xmlns="http://schemas.openxmlformats.org/spreadsheetml/2006/main" count="2366" uniqueCount="510">
  <si>
    <t>Finansavimo šaltinių suvestinė</t>
  </si>
  <si>
    <t>Finansavimo šaltiniai</t>
  </si>
  <si>
    <t>I</t>
  </si>
  <si>
    <t>LRVB</t>
  </si>
  <si>
    <t>10</t>
  </si>
  <si>
    <t>Iš viso tikslui:</t>
  </si>
  <si>
    <t>Iš viso programai:</t>
  </si>
  <si>
    <t>Uždavinio kodas</t>
  </si>
  <si>
    <t>Priemonės kodas</t>
  </si>
  <si>
    <t>Finansavimo šaltinis</t>
  </si>
  <si>
    <t>01</t>
  </si>
  <si>
    <t>SB</t>
  </si>
  <si>
    <t>Iš viso:</t>
  </si>
  <si>
    <t>02</t>
  </si>
  <si>
    <t>SB(VB)</t>
  </si>
  <si>
    <t>03</t>
  </si>
  <si>
    <t>Iš viso uždaviniui:</t>
  </si>
  <si>
    <t>04</t>
  </si>
  <si>
    <t>05</t>
  </si>
  <si>
    <t>Pavadinimas</t>
  </si>
  <si>
    <t>KITI ŠALTINIAI, IŠ VISO:</t>
  </si>
  <si>
    <t>IŠ VISO:</t>
  </si>
  <si>
    <t>UGDYMO PROCESO UŽTIKRINIMO PROGRAMOS (NR. 10)</t>
  </si>
  <si>
    <t>10 Ugdymo proceso užtikrinimo programa</t>
  </si>
  <si>
    <t>Renovuoti ugdymo įstaigų pastatus ir patalpas</t>
  </si>
  <si>
    <t>Organizuoti materialinį, ūkinį ir techninį ugdymo įstaigų aptarnavimą</t>
  </si>
  <si>
    <t>Ugdymo įstaigų ūkinio aptarnavimo organizavimas:</t>
  </si>
  <si>
    <t>Užtikrinti kokybišką ugdymo proceso organizavimą</t>
  </si>
  <si>
    <t>Gerinti ugdymo sąlygas ir aplinką</t>
  </si>
  <si>
    <t>Ryšių kabelių kanalų nuoma</t>
  </si>
  <si>
    <t>Šilumos ir karšto vandens tiekimo sistemų renovacija ir remontas</t>
  </si>
  <si>
    <t>Švietimo įstaigų pastatų apsauga</t>
  </si>
  <si>
    <t>Priešgaisrinių reikalavimų vykdymas švietimo įstaigose</t>
  </si>
  <si>
    <t>Kabelio tinklo ilgis, km</t>
  </si>
  <si>
    <t>SB(SP)</t>
  </si>
  <si>
    <t>Veiklos organizavimo užtikrinimas švietimo įstaigose:</t>
  </si>
  <si>
    <t>Švietimo įstaigų sanitarinių patalpų remontas</t>
  </si>
  <si>
    <t>Iš viso priemonei:</t>
  </si>
  <si>
    <t xml:space="preserve"> TIKSLŲ, UŽDAVINIŲ, PRIEMONIŲ, PRIEMONIŲ IŠLAIDŲ IR PRODUKTO KRITERIJŲ SUVESTINĖ</t>
  </si>
  <si>
    <t>Parengtas techninis projektas, vnt.</t>
  </si>
  <si>
    <t>Vasaros poilsio organizavimas</t>
  </si>
  <si>
    <t xml:space="preserve">Brandos egzaminų administravimas </t>
  </si>
  <si>
    <t>SB(SPL)</t>
  </si>
  <si>
    <t xml:space="preserve">03 Strateginis tikslas. Užtikrinti gyventojams aukštą švietimo, kultūros, socialinių, sporto ir sveikatos apsaugos paslaugų kokybę ir prieinamumą </t>
  </si>
  <si>
    <t>Savivaldybės administracijos vaiko gerovės komisijos veiklos užtikrinimas</t>
  </si>
  <si>
    <r>
      <t xml:space="preserve">Pajamų imokų likutis </t>
    </r>
    <r>
      <rPr>
        <b/>
        <sz val="10"/>
        <rFont val="Times New Roman"/>
        <family val="1"/>
        <charset val="186"/>
      </rPr>
      <t>SB(SPL)</t>
    </r>
  </si>
  <si>
    <t>Sudaryti sąlygas ugdytis ir gerinti ugdymo proceso kokybę</t>
  </si>
  <si>
    <t xml:space="preserve">Aprūpinti švietimo įstaigas reikalingu inventoriumi  </t>
  </si>
  <si>
    <r>
      <t xml:space="preserve">Ugdymo proceso ir aplinkos užtikrinimas </t>
    </r>
    <r>
      <rPr>
        <b/>
        <sz val="10"/>
        <rFont val="Times New Roman"/>
        <family val="1"/>
        <charset val="186"/>
      </rPr>
      <t>savivaldybės pradinėje mokykloje ir mokyklose-darželiuose</t>
    </r>
  </si>
  <si>
    <t>tūkst. Eur</t>
  </si>
  <si>
    <t>Neformaliojo vaikų švietimo programų įgyvendinimas ir neformaliojo vaikų švietimo paslaugų plėtra</t>
  </si>
  <si>
    <t>Švietimo įstaigų stogų remontas</t>
  </si>
  <si>
    <t xml:space="preserve">Ugdymo prieinamumo ir ugdymo formų įvairovės užtikrinimas </t>
  </si>
  <si>
    <t>Neformaliojo vaikų ir suaugusiųjų švietimo organizavimas:</t>
  </si>
  <si>
    <t xml:space="preserve">Baldų ir įrangos atnaujinimas:  </t>
  </si>
  <si>
    <t>Šilumos ir karšto vandens tiekimo sistemų priežiūra</t>
  </si>
  <si>
    <t>Švietimo įstaigų energinių išteklių efektyvinimas:</t>
  </si>
  <si>
    <t>Mokymosi aplinkos pritaikymas švietimo reikmėms:</t>
  </si>
  <si>
    <t>06</t>
  </si>
  <si>
    <t>07</t>
  </si>
  <si>
    <t>SB(L)</t>
  </si>
  <si>
    <r>
      <t xml:space="preserve">Apyvartos lėšų likutis </t>
    </r>
    <r>
      <rPr>
        <b/>
        <sz val="10"/>
        <rFont val="Times New Roman"/>
        <family val="1"/>
        <charset val="186"/>
      </rPr>
      <t>SB(L)</t>
    </r>
  </si>
  <si>
    <t>SB(ES)</t>
  </si>
  <si>
    <t>Maitinimo paslaugų kompensavimas</t>
  </si>
  <si>
    <t>Įsigyta įrangos, proc.</t>
  </si>
  <si>
    <t xml:space="preserve">Atlikta rangos darbų, proc.
</t>
  </si>
  <si>
    <t>Įstaigų skaičius, vnt.</t>
  </si>
  <si>
    <t>Vaikų skaičius, vnt.</t>
  </si>
  <si>
    <t>Mokinių skaičius, vnt.</t>
  </si>
  <si>
    <t>Kvalifikacijos pažymėjimų skaičius, vnt.</t>
  </si>
  <si>
    <t>Mokyklų skaičius, vnt.</t>
  </si>
  <si>
    <t>Egzaminų skaičius, vnt.</t>
  </si>
  <si>
    <t>Prevencinių renginių skaičius, vnt.</t>
  </si>
  <si>
    <t>Elektroninio mokinio pažymėjimo diegimas ir naudojimo užtikrinimas savivaldybės bendrojo ugdymo mokyklose, neformaliojo švietimo ir sporto įstaigose</t>
  </si>
  <si>
    <t xml:space="preserve">Miesto metodinių būrelių veiklos užtikrinimas </t>
  </si>
  <si>
    <r>
      <t xml:space="preserve">Ugdymo proceso ir aplinkos užtikrinimas </t>
    </r>
    <r>
      <rPr>
        <b/>
        <sz val="10"/>
        <rFont val="Times New Roman"/>
        <family val="1"/>
        <charset val="186"/>
      </rPr>
      <t xml:space="preserve">savivaldybės </t>
    </r>
    <r>
      <rPr>
        <sz val="10"/>
        <rFont val="Times New Roman"/>
        <family val="1"/>
        <charset val="186"/>
      </rPr>
      <t>ikimokyklinio ugdymo įstaigose</t>
    </r>
  </si>
  <si>
    <r>
      <t xml:space="preserve">Ugdymo proceso ir aplinkos užtikrinimas </t>
    </r>
    <r>
      <rPr>
        <b/>
        <sz val="10"/>
        <rFont val="Times New Roman"/>
        <family val="1"/>
        <charset val="186"/>
      </rPr>
      <t>savivaldybės</t>
    </r>
    <r>
      <rPr>
        <sz val="10"/>
        <rFont val="Times New Roman"/>
        <family val="1"/>
        <charset val="186"/>
      </rPr>
      <t xml:space="preserve"> bendrojo ugdymo mokyklose </t>
    </r>
  </si>
  <si>
    <t>Švietimo įstaigų persikėlimo į kitas patalpas organizavimas</t>
  </si>
  <si>
    <t xml:space="preserve">Centralizuotas ugdymo įstaigų langų valymas </t>
  </si>
  <si>
    <t xml:space="preserve">Savivaldybės švietimo įstaigų civilinės atsakomybės draudimas  </t>
  </si>
  <si>
    <r>
      <t xml:space="preserve">BĮ Klaipėdos regos ugdymo centro </t>
    </r>
    <r>
      <rPr>
        <sz val="10"/>
        <rFont val="Times New Roman"/>
        <family val="1"/>
        <charset val="186"/>
      </rPr>
      <t>veiklos užtikrinimas</t>
    </r>
  </si>
  <si>
    <r>
      <t>BĮ Klaipėdos miesto pedagogų švietimo ir kultūros centro</t>
    </r>
    <r>
      <rPr>
        <sz val="10"/>
        <rFont val="Times New Roman"/>
        <family val="1"/>
        <charset val="186"/>
      </rPr>
      <t xml:space="preserve"> veiklos užtikrinimas</t>
    </r>
  </si>
  <si>
    <t>Vaikų, kuriems iš dalies kompensuojamas ugdymas nevalstybinėse įstaigose, skaičius, vnt.</t>
  </si>
  <si>
    <t>Programų skaičius, vnt.</t>
  </si>
  <si>
    <t>Metodinių būrelių skaičius, vnt.</t>
  </si>
  <si>
    <t>Savivaldybės bendrojo ugdymo mokyklų pastatų ir aplinkos modernizavimas bei plėtra:</t>
  </si>
  <si>
    <t>Ikimokyklinio ugdymo įstaigų pastatų modernizavimas ir plėtra:</t>
  </si>
  <si>
    <t>Neformaliojo vaikų švietimo įstaigų pastatų rekonstravimas:</t>
  </si>
  <si>
    <t>BĮ Klaipėdos karalienės Luizės jaunimo centro (Puodžių g.) modernizavimas, plėtojant neformaliojo ugdymosi galimybes</t>
  </si>
  <si>
    <t>Saugomų pastatų, objektų skaičius, vnt.</t>
  </si>
  <si>
    <t>Parengta techninių projektų, vnt.</t>
  </si>
  <si>
    <t xml:space="preserve">Parengta techninių projektų, vnt.    </t>
  </si>
  <si>
    <t>Perkeltų įstaigų skaičius, vnt.</t>
  </si>
  <si>
    <t>Aptarnaujamų įstaigų skaičius, vnt.</t>
  </si>
  <si>
    <t>Suremontuotų įstaigų skaičius, vnt.</t>
  </si>
  <si>
    <t>________________________________________</t>
  </si>
  <si>
    <t>Mokytis plaukti vežiojamų vaikų skaičius, vnt.</t>
  </si>
  <si>
    <t>Pasirengimas Gamtos mokslų, technologijų, inžinerijos, matematikos mokslų ir kūrybiškumo ugdymo (STEAM) centro įveiklinimui</t>
  </si>
  <si>
    <t>Dėstytojų etatų skaičius, vnt.</t>
  </si>
  <si>
    <t>Švietimo įstaigų modulinių kompleksų įrengimas ir nuoma</t>
  </si>
  <si>
    <t>Išmaniųjų klasių įrengimas</t>
  </si>
  <si>
    <t>Kompiuterių mokyklose atnaujinimas</t>
  </si>
  <si>
    <t>08</t>
  </si>
  <si>
    <t>09</t>
  </si>
  <si>
    <t>11</t>
  </si>
  <si>
    <t>12</t>
  </si>
  <si>
    <t>13</t>
  </si>
  <si>
    <t>14</t>
  </si>
  <si>
    <t>15</t>
  </si>
  <si>
    <t>16</t>
  </si>
  <si>
    <t>17</t>
  </si>
  <si>
    <t xml:space="preserve">Klaipėdos miesto bendrojo ugdymo mokyklų antrųjų klasių mokinių vežimo paslaugos mokyti plaukti užtikrinimas  </t>
  </si>
  <si>
    <t>Papriemonės kodas</t>
  </si>
  <si>
    <t>Papariemonės kodas</t>
  </si>
  <si>
    <t>Klasių skaičius, vnt.</t>
  </si>
  <si>
    <t xml:space="preserve">iš jų mokinių skaičius, vnt. </t>
  </si>
  <si>
    <t>Pavėžėta mokinių, skaičius</t>
  </si>
  <si>
    <t>Įstaigų, kuriose įrengtos saulės (fotovoltinės) elektrinės, skaičius</t>
  </si>
  <si>
    <t>Ikimokyklinio ir priešmokyklinio ugdymo prieinamumo didinimas Klaipėdos mieste (lopšelio-darželio „Svirpliukas“ modernizavimas)</t>
  </si>
  <si>
    <t>Lauko žaidimų aikštelių ir įrenginių atnaujinimas ikimokyklinėse ugdymo įstaigose</t>
  </si>
  <si>
    <t>Patalpų atnaujinimas užtikrinant atitiktį higienos normoms</t>
  </si>
  <si>
    <r>
      <t xml:space="preserve">Europos Sąjungos paramos lėšos, kurios įtrauktos į savivaldybės biudžetą </t>
    </r>
    <r>
      <rPr>
        <b/>
        <sz val="10"/>
        <rFont val="Times New Roman"/>
        <family val="1"/>
        <charset val="186"/>
      </rPr>
      <t>SB(ES)</t>
    </r>
  </si>
  <si>
    <r>
      <t xml:space="preserve">Europos Sąjungos finansinės paramos lėšų likučio metų pradžioje lėšos </t>
    </r>
    <r>
      <rPr>
        <b/>
        <sz val="10"/>
        <rFont val="Times New Roman"/>
        <family val="1"/>
        <charset val="186"/>
      </rPr>
      <t>SB(ESL)</t>
    </r>
  </si>
  <si>
    <t>Savivaldybės biudžetas, iš jo:</t>
  </si>
  <si>
    <t>SB(ESL)</t>
  </si>
  <si>
    <t>SB(VBL)</t>
  </si>
  <si>
    <r>
      <t>Valstybės biudžeto tikslinės dotacijos lėšų likutis</t>
    </r>
    <r>
      <rPr>
        <b/>
        <sz val="10"/>
        <rFont val="Times New Roman"/>
        <family val="1"/>
        <charset val="186"/>
      </rPr>
      <t xml:space="preserve"> SB(VBL)</t>
    </r>
  </si>
  <si>
    <t>Patalpų pritaikymas neįgalių vaikų ugdymui</t>
  </si>
  <si>
    <t>Sporto klasių veiklos užtikrinimas</t>
  </si>
  <si>
    <r>
      <t xml:space="preserve">Ugdymo proceso užtikrinimas </t>
    </r>
    <r>
      <rPr>
        <b/>
        <sz val="10"/>
        <rFont val="Times New Roman"/>
        <family val="1"/>
        <charset val="186"/>
      </rPr>
      <t>nevalstybinėse</t>
    </r>
    <r>
      <rPr>
        <sz val="10"/>
        <rFont val="Times New Roman"/>
        <family val="1"/>
        <charset val="186"/>
      </rPr>
      <t xml:space="preserve"> ikimokyklinio ugdymo įstaigose</t>
    </r>
  </si>
  <si>
    <t>Stadionų ir  sporto aikštynų (su dirbtinės žolės danga) priežiūros užtikrinimas</t>
  </si>
  <si>
    <t xml:space="preserve">Mokinių pavėžėjimo užtikrinimas </t>
  </si>
  <si>
    <t>Kompiuterių skaičius, vnt.</t>
  </si>
  <si>
    <t>Mokytojų padėjėjų skaičius, vnt.</t>
  </si>
  <si>
    <t>Klaipėdos jūrų kadetų mokyklos veiklos užtikrinimas:</t>
  </si>
  <si>
    <t>P1</t>
  </si>
  <si>
    <t>Įrengta papildomų darbo vietų, vnt.</t>
  </si>
  <si>
    <t>Mokytojų, įgijusių kompetencijas, skaičius</t>
  </si>
  <si>
    <t>P6</t>
  </si>
  <si>
    <t>Projektų skyrius</t>
  </si>
  <si>
    <t>Švietimo skyrius</t>
  </si>
  <si>
    <t>Savivaldybės ugdymo įstaigų pastatų ir aplinkos modernizavimas bei plėtra:</t>
  </si>
  <si>
    <t xml:space="preserve">Projektų skyrius </t>
  </si>
  <si>
    <t>Ugdymo proceso užtikrinimas nevalstybinėse mokyklose-darželiuose</t>
  </si>
  <si>
    <t xml:space="preserve">Švietimo įstaigų elektros instaliacijos remontas </t>
  </si>
  <si>
    <t>Mokinių maitinimo ir pavėžėjimo užtikrinimas</t>
  </si>
  <si>
    <t>Statinių administravimo skyrius</t>
  </si>
  <si>
    <t>Turto valdymo skyrius</t>
  </si>
  <si>
    <t>Informacinių technologijų skyrius</t>
  </si>
  <si>
    <t xml:space="preserve">Švietimo skyrius - priemonės vykdytojas, </t>
  </si>
  <si>
    <t>18</t>
  </si>
  <si>
    <t>19</t>
  </si>
  <si>
    <t>20</t>
  </si>
  <si>
    <t>21</t>
  </si>
  <si>
    <t>23</t>
  </si>
  <si>
    <t>Tarpinstitucinio koordinavimo grupė</t>
  </si>
  <si>
    <t xml:space="preserve"> Statybos ir infrastruktūros plėtros skyrius, Vyr. patarėjas G. Dovidaitis</t>
  </si>
  <si>
    <t>Aptarnauta asmenų, skaičius</t>
  </si>
  <si>
    <t>Administruojama sistemų, vnt.</t>
  </si>
  <si>
    <t>Priėmimo į savivaldybės bendrojo ir ikimokyklinio ugdymo įstaigas informacinių sistemų priežiūra</t>
  </si>
  <si>
    <t>Energinio efektyvumo didinimas ikimokyklinio ugdymo įstaigose:</t>
  </si>
  <si>
    <t>Pritaikyta patalpų, vnt.</t>
  </si>
  <si>
    <t>Lovyčių skaičius, vnt.</t>
  </si>
  <si>
    <t>Neformaliojo švietimo ir pagalbos įstaigų aprūpinimas mobilia interaktyvia įranga</t>
  </si>
  <si>
    <t>BĮ Klaipėdos lopšelio darželio „Sakalėlis“ dalyvavimas projekte „Aktyviai ir linksmai nori sportuoti „Sakalėlio“ vaikai!“</t>
  </si>
  <si>
    <t>Kvalifikacijos tobulinimo programų skaičius, val.</t>
  </si>
  <si>
    <t>Finansuojama tikslinių studijų su gretutinėmis pedagogikos studijomis vietų, skaičius</t>
  </si>
  <si>
    <t>Skirta tikslinių stipendijų pasirinkusiems pedagoginių specialybių studijas, skaičius</t>
  </si>
  <si>
    <t>Kt</t>
  </si>
  <si>
    <t>Atnaujinta aikštynų, skaičius</t>
  </si>
  <si>
    <r>
      <t xml:space="preserve">Kiti finansavimo šaltiniai </t>
    </r>
    <r>
      <rPr>
        <b/>
        <sz val="10"/>
        <rFont val="Times New Roman"/>
        <family val="1"/>
        <charset val="186"/>
      </rPr>
      <t>Kt</t>
    </r>
  </si>
  <si>
    <t>„Gilijos“ pradinės mokyklos (Taikos pr. 68) pastato energinio efektyvumo didinimas</t>
  </si>
  <si>
    <t>P2</t>
  </si>
  <si>
    <t>Parengtas techninis  projektas, vnt.</t>
  </si>
  <si>
    <t>SB(P)</t>
  </si>
  <si>
    <t xml:space="preserve">Klaipėdos „Ąžuolyno“ gimnazijos modernizavimas </t>
  </si>
  <si>
    <t>Atlikta rangos darbų, proc.</t>
  </si>
  <si>
    <t>Klaipėdos lopšelio-darželio „Žiogelis“ pastato Kauno g. 27 modernizavimas</t>
  </si>
  <si>
    <r>
      <t xml:space="preserve">Savivaldybės paskolų lėšos </t>
    </r>
    <r>
      <rPr>
        <b/>
        <sz val="10"/>
        <rFont val="Times New Roman"/>
        <family val="1"/>
        <charset val="186"/>
      </rPr>
      <t>SB(P)</t>
    </r>
  </si>
  <si>
    <r>
      <t xml:space="preserve">Ugdymo proceso ir aplinkos užtikrinimas </t>
    </r>
    <r>
      <rPr>
        <b/>
        <sz val="10"/>
        <rFont val="Times New Roman"/>
        <family val="1"/>
        <charset val="186"/>
      </rPr>
      <t>savivaldybės neformaliojo vaikų švietimo įstaigose</t>
    </r>
  </si>
  <si>
    <r>
      <t xml:space="preserve">BĮ Klaipėdos pedagoginės psichologinės tarnybos </t>
    </r>
    <r>
      <rPr>
        <sz val="10"/>
        <rFont val="Times New Roman"/>
        <family val="1"/>
        <charset val="186"/>
      </rPr>
      <t>veiklos užtikrinimas</t>
    </r>
  </si>
  <si>
    <r>
      <rPr>
        <b/>
        <sz val="10"/>
        <rFont val="Times New Roman"/>
        <family val="1"/>
        <charset val="186"/>
      </rPr>
      <t>BĮ Klaipėdos Prano Mašioto progimnazijos</t>
    </r>
    <r>
      <rPr>
        <sz val="10"/>
        <rFont val="Times New Roman"/>
        <family val="1"/>
        <charset val="186"/>
      </rPr>
      <t xml:space="preserve"> pastato Varpų g. 3 rekonstravimas</t>
    </r>
  </si>
  <si>
    <r>
      <rPr>
        <b/>
        <sz val="10"/>
        <rFont val="Times New Roman"/>
        <family val="1"/>
        <charset val="186"/>
      </rPr>
      <t>Bendrojo ugdymo mokyklos pastato statyba</t>
    </r>
    <r>
      <rPr>
        <sz val="10"/>
        <rFont val="Times New Roman"/>
        <family val="1"/>
        <charset val="186"/>
      </rPr>
      <t xml:space="preserve"> šiaurinėje miesto dalyje</t>
    </r>
  </si>
  <si>
    <r>
      <t xml:space="preserve">Savivaldybės biudžeto lėšos </t>
    </r>
    <r>
      <rPr>
        <b/>
        <sz val="10"/>
        <rFont val="Times New Roman"/>
        <family val="1"/>
        <charset val="186"/>
      </rPr>
      <t>SB</t>
    </r>
  </si>
  <si>
    <r>
      <t xml:space="preserve">Pajamų įmokos už paslaugas </t>
    </r>
    <r>
      <rPr>
        <b/>
        <sz val="10"/>
        <rFont val="Times New Roman"/>
        <family val="1"/>
        <charset val="186"/>
      </rPr>
      <t>SB(SP)</t>
    </r>
  </si>
  <si>
    <r>
      <t xml:space="preserve">Valstybės biudžeto specialiosios tikslinės dotacijos lėšos </t>
    </r>
    <r>
      <rPr>
        <b/>
        <sz val="10"/>
        <rFont val="Times New Roman"/>
        <family val="1"/>
        <charset val="186"/>
      </rPr>
      <t>SB(VB)</t>
    </r>
  </si>
  <si>
    <t>Komunalinių paslaugų įsigijimas:</t>
  </si>
  <si>
    <t xml:space="preserve"> - šildymo, vandens, nuotekų</t>
  </si>
  <si>
    <t xml:space="preserve"> - elektros energijos</t>
  </si>
  <si>
    <t>Įsigytas sportinis inventorius ir įranga, vnt.</t>
  </si>
  <si>
    <t>Suorganizuota edukacinių ir kultūrinių renginių, skaičius</t>
  </si>
  <si>
    <t>Švietimo paslaugų modernizavimo  programos priemonių įgyvendinimas:</t>
  </si>
  <si>
    <t>P7</t>
  </si>
  <si>
    <t>planas</t>
  </si>
  <si>
    <t>Įsteigta etatų, skaičius</t>
  </si>
  <si>
    <t>Klaipėdos miesto pedagogų rengimo, kvalifikacijos plėtojimo, profesinių kompetencijų tobulinimo ir mokytojų pritraukimo į mokyklas 2020–2024 programos įgyvendinimas</t>
  </si>
  <si>
    <t>Klaipėdos „Pajūrio“ progimnazijos fasado apšiltinimo darbai</t>
  </si>
  <si>
    <t>24</t>
  </si>
  <si>
    <t>Planavimo ir analizės skyrius –  programos sąmatų tvirtinimas</t>
  </si>
  <si>
    <t>Produkto kriterijaus</t>
  </si>
  <si>
    <t>Veiklos plano tikslo kodas</t>
  </si>
  <si>
    <t>Priemonės požymis*</t>
  </si>
  <si>
    <t>Vykdytojas (skyrius/asmuo)</t>
  </si>
  <si>
    <t>2023-ieji metai</t>
  </si>
  <si>
    <t>2024-ieji metai</t>
  </si>
  <si>
    <t>2024-ųjų metų lėšų projektas</t>
  </si>
  <si>
    <t>Įstaigų, kuriose atnaujintos sporto salės, skaičius</t>
  </si>
  <si>
    <r>
      <rPr>
        <b/>
        <sz val="10"/>
        <rFont val="Times New Roman"/>
        <family val="1"/>
        <charset val="186"/>
      </rPr>
      <t>Klaipėdos Tauralaukio progimnazijos pastato (Klaipėdos g. 31)</t>
    </r>
    <r>
      <rPr>
        <sz val="10"/>
        <rFont val="Times New Roman"/>
        <family val="1"/>
        <charset val="186"/>
      </rPr>
      <t xml:space="preserve"> rekonstravimas į ikimokyklinio ir priešmokyklinio ugdymo įstaigą</t>
    </r>
  </si>
  <si>
    <t>P1 P7 I</t>
  </si>
  <si>
    <t xml:space="preserve">P1 </t>
  </si>
  <si>
    <t>Įstaigų, kuriose pakeisti laiptinių turėklai, skaičius</t>
  </si>
  <si>
    <t>Statybos ir infrastruktūros plėtros skyrius</t>
  </si>
  <si>
    <t>T</t>
  </si>
  <si>
    <t>P</t>
  </si>
  <si>
    <t>ES</t>
  </si>
  <si>
    <t xml:space="preserve">I </t>
  </si>
  <si>
    <t xml:space="preserve">Klaipėdos miesto bendrojo ugdymo mokyklų trečiųjų  klasių mokinių mokymo plaukti paslaugos </t>
  </si>
  <si>
    <t>N</t>
  </si>
  <si>
    <t>Neformaliojo ugdymo įstaigų inventoriaus atnaujinimas</t>
  </si>
  <si>
    <t>Įsigytas inventorius, vnt.</t>
  </si>
  <si>
    <t>Miesto erdvių puošimas, skirtas Klaipėdos 770 metinėms</t>
  </si>
  <si>
    <t>Švietimo skyrius - priemonės vykdytojas, Planavimo ir analizės skyrius –  programos sąmatų tvirtinimas</t>
  </si>
  <si>
    <t>Ikimokyklinių ugdymo įstaigų ir mokyklų darželių  informacinių technologijų aptarnavimas</t>
  </si>
  <si>
    <t>Klaipėdos miesto gimnazijų gamtamokslinių laboratorijų steigimo ir modernizavimo 2022–2026 metų programos įgyvendinimas</t>
  </si>
  <si>
    <t>Modernizuota laboratorijų, vnt.</t>
  </si>
  <si>
    <t>Įsigyta baldų ir įrangos, vnt.</t>
  </si>
  <si>
    <t>Ikimokyklinio ugdymo, neformaliojo vaikų švietimo ir švietimo pagalbos įstaigų aprūpinimas kompiuteriais</t>
  </si>
  <si>
    <r>
      <t xml:space="preserve">Europos Sąjungos paramos lėšos </t>
    </r>
    <r>
      <rPr>
        <b/>
        <sz val="10"/>
        <rFont val="Times New Roman"/>
        <family val="1"/>
        <charset val="186"/>
      </rPr>
      <t>ES</t>
    </r>
  </si>
  <si>
    <t>P1 T</t>
  </si>
  <si>
    <t>P6 T</t>
  </si>
  <si>
    <t>Priemonių skaičius, vnt.</t>
  </si>
  <si>
    <t>Įstaigų, kuriose vykdoma priežiūra, skaičius</t>
  </si>
  <si>
    <t>Įstaigų, kuriose bus apgyvendinti dalyviai, skaičius</t>
  </si>
  <si>
    <t>Papildomai įsteigta pedagogų etatų, skaičius</t>
  </si>
  <si>
    <t>Sumažinta auklėtojų padėjėjų etatų, skaičius</t>
  </si>
  <si>
    <t>Organizuota gerosios patirties sklaidos renginių, skaičius</t>
  </si>
  <si>
    <t>STEAM olimpiadose dalyvaujančių vaikų, skaičius</t>
  </si>
  <si>
    <t>Mokinių, aprūpintų elektroniniais pažymėjimais, skaičius</t>
  </si>
  <si>
    <t>Atlikta rangos darbų proc.</t>
  </si>
  <si>
    <t>P     I</t>
  </si>
  <si>
    <t>Įrengta edukacinių erdvių, vnt.</t>
  </si>
  <si>
    <t>Atnaujinta mokomųjų kabinetų ir aplinkų, vnt.</t>
  </si>
  <si>
    <t>Programose dalyvaujančių vaikų skaičius, vnt.</t>
  </si>
  <si>
    <t>Įstaigų, kuriose įsigyta įrangos ir baldų, skaičius</t>
  </si>
  <si>
    <t>Įstaigų, kuriose atlikti remonto darbai, skaičius</t>
  </si>
  <si>
    <t>Įstaigų, kuriose likviduoti pažeidimai, skaičius</t>
  </si>
  <si>
    <t>Įstaigų, kuriose diegiamos šalto vandens valdymo sistemos, skaičius</t>
  </si>
  <si>
    <t>Suorganizuota mokymų, kvalifikacijos kėlimo renginių, vnt.</t>
  </si>
  <si>
    <t>P    I</t>
  </si>
  <si>
    <t>Įstaigų, kurioms elektros energija įsigyjama centralizuotai, skaičius</t>
  </si>
  <si>
    <t>P   T</t>
  </si>
  <si>
    <t>P    T</t>
  </si>
  <si>
    <t>P  T   P1</t>
  </si>
  <si>
    <t xml:space="preserve">LITNET programos plėtra  </t>
  </si>
  <si>
    <t>Nutiesto kabelio ilgis, m</t>
  </si>
  <si>
    <t>Išsinuomota modulinių pastatų, vnt.</t>
  </si>
  <si>
    <t>Statinių kasmetinės apžiūros</t>
  </si>
  <si>
    <r>
      <t xml:space="preserve">Ugdymo proceso užtikrinimas </t>
    </r>
    <r>
      <rPr>
        <b/>
        <sz val="10"/>
        <rFont val="Times New Roman"/>
        <family val="1"/>
        <charset val="186"/>
      </rPr>
      <t>s</t>
    </r>
    <r>
      <rPr>
        <sz val="10"/>
        <rFont val="Times New Roman"/>
        <family val="1"/>
        <charset val="186"/>
      </rPr>
      <t xml:space="preserve">porto mokyklose </t>
    </r>
  </si>
  <si>
    <t>Įrengta kondicionavimo sistemų, grupių skaičius</t>
  </si>
  <si>
    <t xml:space="preserve"> - pastatų atnaujinimas l.-d „Alksniukas“  ir l.-d „Želmenėlis“ </t>
  </si>
  <si>
    <t xml:space="preserve">Švietimo įstaigų paprastasis remontas </t>
  </si>
  <si>
    <t xml:space="preserve">Švietimo įstaigų lauko inžinerinių tinklų remontas </t>
  </si>
  <si>
    <t>Švietimo įstaigų teritorijų aptvėrimas</t>
  </si>
  <si>
    <t xml:space="preserve"> Nr.</t>
  </si>
  <si>
    <t>Adresas</t>
  </si>
  <si>
    <t>Įstaigos plotas</t>
  </si>
  <si>
    <t xml:space="preserve">Renovuota įstaiga </t>
  </si>
  <si>
    <t>1.</t>
  </si>
  <si>
    <t>„Aitvaro“ gimnazija</t>
  </si>
  <si>
    <t>Paryžiaus Komunos g. 14 LT-91166</t>
  </si>
  <si>
    <t>2.</t>
  </si>
  <si>
    <t>„Aukuro“ gimnazija</t>
  </si>
  <si>
    <t>Statybininkų pr. 7 LT-94237</t>
  </si>
  <si>
    <t>3.</t>
  </si>
  <si>
    <t>„Ąžuolyno“ gimnazija</t>
  </si>
  <si>
    <t>Paryžiaus Komunos g. 16 LT-91166</t>
  </si>
  <si>
    <t>4.</t>
  </si>
  <si>
    <t>Baltijos gimnazija</t>
  </si>
  <si>
    <t>Baltijos pr. 51 LT-94127</t>
  </si>
  <si>
    <t>5.</t>
  </si>
  <si>
    <t>Suaugusiųjų gimnazija</t>
  </si>
  <si>
    <t>I. Simonaitytės g. 24 LT-95134</t>
  </si>
  <si>
    <t>6.</t>
  </si>
  <si>
    <t>„Varpo“ gimnazija</t>
  </si>
  <si>
    <t>Budelkiemio g. 7 LT-95245</t>
  </si>
  <si>
    <t>taip</t>
  </si>
  <si>
    <t>7.</t>
  </si>
  <si>
    <t>„Vėtrungės“ gimnazija</t>
  </si>
  <si>
    <t>Gedminų g. 5 LT-94222</t>
  </si>
  <si>
    <t>8.</t>
  </si>
  <si>
    <t>Vydūno gimnazija</t>
  </si>
  <si>
    <t>Sulupės g. 26  LT-93219</t>
  </si>
  <si>
    <t>9.</t>
  </si>
  <si>
    <t>Vytauto Didžiojo gimnazija</t>
  </si>
  <si>
    <t>S. Daukanto g. 31 LT-92231</t>
  </si>
  <si>
    <t>10.</t>
  </si>
  <si>
    <t>Hermano Zudermano gimnazija</t>
  </si>
  <si>
    <t>Debreceno g. 29 LT-94167</t>
  </si>
  <si>
    <t>11.</t>
  </si>
  <si>
    <t>„Žaliakalnio" gimnazija</t>
  </si>
  <si>
    <t>Galinio Pylimo g. 17 LT-91227</t>
  </si>
  <si>
    <t>12.</t>
  </si>
  <si>
    <t>„Žemynos“ gimnazija</t>
  </si>
  <si>
    <t>Kretingos g. 23 LT-92216</t>
  </si>
  <si>
    <t>13.</t>
  </si>
  <si>
    <t>Litorinos mokykla</t>
  </si>
  <si>
    <t>Smiltelės g. 22 LT-93146</t>
  </si>
  <si>
    <t xml:space="preserve">Vienas pastatas su Moksleivių centru </t>
  </si>
  <si>
    <t>Moksleivių saviraiškos centras</t>
  </si>
  <si>
    <t>Smiltelės g. 22-1 LT-93146</t>
  </si>
  <si>
    <t>14.</t>
  </si>
  <si>
    <t>„Medeinės“ mokykla</t>
  </si>
  <si>
    <t>Panevėžio g. 2 LT-92307</t>
  </si>
  <si>
    <t>?</t>
  </si>
  <si>
    <t>15.</t>
  </si>
  <si>
    <t>Jūrų kadetų mokykla</t>
  </si>
  <si>
    <t>Naikupės g. 25 LT-93202</t>
  </si>
  <si>
    <t>16.</t>
  </si>
  <si>
    <t>Simono Dacho progimnazija</t>
  </si>
  <si>
    <t>Kuršių a. 2/3 LT-92127</t>
  </si>
  <si>
    <t>17.</t>
  </si>
  <si>
    <t>„Gabijos“ progimnazija</t>
  </si>
  <si>
    <t>18.</t>
  </si>
  <si>
    <t>Gedminų progimnazija</t>
  </si>
  <si>
    <t>Gedminų g. 3 LT-94167</t>
  </si>
  <si>
    <t>19.</t>
  </si>
  <si>
    <t>Maksimo Gorkio progimnazija</t>
  </si>
  <si>
    <t>S. Daukanto g. 5,LT-92123</t>
  </si>
  <si>
    <t>20.</t>
  </si>
  <si>
    <t>Prano Mašioto progimnazija</t>
  </si>
  <si>
    <t>Varpų g. 3 LT-94275</t>
  </si>
  <si>
    <t>21.</t>
  </si>
  <si>
    <t>Martyno Mažvydo progimnazija</t>
  </si>
  <si>
    <t>Baltijos pr. 53 LT-94125</t>
  </si>
  <si>
    <t>22.</t>
  </si>
  <si>
    <t>„Pajūrio“ progimnazija</t>
  </si>
  <si>
    <t>Laukininkų g. 28, LT-95145</t>
  </si>
  <si>
    <t>23.</t>
  </si>
  <si>
    <t>„Santarvės“ progimnazija</t>
  </si>
  <si>
    <t>Gedminų g. 7, LT-94222</t>
  </si>
  <si>
    <t>24.</t>
  </si>
  <si>
    <t>„Saulėtekio“ progimnazija</t>
  </si>
  <si>
    <t>Mokyklos g. 3, LT-91265</t>
  </si>
  <si>
    <t>25.</t>
  </si>
  <si>
    <t>Sendvario progimnazija</t>
  </si>
  <si>
    <t>Tilžės g. 39 LT-91255</t>
  </si>
  <si>
    <t>26.</t>
  </si>
  <si>
    <t>„Smeltės“ progimnazija</t>
  </si>
  <si>
    <t>Reikjaviko g. 17 LT-94257</t>
  </si>
  <si>
    <t>27.</t>
  </si>
  <si>
    <t>Liudviko Stulpino progimnazija</t>
  </si>
  <si>
    <t>Bandužių g. 4 LT-95261</t>
  </si>
  <si>
    <t>28.</t>
  </si>
  <si>
    <t>Tauralaukio progimnazija</t>
  </si>
  <si>
    <t>Klaipėdos g. 31 LT-92354</t>
  </si>
  <si>
    <t>29.</t>
  </si>
  <si>
    <t>„Verdenės" progimnazija</t>
  </si>
  <si>
    <t>Kretingos g. 22 LT-92211</t>
  </si>
  <si>
    <t>30.</t>
  </si>
  <si>
    <t>„Versmės“ progimnazija</t>
  </si>
  <si>
    <t>I. Simonaitytės g. 2 LT-95129</t>
  </si>
  <si>
    <t>31.</t>
  </si>
  <si>
    <t>Vitės progimnazija</t>
  </si>
  <si>
    <t>J. Janonio g. 32 LT-92246</t>
  </si>
  <si>
    <t>32.</t>
  </si>
  <si>
    <t>„Vyturio“ progimnazija</t>
  </si>
  <si>
    <t>Laukininkų g. 30, LT-95149</t>
  </si>
  <si>
    <t>33.</t>
  </si>
  <si>
    <t>„Gilijos“ pradinė mokykla</t>
  </si>
  <si>
    <t>Taikos pr. 68 LT-93219</t>
  </si>
  <si>
    <t>34.</t>
  </si>
  <si>
    <t>Marijos Montessori mokykla-darželis</t>
  </si>
  <si>
    <t>Debreceno g. 80 LT-94155</t>
  </si>
  <si>
    <t>35.</t>
  </si>
  <si>
    <t>„Saulutės“ mokykla-darželis</t>
  </si>
  <si>
    <t>Kauno g. 11 LT-91157                     </t>
  </si>
  <si>
    <t>36.</t>
  </si>
  <si>
    <t>„Varpelio“ mokykla-darželis</t>
  </si>
  <si>
    <t>Kretingos g. 67 LT-923</t>
  </si>
  <si>
    <t>37.</t>
  </si>
  <si>
    <t>Adomo Brako dailės mokykla</t>
  </si>
  <si>
    <t>Paryžiaus Komunos g. 12 LT-91166</t>
  </si>
  <si>
    <t>38.</t>
  </si>
  <si>
    <t>Jeronimo Kačinsko muzikos mokykla</t>
  </si>
  <si>
    <t>Statybininkų pr. 5 LT-94237</t>
  </si>
  <si>
    <t>39.</t>
  </si>
  <si>
    <t>Juozo Karoso muzikos mokykla</t>
  </si>
  <si>
    <t>Puodžių g. 4 LT-92127</t>
  </si>
  <si>
    <t>40.</t>
  </si>
  <si>
    <t>Karalienės Luizės jaunimo centras</t>
  </si>
  <si>
    <t>Puodžių g. 1 LT-92127</t>
  </si>
  <si>
    <t>41.</t>
  </si>
  <si>
    <t>BĮ Klaipėdos vaikų laisvalaikio centras</t>
  </si>
  <si>
    <t>Molo g. 60-1</t>
  </si>
  <si>
    <t>ne</t>
  </si>
  <si>
    <t>*</t>
  </si>
  <si>
    <t>42.</t>
  </si>
  <si>
    <t>Klubas „Draugystė“</t>
  </si>
  <si>
    <t>Taikos pr. 95-61</t>
  </si>
  <si>
    <t>43.</t>
  </si>
  <si>
    <t>Klubas „Liepsnelė“</t>
  </si>
  <si>
    <t>Viršutinė g. 5</t>
  </si>
  <si>
    <t>44.</t>
  </si>
  <si>
    <t>Klubas „Saulutė“</t>
  </si>
  <si>
    <t>Šermukšnių g. 11</t>
  </si>
  <si>
    <t>45.</t>
  </si>
  <si>
    <t>Klubas „Švyturys“</t>
  </si>
  <si>
    <t>Šilutės pl. 40-1</t>
  </si>
  <si>
    <t>46.</t>
  </si>
  <si>
    <t>Klubas „Žuvėdra</t>
  </si>
  <si>
    <t>Herkaus Manto g. 77</t>
  </si>
  <si>
    <t>*Apžiūra neperkama, jei patalpos yra pastate, kur pats pastatas nepriklauso savivaldybei nuosavybės teise.</t>
  </si>
  <si>
    <t>Ugdymo įstaigos (gimnazijos, progimnazijos, pradinės mokyklos), neformaliojo vaikų švietimo įstaigos</t>
  </si>
  <si>
    <t>Ikimokyklinio ar priešmokyklinio ugdymo mokytojų, dirbančių vienoje ikimokyklinės įstaigos grupėje, etatų skaičiaus didinimas</t>
  </si>
  <si>
    <t>Bendrojo ugdymo mokyklų tinklo pertvarkos 2021–2025 metų bendrojo plano priemonių įgyvendinimas:</t>
  </si>
  <si>
    <t>Klaipėdos „Smiltelės“ vaikų globos namų patalpų pritaikymas ikimokykliniam ugdymui</t>
  </si>
  <si>
    <t>SAVIVALDYBĖS LĖŠOS, IŠ VISO:</t>
  </si>
  <si>
    <t>Įsigyta mokymo priemonių veikloms KU, vnt.</t>
  </si>
  <si>
    <t>Įsigyta įrenginių, vnt.</t>
  </si>
  <si>
    <t>Renovuota, suremontuota sistemų, skaičius</t>
  </si>
  <si>
    <t>Projekto „Mokinių ugdymosi pasiekimų gerinimas diegiant kokybės krepšelį“ įgyvendinimas</t>
  </si>
  <si>
    <t>Tarptautinio Europos folkloro kultūros festivalio „Europiada“ dalyvių apgyvendinimas</t>
  </si>
  <si>
    <t>Švietimo skyrius – priemonės vykdytojas, Planavimo ir analizės skyrius –  programos sąmatų tvirtinimas</t>
  </si>
  <si>
    <r>
      <rPr>
        <b/>
        <sz val="10"/>
        <rFont val="Times New Roman"/>
        <family val="1"/>
        <charset val="186"/>
      </rPr>
      <t>Modernių ugdymosi erdvių sukūrimas Klaipėdos miesto progimnazijose ir gimnazijose</t>
    </r>
    <r>
      <rPr>
        <sz val="10"/>
        <rFont val="Times New Roman"/>
        <family val="1"/>
        <charset val="186"/>
      </rPr>
      <t xml:space="preserve"> („Smeltės“, Liudviko Stulpino, Sendvario, Gedminų, „Verdenės“ progimnazijose ir  „Vėtrungės“, „Varpo“ gimnazijose)</t>
    </r>
  </si>
  <si>
    <t xml:space="preserve">Lopšelio-darželio „Putinėlis“ stogo remonto darbai </t>
  </si>
  <si>
    <r>
      <rPr>
        <b/>
        <sz val="10"/>
        <rFont val="Times New Roman"/>
        <family val="1"/>
        <charset val="186"/>
      </rPr>
      <t>Klaipėdos „Saulėtekio“ progimnazijos</t>
    </r>
    <r>
      <rPr>
        <sz val="10"/>
        <rFont val="Times New Roman"/>
        <family val="1"/>
        <charset val="186"/>
      </rPr>
      <t xml:space="preserve"> pastato inžinerinių sistemų, vidaus patalpų ir pastato išorės remontas </t>
    </r>
  </si>
  <si>
    <t xml:space="preserve">Klaipėdos vaikų laisvalaikio centro klubo „Želmenėlis“ patalpų ugdymo procesui pritaikymas </t>
  </si>
  <si>
    <t>Vaikiškų lovyčių įsigijimas savivaldybės ikimokyklinio ugdymo įstaigoms</t>
  </si>
  <si>
    <t xml:space="preserve">Įrenginių įsigijimas švietimo įstaigų maisto blokams </t>
  </si>
  <si>
    <t>Edukacinių erdvių įrengimas Klaipėdos miesto bendrojo ugdymo mokyklose (2023 m. – Gedminų progimnazijoje)</t>
  </si>
  <si>
    <t>22</t>
  </si>
  <si>
    <r>
      <rPr>
        <b/>
        <sz val="10"/>
        <rFont val="Times New Roman"/>
        <family val="1"/>
        <charset val="186"/>
      </rPr>
      <t xml:space="preserve">Universitetinių klasių veiklos organizavimas </t>
    </r>
    <r>
      <rPr>
        <sz val="10"/>
        <rFont val="Times New Roman"/>
        <family val="1"/>
        <charset val="186"/>
      </rPr>
      <t>(Baltijos, „Žemynos“, Vytauto Didžiojo ir „Vėtrungės“ gimnazijose)</t>
    </r>
  </si>
  <si>
    <t>Vyr. patarėja D. Dambrauskienė</t>
  </si>
  <si>
    <t>Bendrojo ugdymo mokyklos šiaurinėje miesto dalyje įrangos ir baldų įsigijimas</t>
  </si>
  <si>
    <t>Parengta techninė specifikacija, vnt.</t>
  </si>
  <si>
    <t xml:space="preserve">BĮ Klaipėdos „Žaliakalnio“ gimnazijos pastato inžinerinių sistemų ir vidaus patalpų remontas </t>
  </si>
  <si>
    <t>Apmokėtos teismo sprendimo išlaidos, proc.</t>
  </si>
  <si>
    <t>Atleistų mokytojų skaičius, vnt.</t>
  </si>
  <si>
    <t>Parengtas pažangos planas, vnt.</t>
  </si>
  <si>
    <t>Suaugusių asmenų, atvykusių į Lietuvos Respubliką iš Ukrainos dėl Rusijos Federacijos karinių veiksmų Ukrainoje, lietuvių kalbos mokymo užtikrinimas</t>
  </si>
  <si>
    <t>Asmenų, pasiekusių A1/A2 arba aukštesnį lietuvių kalbos mokėjimo lygį, skaičius</t>
  </si>
  <si>
    <t>Atlikta stogo ekspertizių, vnt.</t>
  </si>
  <si>
    <t>Lėšų poreikis biudžetiniams 2023-iesiems metams</t>
  </si>
  <si>
    <t>2025-ųjų metų lėšų projektas</t>
  </si>
  <si>
    <t>2025-ieji metai</t>
  </si>
  <si>
    <t>2022-ieji metai**</t>
  </si>
  <si>
    <t>2022–2025 M. KLAIPĖDOS MIESTO SAVIVALDYBĖS</t>
  </si>
  <si>
    <t>Asignavimai 2022-iesiems metams**</t>
  </si>
  <si>
    <t xml:space="preserve">P1  </t>
  </si>
  <si>
    <t>Asignavimai 2022-iesiems metams</t>
  </si>
  <si>
    <t>Asmenų, kuriems kompensuojamos kelionės išlaidos, skaičius</t>
  </si>
  <si>
    <t>Parengtas investicinis planas, vnt.</t>
  </si>
  <si>
    <t>Tvarkoma paviršinių (lietaus) nuotekų, įstaigų skaičius</t>
  </si>
  <si>
    <t>Tvarkomas centralizuotas vandentiekis ir kanalizacija, įstaigų skaičius</t>
  </si>
  <si>
    <t>Parengta projektų, vnt.</t>
  </si>
  <si>
    <r>
      <rPr>
        <sz val="10"/>
        <rFont val="Times New Roman"/>
        <family val="1"/>
        <charset val="186"/>
      </rPr>
      <t>Valstybės biudžeto lėšos</t>
    </r>
    <r>
      <rPr>
        <b/>
        <sz val="10"/>
        <rFont val="Times New Roman"/>
        <family val="1"/>
        <charset val="186"/>
      </rPr>
      <t xml:space="preserve"> LRVB</t>
    </r>
  </si>
  <si>
    <t>Švietimo skyrius - priemonės vykdymas, Planavimo ir analizės skyrius - programos sąmatų tvirtinimas</t>
  </si>
  <si>
    <t>Karjeros specialistų etatų įvedimas/didinimas švietimo įstaigose</t>
  </si>
  <si>
    <t>Įsteigtų etatų skaičius, vnt.</t>
  </si>
  <si>
    <t>P  T   I</t>
  </si>
  <si>
    <t>P1     T</t>
  </si>
  <si>
    <t>Vėdinimo ir kondicionavimo sistemų įrengimas biudžetinėse švietimo įstaigose</t>
  </si>
  <si>
    <t>Švietimo skyrius - priemonės vykdytojas, 
Planavimo ir analizės skyrius –  programos sąmatų tvirtinimas</t>
  </si>
  <si>
    <t>Šîldoma įstaigų, skaičius</t>
  </si>
  <si>
    <t>Interaktyvių ekranų skaičius, vnt.</t>
  </si>
  <si>
    <t>Automatizuotos šilumos punkto kontrolės ir valdymo sistemų aptarnavimas švietimo įstaigų pastatuose</t>
  </si>
  <si>
    <t>Ugdymo prieinamumo užtikrinimas VšĮ Tarptautinės Ukrainos mokyklos Klaipėdos padalinyje</t>
  </si>
  <si>
    <t>25</t>
  </si>
  <si>
    <r>
      <t xml:space="preserve">Ugdymo proceso užtikrinimas </t>
    </r>
    <r>
      <rPr>
        <b/>
        <sz val="10"/>
        <rFont val="Times New Roman"/>
        <family val="1"/>
        <charset val="186"/>
      </rPr>
      <t xml:space="preserve">nevalstybinėse </t>
    </r>
    <r>
      <rPr>
        <sz val="10"/>
        <rFont val="Times New Roman"/>
        <family val="1"/>
        <charset val="186"/>
      </rPr>
      <t xml:space="preserve">bendrojo ugdymo mokyklose </t>
    </r>
  </si>
  <si>
    <t>Atsinaujinančių energijos išteklių (saulės) elektrinių įrengimas ir priežiūra</t>
  </si>
  <si>
    <t>SB(SPIL)</t>
  </si>
  <si>
    <r>
      <t xml:space="preserve">Pajamų įmokų infrastruktūros plėtrai lėšų likutis </t>
    </r>
    <r>
      <rPr>
        <b/>
        <sz val="10"/>
        <rFont val="Times New Roman"/>
        <family val="1"/>
        <charset val="186"/>
      </rPr>
      <t>SB(SPIL)</t>
    </r>
  </si>
  <si>
    <r>
      <t>Ugdymo paslaugų prieinamumo didinimas, modernizuojant Klaipėdos lopšelio-darželio „Traukinukas“ skyriaus</t>
    </r>
    <r>
      <rPr>
        <sz val="10"/>
        <color rgb="FFFF0000"/>
        <rFont val="Times New Roman"/>
        <family val="1"/>
        <charset val="186"/>
      </rPr>
      <t xml:space="preserve"> </t>
    </r>
    <r>
      <rPr>
        <sz val="10"/>
        <rFont val="Times New Roman"/>
        <family val="1"/>
        <charset val="186"/>
      </rPr>
      <t>„Boružėlė“ pastatą</t>
    </r>
  </si>
  <si>
    <t>I    T</t>
  </si>
  <si>
    <t xml:space="preserve">T    </t>
  </si>
  <si>
    <t>SB'</t>
  </si>
  <si>
    <t>SB(VB)'</t>
  </si>
  <si>
    <t>SB(SP)'</t>
  </si>
  <si>
    <t>SB(ESL)'</t>
  </si>
  <si>
    <t>SB(ES)'</t>
  </si>
  <si>
    <t>ES'</t>
  </si>
  <si>
    <t>SB(L)'</t>
  </si>
  <si>
    <t>SB(P)'</t>
  </si>
  <si>
    <t>SB(SPIL)'</t>
  </si>
  <si>
    <t>LRVB'</t>
  </si>
  <si>
    <t>Komunalinių paslaugų įsigijimas</t>
  </si>
  <si>
    <t>2023–2025 M. KLAIPĖDOS MIESTO SAVIVALDYBĖS</t>
  </si>
  <si>
    <t>Įrengta kabinetų, vnt.</t>
  </si>
  <si>
    <t>Kibernetinio saugumo centro įsteigimas</t>
  </si>
  <si>
    <t>Vyr. patarėjas 
M. Martišius</t>
  </si>
  <si>
    <t>Ugdymo įstaigų, kuriose įdiegtas kibernetinio saugumo sprendimo paketas, skaičius</t>
  </si>
  <si>
    <t>„Tūkstantmečio mokyklų“ programos įgyvendinimas</t>
  </si>
  <si>
    <t>Klaipėdos miesto savivaldybės ugdymo proceso užtikrinimo programos (Nr. 10) aprašymo</t>
  </si>
  <si>
    <t>priedas</t>
  </si>
  <si>
    <t>Aiškinamojo rašto 3 priedas</t>
  </si>
  <si>
    <t>Lėšų poreikis biudžetiniams          2023-iesiems metams</t>
  </si>
  <si>
    <t>Karjeros specialistų etatų įvedimas, didinimas švietimo įstaigose</t>
  </si>
  <si>
    <t>Klaipėdos Hermano Zudermano gimnazijos pastato rekonstrukcija</t>
  </si>
  <si>
    <t>Klaipėdos Simono Dacho progimnazijos pastato Kuršių a. 3 antstato kapitalinis remontas</t>
  </si>
  <si>
    <t xml:space="preserve"> - Klaipėdos mokyklos-darželio „Saulutė“, lopšelių-darželių „Vėrinėlis“, „Pingvinukas“, „Putinėlis“, „Kregždutė“, „Radastėlė“ pastatų atnaujinimas </t>
  </si>
  <si>
    <t>Klaipėdos Jeronimo Kačinsko muzikos mokyklos (Statybininkų pr. 5) pastato energinio efektyvumo didinimas</t>
  </si>
  <si>
    <r>
      <rPr>
        <b/>
        <sz val="10"/>
        <rFont val="Times New Roman"/>
        <family val="1"/>
        <charset val="186"/>
      </rPr>
      <t>Sporto aikštynų atnaujinimas</t>
    </r>
    <r>
      <rPr>
        <sz val="10"/>
        <rFont val="Times New Roman"/>
        <family val="1"/>
        <charset val="186"/>
      </rPr>
      <t xml:space="preserve"> (modernizavimas) (2022 m. – Vitės ir „Smeltės“ progimnazijų, „Vėtrungės“ ir „Žaliakalnio“ gimnazijų, 2023 m. – „Gilijos“ pradinės mokyklos ir Uostamiesčio progimnazijos, 2024 m. – „Gilijos“ pradinės mokyklos, „Aukuro“ gimnazijos ir „Saulėtekio“ progimnazijos, 2025 m. – „Pajūrio“ ir Sendvario progimnazijų, Baltijos gimnazijos)</t>
    </r>
  </si>
  <si>
    <r>
      <rPr>
        <b/>
        <sz val="10"/>
        <rFont val="Times New Roman"/>
        <family val="1"/>
        <charset val="186"/>
      </rPr>
      <t>Sporto aikštynų atnaujinimas</t>
    </r>
    <r>
      <rPr>
        <sz val="10"/>
        <rFont val="Times New Roman"/>
        <family val="1"/>
        <charset val="186"/>
      </rPr>
      <t xml:space="preserve"> (modernizavimas) (2023 m. – „Gilijos“ pradinės mokyklos ir Uostamiesčio progimnazijos, 2024 m. – „Gilijos“ pradinės mokyklos, „Aukuro“ gimnazijos ir „Saulėtekio“ progimnazijos, 2025 m. – „Pajūrio“ ir Sendvario progimnazijų, Baltijos gimnazijos)</t>
    </r>
  </si>
  <si>
    <t>* N – nauja priemonė, T – tęstinė priemonė, I – investicijų projektas.</t>
  </si>
  <si>
    <t xml:space="preserve"> - Klaipėdos mokyklos-darželio „Saulutė“, lopšelių-darželių „Vėrinėlis“, „Pingvinukas“,  „Putinėlis“, „Kregždutė“, „Radastėlė“ pastatų atnaujinimas</t>
  </si>
  <si>
    <t>** Pagal Klaipėdos miesto savivaldybės tarybos sprendimus: 2022-02-17 Nr. T2-36, 2022-04-28 Nr. T2-80, 2022-06-22 Nr. T2-150, 2022-09-15 Nr. T2-197, 2022-10-20 Nr. T2-224., 2022-11-24 Nr. T2-244, 2022-12-22 Nr. T2-273.</t>
  </si>
  <si>
    <t>Sporto salių atnaujinimas (2022 m. – „Aitvaro“ gimnazija, „Versmės“ progimnazija,  2023 m. – „Vyturio“ progimnazija, Baltijos gimnazija)</t>
  </si>
  <si>
    <r>
      <rPr>
        <b/>
        <sz val="10"/>
        <color rgb="FFFF0000"/>
        <rFont val="Times New Roman"/>
        <family val="1"/>
        <charset val="186"/>
      </rPr>
      <t>3</t>
    </r>
    <r>
      <rPr>
        <sz val="10"/>
        <rFont val="Times New Roman"/>
        <family val="1"/>
        <charset val="186"/>
      </rPr>
      <t xml:space="preserve"> </t>
    </r>
    <r>
      <rPr>
        <strike/>
        <sz val="10"/>
        <color rgb="FFFF0000"/>
        <rFont val="Times New Roman"/>
        <family val="1"/>
        <charset val="186"/>
      </rPr>
      <t>2</t>
    </r>
  </si>
  <si>
    <t>Sporto salių atnaujinimas (2023 m. –  „Vyturio“ ir „Pajūrio“ progimnazijos, Baltijos gimnazija)</t>
  </si>
  <si>
    <r>
      <t>Sporto salių atnaujinimas (2023 m. –  „Vyturio“</t>
    </r>
    <r>
      <rPr>
        <sz val="10"/>
        <color rgb="FFFF0000"/>
        <rFont val="Times New Roman"/>
        <family val="1"/>
        <charset val="186"/>
      </rPr>
      <t xml:space="preserve"> ir „Pajūrio“</t>
    </r>
    <r>
      <rPr>
        <sz val="10"/>
        <rFont val="Times New Roman"/>
        <family val="1"/>
        <charset val="186"/>
      </rPr>
      <t xml:space="preserve"> progimnazij</t>
    </r>
    <r>
      <rPr>
        <strike/>
        <sz val="10"/>
        <color rgb="FFFF0000"/>
        <rFont val="Times New Roman"/>
        <family val="1"/>
        <charset val="186"/>
      </rPr>
      <t>a</t>
    </r>
    <r>
      <rPr>
        <sz val="10"/>
        <color rgb="FFFF0000"/>
        <rFont val="Times New Roman"/>
        <family val="1"/>
        <charset val="186"/>
      </rPr>
      <t>os</t>
    </r>
    <r>
      <rPr>
        <sz val="10"/>
        <rFont val="Times New Roman"/>
        <family val="1"/>
        <charset val="186"/>
      </rPr>
      <t>, Baltijos gimnazija)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</si>
</sst>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409]General"/>
    <numFmt numFmtId="167" formatCode="[$-409]#,##0"/>
    <numFmt numFmtId="168" formatCode="[$-409]0.00"/>
  </numFmts>
  <fonts count="28" x14ac:knownFonts="1">
    <font>
      <sz val="10"/>
      <name val="Arial"/>
      <charset val="186"/>
    </font>
    <font>
      <sz val="10"/>
      <name val="Arial"/>
      <family val="2"/>
      <charset val="186"/>
    </font>
    <font>
      <sz val="10"/>
      <name val="Times New Roman"/>
      <family val="1"/>
      <charset val="186"/>
    </font>
    <font>
      <b/>
      <sz val="10"/>
      <name val="Times New Roman"/>
      <family val="1"/>
      <charset val="186"/>
    </font>
    <font>
      <b/>
      <u/>
      <sz val="10"/>
      <name val="Times New Roman"/>
      <family val="1"/>
      <charset val="186"/>
    </font>
    <font>
      <sz val="9"/>
      <color indexed="81"/>
      <name val="Tahoma"/>
      <family val="2"/>
      <charset val="186"/>
    </font>
    <font>
      <sz val="12"/>
      <name val="Times New Roman"/>
      <family val="1"/>
      <charset val="186"/>
    </font>
    <font>
      <b/>
      <sz val="9"/>
      <color indexed="81"/>
      <name val="Tahoma"/>
      <family val="2"/>
      <charset val="186"/>
    </font>
    <font>
      <i/>
      <sz val="10"/>
      <name val="Times New Roman"/>
      <family val="1"/>
      <charset val="186"/>
    </font>
    <font>
      <b/>
      <sz val="12"/>
      <name val="Times New Roman"/>
      <family val="1"/>
      <charset val="186"/>
    </font>
    <font>
      <sz val="11"/>
      <color rgb="FF000000"/>
      <name val="Calibri"/>
      <family val="2"/>
      <charset val="186"/>
    </font>
    <font>
      <b/>
      <i/>
      <sz val="10"/>
      <name val="Times New Roman"/>
      <family val="1"/>
      <charset val="186"/>
    </font>
    <font>
      <sz val="9"/>
      <name val="Times New Roman"/>
      <family val="1"/>
      <charset val="186"/>
    </font>
    <font>
      <b/>
      <sz val="9"/>
      <name val="Times New Roman"/>
      <family val="1"/>
      <charset val="186"/>
    </font>
    <font>
      <b/>
      <i/>
      <sz val="9"/>
      <name val="Times New Roman"/>
      <family val="1"/>
      <charset val="186"/>
    </font>
    <font>
      <sz val="10"/>
      <color rgb="FFFF0000"/>
      <name val="Times New Roman"/>
      <family val="1"/>
      <charset val="186"/>
    </font>
    <font>
      <sz val="10"/>
      <color theme="0"/>
      <name val="Times New Roman"/>
      <family val="1"/>
      <charset val="186"/>
    </font>
    <font>
      <sz val="11"/>
      <name val="Calibri"/>
      <family val="2"/>
      <charset val="186"/>
    </font>
    <font>
      <b/>
      <i/>
      <sz val="12"/>
      <name val="Times New Roman"/>
      <family val="1"/>
      <charset val="186"/>
    </font>
    <font>
      <sz val="12"/>
      <color rgb="FF000000"/>
      <name val="Times New Roman"/>
      <family val="1"/>
      <charset val="186"/>
    </font>
    <font>
      <sz val="12"/>
      <color rgb="FFFF0000"/>
      <name val="Times New Roman"/>
      <family val="1"/>
      <charset val="186"/>
    </font>
    <font>
      <sz val="8"/>
      <name val="Arial"/>
      <family val="2"/>
      <charset val="186"/>
    </font>
    <font>
      <sz val="10"/>
      <color theme="1"/>
      <name val="Times New Roman"/>
      <family val="1"/>
      <charset val="186"/>
    </font>
    <font>
      <b/>
      <sz val="10"/>
      <color rgb="FFFF0000"/>
      <name val="Times New Roman"/>
      <family val="1"/>
      <charset val="186"/>
    </font>
    <font>
      <i/>
      <sz val="10"/>
      <color rgb="FFFF0000"/>
      <name val="Times New Roman"/>
      <family val="1"/>
      <charset val="186"/>
    </font>
    <font>
      <sz val="10"/>
      <color theme="4" tint="-0.499984740745262"/>
      <name val="Times New Roman"/>
      <family val="1"/>
      <charset val="186"/>
    </font>
    <font>
      <b/>
      <sz val="10"/>
      <color theme="0"/>
      <name val="Times New Roman"/>
      <family val="1"/>
      <charset val="186"/>
    </font>
    <font>
      <strike/>
      <sz val="10"/>
      <color rgb="FFFF0000"/>
      <name val="Times New Roman"/>
      <family val="1"/>
      <charset val="186"/>
    </font>
  </fonts>
  <fills count="18">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CCFF"/>
        <bgColor indexed="64"/>
      </patternFill>
    </fill>
    <fill>
      <patternFill patternType="solid">
        <fgColor rgb="FFFFFF99"/>
        <bgColor indexed="64"/>
      </patternFill>
    </fill>
    <fill>
      <patternFill patternType="solid">
        <fgColor theme="8" tint="0.59999389629810485"/>
        <bgColor indexed="64"/>
      </patternFill>
    </fill>
    <fill>
      <patternFill patternType="solid">
        <fgColor theme="0"/>
        <bgColor rgb="FFDBDBDB"/>
      </patternFill>
    </fill>
    <fill>
      <patternFill patternType="solid">
        <fgColor rgb="FFCCFFCC"/>
        <bgColor indexed="64"/>
      </patternFill>
    </fill>
    <fill>
      <patternFill patternType="solid">
        <fgColor theme="0"/>
        <bgColor rgb="FFD9D9D9"/>
      </patternFill>
    </fill>
    <fill>
      <patternFill patternType="solid">
        <fgColor theme="0"/>
        <bgColor rgb="FFFFFFFF"/>
      </patternFill>
    </fill>
    <fill>
      <patternFill patternType="solid">
        <fgColor theme="0"/>
        <bgColor rgb="FFFFFF00"/>
      </patternFill>
    </fill>
    <fill>
      <patternFill patternType="solid">
        <fgColor rgb="FFFFFFFF"/>
        <bgColor indexed="64"/>
      </patternFill>
    </fill>
    <fill>
      <patternFill patternType="solid">
        <fgColor rgb="FFE2EFD9"/>
        <bgColor indexed="64"/>
      </patternFill>
    </fill>
    <fill>
      <patternFill patternType="solid">
        <fgColor theme="3" tint="0.79998168889431442"/>
        <bgColor indexed="64"/>
      </patternFill>
    </fill>
    <fill>
      <patternFill patternType="solid">
        <fgColor rgb="FFCCFFCC"/>
        <bgColor rgb="FFDBDBDB"/>
      </patternFill>
    </fill>
  </fills>
  <borders count="86">
    <border>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rgb="FF000000"/>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rgb="FF000000"/>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right/>
      <top style="thin">
        <color rgb="FF000000"/>
      </top>
      <bottom/>
      <diagonal/>
    </border>
    <border>
      <left style="thin">
        <color indexed="64"/>
      </left>
      <right style="thin">
        <color indexed="64"/>
      </right>
      <top style="thin">
        <color rgb="FF000000"/>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rgb="FF000000"/>
      </bottom>
      <diagonal/>
    </border>
    <border>
      <left style="medium">
        <color indexed="64"/>
      </left>
      <right style="medium">
        <color indexed="64"/>
      </right>
      <top style="thin">
        <color rgb="FF000000"/>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s>
  <cellStyleXfs count="3">
    <xf numFmtId="0" fontId="0" fillId="0" borderId="0"/>
    <xf numFmtId="0" fontId="1" fillId="0" borderId="0"/>
    <xf numFmtId="166" fontId="10" fillId="0" borderId="0" applyBorder="0" applyProtection="0"/>
  </cellStyleXfs>
  <cellXfs count="2013">
    <xf numFmtId="0" fontId="0" fillId="0" borderId="0" xfId="0"/>
    <xf numFmtId="3" fontId="2" fillId="4" borderId="26" xfId="0" applyNumberFormat="1" applyFont="1" applyFill="1" applyBorder="1" applyAlignment="1">
      <alignment horizontal="center" vertical="top" wrapText="1"/>
    </xf>
    <xf numFmtId="3" fontId="2" fillId="4" borderId="48" xfId="0" applyNumberFormat="1" applyFont="1" applyFill="1" applyBorder="1" applyAlignment="1">
      <alignment horizontal="center" vertical="top" wrapText="1"/>
    </xf>
    <xf numFmtId="3" fontId="2" fillId="0" borderId="16" xfId="0" applyNumberFormat="1" applyFont="1" applyFill="1" applyBorder="1" applyAlignment="1">
      <alignment horizontal="center" vertical="top" wrapText="1"/>
    </xf>
    <xf numFmtId="164" fontId="2" fillId="0" borderId="54" xfId="0" applyNumberFormat="1" applyFont="1" applyFill="1" applyBorder="1" applyAlignment="1">
      <alignment horizontal="center" vertical="top" wrapText="1"/>
    </xf>
    <xf numFmtId="3" fontId="2" fillId="4" borderId="16" xfId="0" applyNumberFormat="1" applyFont="1" applyFill="1" applyBorder="1" applyAlignment="1">
      <alignment horizontal="center" vertical="top" wrapText="1"/>
    </xf>
    <xf numFmtId="3" fontId="2" fillId="4" borderId="54" xfId="0" applyNumberFormat="1" applyFont="1" applyFill="1" applyBorder="1" applyAlignment="1">
      <alignment horizontal="center" vertical="top" wrapText="1"/>
    </xf>
    <xf numFmtId="3" fontId="3" fillId="5" borderId="40" xfId="0" applyNumberFormat="1" applyFont="1" applyFill="1" applyBorder="1" applyAlignment="1">
      <alignment horizontal="center" vertical="top" wrapText="1"/>
    </xf>
    <xf numFmtId="164" fontId="2" fillId="4" borderId="54" xfId="0" applyNumberFormat="1" applyFont="1" applyFill="1" applyBorder="1" applyAlignment="1">
      <alignment horizontal="center" vertical="top" wrapText="1"/>
    </xf>
    <xf numFmtId="3" fontId="2" fillId="4" borderId="51" xfId="0" applyNumberFormat="1" applyFont="1" applyFill="1" applyBorder="1" applyAlignment="1">
      <alignment vertical="top" wrapText="1"/>
    </xf>
    <xf numFmtId="164" fontId="2" fillId="0" borderId="0" xfId="0" applyNumberFormat="1" applyFont="1" applyFill="1" applyBorder="1" applyAlignment="1">
      <alignment horizontal="center" vertical="top" wrapText="1"/>
    </xf>
    <xf numFmtId="3" fontId="2" fillId="4" borderId="3" xfId="0" applyNumberFormat="1" applyFont="1" applyFill="1" applyBorder="1" applyAlignment="1">
      <alignment horizontal="center" vertical="top" wrapText="1"/>
    </xf>
    <xf numFmtId="3" fontId="2" fillId="4" borderId="31" xfId="0" applyNumberFormat="1" applyFont="1" applyFill="1" applyBorder="1" applyAlignment="1">
      <alignment horizontal="center" vertical="top" wrapText="1"/>
    </xf>
    <xf numFmtId="3" fontId="2" fillId="4" borderId="0" xfId="0" applyNumberFormat="1" applyFont="1" applyFill="1" applyBorder="1" applyAlignment="1">
      <alignment vertical="top" wrapText="1"/>
    </xf>
    <xf numFmtId="3" fontId="2" fillId="0" borderId="0" xfId="0" applyNumberFormat="1" applyFont="1" applyAlignment="1">
      <alignment horizontal="center" vertical="top" wrapText="1"/>
    </xf>
    <xf numFmtId="3" fontId="6" fillId="0" borderId="0" xfId="0" applyNumberFormat="1" applyFont="1" applyBorder="1" applyAlignment="1">
      <alignment vertical="top" wrapText="1"/>
    </xf>
    <xf numFmtId="3" fontId="2" fillId="0" borderId="0" xfId="0" applyNumberFormat="1" applyFont="1" applyBorder="1" applyAlignment="1">
      <alignment vertical="top" wrapText="1"/>
    </xf>
    <xf numFmtId="3" fontId="2" fillId="0" borderId="0" xfId="0" applyNumberFormat="1" applyFont="1" applyFill="1" applyBorder="1" applyAlignment="1">
      <alignment horizontal="center" vertical="top" wrapText="1"/>
    </xf>
    <xf numFmtId="0" fontId="2" fillId="0" borderId="0" xfId="0" applyFont="1" applyBorder="1" applyAlignment="1">
      <alignment vertical="top" wrapText="1"/>
    </xf>
    <xf numFmtId="3" fontId="2" fillId="0" borderId="37" xfId="0" applyNumberFormat="1" applyFont="1" applyBorder="1" applyAlignment="1">
      <alignment horizontal="right" vertical="top" wrapText="1"/>
    </xf>
    <xf numFmtId="49" fontId="2" fillId="3" borderId="53" xfId="0" applyNumberFormat="1" applyFont="1" applyFill="1" applyBorder="1" applyAlignment="1">
      <alignment horizontal="center" vertical="top" wrapText="1"/>
    </xf>
    <xf numFmtId="49" fontId="2" fillId="3" borderId="29" xfId="0" applyNumberFormat="1" applyFont="1" applyFill="1" applyBorder="1" applyAlignment="1">
      <alignment horizontal="center" vertical="top" wrapText="1"/>
    </xf>
    <xf numFmtId="49" fontId="2" fillId="3" borderId="57" xfId="0" applyNumberFormat="1" applyFont="1" applyFill="1" applyBorder="1" applyAlignment="1">
      <alignment horizontal="center" vertical="top" wrapText="1"/>
    </xf>
    <xf numFmtId="3" fontId="2" fillId="4" borderId="13" xfId="0" quotePrefix="1" applyNumberFormat="1" applyFont="1" applyFill="1" applyBorder="1" applyAlignment="1">
      <alignment horizontal="center" vertical="top" wrapText="1"/>
    </xf>
    <xf numFmtId="3" fontId="2" fillId="4" borderId="19" xfId="0" quotePrefix="1" applyNumberFormat="1" applyFont="1" applyFill="1" applyBorder="1" applyAlignment="1">
      <alignment horizontal="center" vertical="top" wrapText="1"/>
    </xf>
    <xf numFmtId="49" fontId="2" fillId="3" borderId="13" xfId="0" applyNumberFormat="1" applyFont="1" applyFill="1" applyBorder="1" applyAlignment="1">
      <alignment horizontal="center" vertical="top" wrapText="1"/>
    </xf>
    <xf numFmtId="49" fontId="2" fillId="3" borderId="29" xfId="0" applyNumberFormat="1" applyFont="1" applyFill="1" applyBorder="1" applyAlignment="1">
      <alignment horizontal="center" vertical="top"/>
    </xf>
    <xf numFmtId="49" fontId="2" fillId="0" borderId="29" xfId="0" applyNumberFormat="1" applyFont="1" applyBorder="1" applyAlignment="1">
      <alignment horizontal="center" vertical="top" wrapText="1"/>
    </xf>
    <xf numFmtId="49" fontId="2" fillId="3" borderId="55" xfId="0" applyNumberFormat="1" applyFont="1" applyFill="1" applyBorder="1" applyAlignment="1">
      <alignment horizontal="center" vertical="top" wrapText="1"/>
    </xf>
    <xf numFmtId="49" fontId="2" fillId="0" borderId="0" xfId="0" applyNumberFormat="1" applyFont="1" applyAlignment="1">
      <alignment horizontal="center" vertical="top" wrapText="1"/>
    </xf>
    <xf numFmtId="49" fontId="2" fillId="3" borderId="30" xfId="0" applyNumberFormat="1" applyFont="1" applyFill="1" applyBorder="1" applyAlignment="1">
      <alignment horizontal="center" vertical="top" wrapText="1"/>
    </xf>
    <xf numFmtId="49" fontId="2" fillId="3" borderId="44" xfId="0" applyNumberFormat="1" applyFont="1" applyFill="1" applyBorder="1" applyAlignment="1">
      <alignment horizontal="center" vertical="top" wrapText="1"/>
    </xf>
    <xf numFmtId="49" fontId="2" fillId="3" borderId="19" xfId="0" applyNumberFormat="1" applyFont="1" applyFill="1" applyBorder="1" applyAlignment="1">
      <alignment horizontal="center" vertical="top"/>
    </xf>
    <xf numFmtId="49" fontId="2" fillId="0" borderId="0" xfId="0" applyNumberFormat="1" applyFont="1" applyBorder="1" applyAlignment="1">
      <alignment horizontal="center" vertical="top" wrapText="1"/>
    </xf>
    <xf numFmtId="164" fontId="3" fillId="5" borderId="40" xfId="0" applyNumberFormat="1" applyFont="1" applyFill="1" applyBorder="1" applyAlignment="1">
      <alignment horizontal="center" vertical="top" wrapText="1"/>
    </xf>
    <xf numFmtId="3" fontId="2" fillId="4" borderId="18" xfId="0" quotePrefix="1" applyNumberFormat="1" applyFont="1" applyFill="1" applyBorder="1" applyAlignment="1">
      <alignment horizontal="center" vertical="top" wrapText="1"/>
    </xf>
    <xf numFmtId="3" fontId="2" fillId="4" borderId="2" xfId="0" applyNumberFormat="1" applyFont="1" applyFill="1" applyBorder="1" applyAlignment="1">
      <alignment horizontal="center" vertical="top" wrapText="1"/>
    </xf>
    <xf numFmtId="49" fontId="2" fillId="3" borderId="13" xfId="0" applyNumberFormat="1" applyFont="1" applyFill="1" applyBorder="1" applyAlignment="1">
      <alignment horizontal="center" vertical="top"/>
    </xf>
    <xf numFmtId="3" fontId="2" fillId="4" borderId="55" xfId="0" applyNumberFormat="1" applyFont="1" applyFill="1" applyBorder="1" applyAlignment="1">
      <alignment vertical="top" wrapText="1"/>
    </xf>
    <xf numFmtId="3" fontId="3" fillId="4" borderId="13" xfId="0" applyNumberFormat="1" applyFont="1" applyFill="1" applyBorder="1" applyAlignment="1">
      <alignment vertical="top" wrapText="1"/>
    </xf>
    <xf numFmtId="3" fontId="2" fillId="4" borderId="49" xfId="0" applyNumberFormat="1" applyFont="1" applyFill="1" applyBorder="1" applyAlignment="1">
      <alignment horizontal="center" vertical="top" wrapText="1"/>
    </xf>
    <xf numFmtId="3" fontId="3" fillId="0" borderId="0" xfId="0" applyNumberFormat="1" applyFont="1" applyFill="1" applyBorder="1" applyAlignment="1">
      <alignment horizontal="center" vertical="top" wrapText="1"/>
    </xf>
    <xf numFmtId="49" fontId="2" fillId="3" borderId="53" xfId="0" applyNumberFormat="1" applyFont="1" applyFill="1" applyBorder="1" applyAlignment="1">
      <alignment horizontal="center" vertical="top"/>
    </xf>
    <xf numFmtId="3" fontId="3" fillId="4" borderId="0" xfId="0" applyNumberFormat="1" applyFont="1" applyFill="1" applyBorder="1" applyAlignment="1">
      <alignment horizontal="center" vertical="top" wrapText="1"/>
    </xf>
    <xf numFmtId="3" fontId="2" fillId="0" borderId="17" xfId="0" applyNumberFormat="1" applyFont="1" applyFill="1" applyBorder="1" applyAlignment="1">
      <alignment horizontal="center" vertical="top" wrapText="1"/>
    </xf>
    <xf numFmtId="3" fontId="2" fillId="4" borderId="51" xfId="0" applyNumberFormat="1" applyFont="1" applyFill="1" applyBorder="1" applyAlignment="1">
      <alignment horizontal="center" vertical="top"/>
    </xf>
    <xf numFmtId="3" fontId="2" fillId="4" borderId="8" xfId="0" applyNumberFormat="1" applyFont="1" applyFill="1" applyBorder="1" applyAlignment="1">
      <alignment vertical="top" wrapText="1"/>
    </xf>
    <xf numFmtId="3" fontId="2" fillId="0" borderId="16" xfId="0" applyNumberFormat="1" applyFont="1" applyBorder="1" applyAlignment="1">
      <alignment horizontal="center" vertical="top"/>
    </xf>
    <xf numFmtId="164" fontId="3" fillId="5" borderId="40" xfId="0" applyNumberFormat="1" applyFont="1" applyFill="1" applyBorder="1" applyAlignment="1">
      <alignment horizontal="center" vertical="top"/>
    </xf>
    <xf numFmtId="0" fontId="3" fillId="5" borderId="40" xfId="0" applyFont="1" applyFill="1" applyBorder="1" applyAlignment="1">
      <alignment horizontal="center" vertical="top" wrapText="1"/>
    </xf>
    <xf numFmtId="49" fontId="2" fillId="3" borderId="57" xfId="0" applyNumberFormat="1" applyFont="1" applyFill="1" applyBorder="1" applyAlignment="1">
      <alignment horizontal="center" vertical="top"/>
    </xf>
    <xf numFmtId="165" fontId="2" fillId="0" borderId="0" xfId="0" applyNumberFormat="1" applyFont="1" applyBorder="1" applyAlignment="1">
      <alignment horizontal="center" vertical="top" wrapText="1"/>
    </xf>
    <xf numFmtId="3" fontId="2" fillId="0" borderId="0" xfId="0" applyNumberFormat="1" applyFont="1" applyAlignment="1">
      <alignment vertical="top" wrapText="1"/>
    </xf>
    <xf numFmtId="165" fontId="3" fillId="4" borderId="0" xfId="0" applyNumberFormat="1" applyFont="1" applyFill="1" applyBorder="1" applyAlignment="1">
      <alignment horizontal="center" vertical="top" wrapText="1"/>
    </xf>
    <xf numFmtId="49" fontId="8" fillId="3" borderId="18" xfId="0" applyNumberFormat="1" applyFont="1" applyFill="1" applyBorder="1" applyAlignment="1">
      <alignment horizontal="center" vertical="top" wrapText="1"/>
    </xf>
    <xf numFmtId="3" fontId="8" fillId="0" borderId="0" xfId="0" applyNumberFormat="1" applyFont="1" applyBorder="1" applyAlignment="1">
      <alignment vertical="top" wrapText="1"/>
    </xf>
    <xf numFmtId="49" fontId="8" fillId="3" borderId="55" xfId="0" applyNumberFormat="1" applyFont="1" applyFill="1" applyBorder="1" applyAlignment="1">
      <alignment horizontal="center" vertical="top" wrapText="1"/>
    </xf>
    <xf numFmtId="3" fontId="11" fillId="4" borderId="55" xfId="0" applyNumberFormat="1" applyFont="1" applyFill="1" applyBorder="1" applyAlignment="1">
      <alignment vertical="top" wrapText="1"/>
    </xf>
    <xf numFmtId="49" fontId="11" fillId="3" borderId="50" xfId="0" applyNumberFormat="1" applyFont="1" applyFill="1" applyBorder="1" applyAlignment="1">
      <alignment horizontal="center" vertical="top" wrapText="1"/>
    </xf>
    <xf numFmtId="3" fontId="2" fillId="4" borderId="0" xfId="0" applyNumberFormat="1" applyFont="1" applyFill="1" applyBorder="1" applyAlignment="1">
      <alignment horizontal="center" vertical="top" wrapText="1"/>
    </xf>
    <xf numFmtId="49" fontId="2" fillId="4" borderId="26" xfId="2" applyNumberFormat="1" applyFont="1" applyFill="1" applyBorder="1" applyAlignment="1">
      <alignment horizontal="center" vertical="top"/>
    </xf>
    <xf numFmtId="3" fontId="3" fillId="5" borderId="26" xfId="0" applyNumberFormat="1" applyFont="1" applyFill="1" applyBorder="1" applyAlignment="1">
      <alignment horizontal="center" vertical="top" wrapText="1"/>
    </xf>
    <xf numFmtId="3" fontId="2" fillId="4" borderId="16" xfId="0" applyNumberFormat="1" applyFont="1" applyFill="1" applyBorder="1" applyAlignment="1">
      <alignment vertical="top" wrapText="1"/>
    </xf>
    <xf numFmtId="3" fontId="2" fillId="4" borderId="17" xfId="0" applyNumberFormat="1" applyFont="1" applyFill="1" applyBorder="1" applyAlignment="1">
      <alignment vertical="top" wrapText="1"/>
    </xf>
    <xf numFmtId="3" fontId="2" fillId="4" borderId="55" xfId="0" applyNumberFormat="1" applyFont="1" applyFill="1" applyBorder="1" applyAlignment="1">
      <alignment horizontal="left" vertical="top" wrapText="1"/>
    </xf>
    <xf numFmtId="165" fontId="2" fillId="4" borderId="0" xfId="0" applyNumberFormat="1" applyFont="1" applyFill="1" applyBorder="1" applyAlignment="1">
      <alignment horizontal="left" vertical="top" wrapText="1"/>
    </xf>
    <xf numFmtId="3" fontId="8" fillId="4" borderId="48" xfId="0" applyNumberFormat="1" applyFont="1" applyFill="1" applyBorder="1" applyAlignment="1">
      <alignment horizontal="center" vertical="top" wrapText="1"/>
    </xf>
    <xf numFmtId="49" fontId="2" fillId="4" borderId="48" xfId="2" applyNumberFormat="1" applyFont="1" applyFill="1" applyBorder="1" applyAlignment="1">
      <alignment horizontal="center" vertical="top"/>
    </xf>
    <xf numFmtId="3" fontId="2" fillId="4" borderId="54" xfId="0" applyNumberFormat="1" applyFont="1" applyFill="1" applyBorder="1" applyAlignment="1">
      <alignment vertical="top" wrapText="1"/>
    </xf>
    <xf numFmtId="3" fontId="2" fillId="4" borderId="47" xfId="0" applyNumberFormat="1" applyFont="1" applyFill="1" applyBorder="1" applyAlignment="1">
      <alignment vertical="top" wrapText="1"/>
    </xf>
    <xf numFmtId="49" fontId="3" fillId="3" borderId="13" xfId="0" applyNumberFormat="1" applyFont="1" applyFill="1" applyBorder="1" applyAlignment="1">
      <alignment horizontal="center" vertical="top" wrapText="1"/>
    </xf>
    <xf numFmtId="3" fontId="2" fillId="4" borderId="51" xfId="0" applyNumberFormat="1" applyFont="1" applyFill="1" applyBorder="1" applyAlignment="1">
      <alignment horizontal="center" vertical="top" wrapText="1"/>
    </xf>
    <xf numFmtId="3" fontId="2" fillId="4" borderId="17" xfId="0" applyNumberFormat="1" applyFont="1" applyFill="1" applyBorder="1" applyAlignment="1">
      <alignment horizontal="center" vertical="top" wrapText="1"/>
    </xf>
    <xf numFmtId="3" fontId="2" fillId="4" borderId="55" xfId="0" applyNumberFormat="1" applyFont="1" applyFill="1" applyBorder="1" applyAlignment="1">
      <alignment horizontal="center" vertical="top" wrapText="1"/>
    </xf>
    <xf numFmtId="3" fontId="2" fillId="4" borderId="2" xfId="0" applyNumberFormat="1" applyFont="1" applyFill="1" applyBorder="1" applyAlignment="1">
      <alignment vertical="top" wrapText="1"/>
    </xf>
    <xf numFmtId="164" fontId="2" fillId="4" borderId="51" xfId="0" applyNumberFormat="1" applyFont="1" applyFill="1" applyBorder="1" applyAlignment="1">
      <alignment horizontal="center" vertical="top" wrapText="1"/>
    </xf>
    <xf numFmtId="164" fontId="2" fillId="4" borderId="55" xfId="0" applyNumberFormat="1" applyFont="1" applyFill="1" applyBorder="1" applyAlignment="1">
      <alignment horizontal="center" vertical="top" wrapText="1"/>
    </xf>
    <xf numFmtId="164" fontId="2" fillId="4" borderId="31" xfId="0" applyNumberFormat="1" applyFont="1" applyFill="1" applyBorder="1" applyAlignment="1">
      <alignment horizontal="center" vertical="top" wrapText="1"/>
    </xf>
    <xf numFmtId="164" fontId="3" fillId="5" borderId="38" xfId="0" applyNumberFormat="1" applyFont="1" applyFill="1" applyBorder="1" applyAlignment="1">
      <alignment horizontal="center" vertical="top" wrapText="1"/>
    </xf>
    <xf numFmtId="164" fontId="2" fillId="0" borderId="55" xfId="0" applyNumberFormat="1" applyFont="1" applyFill="1" applyBorder="1" applyAlignment="1">
      <alignment horizontal="center" vertical="top" wrapText="1"/>
    </xf>
    <xf numFmtId="164" fontId="3" fillId="5" borderId="4" xfId="0" applyNumberFormat="1" applyFont="1" applyFill="1" applyBorder="1" applyAlignment="1">
      <alignment horizontal="center" vertical="top" wrapText="1"/>
    </xf>
    <xf numFmtId="164" fontId="3" fillId="5" borderId="38" xfId="0" applyNumberFormat="1" applyFont="1" applyFill="1" applyBorder="1" applyAlignment="1">
      <alignment horizontal="center" vertical="top"/>
    </xf>
    <xf numFmtId="164" fontId="2" fillId="4" borderId="3" xfId="0" applyNumberFormat="1" applyFont="1" applyFill="1" applyBorder="1" applyAlignment="1">
      <alignment horizontal="center" vertical="top" wrapText="1"/>
    </xf>
    <xf numFmtId="164" fontId="3" fillId="5" borderId="4" xfId="0" applyNumberFormat="1" applyFont="1" applyFill="1" applyBorder="1" applyAlignment="1">
      <alignment horizontal="center" vertical="top"/>
    </xf>
    <xf numFmtId="164" fontId="2" fillId="5" borderId="54" xfId="0" applyNumberFormat="1" applyFont="1" applyFill="1" applyBorder="1" applyAlignment="1">
      <alignment horizontal="center" vertical="top" wrapText="1"/>
    </xf>
    <xf numFmtId="164" fontId="2" fillId="0" borderId="54" xfId="0" applyNumberFormat="1" applyFont="1" applyBorder="1" applyAlignment="1">
      <alignment horizontal="center" vertical="top" wrapText="1"/>
    </xf>
    <xf numFmtId="164" fontId="2" fillId="5" borderId="55" xfId="0" applyNumberFormat="1" applyFont="1" applyFill="1" applyBorder="1" applyAlignment="1">
      <alignment horizontal="center" vertical="top" wrapText="1"/>
    </xf>
    <xf numFmtId="3" fontId="2" fillId="4" borderId="27" xfId="0" applyNumberFormat="1" applyFont="1" applyFill="1" applyBorder="1" applyAlignment="1">
      <alignment horizontal="center" vertical="top" wrapText="1"/>
    </xf>
    <xf numFmtId="3" fontId="2" fillId="4" borderId="6" xfId="0" applyNumberFormat="1" applyFont="1" applyFill="1" applyBorder="1" applyAlignment="1">
      <alignment vertical="top" wrapText="1"/>
    </xf>
    <xf numFmtId="3" fontId="2" fillId="4" borderId="62" xfId="0" applyNumberFormat="1" applyFont="1" applyFill="1" applyBorder="1" applyAlignment="1">
      <alignment horizontal="center" vertical="top" wrapText="1"/>
    </xf>
    <xf numFmtId="49" fontId="11" fillId="3" borderId="18" xfId="0" applyNumberFormat="1" applyFont="1" applyFill="1" applyBorder="1" applyAlignment="1">
      <alignment horizontal="center" vertical="top" wrapText="1"/>
    </xf>
    <xf numFmtId="49" fontId="2" fillId="3" borderId="18" xfId="0" applyNumberFormat="1" applyFont="1" applyFill="1" applyBorder="1" applyAlignment="1">
      <alignment vertical="top" wrapText="1"/>
    </xf>
    <xf numFmtId="3" fontId="2" fillId="4" borderId="61" xfId="0" applyNumberFormat="1" applyFont="1" applyFill="1" applyBorder="1" applyAlignment="1">
      <alignment horizontal="center" vertical="top" wrapText="1"/>
    </xf>
    <xf numFmtId="164" fontId="2" fillId="4" borderId="26" xfId="0" applyNumberFormat="1" applyFont="1" applyFill="1" applyBorder="1" applyAlignment="1">
      <alignment horizontal="center" vertical="top" wrapText="1"/>
    </xf>
    <xf numFmtId="3" fontId="13" fillId="4" borderId="0" xfId="0" applyNumberFormat="1" applyFont="1" applyFill="1" applyBorder="1" applyAlignment="1">
      <alignment horizontal="center" vertical="top" wrapText="1"/>
    </xf>
    <xf numFmtId="3" fontId="13" fillId="4" borderId="0" xfId="0" applyNumberFormat="1" applyFont="1" applyFill="1" applyBorder="1" applyAlignment="1">
      <alignment horizontal="center" vertical="top" textRotation="180" wrapText="1"/>
    </xf>
    <xf numFmtId="164" fontId="2" fillId="4" borderId="27" xfId="0" applyNumberFormat="1" applyFont="1" applyFill="1" applyBorder="1" applyAlignment="1">
      <alignment horizontal="center" vertical="top" wrapText="1"/>
    </xf>
    <xf numFmtId="3" fontId="13" fillId="4" borderId="3" xfId="0" applyNumberFormat="1" applyFont="1" applyFill="1" applyBorder="1" applyAlignment="1">
      <alignment horizontal="center" vertical="top" wrapText="1"/>
    </xf>
    <xf numFmtId="3" fontId="13" fillId="4" borderId="0" xfId="0" applyNumberFormat="1" applyFont="1" applyFill="1" applyBorder="1" applyAlignment="1">
      <alignment horizontal="center" vertical="top" textRotation="90" wrapText="1"/>
    </xf>
    <xf numFmtId="3" fontId="2" fillId="4" borderId="66" xfId="0" applyNumberFormat="1" applyFont="1" applyFill="1" applyBorder="1" applyAlignment="1">
      <alignment horizontal="center" vertical="top" wrapText="1"/>
    </xf>
    <xf numFmtId="4" fontId="2" fillId="4" borderId="62" xfId="0" applyNumberFormat="1" applyFont="1" applyFill="1" applyBorder="1" applyAlignment="1">
      <alignment horizontal="center" vertical="top" wrapText="1"/>
    </xf>
    <xf numFmtId="49" fontId="2" fillId="4" borderId="51" xfId="2" applyNumberFormat="1" applyFont="1" applyFill="1" applyBorder="1" applyAlignment="1">
      <alignment horizontal="center" vertical="top"/>
    </xf>
    <xf numFmtId="0" fontId="2" fillId="4" borderId="55" xfId="0" applyFont="1" applyFill="1" applyBorder="1" applyAlignment="1">
      <alignment horizontal="left" vertical="top" wrapText="1"/>
    </xf>
    <xf numFmtId="164" fontId="2" fillId="0" borderId="13" xfId="0" applyNumberFormat="1" applyFont="1" applyFill="1" applyBorder="1" applyAlignment="1">
      <alignment horizontal="center" vertical="top" wrapText="1"/>
    </xf>
    <xf numFmtId="164" fontId="2" fillId="0" borderId="3" xfId="0" applyNumberFormat="1" applyFont="1" applyFill="1" applyBorder="1" applyAlignment="1">
      <alignment horizontal="center" vertical="top" wrapText="1"/>
    </xf>
    <xf numFmtId="49" fontId="2" fillId="0" borderId="0" xfId="0" applyNumberFormat="1" applyFont="1" applyAlignment="1">
      <alignment vertical="top" wrapText="1"/>
    </xf>
    <xf numFmtId="3" fontId="12" fillId="0" borderId="0" xfId="0" applyNumberFormat="1" applyFont="1" applyAlignment="1">
      <alignment horizontal="center" vertical="top" wrapText="1"/>
    </xf>
    <xf numFmtId="3" fontId="12" fillId="0" borderId="37" xfId="0" applyNumberFormat="1" applyFont="1" applyBorder="1" applyAlignment="1">
      <alignment horizontal="right" wrapText="1"/>
    </xf>
    <xf numFmtId="49" fontId="3" fillId="8" borderId="17" xfId="0" applyNumberFormat="1" applyFont="1" applyFill="1" applyBorder="1" applyAlignment="1">
      <alignment vertical="top" wrapText="1"/>
    </xf>
    <xf numFmtId="49" fontId="3" fillId="8" borderId="40" xfId="0" applyNumberFormat="1" applyFont="1" applyFill="1" applyBorder="1" applyAlignment="1">
      <alignment horizontal="center" vertical="top" wrapText="1"/>
    </xf>
    <xf numFmtId="49" fontId="3" fillId="2" borderId="39" xfId="0" applyNumberFormat="1" applyFont="1" applyFill="1" applyBorder="1" applyAlignment="1">
      <alignment horizontal="center" vertical="top" wrapText="1"/>
    </xf>
    <xf numFmtId="49" fontId="3" fillId="8" borderId="16" xfId="0" applyNumberFormat="1" applyFont="1" applyFill="1" applyBorder="1" applyAlignment="1">
      <alignment vertical="top" wrapText="1"/>
    </xf>
    <xf numFmtId="49" fontId="3" fillId="2" borderId="13" xfId="0" applyNumberFormat="1" applyFont="1" applyFill="1" applyBorder="1" applyAlignment="1">
      <alignment vertical="top" wrapText="1"/>
    </xf>
    <xf numFmtId="49" fontId="3" fillId="3" borderId="53" xfId="0" applyNumberFormat="1" applyFont="1" applyFill="1" applyBorder="1" applyAlignment="1">
      <alignment horizontal="center" vertical="top" wrapText="1"/>
    </xf>
    <xf numFmtId="3" fontId="13" fillId="4" borderId="53" xfId="0" applyNumberFormat="1" applyFont="1" applyFill="1" applyBorder="1" applyAlignment="1">
      <alignment vertical="top" wrapText="1"/>
    </xf>
    <xf numFmtId="49" fontId="3" fillId="2" borderId="18" xfId="0" applyNumberFormat="1" applyFont="1" applyFill="1" applyBorder="1" applyAlignment="1">
      <alignment horizontal="center" vertical="top" wrapText="1"/>
    </xf>
    <xf numFmtId="49" fontId="3" fillId="3" borderId="29" xfId="0" applyNumberFormat="1" applyFont="1" applyFill="1" applyBorder="1" applyAlignment="1">
      <alignment vertical="top" wrapText="1"/>
    </xf>
    <xf numFmtId="49" fontId="3" fillId="2" borderId="18" xfId="0" applyNumberFormat="1" applyFont="1" applyFill="1" applyBorder="1" applyAlignment="1">
      <alignment vertical="top" wrapText="1"/>
    </xf>
    <xf numFmtId="3" fontId="13" fillId="4" borderId="48" xfId="0" applyNumberFormat="1" applyFont="1" applyFill="1" applyBorder="1" applyAlignment="1">
      <alignment horizontal="center" vertical="top" wrapText="1"/>
    </xf>
    <xf numFmtId="49" fontId="3" fillId="8" borderId="35" xfId="0" applyNumberFormat="1" applyFont="1" applyFill="1" applyBorder="1" applyAlignment="1">
      <alignment horizontal="center" vertical="top" wrapText="1"/>
    </xf>
    <xf numFmtId="49" fontId="3" fillId="3" borderId="0" xfId="0" applyNumberFormat="1" applyFont="1" applyFill="1" applyBorder="1" applyAlignment="1">
      <alignment horizontal="center" vertical="top" wrapText="1"/>
    </xf>
    <xf numFmtId="49" fontId="3" fillId="3" borderId="29" xfId="0" applyNumberFormat="1" applyFont="1" applyFill="1" applyBorder="1" applyAlignment="1">
      <alignment horizontal="center" vertical="top" wrapText="1"/>
    </xf>
    <xf numFmtId="49" fontId="3" fillId="8" borderId="17" xfId="0" applyNumberFormat="1" applyFont="1" applyFill="1" applyBorder="1" applyAlignment="1">
      <alignment horizontal="center" vertical="top" wrapText="1"/>
    </xf>
    <xf numFmtId="3" fontId="2" fillId="0" borderId="0" xfId="0" applyNumberFormat="1" applyFont="1" applyAlignment="1">
      <alignment wrapText="1"/>
    </xf>
    <xf numFmtId="49" fontId="3" fillId="8" borderId="35" xfId="0" applyNumberFormat="1" applyFont="1" applyFill="1" applyBorder="1" applyAlignment="1">
      <alignment vertical="top" wrapText="1"/>
    </xf>
    <xf numFmtId="49" fontId="3" fillId="3" borderId="18" xfId="0" applyNumberFormat="1" applyFont="1" applyFill="1" applyBorder="1" applyAlignment="1">
      <alignment vertical="top" wrapText="1"/>
    </xf>
    <xf numFmtId="164" fontId="2" fillId="4" borderId="49" xfId="0" applyNumberFormat="1" applyFont="1" applyFill="1" applyBorder="1" applyAlignment="1">
      <alignment horizontal="center" vertical="top" wrapText="1"/>
    </xf>
    <xf numFmtId="3" fontId="2" fillId="0" borderId="16" xfId="0" applyNumberFormat="1" applyFont="1" applyBorder="1" applyAlignment="1">
      <alignment horizontal="center" vertical="top" wrapText="1"/>
    </xf>
    <xf numFmtId="49" fontId="3" fillId="8" borderId="47" xfId="0" applyNumberFormat="1" applyFont="1" applyFill="1" applyBorder="1" applyAlignment="1">
      <alignment vertical="top" wrapText="1"/>
    </xf>
    <xf numFmtId="49" fontId="3" fillId="2" borderId="19" xfId="0" applyNumberFormat="1" applyFont="1" applyFill="1" applyBorder="1" applyAlignment="1">
      <alignment vertical="top" wrapText="1"/>
    </xf>
    <xf numFmtId="49" fontId="3" fillId="3" borderId="57" xfId="0" applyNumberFormat="1" applyFont="1" applyFill="1" applyBorder="1" applyAlignment="1">
      <alignment vertical="top" wrapText="1"/>
    </xf>
    <xf numFmtId="49" fontId="3" fillId="8" borderId="16" xfId="0" applyNumberFormat="1" applyFont="1" applyFill="1" applyBorder="1" applyAlignment="1">
      <alignment horizontal="center" vertical="top" wrapText="1"/>
    </xf>
    <xf numFmtId="49" fontId="3" fillId="2" borderId="13" xfId="0" applyNumberFormat="1" applyFont="1" applyFill="1" applyBorder="1" applyAlignment="1">
      <alignment horizontal="center" vertical="top" wrapText="1"/>
    </xf>
    <xf numFmtId="49" fontId="3" fillId="8" borderId="47" xfId="0" applyNumberFormat="1" applyFont="1" applyFill="1" applyBorder="1" applyAlignment="1">
      <alignment horizontal="center" vertical="top" wrapText="1"/>
    </xf>
    <xf numFmtId="49" fontId="3" fillId="2" borderId="19" xfId="0" applyNumberFormat="1" applyFont="1" applyFill="1" applyBorder="1" applyAlignment="1">
      <alignment horizontal="center" vertical="top" wrapText="1"/>
    </xf>
    <xf numFmtId="49" fontId="3" fillId="3" borderId="57" xfId="0" applyNumberFormat="1" applyFont="1" applyFill="1" applyBorder="1" applyAlignment="1">
      <alignment horizontal="center" vertical="top" wrapText="1"/>
    </xf>
    <xf numFmtId="3" fontId="3" fillId="5" borderId="38" xfId="0" applyNumberFormat="1" applyFont="1" applyFill="1" applyBorder="1" applyAlignment="1">
      <alignment horizontal="center" vertical="top" wrapText="1"/>
    </xf>
    <xf numFmtId="3" fontId="2" fillId="0" borderId="3" xfId="0" applyNumberFormat="1" applyFont="1" applyFill="1" applyBorder="1" applyAlignment="1">
      <alignment horizontal="center" vertical="top" wrapText="1"/>
    </xf>
    <xf numFmtId="49" fontId="3" fillId="8" borderId="12" xfId="0" applyNumberFormat="1" applyFont="1" applyFill="1" applyBorder="1" applyAlignment="1">
      <alignment horizontal="center" vertical="top" wrapText="1"/>
    </xf>
    <xf numFmtId="49" fontId="3" fillId="2" borderId="11" xfId="0" applyNumberFormat="1" applyFont="1" applyFill="1" applyBorder="1" applyAlignment="1">
      <alignment horizontal="center" vertical="top" wrapText="1"/>
    </xf>
    <xf numFmtId="164" fontId="3" fillId="2" borderId="12" xfId="0" applyNumberFormat="1" applyFont="1" applyFill="1" applyBorder="1" applyAlignment="1">
      <alignment horizontal="center" vertical="top" wrapText="1"/>
    </xf>
    <xf numFmtId="164" fontId="3" fillId="2" borderId="11" xfId="0" applyNumberFormat="1" applyFont="1" applyFill="1" applyBorder="1" applyAlignment="1">
      <alignment horizontal="center" vertical="top" wrapText="1"/>
    </xf>
    <xf numFmtId="164" fontId="3" fillId="8" borderId="12" xfId="0" applyNumberFormat="1" applyFont="1" applyFill="1" applyBorder="1" applyAlignment="1">
      <alignment horizontal="center" vertical="top" wrapText="1"/>
    </xf>
    <xf numFmtId="164" fontId="3" fillId="8" borderId="11" xfId="0" applyNumberFormat="1" applyFont="1" applyFill="1" applyBorder="1" applyAlignment="1">
      <alignment horizontal="center" vertical="top" wrapText="1"/>
    </xf>
    <xf numFmtId="3" fontId="3" fillId="8" borderId="45" xfId="0" applyNumberFormat="1" applyFont="1" applyFill="1" applyBorder="1" applyAlignment="1">
      <alignment horizontal="center" vertical="top" wrapText="1"/>
    </xf>
    <xf numFmtId="49" fontId="3" fillId="2" borderId="14" xfId="0" applyNumberFormat="1" applyFont="1" applyFill="1" applyBorder="1" applyAlignment="1">
      <alignment horizontal="center" vertical="top" wrapText="1"/>
    </xf>
    <xf numFmtId="3" fontId="2" fillId="0" borderId="0" xfId="0" applyNumberFormat="1" applyFont="1" applyBorder="1" applyAlignment="1">
      <alignment vertical="top"/>
    </xf>
    <xf numFmtId="49" fontId="11" fillId="8" borderId="17" xfId="0" applyNumberFormat="1" applyFont="1" applyFill="1" applyBorder="1" applyAlignment="1">
      <alignment horizontal="center" vertical="top" wrapText="1"/>
    </xf>
    <xf numFmtId="49" fontId="11" fillId="2" borderId="18" xfId="0" applyNumberFormat="1" applyFont="1" applyFill="1" applyBorder="1" applyAlignment="1">
      <alignment horizontal="center" vertical="top" wrapText="1"/>
    </xf>
    <xf numFmtId="49" fontId="11" fillId="3" borderId="29" xfId="0" applyNumberFormat="1" applyFont="1" applyFill="1" applyBorder="1" applyAlignment="1">
      <alignment horizontal="center" vertical="top" wrapText="1"/>
    </xf>
    <xf numFmtId="3" fontId="14" fillId="4" borderId="0" xfId="0" applyNumberFormat="1" applyFont="1" applyFill="1" applyBorder="1" applyAlignment="1">
      <alignment horizontal="center" vertical="top" wrapText="1"/>
    </xf>
    <xf numFmtId="49" fontId="3" fillId="4" borderId="29" xfId="0" applyNumberFormat="1" applyFont="1" applyFill="1" applyBorder="1" applyAlignment="1">
      <alignment horizontal="center" vertical="top" wrapText="1"/>
    </xf>
    <xf numFmtId="49" fontId="3" fillId="0" borderId="29" xfId="0" applyNumberFormat="1" applyFont="1" applyBorder="1" applyAlignment="1">
      <alignment horizontal="center" vertical="top" wrapText="1"/>
    </xf>
    <xf numFmtId="49" fontId="3" fillId="0" borderId="18" xfId="0" applyNumberFormat="1" applyFont="1" applyBorder="1" applyAlignment="1">
      <alignment horizontal="center" vertical="top" wrapText="1"/>
    </xf>
    <xf numFmtId="0" fontId="2" fillId="4" borderId="51" xfId="0" applyFont="1" applyFill="1" applyBorder="1" applyAlignment="1">
      <alignment horizontal="center" vertical="top" wrapText="1"/>
    </xf>
    <xf numFmtId="3" fontId="2" fillId="4" borderId="28" xfId="0" applyNumberFormat="1" applyFont="1" applyFill="1" applyBorder="1" applyAlignment="1">
      <alignment horizontal="center" vertical="top"/>
    </xf>
    <xf numFmtId="49" fontId="3" fillId="2" borderId="18" xfId="0" applyNumberFormat="1" applyFont="1" applyFill="1" applyBorder="1" applyAlignment="1">
      <alignment horizontal="center" vertical="top"/>
    </xf>
    <xf numFmtId="49" fontId="3" fillId="3" borderId="13" xfId="0" applyNumberFormat="1" applyFont="1" applyFill="1" applyBorder="1" applyAlignment="1">
      <alignment vertical="top" wrapText="1"/>
    </xf>
    <xf numFmtId="49" fontId="3" fillId="3" borderId="29" xfId="0" applyNumberFormat="1" applyFont="1" applyFill="1" applyBorder="1" applyAlignment="1">
      <alignment vertical="top"/>
    </xf>
    <xf numFmtId="49" fontId="3" fillId="2" borderId="13" xfId="0" applyNumberFormat="1" applyFont="1" applyFill="1" applyBorder="1" applyAlignment="1">
      <alignment horizontal="center" vertical="top"/>
    </xf>
    <xf numFmtId="49" fontId="3" fillId="3" borderId="53" xfId="0" applyNumberFormat="1" applyFont="1" applyFill="1" applyBorder="1" applyAlignment="1">
      <alignment vertical="top"/>
    </xf>
    <xf numFmtId="3" fontId="2" fillId="4" borderId="52" xfId="0" applyNumberFormat="1" applyFont="1" applyFill="1" applyBorder="1" applyAlignment="1">
      <alignment horizontal="center" vertical="top" wrapText="1"/>
    </xf>
    <xf numFmtId="49" fontId="3" fillId="2" borderId="19" xfId="0" applyNumberFormat="1" applyFont="1" applyFill="1" applyBorder="1" applyAlignment="1">
      <alignment horizontal="center" vertical="top"/>
    </xf>
    <xf numFmtId="49" fontId="3" fillId="3" borderId="57" xfId="0" applyNumberFormat="1" applyFont="1" applyFill="1" applyBorder="1" applyAlignment="1">
      <alignment vertical="top"/>
    </xf>
    <xf numFmtId="164" fontId="3" fillId="2" borderId="47" xfId="0" applyNumberFormat="1" applyFont="1" applyFill="1" applyBorder="1" applyAlignment="1">
      <alignment horizontal="center" vertical="top" wrapText="1"/>
    </xf>
    <xf numFmtId="49" fontId="3" fillId="2" borderId="11" xfId="0" applyNumberFormat="1" applyFont="1" applyFill="1" applyBorder="1" applyAlignment="1">
      <alignment horizontal="left" vertical="top" wrapText="1"/>
    </xf>
    <xf numFmtId="49" fontId="3" fillId="3" borderId="18" xfId="0" applyNumberFormat="1" applyFont="1" applyFill="1" applyBorder="1" applyAlignment="1">
      <alignment horizontal="center" vertical="top" wrapText="1"/>
    </xf>
    <xf numFmtId="3" fontId="2" fillId="0" borderId="0" xfId="0" applyNumberFormat="1" applyFont="1" applyFill="1" applyBorder="1" applyAlignment="1">
      <alignment vertical="top" wrapText="1"/>
    </xf>
    <xf numFmtId="49" fontId="3" fillId="3" borderId="19" xfId="0" applyNumberFormat="1" applyFont="1" applyFill="1" applyBorder="1" applyAlignment="1">
      <alignment vertical="top"/>
    </xf>
    <xf numFmtId="49" fontId="3" fillId="3" borderId="19" xfId="0" applyNumberFormat="1" applyFont="1" applyFill="1" applyBorder="1" applyAlignment="1">
      <alignment vertical="top" wrapText="1"/>
    </xf>
    <xf numFmtId="3" fontId="13" fillId="0" borderId="3" xfId="0" applyNumberFormat="1" applyFont="1" applyFill="1" applyBorder="1" applyAlignment="1">
      <alignment horizontal="center" vertical="top" textRotation="90" wrapText="1"/>
    </xf>
    <xf numFmtId="3" fontId="13" fillId="0" borderId="0" xfId="0" applyNumberFormat="1" applyFont="1" applyFill="1" applyBorder="1" applyAlignment="1">
      <alignment horizontal="center" vertical="top" textRotation="180" wrapText="1"/>
    </xf>
    <xf numFmtId="49" fontId="3" fillId="3" borderId="53" xfId="0" applyNumberFormat="1" applyFont="1" applyFill="1" applyBorder="1" applyAlignment="1">
      <alignment vertical="top" wrapText="1"/>
    </xf>
    <xf numFmtId="49" fontId="3" fillId="8" borderId="1" xfId="0" applyNumberFormat="1" applyFont="1" applyFill="1" applyBorder="1" applyAlignment="1">
      <alignment horizontal="center" vertical="top" wrapText="1"/>
    </xf>
    <xf numFmtId="49" fontId="3" fillId="2" borderId="24" xfId="0" applyNumberFormat="1" applyFont="1" applyFill="1" applyBorder="1" applyAlignment="1">
      <alignment horizontal="center" vertical="top" wrapText="1"/>
    </xf>
    <xf numFmtId="164" fontId="3" fillId="8" borderId="47" xfId="0" applyNumberFormat="1" applyFont="1" applyFill="1" applyBorder="1" applyAlignment="1">
      <alignment horizontal="center" vertical="top" wrapText="1"/>
    </xf>
    <xf numFmtId="49" fontId="3" fillId="7" borderId="1" xfId="0" applyNumberFormat="1" applyFont="1" applyFill="1" applyBorder="1" applyAlignment="1">
      <alignment horizontal="center" vertical="top" wrapText="1"/>
    </xf>
    <xf numFmtId="164" fontId="3" fillId="7" borderId="47" xfId="0" applyNumberFormat="1" applyFont="1" applyFill="1" applyBorder="1" applyAlignment="1">
      <alignment horizontal="center" vertical="top" wrapText="1"/>
    </xf>
    <xf numFmtId="3" fontId="3" fillId="7" borderId="47" xfId="0" applyNumberFormat="1" applyFont="1" applyFill="1" applyBorder="1" applyAlignment="1">
      <alignment horizontal="center" vertical="top" wrapText="1"/>
    </xf>
    <xf numFmtId="3" fontId="3" fillId="7" borderId="37" xfId="0" applyNumberFormat="1" applyFont="1" applyFill="1" applyBorder="1" applyAlignment="1">
      <alignment horizontal="center" vertical="top" wrapText="1"/>
    </xf>
    <xf numFmtId="3" fontId="3" fillId="0" borderId="0" xfId="0" applyNumberFormat="1" applyFont="1" applyFill="1" applyBorder="1" applyAlignment="1">
      <alignment wrapText="1"/>
    </xf>
    <xf numFmtId="165" fontId="3" fillId="7" borderId="61" xfId="0" applyNumberFormat="1" applyFont="1" applyFill="1" applyBorder="1" applyAlignment="1">
      <alignment horizontal="center" vertical="top" wrapText="1"/>
    </xf>
    <xf numFmtId="165" fontId="3" fillId="7" borderId="27" xfId="0" applyNumberFormat="1" applyFont="1" applyFill="1" applyBorder="1" applyAlignment="1">
      <alignment horizontal="center" vertical="top" wrapText="1"/>
    </xf>
    <xf numFmtId="165" fontId="3" fillId="5" borderId="52" xfId="0" applyNumberFormat="1" applyFont="1" applyFill="1" applyBorder="1" applyAlignment="1">
      <alignment horizontal="center" vertical="top" wrapText="1"/>
    </xf>
    <xf numFmtId="165" fontId="3" fillId="5" borderId="36" xfId="0" applyNumberFormat="1" applyFont="1" applyFill="1" applyBorder="1" applyAlignment="1">
      <alignment horizontal="center" vertical="top" wrapText="1"/>
    </xf>
    <xf numFmtId="3" fontId="12" fillId="0" borderId="0" xfId="0" applyNumberFormat="1" applyFont="1" applyBorder="1" applyAlignment="1">
      <alignment horizontal="center" vertical="top" wrapText="1"/>
    </xf>
    <xf numFmtId="49" fontId="2" fillId="0" borderId="0" xfId="0" applyNumberFormat="1" applyFont="1" applyBorder="1" applyAlignment="1">
      <alignment vertical="top" wrapText="1"/>
    </xf>
    <xf numFmtId="164" fontId="3" fillId="5" borderId="47" xfId="0" applyNumberFormat="1" applyFont="1" applyFill="1" applyBorder="1" applyAlignment="1">
      <alignment horizontal="center" vertical="top" wrapText="1"/>
    </xf>
    <xf numFmtId="164" fontId="3" fillId="7" borderId="54" xfId="0" applyNumberFormat="1" applyFont="1" applyFill="1" applyBorder="1" applyAlignment="1">
      <alignment horizontal="center" vertical="top" wrapText="1"/>
    </xf>
    <xf numFmtId="164" fontId="3" fillId="7" borderId="55" xfId="0" applyNumberFormat="1" applyFont="1" applyFill="1" applyBorder="1" applyAlignment="1">
      <alignment horizontal="center" vertical="top" wrapText="1"/>
    </xf>
    <xf numFmtId="3" fontId="2" fillId="4" borderId="13" xfId="0" applyNumberFormat="1" applyFont="1" applyFill="1" applyBorder="1" applyAlignment="1">
      <alignment vertical="top" wrapText="1"/>
    </xf>
    <xf numFmtId="3" fontId="2" fillId="4" borderId="62" xfId="0" applyNumberFormat="1" applyFont="1" applyFill="1" applyBorder="1" applyAlignment="1">
      <alignment horizontal="center" vertical="top"/>
    </xf>
    <xf numFmtId="3" fontId="2" fillId="4" borderId="63" xfId="0" applyNumberFormat="1" applyFont="1" applyFill="1" applyBorder="1" applyAlignment="1">
      <alignment horizontal="center" vertical="top"/>
    </xf>
    <xf numFmtId="164" fontId="2" fillId="4" borderId="62" xfId="0" applyNumberFormat="1" applyFont="1" applyFill="1" applyBorder="1" applyAlignment="1">
      <alignment horizontal="center" vertical="top"/>
    </xf>
    <xf numFmtId="49" fontId="2" fillId="4" borderId="54" xfId="2" applyNumberFormat="1" applyFont="1" applyFill="1" applyBorder="1" applyAlignment="1">
      <alignment horizontal="center" vertical="top"/>
    </xf>
    <xf numFmtId="3" fontId="2" fillId="4" borderId="52" xfId="0" applyNumberFormat="1" applyFont="1" applyFill="1" applyBorder="1" applyAlignment="1">
      <alignment vertical="top" wrapText="1"/>
    </xf>
    <xf numFmtId="3" fontId="2" fillId="4" borderId="0" xfId="0" applyNumberFormat="1" applyFont="1" applyFill="1" applyAlignment="1">
      <alignment wrapText="1"/>
    </xf>
    <xf numFmtId="3" fontId="8" fillId="4" borderId="17" xfId="0" applyNumberFormat="1" applyFont="1" applyFill="1" applyBorder="1" applyAlignment="1">
      <alignment horizontal="center" vertical="top" wrapText="1"/>
    </xf>
    <xf numFmtId="3" fontId="8" fillId="4" borderId="18" xfId="0" applyNumberFormat="1" applyFont="1" applyFill="1" applyBorder="1" applyAlignment="1">
      <alignment horizontal="center" vertical="top" wrapText="1"/>
    </xf>
    <xf numFmtId="49" fontId="2" fillId="4" borderId="52" xfId="2" applyNumberFormat="1" applyFont="1" applyFill="1" applyBorder="1" applyAlignment="1">
      <alignment horizontal="center" vertical="top"/>
    </xf>
    <xf numFmtId="164" fontId="2" fillId="0" borderId="0" xfId="0" applyNumberFormat="1" applyFont="1" applyBorder="1" applyAlignment="1">
      <alignment vertical="top" wrapText="1"/>
    </xf>
    <xf numFmtId="3" fontId="2" fillId="4" borderId="54" xfId="0" applyNumberFormat="1" applyFont="1" applyFill="1" applyBorder="1" applyAlignment="1">
      <alignment horizontal="center" vertical="top"/>
    </xf>
    <xf numFmtId="3" fontId="13" fillId="4" borderId="30" xfId="0" applyNumberFormat="1" applyFont="1" applyFill="1" applyBorder="1" applyAlignment="1">
      <alignment vertical="top" wrapText="1"/>
    </xf>
    <xf numFmtId="3" fontId="13" fillId="4" borderId="29" xfId="0" applyNumberFormat="1" applyFont="1" applyFill="1" applyBorder="1" applyAlignment="1">
      <alignment vertical="top" wrapText="1"/>
    </xf>
    <xf numFmtId="164" fontId="3" fillId="5" borderId="37" xfId="0" applyNumberFormat="1" applyFont="1" applyFill="1" applyBorder="1" applyAlignment="1">
      <alignment horizontal="center" vertical="top" wrapText="1"/>
    </xf>
    <xf numFmtId="167" fontId="2" fillId="9" borderId="8" xfId="2" applyNumberFormat="1" applyFont="1" applyFill="1" applyBorder="1" applyAlignment="1">
      <alignment vertical="top" wrapText="1"/>
    </xf>
    <xf numFmtId="3" fontId="2" fillId="0" borderId="19" xfId="0" applyNumberFormat="1" applyFont="1" applyFill="1" applyBorder="1" applyAlignment="1">
      <alignment vertical="top" wrapText="1"/>
    </xf>
    <xf numFmtId="3" fontId="13" fillId="4" borderId="44" xfId="0" applyNumberFormat="1" applyFont="1" applyFill="1" applyBorder="1" applyAlignment="1">
      <alignment horizontal="center" vertical="top" wrapText="1"/>
    </xf>
    <xf numFmtId="3" fontId="2" fillId="3" borderId="16" xfId="0" applyNumberFormat="1" applyFont="1" applyFill="1" applyBorder="1" applyAlignment="1">
      <alignment horizontal="center" vertical="top" wrapText="1"/>
    </xf>
    <xf numFmtId="3" fontId="2" fillId="3" borderId="17" xfId="0" applyNumberFormat="1" applyFont="1" applyFill="1" applyBorder="1" applyAlignment="1">
      <alignment horizontal="center" vertical="top" wrapText="1"/>
    </xf>
    <xf numFmtId="3" fontId="2" fillId="0" borderId="61" xfId="0" applyNumberFormat="1" applyFont="1" applyBorder="1" applyAlignment="1">
      <alignment vertical="top"/>
    </xf>
    <xf numFmtId="3" fontId="2" fillId="4" borderId="33" xfId="0" applyNumberFormat="1" applyFont="1" applyFill="1" applyBorder="1" applyAlignment="1">
      <alignment horizontal="center" vertical="top"/>
    </xf>
    <xf numFmtId="164" fontId="2" fillId="4" borderId="62" xfId="0" applyNumberFormat="1" applyFont="1" applyFill="1" applyBorder="1" applyAlignment="1">
      <alignment horizontal="center" vertical="top" wrapText="1"/>
    </xf>
    <xf numFmtId="164" fontId="2" fillId="4" borderId="66" xfId="0" applyNumberFormat="1" applyFont="1" applyFill="1" applyBorder="1" applyAlignment="1">
      <alignment horizontal="center" vertical="top" wrapText="1"/>
    </xf>
    <xf numFmtId="3" fontId="3" fillId="2" borderId="45" xfId="0" applyNumberFormat="1" applyFont="1" applyFill="1" applyBorder="1" applyAlignment="1">
      <alignment horizontal="center" vertical="top" wrapText="1"/>
    </xf>
    <xf numFmtId="3" fontId="2" fillId="4" borderId="9" xfId="0" applyNumberFormat="1" applyFont="1" applyFill="1" applyBorder="1" applyAlignment="1">
      <alignment horizontal="center" vertical="top" wrapText="1"/>
    </xf>
    <xf numFmtId="3" fontId="2" fillId="4" borderId="61" xfId="0" applyNumberFormat="1" applyFont="1" applyFill="1" applyBorder="1" applyAlignment="1">
      <alignment vertical="top" wrapText="1"/>
    </xf>
    <xf numFmtId="167" fontId="2" fillId="9" borderId="17" xfId="2" applyNumberFormat="1" applyFont="1" applyFill="1" applyBorder="1" applyAlignment="1">
      <alignment vertical="top" wrapText="1"/>
    </xf>
    <xf numFmtId="167" fontId="2" fillId="9" borderId="26" xfId="2" applyNumberFormat="1" applyFont="1" applyFill="1" applyBorder="1" applyAlignment="1">
      <alignment horizontal="center" vertical="top" wrapText="1"/>
    </xf>
    <xf numFmtId="167" fontId="2" fillId="9" borderId="48" xfId="2" applyNumberFormat="1" applyFont="1" applyFill="1" applyBorder="1" applyAlignment="1">
      <alignment horizontal="center" vertical="top" wrapText="1"/>
    </xf>
    <xf numFmtId="49" fontId="3" fillId="4" borderId="0" xfId="0" applyNumberFormat="1" applyFont="1" applyFill="1" applyBorder="1" applyAlignment="1">
      <alignment horizontal="center" vertical="top" wrapText="1"/>
    </xf>
    <xf numFmtId="49" fontId="2" fillId="4" borderId="55" xfId="0" applyNumberFormat="1" applyFont="1" applyFill="1" applyBorder="1" applyAlignment="1">
      <alignment horizontal="center" vertical="top" wrapText="1"/>
    </xf>
    <xf numFmtId="3" fontId="2" fillId="0" borderId="10" xfId="0" applyNumberFormat="1" applyFont="1" applyBorder="1" applyAlignment="1">
      <alignment horizontal="center" vertical="top"/>
    </xf>
    <xf numFmtId="164" fontId="2" fillId="4" borderId="15" xfId="0" applyNumberFormat="1" applyFont="1" applyFill="1" applyBorder="1" applyAlignment="1">
      <alignment horizontal="center" vertical="top" wrapText="1"/>
    </xf>
    <xf numFmtId="3" fontId="3" fillId="0" borderId="11" xfId="0" applyNumberFormat="1" applyFont="1" applyBorder="1" applyAlignment="1">
      <alignment horizontal="center" vertical="center" textRotation="90" wrapText="1"/>
    </xf>
    <xf numFmtId="164" fontId="2" fillId="0" borderId="55" xfId="0" applyNumberFormat="1" applyFont="1" applyBorder="1" applyAlignment="1">
      <alignment horizontal="center" vertical="top" wrapText="1"/>
    </xf>
    <xf numFmtId="164" fontId="2" fillId="4" borderId="48" xfId="0" applyNumberFormat="1" applyFont="1" applyFill="1" applyBorder="1" applyAlignment="1">
      <alignment horizontal="center" vertical="top" wrapText="1"/>
    </xf>
    <xf numFmtId="49" fontId="2" fillId="3" borderId="36" xfId="0" applyNumberFormat="1" applyFont="1" applyFill="1" applyBorder="1" applyAlignment="1">
      <alignment horizontal="center" vertical="top" wrapText="1"/>
    </xf>
    <xf numFmtId="3" fontId="13" fillId="0" borderId="26" xfId="0" applyNumberFormat="1" applyFont="1" applyFill="1" applyBorder="1" applyAlignment="1">
      <alignment horizontal="center" vertical="top" wrapText="1"/>
    </xf>
    <xf numFmtId="49" fontId="2" fillId="3" borderId="50" xfId="0" applyNumberFormat="1" applyFont="1" applyFill="1" applyBorder="1" applyAlignment="1">
      <alignment horizontal="center" vertical="top" wrapText="1"/>
    </xf>
    <xf numFmtId="164" fontId="2" fillId="4" borderId="0" xfId="0" applyNumberFormat="1" applyFont="1" applyFill="1" applyBorder="1" applyAlignment="1">
      <alignment horizontal="center" vertical="top" wrapText="1"/>
    </xf>
    <xf numFmtId="49" fontId="3" fillId="3" borderId="0" xfId="0" applyNumberFormat="1" applyFont="1" applyFill="1" applyBorder="1" applyAlignment="1">
      <alignment vertical="top" wrapText="1"/>
    </xf>
    <xf numFmtId="3" fontId="13" fillId="0" borderId="0" xfId="0" applyNumberFormat="1" applyFont="1" applyFill="1" applyBorder="1" applyAlignment="1">
      <alignment horizontal="center" vertical="top" wrapText="1"/>
    </xf>
    <xf numFmtId="49" fontId="2" fillId="13" borderId="31" xfId="2" applyNumberFormat="1" applyFont="1" applyFill="1" applyBorder="1" applyAlignment="1">
      <alignment horizontal="center" vertical="top" wrapText="1"/>
    </xf>
    <xf numFmtId="168" fontId="2" fillId="9" borderId="51" xfId="2" applyNumberFormat="1" applyFont="1" applyFill="1" applyBorder="1" applyAlignment="1">
      <alignment vertical="top" wrapText="1"/>
    </xf>
    <xf numFmtId="167" fontId="2" fillId="9" borderId="34" xfId="2" applyNumberFormat="1" applyFont="1" applyFill="1" applyBorder="1" applyAlignment="1">
      <alignment horizontal="center" vertical="top"/>
    </xf>
    <xf numFmtId="168" fontId="2" fillId="9" borderId="17" xfId="2" applyNumberFormat="1" applyFont="1" applyFill="1" applyBorder="1" applyAlignment="1">
      <alignment vertical="top" wrapText="1"/>
    </xf>
    <xf numFmtId="167" fontId="2" fillId="9" borderId="28" xfId="2" applyNumberFormat="1" applyFont="1" applyFill="1" applyBorder="1" applyAlignment="1">
      <alignment horizontal="center" vertical="top"/>
    </xf>
    <xf numFmtId="49" fontId="2" fillId="4" borderId="31" xfId="2" applyNumberFormat="1" applyFont="1" applyFill="1" applyBorder="1" applyAlignment="1">
      <alignment horizontal="center" vertical="top"/>
    </xf>
    <xf numFmtId="49" fontId="2" fillId="4" borderId="0" xfId="2" applyNumberFormat="1" applyFont="1" applyFill="1" applyBorder="1" applyAlignment="1">
      <alignment horizontal="center" vertical="top"/>
    </xf>
    <xf numFmtId="49" fontId="2" fillId="4" borderId="18" xfId="2" applyNumberFormat="1" applyFont="1" applyFill="1" applyBorder="1" applyAlignment="1">
      <alignment horizontal="center" vertical="top"/>
    </xf>
    <xf numFmtId="165" fontId="2" fillId="4" borderId="32" xfId="2" applyNumberFormat="1" applyFont="1" applyFill="1" applyBorder="1" applyAlignment="1">
      <alignment horizontal="center" vertical="top"/>
    </xf>
    <xf numFmtId="167" fontId="2" fillId="9" borderId="55" xfId="2" applyNumberFormat="1" applyFont="1" applyFill="1" applyBorder="1" applyAlignment="1">
      <alignment horizontal="center" vertical="top" wrapText="1"/>
    </xf>
    <xf numFmtId="167" fontId="2" fillId="9" borderId="2" xfId="2" applyNumberFormat="1" applyFont="1" applyFill="1" applyBorder="1" applyAlignment="1">
      <alignment vertical="top" wrapText="1"/>
    </xf>
    <xf numFmtId="3" fontId="2" fillId="4" borderId="62" xfId="0" applyNumberFormat="1" applyFont="1" applyFill="1" applyBorder="1" applyAlignment="1">
      <alignment vertical="top" wrapText="1"/>
    </xf>
    <xf numFmtId="167" fontId="2" fillId="9" borderId="5" xfId="2" applyNumberFormat="1" applyFont="1" applyFill="1" applyBorder="1" applyAlignment="1">
      <alignment vertical="top" wrapText="1"/>
    </xf>
    <xf numFmtId="167" fontId="2" fillId="9" borderId="17" xfId="2" applyNumberFormat="1" applyFont="1" applyFill="1" applyBorder="1" applyAlignment="1">
      <alignment horizontal="left" vertical="top" wrapText="1"/>
    </xf>
    <xf numFmtId="167" fontId="2" fillId="11" borderId="51" xfId="2" applyNumberFormat="1" applyFont="1" applyFill="1" applyBorder="1" applyAlignment="1">
      <alignment horizontal="left" vertical="top" wrapText="1"/>
    </xf>
    <xf numFmtId="167" fontId="2" fillId="11" borderId="17" xfId="2" applyNumberFormat="1" applyFont="1" applyFill="1" applyBorder="1" applyAlignment="1">
      <alignment horizontal="left" vertical="top" wrapText="1"/>
    </xf>
    <xf numFmtId="167" fontId="2" fillId="11" borderId="18" xfId="2" applyNumberFormat="1" applyFont="1" applyFill="1" applyBorder="1" applyAlignment="1">
      <alignment horizontal="center" vertical="top" wrapText="1"/>
    </xf>
    <xf numFmtId="167" fontId="2" fillId="11" borderId="28" xfId="2" applyNumberFormat="1" applyFont="1" applyFill="1" applyBorder="1" applyAlignment="1">
      <alignment horizontal="center" vertical="top"/>
    </xf>
    <xf numFmtId="167" fontId="2" fillId="11" borderId="52" xfId="2" applyNumberFormat="1" applyFont="1" applyFill="1" applyBorder="1" applyAlignment="1">
      <alignment horizontal="left" vertical="top" wrapText="1"/>
    </xf>
    <xf numFmtId="167" fontId="15" fillId="9" borderId="36" xfId="2" applyNumberFormat="1" applyFont="1" applyFill="1" applyBorder="1" applyAlignment="1">
      <alignment horizontal="center" vertical="top" wrapText="1"/>
    </xf>
    <xf numFmtId="49" fontId="3" fillId="4" borderId="17" xfId="2" applyNumberFormat="1" applyFont="1" applyFill="1" applyBorder="1" applyAlignment="1">
      <alignment horizontal="center" vertical="top"/>
    </xf>
    <xf numFmtId="49" fontId="3" fillId="4" borderId="52" xfId="2" applyNumberFormat="1" applyFont="1" applyFill="1" applyBorder="1" applyAlignment="1">
      <alignment horizontal="center" vertical="top"/>
    </xf>
    <xf numFmtId="167" fontId="2" fillId="9" borderId="63" xfId="2" applyNumberFormat="1" applyFont="1" applyFill="1" applyBorder="1" applyAlignment="1">
      <alignment horizontal="center" vertical="top"/>
    </xf>
    <xf numFmtId="3" fontId="13" fillId="4" borderId="43" xfId="0" applyNumberFormat="1" applyFont="1" applyFill="1" applyBorder="1" applyAlignment="1">
      <alignment horizontal="center" vertical="top" wrapText="1"/>
    </xf>
    <xf numFmtId="164" fontId="3" fillId="5" borderId="54" xfId="0" applyNumberFormat="1" applyFont="1" applyFill="1" applyBorder="1" applyAlignment="1">
      <alignment horizontal="center" vertical="top" wrapText="1"/>
    </xf>
    <xf numFmtId="49" fontId="8" fillId="4" borderId="18" xfId="0" applyNumberFormat="1" applyFont="1" applyFill="1" applyBorder="1" applyAlignment="1">
      <alignment horizontal="center" vertical="top" wrapText="1"/>
    </xf>
    <xf numFmtId="49" fontId="2" fillId="4" borderId="31" xfId="2" applyNumberFormat="1" applyFont="1" applyFill="1" applyBorder="1" applyAlignment="1">
      <alignment horizontal="center" vertical="top" wrapText="1"/>
    </xf>
    <xf numFmtId="167" fontId="2" fillId="9" borderId="64" xfId="2" applyNumberFormat="1" applyFont="1" applyFill="1" applyBorder="1" applyAlignment="1">
      <alignment vertical="top" wrapText="1"/>
    </xf>
    <xf numFmtId="49" fontId="2" fillId="4" borderId="26" xfId="2" applyNumberFormat="1" applyFont="1" applyFill="1" applyBorder="1" applyAlignment="1">
      <alignment horizontal="center" vertical="top" wrapText="1"/>
    </xf>
    <xf numFmtId="3" fontId="13" fillId="4" borderId="18" xfId="0" applyNumberFormat="1" applyFont="1" applyFill="1" applyBorder="1" applyAlignment="1">
      <alignment horizontal="center" vertical="top" textRotation="90" wrapText="1"/>
    </xf>
    <xf numFmtId="49" fontId="2" fillId="4" borderId="43" xfId="0" applyNumberFormat="1" applyFont="1" applyFill="1" applyBorder="1" applyAlignment="1">
      <alignment horizontal="center" vertical="top" wrapText="1"/>
    </xf>
    <xf numFmtId="49" fontId="2" fillId="4" borderId="30" xfId="0" applyNumberFormat="1" applyFont="1" applyFill="1" applyBorder="1" applyAlignment="1">
      <alignment horizontal="center" vertical="top" wrapText="1"/>
    </xf>
    <xf numFmtId="49" fontId="2" fillId="4" borderId="44" xfId="0" applyNumberFormat="1" applyFont="1" applyFill="1" applyBorder="1" applyAlignment="1">
      <alignment horizontal="center" vertical="top" wrapText="1"/>
    </xf>
    <xf numFmtId="3" fontId="13" fillId="4" borderId="36" xfId="0" applyNumberFormat="1" applyFont="1" applyFill="1" applyBorder="1" applyAlignment="1">
      <alignment horizontal="center" vertical="top" wrapText="1"/>
    </xf>
    <xf numFmtId="49" fontId="2" fillId="4" borderId="29" xfId="0" applyNumberFormat="1" applyFont="1" applyFill="1" applyBorder="1" applyAlignment="1">
      <alignment horizontal="center" vertical="top" wrapText="1"/>
    </xf>
    <xf numFmtId="3" fontId="15" fillId="4" borderId="18" xfId="0" applyNumberFormat="1" applyFont="1" applyFill="1" applyBorder="1" applyAlignment="1">
      <alignment horizontal="center" vertical="top" wrapText="1"/>
    </xf>
    <xf numFmtId="0" fontId="2" fillId="4" borderId="51" xfId="0" applyFont="1" applyFill="1" applyBorder="1" applyAlignment="1">
      <alignment vertical="top" wrapText="1"/>
    </xf>
    <xf numFmtId="3" fontId="15" fillId="4" borderId="28" xfId="0" applyNumberFormat="1" applyFont="1" applyFill="1" applyBorder="1" applyAlignment="1">
      <alignment horizontal="center" vertical="top" wrapText="1"/>
    </xf>
    <xf numFmtId="3" fontId="13" fillId="4" borderId="56" xfId="0" applyNumberFormat="1" applyFont="1" applyFill="1" applyBorder="1" applyAlignment="1">
      <alignment horizontal="center" vertical="top" wrapText="1"/>
    </xf>
    <xf numFmtId="3" fontId="13" fillId="4" borderId="50" xfId="0" applyNumberFormat="1" applyFont="1" applyFill="1" applyBorder="1" applyAlignment="1">
      <alignment horizontal="center" vertical="top" wrapText="1"/>
    </xf>
    <xf numFmtId="164" fontId="2" fillId="0" borderId="3" xfId="0" applyNumberFormat="1" applyFont="1" applyBorder="1" applyAlignment="1">
      <alignment horizontal="center" vertical="top"/>
    </xf>
    <xf numFmtId="164" fontId="2" fillId="0" borderId="13" xfId="0" applyNumberFormat="1" applyFont="1" applyBorder="1" applyAlignment="1">
      <alignment horizontal="center" vertical="top"/>
    </xf>
    <xf numFmtId="49" fontId="2" fillId="4" borderId="8" xfId="2" applyNumberFormat="1" applyFont="1" applyFill="1" applyBorder="1" applyAlignment="1">
      <alignment horizontal="center" vertical="top"/>
    </xf>
    <xf numFmtId="0" fontId="15" fillId="4" borderId="50" xfId="0" applyFont="1" applyFill="1" applyBorder="1" applyAlignment="1">
      <alignment horizontal="center" vertical="top" wrapText="1"/>
    </xf>
    <xf numFmtId="3" fontId="13" fillId="4" borderId="30" xfId="0" applyNumberFormat="1" applyFont="1" applyFill="1" applyBorder="1" applyAlignment="1">
      <alignment horizontal="center" vertical="top" wrapText="1"/>
    </xf>
    <xf numFmtId="3" fontId="13" fillId="4" borderId="29" xfId="0" applyNumberFormat="1" applyFont="1" applyFill="1" applyBorder="1" applyAlignment="1">
      <alignment horizontal="center" vertical="top" wrapText="1"/>
    </xf>
    <xf numFmtId="0" fontId="15" fillId="4" borderId="18" xfId="0" applyFont="1" applyFill="1" applyBorder="1" applyAlignment="1">
      <alignment horizontal="center" vertical="top" wrapText="1"/>
    </xf>
    <xf numFmtId="49" fontId="2" fillId="3" borderId="19" xfId="0" applyNumberFormat="1" applyFont="1" applyFill="1" applyBorder="1" applyAlignment="1">
      <alignment vertical="top" wrapText="1"/>
    </xf>
    <xf numFmtId="0" fontId="2" fillId="4" borderId="54" xfId="2" applyNumberFormat="1" applyFont="1" applyFill="1" applyBorder="1" applyAlignment="1">
      <alignment horizontal="center" vertical="top"/>
    </xf>
    <xf numFmtId="0" fontId="6" fillId="0" borderId="72" xfId="0" applyFont="1" applyBorder="1" applyAlignment="1">
      <alignment horizontal="center" vertical="center" wrapText="1"/>
    </xf>
    <xf numFmtId="0" fontId="6" fillId="0" borderId="72" xfId="0" applyFont="1" applyBorder="1" applyAlignment="1">
      <alignment vertical="center" wrapText="1"/>
    </xf>
    <xf numFmtId="0" fontId="6" fillId="15" borderId="72" xfId="0" applyFont="1" applyFill="1" applyBorder="1" applyAlignment="1">
      <alignment horizontal="center" vertical="center" wrapText="1"/>
    </xf>
    <xf numFmtId="0" fontId="6" fillId="15" borderId="72" xfId="0" applyFont="1" applyFill="1" applyBorder="1" applyAlignment="1">
      <alignment vertical="center" wrapText="1"/>
    </xf>
    <xf numFmtId="16" fontId="6" fillId="0" borderId="72" xfId="0" applyNumberFormat="1" applyFont="1" applyBorder="1" applyAlignment="1">
      <alignment horizontal="center" vertical="center" wrapText="1"/>
    </xf>
    <xf numFmtId="0" fontId="19" fillId="0" borderId="72" xfId="0" applyFont="1" applyBorder="1" applyAlignment="1">
      <alignment horizontal="center" vertical="center" wrapText="1"/>
    </xf>
    <xf numFmtId="0" fontId="20" fillId="0" borderId="72" xfId="0" applyFont="1" applyBorder="1" applyAlignment="1">
      <alignment horizontal="center" vertical="center" wrapText="1"/>
    </xf>
    <xf numFmtId="0" fontId="20" fillId="0" borderId="72" xfId="0" applyFont="1" applyBorder="1" applyAlignment="1">
      <alignment vertical="center" wrapText="1"/>
    </xf>
    <xf numFmtId="0" fontId="17" fillId="0" borderId="0" xfId="0" applyFont="1" applyAlignment="1">
      <alignment vertical="center"/>
    </xf>
    <xf numFmtId="0" fontId="6" fillId="0" borderId="0" xfId="0" applyFont="1" applyAlignment="1">
      <alignment vertical="center"/>
    </xf>
    <xf numFmtId="0" fontId="0" fillId="0" borderId="0" xfId="0" applyAlignment="1">
      <alignment horizontal="center"/>
    </xf>
    <xf numFmtId="0" fontId="6" fillId="0" borderId="72" xfId="0" applyFont="1" applyBorder="1" applyAlignment="1">
      <alignment horizontal="center" vertical="center"/>
    </xf>
    <xf numFmtId="3" fontId="2" fillId="4" borderId="19" xfId="0" applyNumberFormat="1" applyFont="1" applyFill="1" applyBorder="1" applyAlignment="1">
      <alignment vertical="top" wrapText="1"/>
    </xf>
    <xf numFmtId="164" fontId="2" fillId="4" borderId="32" xfId="0" applyNumberFormat="1" applyFont="1" applyFill="1" applyBorder="1" applyAlignment="1">
      <alignment horizontal="center" vertical="top" wrapText="1"/>
    </xf>
    <xf numFmtId="49" fontId="2" fillId="4" borderId="18" xfId="0" applyNumberFormat="1" applyFont="1" applyFill="1" applyBorder="1" applyAlignment="1">
      <alignment vertical="top" wrapText="1"/>
    </xf>
    <xf numFmtId="3" fontId="13" fillId="0" borderId="19" xfId="0" applyNumberFormat="1" applyFont="1" applyFill="1" applyBorder="1" applyAlignment="1">
      <alignment horizontal="center" vertical="top" textRotation="90" wrapText="1"/>
    </xf>
    <xf numFmtId="49" fontId="2" fillId="4" borderId="18" xfId="0" applyNumberFormat="1" applyFont="1" applyFill="1" applyBorder="1" applyAlignment="1">
      <alignment horizontal="center" vertical="top"/>
    </xf>
    <xf numFmtId="49" fontId="2" fillId="4" borderId="29" xfId="0" applyNumberFormat="1" applyFont="1" applyFill="1" applyBorder="1" applyAlignment="1">
      <alignment horizontal="center" vertical="top"/>
    </xf>
    <xf numFmtId="3" fontId="13" fillId="4" borderId="18" xfId="0" applyNumberFormat="1" applyFont="1" applyFill="1" applyBorder="1" applyAlignment="1">
      <alignment horizontal="center" vertical="top" wrapText="1"/>
    </xf>
    <xf numFmtId="3" fontId="2" fillId="4" borderId="41" xfId="0" applyNumberFormat="1" applyFont="1" applyFill="1" applyBorder="1" applyAlignment="1">
      <alignment vertical="top" wrapText="1"/>
    </xf>
    <xf numFmtId="3" fontId="2" fillId="4" borderId="50" xfId="0" applyNumberFormat="1" applyFont="1" applyFill="1" applyBorder="1" applyAlignment="1">
      <alignment horizontal="left" vertical="top" wrapText="1"/>
    </xf>
    <xf numFmtId="3" fontId="2" fillId="4" borderId="19" xfId="0" applyNumberFormat="1" applyFont="1" applyFill="1" applyBorder="1" applyAlignment="1">
      <alignment horizontal="left" vertical="top" wrapText="1"/>
    </xf>
    <xf numFmtId="3" fontId="2" fillId="4" borderId="36" xfId="0" applyNumberFormat="1" applyFont="1" applyFill="1" applyBorder="1" applyAlignment="1">
      <alignment horizontal="left" vertical="top" wrapText="1"/>
    </xf>
    <xf numFmtId="3" fontId="2" fillId="4" borderId="18" xfId="0" applyNumberFormat="1" applyFont="1" applyFill="1" applyBorder="1" applyAlignment="1">
      <alignment horizontal="left" vertical="top" wrapText="1"/>
    </xf>
    <xf numFmtId="49" fontId="2" fillId="4" borderId="50" xfId="0" applyNumberFormat="1" applyFont="1" applyFill="1" applyBorder="1" applyAlignment="1">
      <alignment horizontal="center" vertical="top" wrapText="1"/>
    </xf>
    <xf numFmtId="49" fontId="2" fillId="4" borderId="18" xfId="0" applyNumberFormat="1" applyFont="1" applyFill="1" applyBorder="1" applyAlignment="1">
      <alignment horizontal="center" vertical="top" wrapText="1"/>
    </xf>
    <xf numFmtId="49" fontId="3" fillId="8" borderId="17" xfId="0" applyNumberFormat="1" applyFont="1" applyFill="1" applyBorder="1" applyAlignment="1">
      <alignment horizontal="center" vertical="top"/>
    </xf>
    <xf numFmtId="49" fontId="3" fillId="8" borderId="47" xfId="0" applyNumberFormat="1" applyFont="1" applyFill="1" applyBorder="1" applyAlignment="1">
      <alignment horizontal="center" vertical="top"/>
    </xf>
    <xf numFmtId="49" fontId="2" fillId="4" borderId="36" xfId="0" applyNumberFormat="1" applyFont="1" applyFill="1" applyBorder="1" applyAlignment="1">
      <alignment horizontal="center" vertical="top" wrapText="1"/>
    </xf>
    <xf numFmtId="3" fontId="3" fillId="4" borderId="53" xfId="0" applyNumberFormat="1" applyFont="1" applyFill="1" applyBorder="1" applyAlignment="1">
      <alignment horizontal="left" vertical="top" wrapText="1"/>
    </xf>
    <xf numFmtId="3" fontId="3" fillId="4" borderId="13" xfId="0" applyNumberFormat="1" applyFont="1" applyFill="1" applyBorder="1" applyAlignment="1">
      <alignment horizontal="left" vertical="top" wrapText="1"/>
    </xf>
    <xf numFmtId="3" fontId="3" fillId="2" borderId="12" xfId="0" applyNumberFormat="1" applyFont="1" applyFill="1" applyBorder="1" applyAlignment="1">
      <alignment horizontal="center" vertical="top" wrapText="1"/>
    </xf>
    <xf numFmtId="3" fontId="3" fillId="8" borderId="12" xfId="0" applyNumberFormat="1" applyFont="1" applyFill="1" applyBorder="1" applyAlignment="1">
      <alignment horizontal="center" vertical="top" wrapText="1"/>
    </xf>
    <xf numFmtId="3" fontId="2" fillId="0" borderId="0" xfId="0" applyNumberFormat="1" applyFont="1" applyBorder="1" applyAlignment="1">
      <alignment horizontal="center" vertical="top" wrapText="1"/>
    </xf>
    <xf numFmtId="49" fontId="2" fillId="3" borderId="18" xfId="0" applyNumberFormat="1" applyFont="1" applyFill="1" applyBorder="1" applyAlignment="1">
      <alignment horizontal="center" vertical="top" wrapText="1"/>
    </xf>
    <xf numFmtId="49" fontId="2" fillId="3" borderId="19" xfId="0" applyNumberFormat="1" applyFont="1" applyFill="1" applyBorder="1" applyAlignment="1">
      <alignment horizontal="center" vertical="top" wrapText="1"/>
    </xf>
    <xf numFmtId="3" fontId="2" fillId="0" borderId="37" xfId="0" applyNumberFormat="1" applyFont="1" applyBorder="1" applyAlignment="1">
      <alignment horizontal="right" wrapText="1"/>
    </xf>
    <xf numFmtId="49" fontId="3" fillId="8" borderId="16" xfId="0" applyNumberFormat="1" applyFont="1" applyFill="1" applyBorder="1" applyAlignment="1">
      <alignment horizontal="center" vertical="top"/>
    </xf>
    <xf numFmtId="3" fontId="3" fillId="4" borderId="36" xfId="0" applyNumberFormat="1" applyFont="1" applyFill="1" applyBorder="1" applyAlignment="1">
      <alignment horizontal="left" vertical="top" wrapText="1"/>
    </xf>
    <xf numFmtId="3" fontId="2" fillId="4" borderId="50" xfId="0" applyNumberFormat="1" applyFont="1" applyFill="1" applyBorder="1" applyAlignment="1">
      <alignment vertical="top" wrapText="1"/>
    </xf>
    <xf numFmtId="3" fontId="2" fillId="4" borderId="18" xfId="0" applyNumberFormat="1" applyFont="1" applyFill="1" applyBorder="1" applyAlignment="1">
      <alignment vertical="top" wrapText="1"/>
    </xf>
    <xf numFmtId="164" fontId="2" fillId="4" borderId="65" xfId="0" applyNumberFormat="1" applyFont="1" applyFill="1" applyBorder="1" applyAlignment="1">
      <alignment horizontal="center" vertical="top" wrapText="1"/>
    </xf>
    <xf numFmtId="164" fontId="2" fillId="4" borderId="63" xfId="0" applyNumberFormat="1" applyFont="1" applyFill="1" applyBorder="1" applyAlignment="1">
      <alignment horizontal="center" vertical="top"/>
    </xf>
    <xf numFmtId="3" fontId="2" fillId="3" borderId="10" xfId="0" applyNumberFormat="1" applyFont="1" applyFill="1" applyBorder="1" applyAlignment="1">
      <alignment horizontal="center" vertical="top" wrapText="1"/>
    </xf>
    <xf numFmtId="3" fontId="2" fillId="4" borderId="18" xfId="0" applyNumberFormat="1" applyFont="1" applyFill="1" applyBorder="1" applyAlignment="1">
      <alignment vertical="top" wrapText="1"/>
    </xf>
    <xf numFmtId="3" fontId="2" fillId="4" borderId="2" xfId="0" applyNumberFormat="1" applyFont="1" applyFill="1" applyBorder="1" applyAlignment="1">
      <alignment horizontal="left" vertical="top" wrapText="1"/>
    </xf>
    <xf numFmtId="3" fontId="3" fillId="2" borderId="12" xfId="0" applyNumberFormat="1" applyFont="1" applyFill="1" applyBorder="1" applyAlignment="1">
      <alignment vertical="top" wrapText="1"/>
    </xf>
    <xf numFmtId="3" fontId="3" fillId="2" borderId="45" xfId="0" applyNumberFormat="1" applyFont="1" applyFill="1" applyBorder="1" applyAlignment="1">
      <alignment vertical="top" wrapText="1"/>
    </xf>
    <xf numFmtId="3" fontId="3" fillId="2" borderId="59" xfId="0" applyNumberFormat="1" applyFont="1" applyFill="1" applyBorder="1" applyAlignment="1">
      <alignment vertical="top" wrapText="1"/>
    </xf>
    <xf numFmtId="3" fontId="3" fillId="8" borderId="12" xfId="0" applyNumberFormat="1" applyFont="1" applyFill="1" applyBorder="1" applyAlignment="1">
      <alignment vertical="top" wrapText="1"/>
    </xf>
    <xf numFmtId="3" fontId="3" fillId="8" borderId="45" xfId="0" applyNumberFormat="1" applyFont="1" applyFill="1" applyBorder="1" applyAlignment="1">
      <alignment vertical="top" wrapText="1"/>
    </xf>
    <xf numFmtId="3" fontId="3" fillId="8" borderId="59" xfId="0" applyNumberFormat="1" applyFont="1" applyFill="1" applyBorder="1" applyAlignment="1">
      <alignment vertical="top" wrapText="1"/>
    </xf>
    <xf numFmtId="3" fontId="13" fillId="4" borderId="37" xfId="0" applyNumberFormat="1" applyFont="1" applyFill="1" applyBorder="1" applyAlignment="1">
      <alignment horizontal="center" vertical="top" wrapText="1"/>
    </xf>
    <xf numFmtId="3" fontId="13" fillId="0" borderId="3" xfId="0" applyNumberFormat="1" applyFont="1" applyFill="1" applyBorder="1" applyAlignment="1">
      <alignment horizontal="center" vertical="top" wrapText="1"/>
    </xf>
    <xf numFmtId="3" fontId="13" fillId="0" borderId="37" xfId="0" applyNumberFormat="1" applyFont="1" applyFill="1" applyBorder="1" applyAlignment="1">
      <alignment horizontal="center" vertical="top" wrapText="1"/>
    </xf>
    <xf numFmtId="167" fontId="2" fillId="9" borderId="2" xfId="2" applyNumberFormat="1" applyFont="1" applyFill="1" applyBorder="1" applyAlignment="1">
      <alignment horizontal="left" vertical="top" wrapText="1"/>
    </xf>
    <xf numFmtId="167" fontId="2" fillId="9" borderId="28" xfId="2" applyNumberFormat="1" applyFont="1" applyFill="1" applyBorder="1" applyAlignment="1">
      <alignment horizontal="center" vertical="center"/>
    </xf>
    <xf numFmtId="3" fontId="15" fillId="4" borderId="70" xfId="0" applyNumberFormat="1" applyFont="1" applyFill="1" applyBorder="1" applyAlignment="1">
      <alignment horizontal="center" vertical="top" wrapText="1"/>
    </xf>
    <xf numFmtId="3" fontId="15" fillId="4" borderId="36" xfId="0" applyNumberFormat="1" applyFont="1" applyFill="1" applyBorder="1" applyAlignment="1">
      <alignment horizontal="center" vertical="top" wrapText="1"/>
    </xf>
    <xf numFmtId="165" fontId="2" fillId="4" borderId="27" xfId="0" applyNumberFormat="1" applyFont="1" applyFill="1" applyBorder="1" applyAlignment="1">
      <alignment horizontal="center" vertical="top" wrapText="1"/>
    </xf>
    <xf numFmtId="165" fontId="2" fillId="4" borderId="0" xfId="0" applyNumberFormat="1" applyFont="1" applyFill="1" applyBorder="1" applyAlignment="1">
      <alignment horizontal="center" vertical="top" wrapText="1"/>
    </xf>
    <xf numFmtId="165" fontId="2" fillId="0" borderId="0" xfId="0" applyNumberFormat="1" applyFont="1" applyFill="1" applyBorder="1" applyAlignment="1">
      <alignment horizontal="center" vertical="top" wrapText="1"/>
    </xf>
    <xf numFmtId="165" fontId="2" fillId="0" borderId="0" xfId="0" applyNumberFormat="1" applyFont="1" applyBorder="1" applyAlignment="1">
      <alignment vertical="top" wrapText="1"/>
    </xf>
    <xf numFmtId="3" fontId="15" fillId="0" borderId="0" xfId="0" applyNumberFormat="1" applyFont="1" applyBorder="1" applyAlignment="1">
      <alignment vertical="top" wrapText="1"/>
    </xf>
    <xf numFmtId="3" fontId="2" fillId="4" borderId="63" xfId="0" applyNumberFormat="1" applyFont="1" applyFill="1" applyBorder="1" applyAlignment="1">
      <alignment horizontal="center" vertical="top" wrapText="1"/>
    </xf>
    <xf numFmtId="3" fontId="13" fillId="4" borderId="29" xfId="0" applyNumberFormat="1" applyFont="1" applyFill="1" applyBorder="1" applyAlignment="1">
      <alignment horizontal="center" vertical="top" wrapText="1"/>
    </xf>
    <xf numFmtId="3" fontId="2" fillId="4" borderId="21" xfId="0" applyNumberFormat="1" applyFont="1" applyFill="1" applyBorder="1" applyAlignment="1">
      <alignment horizontal="center" vertical="top" wrapText="1"/>
    </xf>
    <xf numFmtId="3" fontId="2" fillId="4" borderId="28" xfId="0" applyNumberFormat="1" applyFont="1" applyFill="1" applyBorder="1" applyAlignment="1">
      <alignment horizontal="center" vertical="top" wrapText="1"/>
    </xf>
    <xf numFmtId="3" fontId="13" fillId="4" borderId="30" xfId="0" applyNumberFormat="1" applyFont="1" applyFill="1" applyBorder="1" applyAlignment="1">
      <alignment horizontal="center" vertical="top" wrapText="1"/>
    </xf>
    <xf numFmtId="3" fontId="2" fillId="4" borderId="10" xfId="0" applyNumberFormat="1" applyFont="1" applyFill="1" applyBorder="1" applyAlignment="1">
      <alignment horizontal="center" vertical="top" wrapText="1"/>
    </xf>
    <xf numFmtId="3" fontId="2" fillId="4" borderId="5" xfId="0" applyNumberFormat="1" applyFont="1" applyFill="1" applyBorder="1" applyAlignment="1">
      <alignment horizontal="center" vertical="top" wrapText="1"/>
    </xf>
    <xf numFmtId="3" fontId="2" fillId="4" borderId="8" xfId="0" applyNumberFormat="1" applyFont="1" applyFill="1" applyBorder="1" applyAlignment="1">
      <alignment horizontal="center" vertical="top" wrapText="1"/>
    </xf>
    <xf numFmtId="3" fontId="2" fillId="4" borderId="6" xfId="0" applyNumberFormat="1" applyFont="1" applyFill="1" applyBorder="1" applyAlignment="1">
      <alignment horizontal="center" vertical="top" wrapText="1"/>
    </xf>
    <xf numFmtId="164" fontId="2" fillId="4" borderId="65" xfId="1" applyNumberFormat="1" applyFont="1" applyFill="1" applyBorder="1" applyAlignment="1">
      <alignment horizontal="center" vertical="top" wrapText="1"/>
    </xf>
    <xf numFmtId="3" fontId="2" fillId="4" borderId="18" xfId="0" applyNumberFormat="1" applyFont="1" applyFill="1" applyBorder="1" applyAlignment="1">
      <alignment horizontal="left" vertical="top" wrapText="1"/>
    </xf>
    <xf numFmtId="3" fontId="3" fillId="4" borderId="18" xfId="0" applyNumberFormat="1" applyFont="1" applyFill="1" applyBorder="1" applyAlignment="1">
      <alignment horizontal="left" vertical="top" wrapText="1"/>
    </xf>
    <xf numFmtId="3" fontId="2" fillId="4" borderId="50" xfId="0" applyNumberFormat="1" applyFont="1" applyFill="1" applyBorder="1" applyAlignment="1">
      <alignment horizontal="left" vertical="top" wrapText="1"/>
    </xf>
    <xf numFmtId="3" fontId="2" fillId="4" borderId="36" xfId="0" applyNumberFormat="1" applyFont="1" applyFill="1" applyBorder="1" applyAlignment="1">
      <alignment horizontal="left" vertical="top" wrapText="1"/>
    </xf>
    <xf numFmtId="3" fontId="13" fillId="4" borderId="29" xfId="0" applyNumberFormat="1" applyFont="1" applyFill="1" applyBorder="1" applyAlignment="1">
      <alignment horizontal="center" vertical="top" wrapText="1"/>
    </xf>
    <xf numFmtId="3" fontId="2" fillId="4" borderId="5" xfId="0" applyNumberFormat="1" applyFont="1" applyFill="1" applyBorder="1" applyAlignment="1">
      <alignment horizontal="center" vertical="top" wrapText="1"/>
    </xf>
    <xf numFmtId="3" fontId="2" fillId="4" borderId="28" xfId="0" applyNumberFormat="1" applyFont="1" applyFill="1" applyBorder="1" applyAlignment="1">
      <alignment horizontal="center" vertical="top" wrapText="1"/>
    </xf>
    <xf numFmtId="3" fontId="2" fillId="4" borderId="63" xfId="0" applyNumberFormat="1" applyFont="1" applyFill="1" applyBorder="1" applyAlignment="1">
      <alignment horizontal="center" vertical="top" wrapText="1"/>
    </xf>
    <xf numFmtId="3" fontId="2" fillId="4" borderId="8" xfId="0" applyNumberFormat="1" applyFont="1" applyFill="1" applyBorder="1" applyAlignment="1">
      <alignment horizontal="center" vertical="top" wrapText="1"/>
    </xf>
    <xf numFmtId="3" fontId="2" fillId="4" borderId="6" xfId="0" applyNumberFormat="1" applyFont="1" applyFill="1" applyBorder="1" applyAlignment="1">
      <alignment horizontal="center" vertical="top" wrapText="1"/>
    </xf>
    <xf numFmtId="49" fontId="2" fillId="4" borderId="18" xfId="0" applyNumberFormat="1" applyFont="1" applyFill="1" applyBorder="1" applyAlignment="1">
      <alignment horizontal="center" vertical="top" wrapText="1"/>
    </xf>
    <xf numFmtId="49" fontId="2" fillId="4" borderId="5" xfId="2" applyNumberFormat="1" applyFont="1" applyFill="1" applyBorder="1" applyAlignment="1">
      <alignment horizontal="center" vertical="top"/>
    </xf>
    <xf numFmtId="49" fontId="2" fillId="3" borderId="18" xfId="0" applyNumberFormat="1" applyFont="1" applyFill="1" applyBorder="1" applyAlignment="1">
      <alignment horizontal="center" vertical="top" wrapText="1"/>
    </xf>
    <xf numFmtId="49" fontId="2" fillId="3" borderId="19" xfId="0" applyNumberFormat="1" applyFont="1" applyFill="1" applyBorder="1" applyAlignment="1">
      <alignment horizontal="center" vertical="top" wrapText="1"/>
    </xf>
    <xf numFmtId="3" fontId="2" fillId="4" borderId="28" xfId="0" applyNumberFormat="1" applyFont="1" applyFill="1" applyBorder="1" applyAlignment="1">
      <alignment vertical="top" wrapText="1"/>
    </xf>
    <xf numFmtId="3" fontId="2" fillId="4" borderId="34" xfId="0" applyNumberFormat="1" applyFont="1" applyFill="1" applyBorder="1" applyAlignment="1">
      <alignment vertical="top" wrapText="1"/>
    </xf>
    <xf numFmtId="3" fontId="2" fillId="4" borderId="63" xfId="0" applyNumberFormat="1" applyFont="1" applyFill="1" applyBorder="1" applyAlignment="1">
      <alignment vertical="top" wrapText="1"/>
    </xf>
    <xf numFmtId="3" fontId="13" fillId="0" borderId="53" xfId="0" applyNumberFormat="1" applyFont="1" applyFill="1" applyBorder="1" applyAlignment="1">
      <alignment horizontal="center" vertical="top" textRotation="90" wrapText="1"/>
    </xf>
    <xf numFmtId="3" fontId="2" fillId="3" borderId="33" xfId="0" applyNumberFormat="1" applyFont="1" applyFill="1" applyBorder="1" applyAlignment="1">
      <alignment horizontal="center" vertical="top" wrapText="1"/>
    </xf>
    <xf numFmtId="3" fontId="2" fillId="3" borderId="21" xfId="0" applyNumberFormat="1" applyFont="1" applyFill="1" applyBorder="1" applyAlignment="1">
      <alignment horizontal="center" vertical="top" wrapText="1"/>
    </xf>
    <xf numFmtId="0" fontId="2" fillId="4" borderId="54" xfId="0" applyFont="1" applyFill="1" applyBorder="1" applyAlignment="1">
      <alignment horizontal="left" vertical="top" wrapText="1"/>
    </xf>
    <xf numFmtId="0" fontId="2" fillId="4" borderId="17" xfId="0" applyFont="1" applyFill="1" applyBorder="1" applyAlignment="1">
      <alignment horizontal="left" vertical="top" wrapText="1"/>
    </xf>
    <xf numFmtId="164" fontId="2" fillId="4" borderId="48" xfId="0" applyNumberFormat="1" applyFont="1" applyFill="1" applyBorder="1" applyAlignment="1">
      <alignment horizontal="center" vertical="top" wrapText="1"/>
    </xf>
    <xf numFmtId="164" fontId="2" fillId="4" borderId="52" xfId="0" applyNumberFormat="1" applyFont="1" applyFill="1" applyBorder="1" applyAlignment="1">
      <alignment horizontal="center" vertical="top" wrapText="1"/>
    </xf>
    <xf numFmtId="164" fontId="2" fillId="4" borderId="16" xfId="0" applyNumberFormat="1" applyFont="1" applyFill="1" applyBorder="1" applyAlignment="1">
      <alignment horizontal="center" vertical="top" wrapText="1"/>
    </xf>
    <xf numFmtId="164" fontId="2" fillId="4" borderId="17" xfId="0" applyNumberFormat="1" applyFont="1" applyFill="1" applyBorder="1" applyAlignment="1">
      <alignment horizontal="center" vertical="top" wrapText="1"/>
    </xf>
    <xf numFmtId="164" fontId="2" fillId="0" borderId="16" xfId="0" applyNumberFormat="1" applyFont="1" applyFill="1" applyBorder="1" applyAlignment="1">
      <alignment horizontal="center" vertical="top" wrapText="1"/>
    </xf>
    <xf numFmtId="49" fontId="2" fillId="4" borderId="50" xfId="0" applyNumberFormat="1" applyFont="1" applyFill="1" applyBorder="1" applyAlignment="1">
      <alignment horizontal="center" vertical="top" wrapText="1"/>
    </xf>
    <xf numFmtId="49" fontId="2" fillId="4" borderId="17" xfId="2" applyNumberFormat="1" applyFont="1" applyFill="1" applyBorder="1" applyAlignment="1">
      <alignment horizontal="center" vertical="top"/>
    </xf>
    <xf numFmtId="165" fontId="2" fillId="4" borderId="54" xfId="0" applyNumberFormat="1" applyFont="1" applyFill="1" applyBorder="1" applyAlignment="1">
      <alignment horizontal="center" vertical="top" wrapText="1"/>
    </xf>
    <xf numFmtId="3" fontId="8" fillId="4" borderId="52" xfId="0" applyNumberFormat="1" applyFont="1" applyFill="1" applyBorder="1" applyAlignment="1">
      <alignment horizontal="center" vertical="top" wrapText="1"/>
    </xf>
    <xf numFmtId="164" fontId="2" fillId="13" borderId="51" xfId="2" applyNumberFormat="1" applyFont="1" applyFill="1" applyBorder="1" applyAlignment="1">
      <alignment horizontal="center" vertical="top" wrapText="1"/>
    </xf>
    <xf numFmtId="0" fontId="2" fillId="4" borderId="17" xfId="2" applyNumberFormat="1" applyFont="1" applyFill="1" applyBorder="1" applyAlignment="1">
      <alignment horizontal="center" vertical="top"/>
    </xf>
    <xf numFmtId="165" fontId="2" fillId="4" borderId="54" xfId="2" applyNumberFormat="1" applyFont="1" applyFill="1" applyBorder="1" applyAlignment="1">
      <alignment horizontal="center" vertical="top"/>
    </xf>
    <xf numFmtId="165" fontId="2" fillId="4" borderId="17" xfId="2" applyNumberFormat="1" applyFont="1" applyFill="1" applyBorder="1" applyAlignment="1">
      <alignment horizontal="center" vertical="top"/>
    </xf>
    <xf numFmtId="0" fontId="2" fillId="4" borderId="51" xfId="2" applyNumberFormat="1" applyFont="1" applyFill="1" applyBorder="1" applyAlignment="1">
      <alignment horizontal="center" vertical="top"/>
    </xf>
    <xf numFmtId="164" fontId="2" fillId="4" borderId="51" xfId="2" applyNumberFormat="1" applyFont="1" applyFill="1" applyBorder="1" applyAlignment="1">
      <alignment horizontal="center" vertical="top"/>
    </xf>
    <xf numFmtId="164" fontId="2" fillId="4" borderId="54" xfId="2" applyNumberFormat="1" applyFont="1" applyFill="1" applyBorder="1" applyAlignment="1">
      <alignment horizontal="center" vertical="top"/>
    </xf>
    <xf numFmtId="164" fontId="2" fillId="4" borderId="17" xfId="2" applyNumberFormat="1" applyFont="1" applyFill="1" applyBorder="1" applyAlignment="1">
      <alignment horizontal="center" vertical="top"/>
    </xf>
    <xf numFmtId="164" fontId="3" fillId="4" borderId="51" xfId="2" applyNumberFormat="1" applyFont="1" applyFill="1" applyBorder="1" applyAlignment="1">
      <alignment horizontal="right" vertical="top"/>
    </xf>
    <xf numFmtId="164" fontId="3" fillId="4" borderId="52" xfId="2" applyNumberFormat="1" applyFont="1" applyFill="1" applyBorder="1" applyAlignment="1">
      <alignment horizontal="right" vertical="top"/>
    </xf>
    <xf numFmtId="164" fontId="3" fillId="4" borderId="17" xfId="2" applyNumberFormat="1" applyFont="1" applyFill="1" applyBorder="1" applyAlignment="1">
      <alignment horizontal="right" vertical="top"/>
    </xf>
    <xf numFmtId="164" fontId="2" fillId="4" borderId="52" xfId="2" applyNumberFormat="1" applyFont="1" applyFill="1" applyBorder="1" applyAlignment="1">
      <alignment horizontal="center" vertical="top"/>
    </xf>
    <xf numFmtId="0" fontId="2" fillId="4" borderId="54" xfId="2" applyNumberFormat="1" applyFont="1" applyFill="1" applyBorder="1" applyAlignment="1">
      <alignment horizontal="center" vertical="top" wrapText="1"/>
    </xf>
    <xf numFmtId="167" fontId="2" fillId="9" borderId="69" xfId="2" applyNumberFormat="1" applyFont="1" applyFill="1" applyBorder="1" applyAlignment="1">
      <alignment horizontal="center" vertical="top" wrapText="1"/>
    </xf>
    <xf numFmtId="164" fontId="2" fillId="4" borderId="5" xfId="0" applyNumberFormat="1" applyFont="1" applyFill="1" applyBorder="1" applyAlignment="1">
      <alignment horizontal="center" vertical="top" wrapText="1"/>
    </xf>
    <xf numFmtId="164" fontId="2" fillId="0" borderId="51" xfId="0" applyNumberFormat="1" applyFont="1" applyBorder="1" applyAlignment="1">
      <alignment horizontal="center" vertical="top"/>
    </xf>
    <xf numFmtId="164" fontId="2" fillId="0" borderId="52" xfId="0" applyNumberFormat="1" applyFont="1" applyBorder="1" applyAlignment="1">
      <alignment horizontal="center" vertical="top"/>
    </xf>
    <xf numFmtId="164" fontId="2" fillId="0" borderId="17" xfId="0" applyNumberFormat="1" applyFont="1" applyBorder="1" applyAlignment="1">
      <alignment horizontal="center" vertical="top"/>
    </xf>
    <xf numFmtId="164" fontId="2" fillId="4" borderId="61" xfId="0" applyNumberFormat="1" applyFont="1" applyFill="1" applyBorder="1" applyAlignment="1">
      <alignment horizontal="center" vertical="top" wrapText="1"/>
    </xf>
    <xf numFmtId="0" fontId="2" fillId="4" borderId="54" xfId="0" applyFont="1" applyFill="1" applyBorder="1" applyAlignment="1">
      <alignment horizontal="center" vertical="top" wrapText="1"/>
    </xf>
    <xf numFmtId="164" fontId="2" fillId="4" borderId="54" xfId="0" applyNumberFormat="1" applyFont="1" applyFill="1" applyBorder="1" applyAlignment="1">
      <alignment horizontal="center" vertical="top"/>
    </xf>
    <xf numFmtId="164" fontId="2" fillId="4" borderId="52" xfId="0" applyNumberFormat="1" applyFont="1" applyFill="1" applyBorder="1" applyAlignment="1">
      <alignment horizontal="center" vertical="top"/>
    </xf>
    <xf numFmtId="164" fontId="2" fillId="4" borderId="51" xfId="0" applyNumberFormat="1" applyFont="1" applyFill="1" applyBorder="1" applyAlignment="1">
      <alignment horizontal="center" vertical="top"/>
    </xf>
    <xf numFmtId="164" fontId="2" fillId="0" borderId="16" xfId="0" applyNumberFormat="1" applyFont="1" applyBorder="1" applyAlignment="1">
      <alignment horizontal="center" vertical="top"/>
    </xf>
    <xf numFmtId="164" fontId="2" fillId="4" borderId="75" xfId="0" applyNumberFormat="1" applyFont="1" applyFill="1" applyBorder="1" applyAlignment="1">
      <alignment horizontal="center" vertical="top"/>
    </xf>
    <xf numFmtId="164" fontId="2" fillId="4" borderId="51" xfId="1" applyNumberFormat="1" applyFont="1" applyFill="1" applyBorder="1" applyAlignment="1">
      <alignment horizontal="center" vertical="top" wrapText="1"/>
    </xf>
    <xf numFmtId="0" fontId="2" fillId="4" borderId="28" xfId="0" applyFont="1" applyFill="1" applyBorder="1" applyAlignment="1">
      <alignment horizontal="center" vertical="top" wrapText="1"/>
    </xf>
    <xf numFmtId="3" fontId="13" fillId="4" borderId="67" xfId="0" applyNumberFormat="1" applyFont="1" applyFill="1" applyBorder="1" applyAlignment="1">
      <alignment horizontal="center" vertical="top" wrapText="1"/>
    </xf>
    <xf numFmtId="3" fontId="13" fillId="4" borderId="55" xfId="0" applyNumberFormat="1" applyFont="1" applyFill="1" applyBorder="1" applyAlignment="1">
      <alignment horizontal="center" vertical="top" wrapText="1"/>
    </xf>
    <xf numFmtId="3" fontId="2" fillId="4" borderId="7" xfId="0" applyNumberFormat="1" applyFont="1" applyFill="1" applyBorder="1" applyAlignment="1">
      <alignment horizontal="center" vertical="top" wrapText="1"/>
    </xf>
    <xf numFmtId="3" fontId="13" fillId="4" borderId="36" xfId="0" applyNumberFormat="1" applyFont="1" applyFill="1" applyBorder="1" applyAlignment="1">
      <alignment horizontal="center" vertical="top" textRotation="180" wrapText="1"/>
    </xf>
    <xf numFmtId="3" fontId="3" fillId="4" borderId="50" xfId="0" applyNumberFormat="1" applyFont="1" applyFill="1" applyBorder="1" applyAlignment="1">
      <alignment vertical="top" wrapText="1"/>
    </xf>
    <xf numFmtId="3" fontId="13" fillId="4" borderId="71" xfId="0" applyNumberFormat="1" applyFont="1" applyFill="1" applyBorder="1" applyAlignment="1">
      <alignment horizontal="center" vertical="top" wrapText="1"/>
    </xf>
    <xf numFmtId="3" fontId="13" fillId="4" borderId="27" xfId="0" applyNumberFormat="1" applyFont="1" applyFill="1" applyBorder="1" applyAlignment="1">
      <alignment horizontal="center" vertical="top" wrapText="1"/>
    </xf>
    <xf numFmtId="0" fontId="2" fillId="14" borderId="51" xfId="0" applyFont="1" applyFill="1" applyBorder="1" applyAlignment="1">
      <alignment horizontal="center" vertical="top" wrapText="1"/>
    </xf>
    <xf numFmtId="49" fontId="2" fillId="13" borderId="5" xfId="2" applyNumberFormat="1" applyFont="1" applyFill="1" applyBorder="1" applyAlignment="1">
      <alignment horizontal="center" vertical="top" wrapText="1"/>
    </xf>
    <xf numFmtId="49" fontId="2" fillId="0" borderId="18" xfId="0" applyNumberFormat="1" applyFont="1" applyBorder="1" applyAlignment="1">
      <alignment horizontal="center" vertical="top" wrapText="1"/>
    </xf>
    <xf numFmtId="0" fontId="2" fillId="4" borderId="51" xfId="2" applyNumberFormat="1" applyFont="1" applyFill="1" applyBorder="1" applyAlignment="1">
      <alignment horizontal="center" vertical="top" wrapText="1"/>
    </xf>
    <xf numFmtId="49" fontId="2" fillId="3" borderId="27" xfId="0" applyNumberFormat="1" applyFont="1" applyFill="1" applyBorder="1" applyAlignment="1">
      <alignment horizontal="center" vertical="top"/>
    </xf>
    <xf numFmtId="0" fontId="2" fillId="0" borderId="5" xfId="0" applyFont="1" applyFill="1" applyBorder="1" applyAlignment="1">
      <alignment horizontal="center" vertical="top" wrapText="1"/>
    </xf>
    <xf numFmtId="3" fontId="3" fillId="4" borderId="13" xfId="0" applyNumberFormat="1" applyFont="1" applyFill="1" applyBorder="1" applyAlignment="1">
      <alignment horizontal="left" vertical="top" wrapText="1"/>
    </xf>
    <xf numFmtId="3" fontId="2" fillId="4" borderId="18" xfId="0" applyNumberFormat="1" applyFont="1" applyFill="1" applyBorder="1" applyAlignment="1">
      <alignment horizontal="left" vertical="top" wrapText="1"/>
    </xf>
    <xf numFmtId="3" fontId="3" fillId="4" borderId="18" xfId="0" applyNumberFormat="1" applyFont="1" applyFill="1" applyBorder="1" applyAlignment="1">
      <alignment horizontal="left" vertical="top" wrapText="1"/>
    </xf>
    <xf numFmtId="3" fontId="2" fillId="4" borderId="50" xfId="0" applyNumberFormat="1" applyFont="1" applyFill="1" applyBorder="1" applyAlignment="1">
      <alignment horizontal="left" vertical="top" wrapText="1"/>
    </xf>
    <xf numFmtId="3" fontId="2" fillId="4" borderId="36" xfId="0" applyNumberFormat="1" applyFont="1" applyFill="1" applyBorder="1" applyAlignment="1">
      <alignment horizontal="left" vertical="top" wrapText="1"/>
    </xf>
    <xf numFmtId="3" fontId="2" fillId="4" borderId="5" xfId="0" applyNumberFormat="1" applyFont="1" applyFill="1" applyBorder="1" applyAlignment="1">
      <alignment horizontal="center" vertical="top" wrapText="1"/>
    </xf>
    <xf numFmtId="3" fontId="13" fillId="4" borderId="18" xfId="0" applyNumberFormat="1" applyFont="1" applyFill="1" applyBorder="1" applyAlignment="1">
      <alignment horizontal="center" vertical="top" wrapText="1"/>
    </xf>
    <xf numFmtId="3" fontId="13" fillId="4" borderId="36" xfId="0" applyNumberFormat="1" applyFont="1" applyFill="1" applyBorder="1" applyAlignment="1">
      <alignment horizontal="center" vertical="top" wrapText="1"/>
    </xf>
    <xf numFmtId="49" fontId="2" fillId="4" borderId="50" xfId="0" applyNumberFormat="1" applyFont="1" applyFill="1" applyBorder="1" applyAlignment="1">
      <alignment horizontal="center" vertical="top" wrapText="1"/>
    </xf>
    <xf numFmtId="49" fontId="2" fillId="4" borderId="36" xfId="0" applyNumberFormat="1" applyFont="1" applyFill="1" applyBorder="1" applyAlignment="1">
      <alignment horizontal="center" vertical="top" wrapText="1"/>
    </xf>
    <xf numFmtId="164" fontId="2" fillId="4" borderId="52" xfId="0" applyNumberFormat="1" applyFont="1" applyFill="1" applyBorder="1" applyAlignment="1">
      <alignment horizontal="center" vertical="top" wrapText="1"/>
    </xf>
    <xf numFmtId="3" fontId="2" fillId="4" borderId="8" xfId="0" applyNumberFormat="1" applyFont="1" applyFill="1" applyBorder="1" applyAlignment="1">
      <alignment horizontal="center" vertical="top" wrapText="1"/>
    </xf>
    <xf numFmtId="49" fontId="2" fillId="3" borderId="18" xfId="0" applyNumberFormat="1" applyFont="1" applyFill="1" applyBorder="1" applyAlignment="1">
      <alignment horizontal="center" vertical="top" wrapText="1"/>
    </xf>
    <xf numFmtId="164" fontId="2" fillId="4" borderId="48" xfId="0" applyNumberFormat="1" applyFont="1" applyFill="1" applyBorder="1" applyAlignment="1">
      <alignment horizontal="center" vertical="top" wrapText="1"/>
    </xf>
    <xf numFmtId="3" fontId="13" fillId="4" borderId="36" xfId="0" applyNumberFormat="1" applyFont="1" applyFill="1" applyBorder="1" applyAlignment="1">
      <alignment horizontal="center" vertical="top" wrapText="1"/>
    </xf>
    <xf numFmtId="3" fontId="13" fillId="4" borderId="74" xfId="0" applyNumberFormat="1" applyFont="1" applyFill="1" applyBorder="1" applyAlignment="1">
      <alignment horizontal="center" vertical="top" wrapText="1"/>
    </xf>
    <xf numFmtId="3" fontId="13" fillId="4" borderId="71" xfId="0" applyNumberFormat="1" applyFont="1" applyFill="1" applyBorder="1" applyAlignment="1">
      <alignment horizontal="center" vertical="center" wrapText="1"/>
    </xf>
    <xf numFmtId="3" fontId="12" fillId="4" borderId="18" xfId="0" applyNumberFormat="1" applyFont="1" applyFill="1" applyBorder="1" applyAlignment="1">
      <alignment horizontal="center" vertical="top" wrapText="1"/>
    </xf>
    <xf numFmtId="3" fontId="12" fillId="4" borderId="36" xfId="0" applyNumberFormat="1" applyFont="1" applyFill="1" applyBorder="1" applyAlignment="1">
      <alignment horizontal="center" vertical="top" wrapText="1"/>
    </xf>
    <xf numFmtId="49" fontId="11" fillId="3" borderId="18" xfId="0" applyNumberFormat="1" applyFont="1" applyFill="1" applyBorder="1" applyAlignment="1">
      <alignment vertical="top" wrapText="1"/>
    </xf>
    <xf numFmtId="164" fontId="3" fillId="5" borderId="51" xfId="0" applyNumberFormat="1" applyFont="1" applyFill="1" applyBorder="1" applyAlignment="1">
      <alignment horizontal="center" vertical="top" wrapText="1"/>
    </xf>
    <xf numFmtId="49" fontId="3" fillId="3" borderId="37" xfId="0" applyNumberFormat="1" applyFont="1" applyFill="1" applyBorder="1" applyAlignment="1">
      <alignment horizontal="center" vertical="top" wrapText="1"/>
    </xf>
    <xf numFmtId="3" fontId="13" fillId="0" borderId="27" xfId="0" applyNumberFormat="1" applyFont="1" applyFill="1" applyBorder="1" applyAlignment="1">
      <alignment horizontal="center" vertical="top" wrapText="1"/>
    </xf>
    <xf numFmtId="3" fontId="13" fillId="0" borderId="36" xfId="0" applyNumberFormat="1" applyFont="1" applyFill="1" applyBorder="1" applyAlignment="1">
      <alignment horizontal="center" vertical="top" wrapText="1"/>
    </xf>
    <xf numFmtId="3" fontId="13" fillId="0" borderId="36" xfId="0" applyNumberFormat="1" applyFont="1" applyFill="1" applyBorder="1" applyAlignment="1">
      <alignment horizontal="center" vertical="top" textRotation="90" wrapText="1"/>
    </xf>
    <xf numFmtId="3" fontId="13" fillId="4" borderId="36" xfId="0" applyNumberFormat="1" applyFont="1" applyFill="1" applyBorder="1" applyAlignment="1">
      <alignment horizontal="center" vertical="top" textRotation="90" wrapText="1"/>
    </xf>
    <xf numFmtId="3" fontId="2" fillId="4" borderId="63" xfId="0" applyNumberFormat="1" applyFont="1" applyFill="1" applyBorder="1" applyAlignment="1">
      <alignment horizontal="center" vertical="top" wrapText="1"/>
    </xf>
    <xf numFmtId="3" fontId="2" fillId="4" borderId="5" xfId="0" applyNumberFormat="1" applyFont="1" applyFill="1" applyBorder="1" applyAlignment="1">
      <alignment horizontal="center" vertical="top" wrapText="1"/>
    </xf>
    <xf numFmtId="3" fontId="2" fillId="4" borderId="6" xfId="0" applyNumberFormat="1" applyFont="1" applyFill="1" applyBorder="1" applyAlignment="1">
      <alignment horizontal="center" vertical="top" wrapText="1"/>
    </xf>
    <xf numFmtId="164" fontId="2" fillId="4" borderId="26" xfId="0" applyNumberFormat="1" applyFont="1" applyFill="1" applyBorder="1" applyAlignment="1">
      <alignment horizontal="center" vertical="top" wrapText="1"/>
    </xf>
    <xf numFmtId="3" fontId="2" fillId="4" borderId="28" xfId="0" applyNumberFormat="1" applyFont="1" applyFill="1" applyBorder="1" applyAlignment="1">
      <alignment horizontal="center" vertical="center" wrapText="1"/>
    </xf>
    <xf numFmtId="3" fontId="2" fillId="4" borderId="28" xfId="0" applyNumberFormat="1" applyFont="1" applyFill="1" applyBorder="1" applyAlignment="1">
      <alignment horizontal="center" vertical="top" wrapText="1"/>
    </xf>
    <xf numFmtId="3" fontId="2" fillId="4" borderId="28" xfId="0" applyNumberFormat="1" applyFont="1" applyFill="1" applyBorder="1" applyAlignment="1">
      <alignment vertical="center" wrapText="1"/>
    </xf>
    <xf numFmtId="3" fontId="2" fillId="4" borderId="63" xfId="0" applyNumberFormat="1" applyFont="1" applyFill="1" applyBorder="1" applyAlignment="1">
      <alignment vertical="center" wrapText="1"/>
    </xf>
    <xf numFmtId="3" fontId="2" fillId="0" borderId="66" xfId="0" applyNumberFormat="1" applyFont="1" applyFill="1" applyBorder="1" applyAlignment="1">
      <alignment vertical="top" wrapText="1"/>
    </xf>
    <xf numFmtId="49" fontId="3" fillId="8" borderId="17" xfId="0" applyNumberFormat="1" applyFont="1" applyFill="1" applyBorder="1" applyAlignment="1">
      <alignment horizontal="center" vertical="top"/>
    </xf>
    <xf numFmtId="3" fontId="2" fillId="0" borderId="21" xfId="0" applyNumberFormat="1" applyFont="1" applyFill="1" applyBorder="1" applyAlignment="1">
      <alignment vertical="top" wrapText="1"/>
    </xf>
    <xf numFmtId="49" fontId="2" fillId="3" borderId="44" xfId="0" applyNumberFormat="1" applyFont="1" applyFill="1" applyBorder="1" applyAlignment="1">
      <alignment horizontal="center" vertical="top"/>
    </xf>
    <xf numFmtId="3" fontId="2" fillId="0" borderId="52" xfId="0" applyNumberFormat="1" applyFont="1" applyBorder="1" applyAlignment="1">
      <alignment horizontal="center" vertical="top"/>
    </xf>
    <xf numFmtId="49" fontId="2" fillId="4" borderId="51" xfId="2" applyNumberFormat="1" applyFont="1" applyFill="1" applyBorder="1" applyAlignment="1">
      <alignment horizontal="center" vertical="top"/>
    </xf>
    <xf numFmtId="49" fontId="2" fillId="4" borderId="19" xfId="0" applyNumberFormat="1" applyFont="1" applyFill="1" applyBorder="1" applyAlignment="1">
      <alignment horizontal="center" vertical="top" wrapText="1"/>
    </xf>
    <xf numFmtId="3" fontId="2" fillId="4" borderId="0" xfId="0" applyNumberFormat="1" applyFont="1" applyFill="1" applyBorder="1" applyAlignment="1">
      <alignment horizontal="center" vertical="top"/>
    </xf>
    <xf numFmtId="164" fontId="2" fillId="4" borderId="17" xfId="0" applyNumberFormat="1" applyFont="1" applyFill="1" applyBorder="1" applyAlignment="1">
      <alignment horizontal="center" vertical="top"/>
    </xf>
    <xf numFmtId="3" fontId="2" fillId="4" borderId="5" xfId="0" applyNumberFormat="1" applyFont="1" applyFill="1" applyBorder="1" applyAlignment="1">
      <alignment horizontal="center" vertical="top" wrapText="1"/>
    </xf>
    <xf numFmtId="49" fontId="2" fillId="3" borderId="18" xfId="0" applyNumberFormat="1" applyFont="1" applyFill="1" applyBorder="1" applyAlignment="1">
      <alignment horizontal="center" vertical="top" wrapText="1"/>
    </xf>
    <xf numFmtId="3" fontId="13" fillId="4" borderId="18" xfId="0" applyNumberFormat="1" applyFont="1" applyFill="1" applyBorder="1" applyAlignment="1">
      <alignment horizontal="center" vertical="top" wrapText="1"/>
    </xf>
    <xf numFmtId="49" fontId="2" fillId="3" borderId="18" xfId="0" applyNumberFormat="1" applyFont="1" applyFill="1" applyBorder="1" applyAlignment="1">
      <alignment horizontal="center" vertical="top" wrapText="1"/>
    </xf>
    <xf numFmtId="49" fontId="2" fillId="3" borderId="18" xfId="0" applyNumberFormat="1" applyFont="1" applyFill="1" applyBorder="1" applyAlignment="1">
      <alignment horizontal="center" vertical="top" wrapText="1"/>
    </xf>
    <xf numFmtId="167" fontId="2" fillId="9" borderId="54" xfId="2" applyNumberFormat="1" applyFont="1" applyFill="1" applyBorder="1" applyAlignment="1">
      <alignment vertical="top" wrapText="1"/>
    </xf>
    <xf numFmtId="3" fontId="2" fillId="4" borderId="18" xfId="0" applyNumberFormat="1" applyFont="1" applyFill="1" applyBorder="1" applyAlignment="1">
      <alignment horizontal="left" vertical="top" wrapText="1"/>
    </xf>
    <xf numFmtId="3" fontId="3" fillId="4" borderId="18" xfId="0" applyNumberFormat="1" applyFont="1" applyFill="1" applyBorder="1" applyAlignment="1">
      <alignment horizontal="left" vertical="top" wrapText="1"/>
    </xf>
    <xf numFmtId="3" fontId="2" fillId="4" borderId="36" xfId="0" applyNumberFormat="1" applyFont="1" applyFill="1" applyBorder="1" applyAlignment="1">
      <alignment horizontal="left" vertical="top" wrapText="1"/>
    </xf>
    <xf numFmtId="3" fontId="2" fillId="4" borderId="5" xfId="0" applyNumberFormat="1" applyFont="1" applyFill="1" applyBorder="1" applyAlignment="1">
      <alignment horizontal="center" vertical="top" wrapText="1"/>
    </xf>
    <xf numFmtId="3" fontId="2" fillId="4" borderId="28" xfId="0" applyNumberFormat="1" applyFont="1" applyFill="1" applyBorder="1" applyAlignment="1">
      <alignment horizontal="center" vertical="top" wrapText="1"/>
    </xf>
    <xf numFmtId="3" fontId="13" fillId="4" borderId="18" xfId="0" applyNumberFormat="1" applyFont="1" applyFill="1" applyBorder="1" applyAlignment="1">
      <alignment horizontal="center" vertical="top" wrapText="1"/>
    </xf>
    <xf numFmtId="3" fontId="13" fillId="4" borderId="36" xfId="0" applyNumberFormat="1" applyFont="1" applyFill="1" applyBorder="1" applyAlignment="1">
      <alignment horizontal="center" vertical="top" wrapText="1"/>
    </xf>
    <xf numFmtId="3" fontId="2" fillId="4" borderId="8" xfId="0" applyNumberFormat="1" applyFont="1" applyFill="1" applyBorder="1" applyAlignment="1">
      <alignment horizontal="center" vertical="top" wrapText="1"/>
    </xf>
    <xf numFmtId="49" fontId="2" fillId="3" borderId="18" xfId="0" applyNumberFormat="1" applyFont="1" applyFill="1" applyBorder="1" applyAlignment="1">
      <alignment horizontal="center" vertical="top" wrapText="1"/>
    </xf>
    <xf numFmtId="49" fontId="2" fillId="3" borderId="36" xfId="0" applyNumberFormat="1" applyFont="1" applyFill="1" applyBorder="1" applyAlignment="1">
      <alignment horizontal="center" vertical="top" wrapText="1"/>
    </xf>
    <xf numFmtId="3" fontId="3" fillId="4" borderId="44" xfId="0" applyNumberFormat="1" applyFont="1" applyFill="1" applyBorder="1" applyAlignment="1">
      <alignment horizontal="left" vertical="top" wrapText="1"/>
    </xf>
    <xf numFmtId="164" fontId="2" fillId="4" borderId="0" xfId="0" applyNumberFormat="1" applyFont="1" applyFill="1" applyBorder="1" applyAlignment="1">
      <alignment horizontal="center" vertical="top" wrapText="1"/>
    </xf>
    <xf numFmtId="164" fontId="2" fillId="4" borderId="48" xfId="0" applyNumberFormat="1" applyFont="1" applyFill="1" applyBorder="1" applyAlignment="1">
      <alignment horizontal="center" vertical="top" wrapText="1"/>
    </xf>
    <xf numFmtId="3" fontId="2" fillId="4" borderId="63" xfId="0" applyNumberFormat="1" applyFont="1" applyFill="1" applyBorder="1" applyAlignment="1">
      <alignment horizontal="center" vertical="top" wrapText="1"/>
    </xf>
    <xf numFmtId="49" fontId="2" fillId="4" borderId="18" xfId="0" applyNumberFormat="1" applyFont="1" applyFill="1" applyBorder="1" applyAlignment="1">
      <alignment horizontal="center" vertical="top" wrapText="1"/>
    </xf>
    <xf numFmtId="3" fontId="2" fillId="4" borderId="51" xfId="0" applyNumberFormat="1" applyFont="1" applyFill="1" applyBorder="1" applyAlignment="1">
      <alignment horizontal="center" vertical="top" wrapText="1"/>
    </xf>
    <xf numFmtId="3" fontId="13" fillId="4" borderId="56" xfId="0" applyNumberFormat="1" applyFont="1" applyFill="1" applyBorder="1" applyAlignment="1">
      <alignment horizontal="center" vertical="top" textRotation="90" wrapText="1"/>
    </xf>
    <xf numFmtId="0" fontId="2" fillId="4" borderId="17" xfId="0" applyFont="1" applyFill="1" applyBorder="1" applyAlignment="1">
      <alignment vertical="top" wrapText="1"/>
    </xf>
    <xf numFmtId="0" fontId="2" fillId="4" borderId="47" xfId="0" applyFont="1" applyFill="1" applyBorder="1" applyAlignment="1">
      <alignment vertical="top" wrapText="1"/>
    </xf>
    <xf numFmtId="3" fontId="2" fillId="4" borderId="63" xfId="0" applyNumberFormat="1" applyFont="1" applyFill="1" applyBorder="1" applyAlignment="1">
      <alignment horizontal="center" vertical="top" wrapText="1"/>
    </xf>
    <xf numFmtId="3" fontId="2" fillId="4" borderId="34" xfId="0" applyNumberFormat="1" applyFont="1" applyFill="1" applyBorder="1" applyAlignment="1">
      <alignment horizontal="center" vertical="top"/>
    </xf>
    <xf numFmtId="3" fontId="2" fillId="4" borderId="41" xfId="0" applyNumberFormat="1" applyFont="1" applyFill="1" applyBorder="1" applyAlignment="1">
      <alignment horizontal="left" vertical="top" wrapText="1"/>
    </xf>
    <xf numFmtId="3" fontId="3" fillId="6" borderId="49" xfId="0" applyNumberFormat="1" applyFont="1" applyFill="1" applyBorder="1" applyAlignment="1">
      <alignment horizontal="left" vertical="top" wrapText="1"/>
    </xf>
    <xf numFmtId="3" fontId="3" fillId="6" borderId="60" xfId="0" applyNumberFormat="1" applyFont="1" applyFill="1" applyBorder="1" applyAlignment="1">
      <alignment horizontal="left" vertical="top" wrapText="1"/>
    </xf>
    <xf numFmtId="3" fontId="4" fillId="7" borderId="31" xfId="0" applyNumberFormat="1" applyFont="1" applyFill="1" applyBorder="1" applyAlignment="1">
      <alignment horizontal="left" vertical="top" wrapText="1"/>
    </xf>
    <xf numFmtId="3" fontId="2" fillId="4" borderId="10" xfId="0" applyNumberFormat="1" applyFont="1" applyFill="1" applyBorder="1" applyAlignment="1">
      <alignment horizontal="left" vertical="top" wrapText="1"/>
    </xf>
    <xf numFmtId="3" fontId="2" fillId="4" borderId="10" xfId="0" applyNumberFormat="1" applyFont="1" applyFill="1" applyBorder="1" applyAlignment="1">
      <alignment horizontal="center" vertical="top" wrapText="1"/>
    </xf>
    <xf numFmtId="3" fontId="2" fillId="4" borderId="5" xfId="0" applyNumberFormat="1" applyFont="1" applyFill="1" applyBorder="1" applyAlignment="1">
      <alignment horizontal="center" vertical="top" wrapText="1"/>
    </xf>
    <xf numFmtId="3" fontId="2" fillId="4" borderId="8" xfId="0" applyNumberFormat="1" applyFont="1" applyFill="1" applyBorder="1" applyAlignment="1">
      <alignment horizontal="left" vertical="top" wrapText="1"/>
    </xf>
    <xf numFmtId="0" fontId="2" fillId="4" borderId="8" xfId="0" applyFont="1" applyFill="1" applyBorder="1" applyAlignment="1">
      <alignment horizontal="left" vertical="top" wrapText="1"/>
    </xf>
    <xf numFmtId="3" fontId="2" fillId="4" borderId="17" xfId="0" applyNumberFormat="1" applyFont="1" applyFill="1" applyBorder="1" applyAlignment="1">
      <alignment horizontal="left" vertical="top" wrapText="1"/>
    </xf>
    <xf numFmtId="3" fontId="2" fillId="4" borderId="0" xfId="0" applyNumberFormat="1" applyFont="1" applyFill="1" applyBorder="1" applyAlignment="1">
      <alignment horizontal="left" vertical="top" wrapText="1"/>
    </xf>
    <xf numFmtId="3" fontId="2" fillId="4" borderId="13" xfId="0" applyNumberFormat="1" applyFont="1" applyFill="1" applyBorder="1" applyAlignment="1">
      <alignment horizontal="center" vertical="top" wrapText="1"/>
    </xf>
    <xf numFmtId="3" fontId="2" fillId="4" borderId="28" xfId="0" applyNumberFormat="1" applyFont="1" applyFill="1" applyBorder="1" applyAlignment="1">
      <alignment horizontal="center" vertical="top" wrapText="1"/>
    </xf>
    <xf numFmtId="164" fontId="2" fillId="4" borderId="50" xfId="0" applyNumberFormat="1" applyFont="1" applyFill="1" applyBorder="1" applyAlignment="1">
      <alignment horizontal="center" vertical="top" wrapText="1"/>
    </xf>
    <xf numFmtId="164" fontId="2" fillId="4" borderId="36" xfId="0" applyNumberFormat="1" applyFont="1" applyFill="1" applyBorder="1" applyAlignment="1">
      <alignment horizontal="center" vertical="top" wrapText="1"/>
    </xf>
    <xf numFmtId="3" fontId="2" fillId="0" borderId="0" xfId="0" applyNumberFormat="1" applyFont="1" applyBorder="1" applyAlignment="1">
      <alignment horizontal="center" vertical="top" wrapText="1"/>
    </xf>
    <xf numFmtId="3" fontId="2" fillId="4" borderId="54" xfId="0" applyNumberFormat="1" applyFont="1" applyFill="1" applyBorder="1" applyAlignment="1">
      <alignment horizontal="left" vertical="top" wrapText="1"/>
    </xf>
    <xf numFmtId="3" fontId="2" fillId="4" borderId="34" xfId="0" applyNumberFormat="1" applyFont="1" applyFill="1" applyBorder="1" applyAlignment="1">
      <alignment horizontal="center" vertical="top" wrapText="1"/>
    </xf>
    <xf numFmtId="164" fontId="2" fillId="4" borderId="13" xfId="0" applyNumberFormat="1" applyFont="1" applyFill="1" applyBorder="1" applyAlignment="1">
      <alignment horizontal="center" vertical="top" wrapText="1"/>
    </xf>
    <xf numFmtId="164" fontId="2" fillId="4" borderId="18" xfId="0" applyNumberFormat="1" applyFont="1" applyFill="1" applyBorder="1" applyAlignment="1">
      <alignment horizontal="center" vertical="top" wrapText="1"/>
    </xf>
    <xf numFmtId="3" fontId="6" fillId="0" borderId="0" xfId="0" applyNumberFormat="1" applyFont="1" applyBorder="1" applyAlignment="1">
      <alignment horizontal="center" vertical="top" wrapText="1"/>
    </xf>
    <xf numFmtId="3" fontId="13" fillId="4" borderId="36" xfId="0" applyNumberFormat="1" applyFont="1" applyFill="1" applyBorder="1" applyAlignment="1">
      <alignment horizontal="center" vertical="top" wrapText="1"/>
    </xf>
    <xf numFmtId="3" fontId="2" fillId="4" borderId="51" xfId="0" applyNumberFormat="1" applyFont="1" applyFill="1" applyBorder="1" applyAlignment="1">
      <alignment horizontal="left" vertical="top" wrapText="1"/>
    </xf>
    <xf numFmtId="3" fontId="2" fillId="4" borderId="47" xfId="0" applyNumberFormat="1" applyFont="1" applyFill="1" applyBorder="1" applyAlignment="1">
      <alignment horizontal="left" vertical="top" wrapText="1"/>
    </xf>
    <xf numFmtId="3" fontId="2" fillId="4" borderId="52" xfId="0" applyNumberFormat="1" applyFont="1" applyFill="1" applyBorder="1" applyAlignment="1">
      <alignment horizontal="left" vertical="top" wrapText="1"/>
    </xf>
    <xf numFmtId="3" fontId="2" fillId="4" borderId="16" xfId="0" applyNumberFormat="1" applyFont="1" applyFill="1" applyBorder="1" applyAlignment="1">
      <alignment horizontal="left" vertical="top" wrapText="1"/>
    </xf>
    <xf numFmtId="49" fontId="2" fillId="4" borderId="52" xfId="2" applyNumberFormat="1" applyFont="1" applyFill="1" applyBorder="1" applyAlignment="1">
      <alignment horizontal="center" vertical="top"/>
    </xf>
    <xf numFmtId="3" fontId="2" fillId="4" borderId="52" xfId="0" applyNumberFormat="1" applyFont="1" applyFill="1" applyBorder="1" applyAlignment="1">
      <alignment horizontal="center" vertical="top" wrapText="1"/>
    </xf>
    <xf numFmtId="167" fontId="2" fillId="9" borderId="52" xfId="2" applyNumberFormat="1" applyFont="1" applyFill="1" applyBorder="1" applyAlignment="1">
      <alignment horizontal="left" vertical="top" wrapText="1"/>
    </xf>
    <xf numFmtId="3" fontId="2" fillId="4" borderId="41" xfId="0" applyNumberFormat="1" applyFont="1" applyFill="1" applyBorder="1" applyAlignment="1">
      <alignment horizontal="center" vertical="top" wrapText="1"/>
    </xf>
    <xf numFmtId="49" fontId="2" fillId="3" borderId="18" xfId="0" applyNumberFormat="1" applyFont="1" applyFill="1" applyBorder="1" applyAlignment="1">
      <alignment horizontal="center" vertical="top" wrapText="1"/>
    </xf>
    <xf numFmtId="3" fontId="2" fillId="4" borderId="8" xfId="0" applyNumberFormat="1" applyFont="1" applyFill="1" applyBorder="1" applyAlignment="1">
      <alignment horizontal="center" vertical="top" wrapText="1"/>
    </xf>
    <xf numFmtId="164" fontId="2" fillId="4" borderId="0" xfId="0" applyNumberFormat="1" applyFont="1" applyFill="1" applyBorder="1" applyAlignment="1">
      <alignment horizontal="center" vertical="top" wrapText="1"/>
    </xf>
    <xf numFmtId="164" fontId="2" fillId="4" borderId="48" xfId="0" applyNumberFormat="1" applyFont="1" applyFill="1" applyBorder="1" applyAlignment="1">
      <alignment horizontal="center" vertical="top" wrapText="1"/>
    </xf>
    <xf numFmtId="164" fontId="2" fillId="4" borderId="16" xfId="0" applyNumberFormat="1" applyFont="1" applyFill="1" applyBorder="1" applyAlignment="1">
      <alignment horizontal="center" vertical="top" wrapText="1"/>
    </xf>
    <xf numFmtId="164" fontId="2" fillId="4" borderId="17" xfId="0" applyNumberFormat="1" applyFont="1" applyFill="1" applyBorder="1" applyAlignment="1">
      <alignment horizontal="center" vertical="top" wrapText="1"/>
    </xf>
    <xf numFmtId="164" fontId="2" fillId="4" borderId="52" xfId="0" applyNumberFormat="1" applyFont="1" applyFill="1" applyBorder="1" applyAlignment="1">
      <alignment horizontal="center" vertical="top" wrapText="1"/>
    </xf>
    <xf numFmtId="3" fontId="2" fillId="0" borderId="37" xfId="0" applyNumberFormat="1" applyFont="1" applyBorder="1" applyAlignment="1">
      <alignment horizontal="center" vertical="center" textRotation="90" wrapText="1"/>
    </xf>
    <xf numFmtId="3" fontId="2" fillId="4" borderId="6" xfId="0" applyNumberFormat="1" applyFont="1" applyFill="1" applyBorder="1" applyAlignment="1">
      <alignment horizontal="center" vertical="top" wrapText="1"/>
    </xf>
    <xf numFmtId="164" fontId="2" fillId="4" borderId="26" xfId="0" applyNumberFormat="1" applyFont="1" applyFill="1" applyBorder="1" applyAlignment="1">
      <alignment horizontal="center" vertical="top" wrapText="1"/>
    </xf>
    <xf numFmtId="3" fontId="2" fillId="4" borderId="41" xfId="0" applyNumberFormat="1" applyFont="1" applyFill="1" applyBorder="1" applyAlignment="1">
      <alignment horizontal="left" vertical="top" wrapText="1"/>
    </xf>
    <xf numFmtId="3" fontId="2" fillId="4" borderId="34" xfId="0" applyNumberFormat="1" applyFont="1" applyFill="1" applyBorder="1" applyAlignment="1">
      <alignment horizontal="center" vertical="top" wrapText="1"/>
    </xf>
    <xf numFmtId="3" fontId="2" fillId="4" borderId="63" xfId="0" applyNumberFormat="1" applyFont="1" applyFill="1" applyBorder="1" applyAlignment="1">
      <alignment horizontal="center" vertical="top" wrapText="1"/>
    </xf>
    <xf numFmtId="164" fontId="16" fillId="4" borderId="18" xfId="0" applyNumberFormat="1" applyFont="1" applyFill="1" applyBorder="1" applyAlignment="1">
      <alignment horizontal="center" vertical="top" wrapText="1"/>
    </xf>
    <xf numFmtId="3" fontId="13" fillId="4" borderId="29" xfId="0" applyNumberFormat="1" applyFont="1" applyFill="1" applyBorder="1" applyAlignment="1">
      <alignment horizontal="center" vertical="top" wrapText="1"/>
    </xf>
    <xf numFmtId="3" fontId="2" fillId="4" borderId="21" xfId="0" applyNumberFormat="1" applyFont="1" applyFill="1" applyBorder="1" applyAlignment="1">
      <alignment horizontal="center" vertical="top" wrapText="1"/>
    </xf>
    <xf numFmtId="3" fontId="2" fillId="0" borderId="0" xfId="0" applyNumberFormat="1" applyFont="1" applyBorder="1" applyAlignment="1">
      <alignment horizontal="center" vertical="top" wrapText="1"/>
    </xf>
    <xf numFmtId="3" fontId="2" fillId="0" borderId="54" xfId="0" applyNumberFormat="1" applyFont="1" applyBorder="1" applyAlignment="1">
      <alignment vertical="top" wrapText="1"/>
    </xf>
    <xf numFmtId="3" fontId="2" fillId="4" borderId="50" xfId="0" applyNumberFormat="1" applyFont="1" applyFill="1" applyBorder="1" applyAlignment="1">
      <alignment horizontal="center" vertical="top" wrapText="1"/>
    </xf>
    <xf numFmtId="3" fontId="2" fillId="4" borderId="28" xfId="0" applyNumberFormat="1" applyFont="1" applyFill="1" applyBorder="1" applyAlignment="1">
      <alignment horizontal="center" vertical="top" wrapText="1"/>
    </xf>
    <xf numFmtId="3" fontId="13" fillId="4" borderId="30" xfId="0" applyNumberFormat="1" applyFont="1" applyFill="1" applyBorder="1" applyAlignment="1">
      <alignment horizontal="center" vertical="top" wrapText="1"/>
    </xf>
    <xf numFmtId="3" fontId="2" fillId="4" borderId="10" xfId="0" applyNumberFormat="1" applyFont="1" applyFill="1" applyBorder="1" applyAlignment="1">
      <alignment horizontal="center" vertical="top" wrapText="1"/>
    </xf>
    <xf numFmtId="49" fontId="3" fillId="8" borderId="17" xfId="0" applyNumberFormat="1" applyFont="1" applyFill="1" applyBorder="1" applyAlignment="1">
      <alignment horizontal="center" vertical="top"/>
    </xf>
    <xf numFmtId="3" fontId="2" fillId="4" borderId="8" xfId="0" applyNumberFormat="1" applyFont="1" applyFill="1" applyBorder="1" applyAlignment="1">
      <alignment horizontal="center" vertical="top" wrapText="1"/>
    </xf>
    <xf numFmtId="49" fontId="2" fillId="3" borderId="18" xfId="0" applyNumberFormat="1" applyFont="1" applyFill="1" applyBorder="1" applyAlignment="1">
      <alignment horizontal="center" vertical="top" wrapText="1"/>
    </xf>
    <xf numFmtId="49" fontId="2" fillId="4" borderId="50" xfId="0" applyNumberFormat="1" applyFont="1" applyFill="1" applyBorder="1" applyAlignment="1">
      <alignment horizontal="center" vertical="top" wrapText="1"/>
    </xf>
    <xf numFmtId="49" fontId="2" fillId="3" borderId="50" xfId="0" applyNumberFormat="1" applyFont="1" applyFill="1" applyBorder="1" applyAlignment="1">
      <alignment horizontal="center" vertical="top"/>
    </xf>
    <xf numFmtId="3" fontId="13" fillId="4" borderId="50" xfId="0" applyNumberFormat="1" applyFont="1" applyFill="1" applyBorder="1" applyAlignment="1">
      <alignment horizontal="center" vertical="top" wrapText="1"/>
    </xf>
    <xf numFmtId="3" fontId="13" fillId="4" borderId="44" xfId="0" applyNumberFormat="1" applyFont="1" applyFill="1" applyBorder="1" applyAlignment="1">
      <alignment horizontal="center" vertical="top" wrapText="1"/>
    </xf>
    <xf numFmtId="3" fontId="2" fillId="0" borderId="26" xfId="0" applyNumberFormat="1" applyFont="1" applyBorder="1" applyAlignment="1">
      <alignment horizontal="left" vertical="top" wrapText="1"/>
    </xf>
    <xf numFmtId="164" fontId="2" fillId="4" borderId="34" xfId="0" applyNumberFormat="1" applyFont="1" applyFill="1" applyBorder="1" applyAlignment="1">
      <alignment horizontal="center" vertical="top" wrapText="1"/>
    </xf>
    <xf numFmtId="3" fontId="2" fillId="0" borderId="3" xfId="0" applyNumberFormat="1" applyFont="1" applyBorder="1" applyAlignment="1">
      <alignment horizontal="center" vertical="top" wrapText="1"/>
    </xf>
    <xf numFmtId="3" fontId="2" fillId="0" borderId="13" xfId="0" applyNumberFormat="1" applyFont="1" applyBorder="1" applyAlignment="1">
      <alignment horizontal="center" vertical="top" wrapText="1"/>
    </xf>
    <xf numFmtId="3" fontId="2" fillId="0" borderId="18" xfId="0" applyNumberFormat="1" applyFont="1" applyBorder="1" applyAlignment="1">
      <alignment vertical="top" wrapText="1"/>
    </xf>
    <xf numFmtId="164" fontId="2" fillId="4" borderId="34" xfId="2" applyNumberFormat="1" applyFont="1" applyFill="1" applyBorder="1" applyAlignment="1">
      <alignment horizontal="center" vertical="top"/>
    </xf>
    <xf numFmtId="164" fontId="2" fillId="4" borderId="62" xfId="2" applyNumberFormat="1" applyFont="1" applyFill="1" applyBorder="1" applyAlignment="1">
      <alignment horizontal="center" vertical="top"/>
    </xf>
    <xf numFmtId="49" fontId="2" fillId="4" borderId="36" xfId="2" applyNumberFormat="1" applyFont="1" applyFill="1" applyBorder="1" applyAlignment="1">
      <alignment horizontal="center" vertical="top"/>
    </xf>
    <xf numFmtId="3" fontId="2" fillId="0" borderId="18" xfId="0" applyNumberFormat="1" applyFont="1" applyBorder="1" applyAlignment="1">
      <alignment horizontal="center" vertical="top" wrapText="1"/>
    </xf>
    <xf numFmtId="165" fontId="2" fillId="4" borderId="52" xfId="2" applyNumberFormat="1" applyFont="1" applyFill="1" applyBorder="1" applyAlignment="1">
      <alignment horizontal="center" vertical="top"/>
    </xf>
    <xf numFmtId="0" fontId="2" fillId="4" borderId="17" xfId="2" applyNumberFormat="1" applyFont="1" applyFill="1" applyBorder="1" applyAlignment="1">
      <alignment horizontal="center" vertical="top" wrapText="1"/>
    </xf>
    <xf numFmtId="164" fontId="3" fillId="5" borderId="47" xfId="0" applyNumberFormat="1" applyFont="1" applyFill="1" applyBorder="1" applyAlignment="1">
      <alignment horizontal="center" vertical="top"/>
    </xf>
    <xf numFmtId="165" fontId="2" fillId="4" borderId="51" xfId="2" applyNumberFormat="1" applyFont="1" applyFill="1" applyBorder="1" applyAlignment="1">
      <alignment horizontal="center" vertical="top"/>
    </xf>
    <xf numFmtId="165" fontId="2" fillId="4" borderId="18" xfId="2" applyNumberFormat="1" applyFont="1" applyFill="1" applyBorder="1" applyAlignment="1">
      <alignment horizontal="center" vertical="top"/>
    </xf>
    <xf numFmtId="164" fontId="2" fillId="4" borderId="36" xfId="2" applyNumberFormat="1" applyFont="1" applyFill="1" applyBorder="1" applyAlignment="1">
      <alignment horizontal="center" vertical="top"/>
    </xf>
    <xf numFmtId="3" fontId="2" fillId="4" borderId="29" xfId="0" applyNumberFormat="1" applyFont="1" applyFill="1" applyBorder="1" applyAlignment="1">
      <alignment horizontal="center" vertical="top" wrapText="1"/>
    </xf>
    <xf numFmtId="164" fontId="2" fillId="13" borderId="52" xfId="2" applyNumberFormat="1" applyFont="1" applyFill="1" applyBorder="1" applyAlignment="1">
      <alignment horizontal="center" vertical="top" wrapText="1"/>
    </xf>
    <xf numFmtId="164" fontId="2" fillId="4" borderId="51" xfId="2" applyNumberFormat="1" applyFont="1" applyFill="1" applyBorder="1" applyAlignment="1">
      <alignment horizontal="center" vertical="top"/>
    </xf>
    <xf numFmtId="164" fontId="2" fillId="4" borderId="52" xfId="2" applyNumberFormat="1" applyFont="1" applyFill="1" applyBorder="1" applyAlignment="1">
      <alignment horizontal="center" vertical="top"/>
    </xf>
    <xf numFmtId="3" fontId="2" fillId="0" borderId="17" xfId="0" applyNumberFormat="1" applyFont="1" applyBorder="1" applyAlignment="1">
      <alignment horizontal="center" vertical="top" wrapText="1"/>
    </xf>
    <xf numFmtId="164" fontId="3" fillId="2" borderId="45" xfId="0" applyNumberFormat="1" applyFont="1" applyFill="1" applyBorder="1" applyAlignment="1">
      <alignment horizontal="center" vertical="top" wrapText="1"/>
    </xf>
    <xf numFmtId="164" fontId="3" fillId="8" borderId="45" xfId="0" applyNumberFormat="1" applyFont="1" applyFill="1" applyBorder="1" applyAlignment="1">
      <alignment horizontal="center" vertical="top" wrapText="1"/>
    </xf>
    <xf numFmtId="3" fontId="8" fillId="4" borderId="0" xfId="0" applyNumberFormat="1" applyFont="1" applyFill="1" applyBorder="1" applyAlignment="1">
      <alignment horizontal="center" vertical="top" wrapText="1"/>
    </xf>
    <xf numFmtId="0" fontId="2" fillId="4" borderId="26" xfId="2" applyNumberFormat="1" applyFont="1" applyFill="1" applyBorder="1" applyAlignment="1">
      <alignment horizontal="center" vertical="top"/>
    </xf>
    <xf numFmtId="164" fontId="2" fillId="13" borderId="26" xfId="2" applyNumberFormat="1" applyFont="1" applyFill="1" applyBorder="1" applyAlignment="1">
      <alignment horizontal="center" vertical="top" wrapText="1"/>
    </xf>
    <xf numFmtId="0" fontId="2" fillId="4" borderId="0" xfId="2" applyNumberFormat="1" applyFont="1" applyFill="1" applyBorder="1" applyAlignment="1">
      <alignment horizontal="center" vertical="top"/>
    </xf>
    <xf numFmtId="165" fontId="2" fillId="4" borderId="0" xfId="2" applyNumberFormat="1" applyFont="1" applyFill="1" applyBorder="1" applyAlignment="1">
      <alignment horizontal="center" vertical="top"/>
    </xf>
    <xf numFmtId="165" fontId="2" fillId="4" borderId="48" xfId="2" applyNumberFormat="1" applyFont="1" applyFill="1" applyBorder="1" applyAlignment="1">
      <alignment horizontal="center" vertical="top"/>
    </xf>
    <xf numFmtId="164" fontId="2" fillId="4" borderId="26" xfId="2" applyNumberFormat="1" applyFont="1" applyFill="1" applyBorder="1" applyAlignment="1">
      <alignment horizontal="center" vertical="top"/>
    </xf>
    <xf numFmtId="164" fontId="2" fillId="4" borderId="71" xfId="2" applyNumberFormat="1" applyFont="1" applyFill="1" applyBorder="1" applyAlignment="1">
      <alignment horizontal="center" vertical="top"/>
    </xf>
    <xf numFmtId="164" fontId="2" fillId="4" borderId="0" xfId="2" applyNumberFormat="1" applyFont="1" applyFill="1" applyBorder="1" applyAlignment="1">
      <alignment horizontal="center" vertical="top"/>
    </xf>
    <xf numFmtId="164" fontId="2" fillId="4" borderId="48" xfId="2" applyNumberFormat="1" applyFont="1" applyFill="1" applyBorder="1" applyAlignment="1">
      <alignment horizontal="center" vertical="top"/>
    </xf>
    <xf numFmtId="164" fontId="3" fillId="4" borderId="0" xfId="2" applyNumberFormat="1" applyFont="1" applyFill="1" applyBorder="1" applyAlignment="1">
      <alignment horizontal="right" vertical="top"/>
    </xf>
    <xf numFmtId="164" fontId="2" fillId="4" borderId="31" xfId="2" applyNumberFormat="1" applyFont="1" applyFill="1" applyBorder="1" applyAlignment="1">
      <alignment horizontal="center" vertical="top"/>
    </xf>
    <xf numFmtId="164" fontId="3" fillId="4" borderId="48" xfId="2" applyNumberFormat="1" applyFont="1" applyFill="1" applyBorder="1" applyAlignment="1">
      <alignment horizontal="right" vertical="top"/>
    </xf>
    <xf numFmtId="0" fontId="2" fillId="4" borderId="0" xfId="2" applyNumberFormat="1" applyFont="1" applyFill="1" applyBorder="1" applyAlignment="1">
      <alignment horizontal="center" vertical="top" wrapText="1"/>
    </xf>
    <xf numFmtId="164" fontId="2" fillId="0" borderId="26" xfId="0" applyNumberFormat="1" applyFont="1" applyBorder="1" applyAlignment="1">
      <alignment horizontal="center" vertical="top"/>
    </xf>
    <xf numFmtId="164" fontId="2" fillId="0" borderId="0" xfId="0" applyNumberFormat="1" applyFont="1" applyBorder="1" applyAlignment="1">
      <alignment horizontal="center" vertical="top"/>
    </xf>
    <xf numFmtId="164" fontId="2" fillId="0" borderId="48" xfId="0" applyNumberFormat="1" applyFont="1" applyBorder="1" applyAlignment="1">
      <alignment horizontal="center" vertical="top"/>
    </xf>
    <xf numFmtId="164" fontId="2" fillId="4" borderId="0" xfId="0" applyNumberFormat="1" applyFont="1" applyFill="1" applyBorder="1" applyAlignment="1">
      <alignment horizontal="center" vertical="top"/>
    </xf>
    <xf numFmtId="164" fontId="2" fillId="4" borderId="26" xfId="0" applyNumberFormat="1" applyFont="1" applyFill="1" applyBorder="1" applyAlignment="1">
      <alignment horizontal="center" vertical="top"/>
    </xf>
    <xf numFmtId="164" fontId="2" fillId="4" borderId="31" xfId="0" applyNumberFormat="1" applyFont="1" applyFill="1" applyBorder="1" applyAlignment="1">
      <alignment horizontal="center" vertical="top"/>
    </xf>
    <xf numFmtId="164" fontId="2" fillId="4" borderId="0" xfId="1" applyNumberFormat="1" applyFont="1" applyFill="1" applyBorder="1" applyAlignment="1">
      <alignment horizontal="center" vertical="top" wrapText="1"/>
    </xf>
    <xf numFmtId="164" fontId="3" fillId="8" borderId="37" xfId="0" applyNumberFormat="1" applyFont="1" applyFill="1" applyBorder="1" applyAlignment="1">
      <alignment horizontal="center" vertical="top" wrapText="1"/>
    </xf>
    <xf numFmtId="164" fontId="3" fillId="7" borderId="37" xfId="0" applyNumberFormat="1" applyFont="1" applyFill="1" applyBorder="1" applyAlignment="1">
      <alignment horizontal="center" vertical="top" wrapText="1"/>
    </xf>
    <xf numFmtId="0" fontId="2" fillId="14" borderId="18" xfId="0" applyFont="1" applyFill="1" applyBorder="1" applyAlignment="1">
      <alignment horizontal="center" vertical="top" wrapText="1"/>
    </xf>
    <xf numFmtId="0" fontId="2" fillId="4" borderId="50" xfId="2" applyNumberFormat="1" applyFont="1" applyFill="1" applyBorder="1" applyAlignment="1">
      <alignment horizontal="center" vertical="top"/>
    </xf>
    <xf numFmtId="0" fontId="2" fillId="4" borderId="18" xfId="2" applyNumberFormat="1" applyFont="1" applyFill="1" applyBorder="1" applyAlignment="1">
      <alignment horizontal="center" vertical="top"/>
    </xf>
    <xf numFmtId="165" fontId="2" fillId="4" borderId="36" xfId="2" applyNumberFormat="1" applyFont="1" applyFill="1" applyBorder="1" applyAlignment="1">
      <alignment horizontal="center" vertical="top"/>
    </xf>
    <xf numFmtId="164" fontId="2" fillId="12" borderId="50" xfId="2" applyNumberFormat="1" applyFont="1" applyFill="1" applyBorder="1" applyAlignment="1">
      <alignment horizontal="center" vertical="top"/>
    </xf>
    <xf numFmtId="164" fontId="2" fillId="4" borderId="50" xfId="2" applyNumberFormat="1" applyFont="1" applyFill="1" applyBorder="1" applyAlignment="1">
      <alignment horizontal="center" vertical="top"/>
    </xf>
    <xf numFmtId="164" fontId="2" fillId="4" borderId="18" xfId="2" applyNumberFormat="1" applyFont="1" applyFill="1" applyBorder="1" applyAlignment="1">
      <alignment horizontal="center" vertical="top"/>
    </xf>
    <xf numFmtId="164" fontId="3" fillId="4" borderId="18" xfId="2" applyNumberFormat="1" applyFont="1" applyFill="1" applyBorder="1" applyAlignment="1">
      <alignment horizontal="right" vertical="top"/>
    </xf>
    <xf numFmtId="164" fontId="2" fillId="4" borderId="55" xfId="2" applyNumberFormat="1" applyFont="1" applyFill="1" applyBorder="1" applyAlignment="1">
      <alignment horizontal="center" vertical="top"/>
    </xf>
    <xf numFmtId="164" fontId="3" fillId="4" borderId="36" xfId="2" applyNumberFormat="1" applyFont="1" applyFill="1" applyBorder="1" applyAlignment="1">
      <alignment horizontal="right" vertical="top"/>
    </xf>
    <xf numFmtId="0" fontId="2" fillId="4" borderId="18" xfId="2" applyNumberFormat="1" applyFont="1" applyFill="1" applyBorder="1" applyAlignment="1">
      <alignment horizontal="center" vertical="top" wrapText="1"/>
    </xf>
    <xf numFmtId="164" fontId="2" fillId="0" borderId="50" xfId="0" applyNumberFormat="1" applyFont="1" applyBorder="1" applyAlignment="1">
      <alignment horizontal="center" vertical="top"/>
    </xf>
    <xf numFmtId="164" fontId="2" fillId="0" borderId="18" xfId="0" applyNumberFormat="1" applyFont="1" applyBorder="1" applyAlignment="1">
      <alignment horizontal="center" vertical="top"/>
    </xf>
    <xf numFmtId="164" fontId="2" fillId="0" borderId="36" xfId="0" applyNumberFormat="1" applyFont="1" applyBorder="1" applyAlignment="1">
      <alignment horizontal="center" vertical="top"/>
    </xf>
    <xf numFmtId="164" fontId="2" fillId="4" borderId="18" xfId="0" applyNumberFormat="1" applyFont="1" applyFill="1" applyBorder="1" applyAlignment="1">
      <alignment horizontal="center" vertical="top"/>
    </xf>
    <xf numFmtId="3" fontId="2" fillId="0" borderId="13" xfId="0" applyNumberFormat="1" applyFont="1" applyFill="1" applyBorder="1" applyAlignment="1">
      <alignment horizontal="center" vertical="top" wrapText="1"/>
    </xf>
    <xf numFmtId="3" fontId="2" fillId="0" borderId="18" xfId="0" applyNumberFormat="1" applyFont="1" applyFill="1" applyBorder="1" applyAlignment="1">
      <alignment horizontal="center" vertical="top" wrapText="1"/>
    </xf>
    <xf numFmtId="164" fontId="2" fillId="4" borderId="50" xfId="0" applyNumberFormat="1" applyFont="1" applyFill="1" applyBorder="1" applyAlignment="1">
      <alignment horizontal="center" vertical="top"/>
    </xf>
    <xf numFmtId="164" fontId="2" fillId="4" borderId="55" xfId="0" applyNumberFormat="1" applyFont="1" applyFill="1" applyBorder="1" applyAlignment="1">
      <alignment horizontal="center" vertical="top"/>
    </xf>
    <xf numFmtId="164" fontId="2" fillId="4" borderId="50" xfId="1" applyNumberFormat="1" applyFont="1" applyFill="1" applyBorder="1" applyAlignment="1">
      <alignment horizontal="center" vertical="top" wrapText="1"/>
    </xf>
    <xf numFmtId="0" fontId="2" fillId="4" borderId="18" xfId="0" applyFont="1" applyFill="1" applyBorder="1" applyAlignment="1">
      <alignment horizontal="center" vertical="top" wrapText="1"/>
    </xf>
    <xf numFmtId="167" fontId="2" fillId="11" borderId="34" xfId="2" applyNumberFormat="1" applyFont="1" applyFill="1" applyBorder="1" applyAlignment="1">
      <alignment horizontal="center" vertical="top"/>
    </xf>
    <xf numFmtId="167" fontId="2" fillId="9" borderId="76" xfId="2" applyNumberFormat="1" applyFont="1" applyFill="1" applyBorder="1" applyAlignment="1">
      <alignment horizontal="center" vertical="top"/>
    </xf>
    <xf numFmtId="0" fontId="2" fillId="4" borderId="62" xfId="0" applyFont="1" applyFill="1" applyBorder="1" applyAlignment="1">
      <alignment horizontal="center" vertical="top"/>
    </xf>
    <xf numFmtId="3" fontId="2" fillId="4" borderId="0" xfId="0" applyNumberFormat="1" applyFont="1" applyFill="1" applyAlignment="1">
      <alignment vertical="top" wrapText="1"/>
    </xf>
    <xf numFmtId="3" fontId="2" fillId="4" borderId="0" xfId="0" applyNumberFormat="1" applyFont="1" applyFill="1" applyAlignment="1">
      <alignment horizontal="left" vertical="top" wrapText="1"/>
    </xf>
    <xf numFmtId="3" fontId="3" fillId="0" borderId="0" xfId="0" applyNumberFormat="1" applyFont="1" applyAlignment="1">
      <alignment horizontal="center" vertical="top" wrapText="1"/>
    </xf>
    <xf numFmtId="164" fontId="2" fillId="0" borderId="0" xfId="0" applyNumberFormat="1" applyFont="1" applyAlignment="1">
      <alignment horizontal="center" vertical="top" wrapText="1"/>
    </xf>
    <xf numFmtId="165" fontId="2" fillId="4" borderId="0" xfId="0" applyNumberFormat="1" applyFont="1" applyFill="1" applyAlignment="1">
      <alignment horizontal="left" vertical="top" wrapText="1"/>
    </xf>
    <xf numFmtId="49" fontId="2" fillId="4" borderId="0" xfId="0" applyNumberFormat="1" applyFont="1" applyFill="1" applyAlignment="1">
      <alignment horizontal="left" vertical="top" wrapText="1"/>
    </xf>
    <xf numFmtId="3" fontId="3" fillId="4" borderId="0" xfId="0" applyNumberFormat="1" applyFont="1" applyFill="1" applyAlignment="1">
      <alignment wrapText="1"/>
    </xf>
    <xf numFmtId="164" fontId="2" fillId="4" borderId="0" xfId="0" applyNumberFormat="1" applyFont="1" applyFill="1" applyBorder="1" applyAlignment="1">
      <alignment vertical="top" wrapText="1"/>
    </xf>
    <xf numFmtId="3" fontId="2" fillId="4" borderId="37" xfId="0" applyNumberFormat="1" applyFont="1" applyFill="1" applyBorder="1" applyAlignment="1">
      <alignment horizontal="right" vertical="top" wrapText="1"/>
    </xf>
    <xf numFmtId="3" fontId="3" fillId="6" borderId="3" xfId="0" applyNumberFormat="1" applyFont="1" applyFill="1" applyBorder="1" applyAlignment="1">
      <alignment horizontal="left" vertical="top" wrapText="1"/>
    </xf>
    <xf numFmtId="3" fontId="4" fillId="7" borderId="26" xfId="0" applyNumberFormat="1" applyFont="1" applyFill="1" applyBorder="1" applyAlignment="1">
      <alignment horizontal="left" vertical="top" wrapText="1"/>
    </xf>
    <xf numFmtId="3" fontId="4" fillId="7" borderId="7" xfId="0" applyNumberFormat="1" applyFont="1" applyFill="1" applyBorder="1" applyAlignment="1">
      <alignment horizontal="left" vertical="top" wrapText="1"/>
    </xf>
    <xf numFmtId="3" fontId="3" fillId="16" borderId="26" xfId="0" applyNumberFormat="1" applyFont="1" applyFill="1" applyBorder="1" applyAlignment="1">
      <alignment horizontal="left" vertical="top" wrapText="1"/>
    </xf>
    <xf numFmtId="3" fontId="3" fillId="16" borderId="0" xfId="0" applyNumberFormat="1" applyFont="1" applyFill="1" applyBorder="1" applyAlignment="1">
      <alignment horizontal="left" vertical="top" wrapText="1"/>
    </xf>
    <xf numFmtId="3" fontId="3" fillId="16" borderId="76" xfId="0" applyNumberFormat="1" applyFont="1" applyFill="1" applyBorder="1" applyAlignment="1">
      <alignment horizontal="left" vertical="top" wrapText="1"/>
    </xf>
    <xf numFmtId="3" fontId="3" fillId="10" borderId="38" xfId="0" applyNumberFormat="1" applyFont="1" applyFill="1" applyBorder="1" applyAlignment="1">
      <alignment horizontal="left" vertical="top" wrapText="1"/>
    </xf>
    <xf numFmtId="3" fontId="3" fillId="10" borderId="42" xfId="0" applyNumberFormat="1" applyFont="1" applyFill="1" applyBorder="1" applyAlignment="1">
      <alignment horizontal="left" vertical="top" wrapText="1"/>
    </xf>
    <xf numFmtId="3" fontId="6" fillId="0" borderId="0" xfId="0" applyNumberFormat="1" applyFont="1" applyAlignment="1">
      <alignment horizontal="right" vertical="top" wrapText="1"/>
    </xf>
    <xf numFmtId="3" fontId="2" fillId="0" borderId="39" xfId="0" applyNumberFormat="1" applyFont="1" applyBorder="1" applyAlignment="1">
      <alignment horizontal="center" vertical="center" textRotation="90" wrapText="1"/>
    </xf>
    <xf numFmtId="3" fontId="2" fillId="0" borderId="68" xfId="0" applyNumberFormat="1" applyFont="1" applyBorder="1" applyAlignment="1">
      <alignment horizontal="center" vertical="center" textRotation="90" wrapText="1"/>
    </xf>
    <xf numFmtId="3" fontId="2" fillId="4" borderId="70" xfId="0" applyNumberFormat="1" applyFont="1" applyFill="1" applyBorder="1" applyAlignment="1">
      <alignment horizontal="center" vertical="top" wrapText="1"/>
    </xf>
    <xf numFmtId="164" fontId="2" fillId="4" borderId="70" xfId="0" applyNumberFormat="1" applyFont="1" applyFill="1" applyBorder="1" applyAlignment="1">
      <alignment horizontal="center" vertical="top" wrapText="1"/>
    </xf>
    <xf numFmtId="3" fontId="2" fillId="4" borderId="65" xfId="0" applyNumberFormat="1" applyFont="1" applyFill="1" applyBorder="1" applyAlignment="1">
      <alignment horizontal="center" vertical="top" wrapText="1"/>
    </xf>
    <xf numFmtId="0" fontId="2" fillId="4" borderId="35" xfId="0" applyFont="1" applyFill="1" applyBorder="1" applyAlignment="1">
      <alignment horizontal="center" vertical="top" wrapText="1"/>
    </xf>
    <xf numFmtId="3" fontId="2" fillId="4" borderId="25" xfId="0" applyNumberFormat="1" applyFont="1" applyFill="1" applyBorder="1" applyAlignment="1">
      <alignment horizontal="center" vertical="top" wrapText="1"/>
    </xf>
    <xf numFmtId="3" fontId="3" fillId="4" borderId="0" xfId="0" applyNumberFormat="1" applyFont="1" applyFill="1" applyBorder="1" applyAlignment="1">
      <alignment horizontal="center" wrapText="1"/>
    </xf>
    <xf numFmtId="3" fontId="2" fillId="4" borderId="32" xfId="0" applyNumberFormat="1" applyFont="1" applyFill="1" applyBorder="1" applyAlignment="1">
      <alignment horizontal="center" vertical="top" wrapText="1"/>
    </xf>
    <xf numFmtId="164" fontId="3" fillId="5" borderId="79" xfId="0" applyNumberFormat="1" applyFont="1" applyFill="1" applyBorder="1" applyAlignment="1">
      <alignment horizontal="center" vertical="top" wrapText="1"/>
    </xf>
    <xf numFmtId="164" fontId="3" fillId="5" borderId="68" xfId="0" applyNumberFormat="1" applyFont="1" applyFill="1" applyBorder="1" applyAlignment="1">
      <alignment horizontal="center" vertical="top" wrapText="1"/>
    </xf>
    <xf numFmtId="3" fontId="2" fillId="4" borderId="57" xfId="0" applyNumberFormat="1" applyFont="1" applyFill="1" applyBorder="1" applyAlignment="1">
      <alignment horizontal="center" vertical="top" wrapText="1"/>
    </xf>
    <xf numFmtId="3" fontId="8" fillId="4" borderId="34" xfId="0" applyNumberFormat="1" applyFont="1" applyFill="1" applyBorder="1" applyAlignment="1">
      <alignment horizontal="center" vertical="top" wrapText="1"/>
    </xf>
    <xf numFmtId="165" fontId="2" fillId="4" borderId="80" xfId="0" applyNumberFormat="1" applyFont="1" applyFill="1" applyBorder="1" applyAlignment="1">
      <alignment horizontal="center" vertical="top" wrapText="1"/>
    </xf>
    <xf numFmtId="0" fontId="2" fillId="14" borderId="34" xfId="0" applyFont="1" applyFill="1" applyBorder="1" applyAlignment="1">
      <alignment horizontal="center" vertical="top" wrapText="1"/>
    </xf>
    <xf numFmtId="0" fontId="2" fillId="4" borderId="55" xfId="2" applyNumberFormat="1" applyFont="1" applyFill="1" applyBorder="1" applyAlignment="1">
      <alignment horizontal="center" vertical="top"/>
    </xf>
    <xf numFmtId="0" fontId="2" fillId="4" borderId="62" xfId="2" applyNumberFormat="1" applyFont="1" applyFill="1" applyBorder="1" applyAlignment="1">
      <alignment horizontal="center" vertical="top"/>
    </xf>
    <xf numFmtId="164" fontId="2" fillId="13" borderId="55" xfId="2" applyNumberFormat="1" applyFont="1" applyFill="1" applyBorder="1" applyAlignment="1">
      <alignment horizontal="center" vertical="top" wrapText="1"/>
    </xf>
    <xf numFmtId="0" fontId="2" fillId="4" borderId="32" xfId="2" applyNumberFormat="1" applyFont="1" applyFill="1" applyBorder="1" applyAlignment="1">
      <alignment horizontal="center" vertical="top"/>
    </xf>
    <xf numFmtId="165" fontId="2" fillId="4" borderId="55" xfId="2" applyNumberFormat="1" applyFont="1" applyFill="1" applyBorder="1" applyAlignment="1">
      <alignment horizontal="center" vertical="top"/>
    </xf>
    <xf numFmtId="165" fontId="2" fillId="4" borderId="62" xfId="2" applyNumberFormat="1" applyFont="1" applyFill="1" applyBorder="1" applyAlignment="1">
      <alignment horizontal="center" vertical="top"/>
    </xf>
    <xf numFmtId="165" fontId="2" fillId="4" borderId="34" xfId="2" applyNumberFormat="1" applyFont="1" applyFill="1" applyBorder="1" applyAlignment="1">
      <alignment horizontal="center" vertical="top"/>
    </xf>
    <xf numFmtId="164" fontId="2" fillId="4" borderId="32" xfId="2" applyNumberFormat="1" applyFont="1" applyFill="1" applyBorder="1" applyAlignment="1">
      <alignment horizontal="center" vertical="top"/>
    </xf>
    <xf numFmtId="167" fontId="2" fillId="9" borderId="32" xfId="2" applyNumberFormat="1" applyFont="1" applyFill="1" applyBorder="1" applyAlignment="1">
      <alignment horizontal="center" vertical="top" wrapText="1"/>
    </xf>
    <xf numFmtId="164" fontId="2" fillId="0" borderId="70" xfId="0" applyNumberFormat="1" applyFont="1" applyBorder="1" applyAlignment="1">
      <alignment horizontal="center" vertical="top"/>
    </xf>
    <xf numFmtId="164" fontId="2" fillId="0" borderId="63" xfId="0" applyNumberFormat="1" applyFont="1" applyBorder="1" applyAlignment="1">
      <alignment horizontal="center" vertical="top"/>
    </xf>
    <xf numFmtId="164" fontId="3" fillId="5" borderId="79" xfId="0" applyNumberFormat="1" applyFont="1" applyFill="1" applyBorder="1" applyAlignment="1">
      <alignment horizontal="center" vertical="top"/>
    </xf>
    <xf numFmtId="164" fontId="3" fillId="5" borderId="68" xfId="0" applyNumberFormat="1" applyFont="1" applyFill="1" applyBorder="1" applyAlignment="1">
      <alignment horizontal="center" vertical="top"/>
    </xf>
    <xf numFmtId="164" fontId="2" fillId="0" borderId="80" xfId="0" applyNumberFormat="1" applyFont="1" applyBorder="1" applyAlignment="1">
      <alignment horizontal="center" vertical="top"/>
    </xf>
    <xf numFmtId="164" fontId="2" fillId="4" borderId="62" xfId="1" applyNumberFormat="1" applyFont="1" applyFill="1" applyBorder="1" applyAlignment="1">
      <alignment horizontal="center" vertical="top" wrapText="1"/>
    </xf>
    <xf numFmtId="164" fontId="2" fillId="0" borderId="70" xfId="0" applyNumberFormat="1" applyFont="1" applyFill="1" applyBorder="1" applyAlignment="1">
      <alignment horizontal="center" vertical="top" wrapText="1"/>
    </xf>
    <xf numFmtId="164" fontId="2" fillId="4" borderId="34" xfId="1" applyNumberFormat="1" applyFont="1" applyFill="1" applyBorder="1" applyAlignment="1">
      <alignment horizontal="center" vertical="top" wrapText="1"/>
    </xf>
    <xf numFmtId="164" fontId="2" fillId="4" borderId="32" xfId="1" applyNumberFormat="1" applyFont="1" applyFill="1" applyBorder="1" applyAlignment="1">
      <alignment horizontal="center" vertical="top" wrapText="1"/>
    </xf>
    <xf numFmtId="0" fontId="2" fillId="4" borderId="20" xfId="0" applyFont="1" applyFill="1" applyBorder="1" applyAlignment="1">
      <alignment horizontal="center" vertical="top" wrapText="1"/>
    </xf>
    <xf numFmtId="0" fontId="2" fillId="4" borderId="3" xfId="0" applyFont="1" applyFill="1" applyBorder="1" applyAlignment="1">
      <alignment horizontal="center" vertical="top" wrapText="1"/>
    </xf>
    <xf numFmtId="3" fontId="2" fillId="4" borderId="66" xfId="0" applyNumberFormat="1" applyFont="1" applyFill="1" applyBorder="1" applyAlignment="1">
      <alignment horizontal="center" vertical="top"/>
    </xf>
    <xf numFmtId="1" fontId="2" fillId="4" borderId="33" xfId="0" applyNumberFormat="1" applyFont="1" applyFill="1" applyBorder="1" applyAlignment="1">
      <alignment horizontal="center" vertical="top"/>
    </xf>
    <xf numFmtId="3" fontId="3" fillId="4" borderId="63" xfId="0" applyNumberFormat="1" applyFont="1" applyFill="1" applyBorder="1" applyAlignment="1">
      <alignment horizontal="center" vertical="top" wrapText="1"/>
    </xf>
    <xf numFmtId="3" fontId="15" fillId="4" borderId="17" xfId="0" applyNumberFormat="1" applyFont="1" applyFill="1" applyBorder="1" applyAlignment="1">
      <alignment horizontal="center" vertical="top" wrapText="1"/>
    </xf>
    <xf numFmtId="3" fontId="3" fillId="4" borderId="34" xfId="0" applyNumberFormat="1" applyFont="1" applyFill="1" applyBorder="1" applyAlignment="1">
      <alignment horizontal="center" vertical="top" wrapText="1"/>
    </xf>
    <xf numFmtId="3" fontId="2" fillId="10" borderId="58" xfId="0" applyNumberFormat="1" applyFont="1" applyFill="1" applyBorder="1" applyAlignment="1">
      <alignment horizontal="center" vertical="top" wrapText="1"/>
    </xf>
    <xf numFmtId="167" fontId="2" fillId="17" borderId="59" xfId="2" applyNumberFormat="1" applyFont="1" applyFill="1" applyBorder="1" applyAlignment="1">
      <alignment horizontal="center" vertical="top" wrapText="1"/>
    </xf>
    <xf numFmtId="164" fontId="3" fillId="5" borderId="62" xfId="0" applyNumberFormat="1" applyFont="1" applyFill="1" applyBorder="1" applyAlignment="1">
      <alignment horizontal="center" vertical="top" wrapText="1"/>
    </xf>
    <xf numFmtId="4" fontId="2" fillId="4" borderId="8" xfId="0" applyNumberFormat="1" applyFont="1" applyFill="1" applyBorder="1" applyAlignment="1">
      <alignment horizontal="center" vertical="top" wrapText="1"/>
    </xf>
    <xf numFmtId="4" fontId="2" fillId="4" borderId="5" xfId="0" applyNumberFormat="1" applyFont="1" applyFill="1" applyBorder="1" applyAlignment="1">
      <alignment horizontal="center" vertical="top" wrapText="1"/>
    </xf>
    <xf numFmtId="164" fontId="2" fillId="4" borderId="2" xfId="0" applyNumberFormat="1" applyFont="1" applyFill="1" applyBorder="1" applyAlignment="1">
      <alignment horizontal="center" vertical="top" wrapText="1"/>
    </xf>
    <xf numFmtId="4" fontId="2" fillId="4" borderId="2" xfId="0" applyNumberFormat="1" applyFont="1" applyFill="1" applyBorder="1" applyAlignment="1">
      <alignment horizontal="center" vertical="top" wrapText="1"/>
    </xf>
    <xf numFmtId="0" fontId="2" fillId="10" borderId="45" xfId="0" applyFont="1" applyFill="1" applyBorder="1" applyAlignment="1">
      <alignment horizontal="center" vertical="top" wrapText="1"/>
    </xf>
    <xf numFmtId="0" fontId="2" fillId="10" borderId="3" xfId="0" applyFont="1" applyFill="1" applyBorder="1" applyAlignment="1">
      <alignment horizontal="center" vertical="top" wrapText="1"/>
    </xf>
    <xf numFmtId="3" fontId="2" fillId="10" borderId="23" xfId="0" applyNumberFormat="1" applyFont="1" applyFill="1" applyBorder="1" applyAlignment="1">
      <alignment horizontal="center" vertical="top" wrapText="1"/>
    </xf>
    <xf numFmtId="0" fontId="2" fillId="7" borderId="37" xfId="0" applyFont="1" applyFill="1" applyBorder="1" applyAlignment="1">
      <alignment horizontal="center" vertical="top" wrapText="1"/>
    </xf>
    <xf numFmtId="0" fontId="2" fillId="8" borderId="45" xfId="0" applyFont="1" applyFill="1" applyBorder="1" applyAlignment="1">
      <alignment horizontal="center" vertical="top" wrapText="1"/>
    </xf>
    <xf numFmtId="0" fontId="2" fillId="8" borderId="3" xfId="0" applyFont="1" applyFill="1" applyBorder="1" applyAlignment="1">
      <alignment horizontal="center" vertical="top" wrapText="1"/>
    </xf>
    <xf numFmtId="0" fontId="2" fillId="7" borderId="45" xfId="0" applyFont="1" applyFill="1" applyBorder="1" applyAlignment="1">
      <alignment horizontal="center" vertical="top" wrapText="1"/>
    </xf>
    <xf numFmtId="3" fontId="2" fillId="8" borderId="23" xfId="0" applyNumberFormat="1" applyFont="1" applyFill="1" applyBorder="1" applyAlignment="1">
      <alignment horizontal="center" vertical="top" wrapText="1"/>
    </xf>
    <xf numFmtId="3" fontId="2" fillId="7" borderId="59" xfId="0" applyNumberFormat="1" applyFont="1" applyFill="1" applyBorder="1" applyAlignment="1">
      <alignment horizontal="center" vertical="top"/>
    </xf>
    <xf numFmtId="3" fontId="3" fillId="10" borderId="59" xfId="0" applyNumberFormat="1" applyFont="1" applyFill="1" applyBorder="1" applyAlignment="1">
      <alignment horizontal="left" vertical="top" wrapText="1"/>
    </xf>
    <xf numFmtId="3" fontId="2" fillId="8" borderId="59" xfId="0" applyNumberFormat="1" applyFont="1" applyFill="1" applyBorder="1" applyAlignment="1">
      <alignment horizontal="center" vertical="top" wrapText="1"/>
    </xf>
    <xf numFmtId="3" fontId="8" fillId="4" borderId="5" xfId="0" applyNumberFormat="1" applyFont="1" applyFill="1" applyBorder="1" applyAlignment="1">
      <alignment horizontal="center" vertical="top" wrapText="1"/>
    </xf>
    <xf numFmtId="0" fontId="2" fillId="4" borderId="5" xfId="0" applyFont="1" applyFill="1" applyBorder="1" applyAlignment="1">
      <alignment horizontal="center" vertical="top" wrapText="1"/>
    </xf>
    <xf numFmtId="1" fontId="2" fillId="9" borderId="6" xfId="2" applyNumberFormat="1" applyFont="1" applyFill="1" applyBorder="1" applyAlignment="1">
      <alignment horizontal="center" vertical="top" wrapText="1"/>
    </xf>
    <xf numFmtId="168" fontId="2" fillId="9" borderId="8" xfId="2" applyNumberFormat="1" applyFont="1" applyFill="1" applyBorder="1" applyAlignment="1">
      <alignment horizontal="center" vertical="top" wrapText="1"/>
    </xf>
    <xf numFmtId="168" fontId="2" fillId="9" borderId="5" xfId="2" applyNumberFormat="1" applyFont="1" applyFill="1" applyBorder="1" applyAlignment="1">
      <alignment horizontal="center" vertical="top" wrapText="1"/>
    </xf>
    <xf numFmtId="167" fontId="2" fillId="9" borderId="5" xfId="2" applyNumberFormat="1" applyFont="1" applyFill="1" applyBorder="1" applyAlignment="1">
      <alignment horizontal="center" vertical="top" wrapText="1"/>
    </xf>
    <xf numFmtId="167" fontId="2" fillId="9" borderId="6" xfId="2" applyNumberFormat="1" applyFont="1" applyFill="1" applyBorder="1" applyAlignment="1">
      <alignment horizontal="center" vertical="top" wrapText="1"/>
    </xf>
    <xf numFmtId="167" fontId="2" fillId="9" borderId="8" xfId="2" applyNumberFormat="1" applyFont="1" applyFill="1" applyBorder="1" applyAlignment="1">
      <alignment horizontal="center" vertical="top" wrapText="1"/>
    </xf>
    <xf numFmtId="167" fontId="2" fillId="9" borderId="2" xfId="2" applyNumberFormat="1" applyFont="1" applyFill="1" applyBorder="1" applyAlignment="1">
      <alignment horizontal="center" vertical="top" wrapText="1"/>
    </xf>
    <xf numFmtId="167" fontId="2" fillId="11" borderId="8" xfId="2" applyNumberFormat="1" applyFont="1" applyFill="1" applyBorder="1" applyAlignment="1">
      <alignment horizontal="center" vertical="top" wrapText="1"/>
    </xf>
    <xf numFmtId="167" fontId="2" fillId="11" borderId="6" xfId="2" applyNumberFormat="1" applyFont="1" applyFill="1" applyBorder="1" applyAlignment="1">
      <alignment horizontal="center" vertical="top" wrapText="1"/>
    </xf>
    <xf numFmtId="167" fontId="2" fillId="11" borderId="5" xfId="2" applyNumberFormat="1" applyFont="1" applyFill="1" applyBorder="1" applyAlignment="1">
      <alignment horizontal="center" vertical="top" wrapText="1"/>
    </xf>
    <xf numFmtId="0" fontId="2" fillId="4" borderId="6" xfId="0" applyFont="1" applyFill="1" applyBorder="1" applyAlignment="1">
      <alignment horizontal="center" vertical="top" wrapText="1"/>
    </xf>
    <xf numFmtId="167" fontId="2" fillId="9" borderId="2" xfId="2" applyNumberFormat="1" applyFont="1" applyFill="1" applyBorder="1" applyAlignment="1">
      <alignment horizontal="center" vertical="top"/>
    </xf>
    <xf numFmtId="167" fontId="2" fillId="9" borderId="82" xfId="2" applyNumberFormat="1" applyFont="1" applyFill="1" applyBorder="1" applyAlignment="1">
      <alignment horizontal="center" vertical="top" wrapText="1"/>
    </xf>
    <xf numFmtId="0" fontId="2" fillId="4" borderId="2" xfId="0" applyFont="1" applyFill="1" applyBorder="1" applyAlignment="1">
      <alignment horizontal="center" vertical="top" wrapText="1"/>
    </xf>
    <xf numFmtId="0" fontId="2" fillId="4" borderId="8" xfId="0" applyFont="1" applyFill="1" applyBorder="1" applyAlignment="1">
      <alignment horizontal="center" vertical="top" wrapText="1"/>
    </xf>
    <xf numFmtId="3" fontId="3" fillId="10" borderId="47" xfId="0" applyNumberFormat="1" applyFont="1" applyFill="1" applyBorder="1" applyAlignment="1">
      <alignment horizontal="center" vertical="top" wrapText="1"/>
    </xf>
    <xf numFmtId="3" fontId="3" fillId="10" borderId="37" xfId="0" applyNumberFormat="1" applyFont="1" applyFill="1" applyBorder="1" applyAlignment="1">
      <alignment horizontal="center" vertical="top" wrapText="1"/>
    </xf>
    <xf numFmtId="3" fontId="2" fillId="10" borderId="59" xfId="0" applyNumberFormat="1" applyFont="1" applyFill="1" applyBorder="1" applyAlignment="1">
      <alignment horizontal="center" vertical="top" wrapText="1"/>
    </xf>
    <xf numFmtId="3" fontId="2" fillId="0" borderId="50" xfId="0" applyNumberFormat="1" applyFont="1" applyBorder="1" applyAlignment="1">
      <alignment vertical="top" wrapText="1"/>
    </xf>
    <xf numFmtId="4" fontId="2" fillId="4" borderId="43" xfId="0" applyNumberFormat="1" applyFont="1" applyFill="1" applyBorder="1" applyAlignment="1">
      <alignment horizontal="center" vertical="top" wrapText="1"/>
    </xf>
    <xf numFmtId="3" fontId="2" fillId="4" borderId="36" xfId="0" applyNumberFormat="1" applyFont="1" applyFill="1" applyBorder="1" applyAlignment="1">
      <alignment horizontal="center" vertical="top" wrapText="1"/>
    </xf>
    <xf numFmtId="164" fontId="3" fillId="5" borderId="39" xfId="0" applyNumberFormat="1" applyFont="1" applyFill="1" applyBorder="1" applyAlignment="1">
      <alignment horizontal="center" vertical="top" wrapText="1"/>
    </xf>
    <xf numFmtId="164" fontId="3" fillId="2" borderId="83" xfId="0" applyNumberFormat="1" applyFont="1" applyFill="1" applyBorder="1" applyAlignment="1">
      <alignment horizontal="center" vertical="top" wrapText="1"/>
    </xf>
    <xf numFmtId="164" fontId="3" fillId="8" borderId="1" xfId="0" applyNumberFormat="1" applyFont="1" applyFill="1" applyBorder="1" applyAlignment="1">
      <alignment horizontal="center" vertical="top" wrapText="1"/>
    </xf>
    <xf numFmtId="3" fontId="2" fillId="0" borderId="29" xfId="0" applyNumberFormat="1" applyFont="1" applyBorder="1" applyAlignment="1">
      <alignment vertical="top" wrapText="1"/>
    </xf>
    <xf numFmtId="3" fontId="2" fillId="0" borderId="55" xfId="0" applyNumberFormat="1" applyFont="1" applyBorder="1" applyAlignment="1">
      <alignment vertical="top" wrapText="1"/>
    </xf>
    <xf numFmtId="3" fontId="2" fillId="0" borderId="51" xfId="0" applyNumberFormat="1" applyFont="1" applyBorder="1" applyAlignment="1">
      <alignment vertical="top" wrapText="1"/>
    </xf>
    <xf numFmtId="3" fontId="2" fillId="0" borderId="36" xfId="0" applyNumberFormat="1" applyFont="1" applyBorder="1" applyAlignment="1">
      <alignment vertical="top" wrapText="1"/>
    </xf>
    <xf numFmtId="3" fontId="2" fillId="0" borderId="62" xfId="0" applyNumberFormat="1" applyFont="1" applyBorder="1" applyAlignment="1">
      <alignment vertical="top" wrapText="1"/>
    </xf>
    <xf numFmtId="3" fontId="2" fillId="0" borderId="52" xfId="0" applyNumberFormat="1" applyFont="1" applyBorder="1" applyAlignment="1">
      <alignment vertical="top" wrapText="1"/>
    </xf>
    <xf numFmtId="3" fontId="2" fillId="0" borderId="6" xfId="0" applyNumberFormat="1" applyFont="1" applyBorder="1" applyAlignment="1">
      <alignment vertical="top" wrapText="1"/>
    </xf>
    <xf numFmtId="3" fontId="2" fillId="0" borderId="6" xfId="0" applyNumberFormat="1" applyFont="1" applyBorder="1" applyAlignment="1">
      <alignment horizontal="left" vertical="top" wrapText="1"/>
    </xf>
    <xf numFmtId="3" fontId="2" fillId="0" borderId="48" xfId="0" applyNumberFormat="1" applyFont="1" applyBorder="1" applyAlignment="1">
      <alignment horizontal="left" vertical="top" wrapText="1"/>
    </xf>
    <xf numFmtId="164" fontId="16" fillId="4" borderId="63" xfId="2" applyNumberFormat="1" applyFont="1" applyFill="1" applyBorder="1" applyAlignment="1">
      <alignment horizontal="center" vertical="top"/>
    </xf>
    <xf numFmtId="49" fontId="2" fillId="4" borderId="2" xfId="2" applyNumberFormat="1" applyFont="1" applyFill="1" applyBorder="1" applyAlignment="1">
      <alignment horizontal="center" vertical="top"/>
    </xf>
    <xf numFmtId="0" fontId="2" fillId="14" borderId="32" xfId="0" applyFont="1" applyFill="1" applyBorder="1" applyAlignment="1">
      <alignment horizontal="center" vertical="top" wrapText="1"/>
    </xf>
    <xf numFmtId="164" fontId="3" fillId="5" borderId="50" xfId="0" applyNumberFormat="1" applyFont="1" applyFill="1" applyBorder="1" applyAlignment="1">
      <alignment horizontal="center" vertical="top" wrapText="1"/>
    </xf>
    <xf numFmtId="164" fontId="3" fillId="5" borderId="26" xfId="0" applyNumberFormat="1" applyFont="1" applyFill="1" applyBorder="1" applyAlignment="1">
      <alignment horizontal="center" vertical="top" wrapText="1"/>
    </xf>
    <xf numFmtId="164" fontId="2" fillId="4" borderId="65" xfId="2" applyNumberFormat="1" applyFont="1" applyFill="1" applyBorder="1" applyAlignment="1">
      <alignment horizontal="center" vertical="top"/>
    </xf>
    <xf numFmtId="3" fontId="2" fillId="0" borderId="28" xfId="0" applyNumberFormat="1" applyFont="1" applyBorder="1" applyAlignment="1">
      <alignment vertical="top" wrapText="1"/>
    </xf>
    <xf numFmtId="3" fontId="2" fillId="0" borderId="34" xfId="0" applyNumberFormat="1" applyFont="1" applyBorder="1" applyAlignment="1">
      <alignment vertical="top" wrapText="1"/>
    </xf>
    <xf numFmtId="3" fontId="2" fillId="0" borderId="2" xfId="0" applyNumberFormat="1" applyFont="1" applyBorder="1" applyAlignment="1">
      <alignment vertical="top" wrapText="1"/>
    </xf>
    <xf numFmtId="3" fontId="2" fillId="0" borderId="8" xfId="0" applyNumberFormat="1" applyFont="1" applyBorder="1" applyAlignment="1">
      <alignment horizontal="left" vertical="top" wrapText="1"/>
    </xf>
    <xf numFmtId="164" fontId="3" fillId="5" borderId="46" xfId="0" applyNumberFormat="1" applyFont="1" applyFill="1" applyBorder="1" applyAlignment="1">
      <alignment horizontal="center" vertical="top" wrapText="1"/>
    </xf>
    <xf numFmtId="164" fontId="3" fillId="5" borderId="43" xfId="0" applyNumberFormat="1" applyFont="1" applyFill="1" applyBorder="1" applyAlignment="1">
      <alignment horizontal="center" vertical="top" wrapText="1"/>
    </xf>
    <xf numFmtId="0" fontId="2" fillId="4" borderId="32" xfId="2" applyNumberFormat="1" applyFont="1" applyFill="1" applyBorder="1" applyAlignment="1">
      <alignment horizontal="center" vertical="top" wrapText="1"/>
    </xf>
    <xf numFmtId="0" fontId="2" fillId="4" borderId="55" xfId="2" applyNumberFormat="1" applyFont="1" applyFill="1" applyBorder="1" applyAlignment="1">
      <alignment horizontal="center" vertical="top" wrapText="1"/>
    </xf>
    <xf numFmtId="0" fontId="2" fillId="4" borderId="62" xfId="2" applyNumberFormat="1" applyFont="1" applyFill="1" applyBorder="1" applyAlignment="1">
      <alignment horizontal="center" vertical="top" wrapText="1"/>
    </xf>
    <xf numFmtId="49" fontId="3" fillId="4" borderId="0" xfId="0" applyNumberFormat="1" applyFont="1" applyFill="1" applyAlignment="1">
      <alignment horizontal="center" vertical="top" wrapText="1"/>
    </xf>
    <xf numFmtId="3" fontId="2" fillId="0" borderId="30" xfId="0" applyNumberFormat="1" applyFont="1" applyBorder="1" applyAlignment="1">
      <alignment vertical="top" wrapText="1"/>
    </xf>
    <xf numFmtId="164" fontId="22" fillId="4" borderId="2" xfId="0" applyNumberFormat="1" applyFont="1" applyFill="1" applyBorder="1" applyAlignment="1">
      <alignment horizontal="center" vertical="top"/>
    </xf>
    <xf numFmtId="3" fontId="2" fillId="0" borderId="9" xfId="0" applyNumberFormat="1" applyFont="1" applyBorder="1" applyAlignment="1">
      <alignment horizontal="center" vertical="top" wrapText="1"/>
    </xf>
    <xf numFmtId="164" fontId="2" fillId="0" borderId="62" xfId="0" applyNumberFormat="1" applyFont="1" applyBorder="1" applyAlignment="1">
      <alignment horizontal="center" vertical="top" wrapText="1"/>
    </xf>
    <xf numFmtId="3" fontId="2" fillId="0" borderId="6" xfId="0" applyNumberFormat="1" applyFont="1" applyBorder="1" applyAlignment="1">
      <alignment horizontal="center" vertical="top"/>
    </xf>
    <xf numFmtId="3" fontId="2" fillId="0" borderId="15" xfId="0" applyNumberFormat="1" applyFont="1" applyBorder="1" applyAlignment="1">
      <alignment horizontal="center" vertical="top"/>
    </xf>
    <xf numFmtId="49" fontId="2" fillId="4" borderId="50" xfId="0" applyNumberFormat="1" applyFont="1" applyFill="1" applyBorder="1" applyAlignment="1">
      <alignment horizontal="center" vertical="top"/>
    </xf>
    <xf numFmtId="3" fontId="2" fillId="0" borderId="35" xfId="0" applyNumberFormat="1" applyFont="1" applyBorder="1" applyAlignment="1">
      <alignment vertical="top"/>
    </xf>
    <xf numFmtId="3" fontId="2" fillId="0" borderId="70" xfId="0" applyNumberFormat="1" applyFont="1" applyBorder="1" applyAlignment="1">
      <alignment vertical="top"/>
    </xf>
    <xf numFmtId="3" fontId="2" fillId="0" borderId="0" xfId="0" applyNumberFormat="1" applyFont="1" applyAlignment="1">
      <alignment vertical="top"/>
    </xf>
    <xf numFmtId="3" fontId="2" fillId="0" borderId="71" xfId="0" applyNumberFormat="1" applyFont="1" applyBorder="1" applyAlignment="1">
      <alignment vertical="top"/>
    </xf>
    <xf numFmtId="3" fontId="2" fillId="0" borderId="15" xfId="0" applyNumberFormat="1" applyFont="1" applyBorder="1" applyAlignment="1">
      <alignment vertical="top"/>
    </xf>
    <xf numFmtId="3" fontId="2" fillId="0" borderId="54" xfId="0" applyNumberFormat="1" applyFont="1" applyBorder="1" applyAlignment="1">
      <alignment vertical="top"/>
    </xf>
    <xf numFmtId="3" fontId="2" fillId="0" borderId="2" xfId="0" applyNumberFormat="1" applyFont="1" applyBorder="1" applyAlignment="1">
      <alignment vertical="top"/>
    </xf>
    <xf numFmtId="3" fontId="2" fillId="0" borderId="34" xfId="0" applyNumberFormat="1" applyFont="1" applyBorder="1" applyAlignment="1">
      <alignment vertical="top"/>
    </xf>
    <xf numFmtId="164" fontId="2" fillId="4" borderId="6" xfId="0" applyNumberFormat="1" applyFont="1" applyFill="1" applyBorder="1" applyAlignment="1">
      <alignment horizontal="center" vertical="top" wrapText="1"/>
    </xf>
    <xf numFmtId="164" fontId="2" fillId="4" borderId="9" xfId="0" applyNumberFormat="1" applyFont="1" applyFill="1" applyBorder="1" applyAlignment="1">
      <alignment horizontal="center" vertical="top" wrapText="1"/>
    </xf>
    <xf numFmtId="164" fontId="2" fillId="4" borderId="80" xfId="0" applyNumberFormat="1" applyFont="1" applyFill="1" applyBorder="1" applyAlignment="1">
      <alignment horizontal="center" vertical="top" wrapText="1"/>
    </xf>
    <xf numFmtId="164" fontId="3" fillId="2" borderId="14" xfId="0" applyNumberFormat="1" applyFont="1" applyFill="1" applyBorder="1" applyAlignment="1">
      <alignment horizontal="center" vertical="top" wrapText="1"/>
    </xf>
    <xf numFmtId="164" fontId="2" fillId="4" borderId="32" xfId="0" applyNumberFormat="1" applyFont="1" applyFill="1" applyBorder="1" applyAlignment="1">
      <alignment horizontal="center" vertical="top"/>
    </xf>
    <xf numFmtId="164" fontId="3" fillId="7" borderId="1" xfId="0" applyNumberFormat="1" applyFont="1" applyFill="1" applyBorder="1" applyAlignment="1">
      <alignment horizontal="center" vertical="top" wrapText="1"/>
    </xf>
    <xf numFmtId="164" fontId="3" fillId="8" borderId="83" xfId="0" applyNumberFormat="1" applyFont="1" applyFill="1" applyBorder="1" applyAlignment="1">
      <alignment horizontal="center" vertical="top" wrapText="1"/>
    </xf>
    <xf numFmtId="164" fontId="3" fillId="7" borderId="83" xfId="0" applyNumberFormat="1" applyFont="1" applyFill="1" applyBorder="1" applyAlignment="1">
      <alignment horizontal="center" vertical="top" wrapText="1"/>
    </xf>
    <xf numFmtId="3" fontId="3" fillId="0" borderId="23" xfId="0" applyNumberFormat="1" applyFont="1" applyBorder="1" applyAlignment="1">
      <alignment horizontal="center" vertical="center" textRotation="90" wrapText="1"/>
    </xf>
    <xf numFmtId="3" fontId="3" fillId="0" borderId="22" xfId="0" applyNumberFormat="1" applyFont="1" applyBorder="1" applyAlignment="1">
      <alignment horizontal="center" vertical="center" textRotation="90" wrapText="1"/>
    </xf>
    <xf numFmtId="165" fontId="3" fillId="7" borderId="80" xfId="0" applyNumberFormat="1" applyFont="1" applyFill="1" applyBorder="1" applyAlignment="1">
      <alignment horizontal="center" vertical="top" wrapText="1"/>
    </xf>
    <xf numFmtId="165" fontId="3" fillId="5" borderId="70" xfId="0" applyNumberFormat="1" applyFont="1" applyFill="1" applyBorder="1" applyAlignment="1">
      <alignment horizontal="center" vertical="top" wrapText="1"/>
    </xf>
    <xf numFmtId="164" fontId="2" fillId="0" borderId="32" xfId="0" applyNumberFormat="1" applyFont="1" applyFill="1" applyBorder="1" applyAlignment="1">
      <alignment horizontal="center" vertical="top" wrapText="1"/>
    </xf>
    <xf numFmtId="164" fontId="2" fillId="5" borderId="32" xfId="0" applyNumberFormat="1" applyFont="1" applyFill="1" applyBorder="1" applyAlignment="1">
      <alignment horizontal="center" vertical="top" wrapText="1"/>
    </xf>
    <xf numFmtId="164" fontId="3" fillId="7" borderId="32" xfId="0" applyNumberFormat="1" applyFont="1" applyFill="1" applyBorder="1" applyAlignment="1">
      <alignment horizontal="center" vertical="top" wrapText="1"/>
    </xf>
    <xf numFmtId="164" fontId="2" fillId="0" borderId="32" xfId="0" applyNumberFormat="1" applyFont="1" applyBorder="1" applyAlignment="1">
      <alignment horizontal="center" vertical="top" wrapText="1"/>
    </xf>
    <xf numFmtId="3" fontId="3" fillId="4" borderId="37" xfId="0" applyNumberFormat="1" applyFont="1" applyFill="1" applyBorder="1" applyAlignment="1">
      <alignment horizontal="center" wrapText="1"/>
    </xf>
    <xf numFmtId="3" fontId="2" fillId="0" borderId="56" xfId="0" applyNumberFormat="1" applyFont="1" applyBorder="1" applyAlignment="1">
      <alignment horizontal="center" vertical="top" wrapText="1"/>
    </xf>
    <xf numFmtId="165" fontId="3" fillId="0" borderId="33" xfId="0" applyNumberFormat="1" applyFont="1" applyBorder="1" applyAlignment="1">
      <alignment horizontal="center" vertical="center" textRotation="90" wrapText="1"/>
    </xf>
    <xf numFmtId="165" fontId="3" fillId="7" borderId="66" xfId="0" applyNumberFormat="1" applyFont="1" applyFill="1" applyBorder="1" applyAlignment="1">
      <alignment horizontal="center" vertical="top" wrapText="1"/>
    </xf>
    <xf numFmtId="165" fontId="3" fillId="5" borderId="63" xfId="0" applyNumberFormat="1" applyFont="1" applyFill="1" applyBorder="1" applyAlignment="1">
      <alignment horizontal="center" vertical="top" wrapText="1"/>
    </xf>
    <xf numFmtId="164" fontId="2" fillId="0" borderId="62" xfId="0" applyNumberFormat="1" applyFont="1" applyFill="1" applyBorder="1" applyAlignment="1">
      <alignment horizontal="center" vertical="top" wrapText="1"/>
    </xf>
    <xf numFmtId="164" fontId="2" fillId="5" borderId="62" xfId="0" applyNumberFormat="1" applyFont="1" applyFill="1" applyBorder="1" applyAlignment="1">
      <alignment horizontal="center" vertical="top" wrapText="1"/>
    </xf>
    <xf numFmtId="164" fontId="3" fillId="7" borderId="62" xfId="0" applyNumberFormat="1" applyFont="1" applyFill="1" applyBorder="1" applyAlignment="1">
      <alignment horizontal="center" vertical="top" wrapText="1"/>
    </xf>
    <xf numFmtId="3" fontId="2" fillId="0" borderId="62" xfId="0" applyNumberFormat="1" applyFont="1" applyBorder="1" applyAlignment="1">
      <alignment vertical="top"/>
    </xf>
    <xf numFmtId="3" fontId="2" fillId="0" borderId="33" xfId="0" applyNumberFormat="1" applyFont="1" applyBorder="1" applyAlignment="1">
      <alignment vertical="top" wrapText="1"/>
    </xf>
    <xf numFmtId="49" fontId="3" fillId="3" borderId="18" xfId="0" applyNumberFormat="1" applyFont="1" applyFill="1" applyBorder="1" applyAlignment="1">
      <alignment vertical="top"/>
    </xf>
    <xf numFmtId="167" fontId="2" fillId="9" borderId="5" xfId="2" applyNumberFormat="1" applyFont="1" applyFill="1" applyBorder="1" applyAlignment="1">
      <alignment horizontal="left" vertical="top" wrapText="1"/>
    </xf>
    <xf numFmtId="3" fontId="13" fillId="4" borderId="29" xfId="0" applyNumberFormat="1" applyFont="1" applyFill="1" applyBorder="1" applyAlignment="1">
      <alignment horizontal="center" vertical="top" wrapText="1"/>
    </xf>
    <xf numFmtId="3" fontId="2" fillId="4" borderId="21" xfId="0" applyNumberFormat="1" applyFont="1" applyFill="1" applyBorder="1" applyAlignment="1">
      <alignment horizontal="center" vertical="top" wrapText="1"/>
    </xf>
    <xf numFmtId="3" fontId="3" fillId="5" borderId="31" xfId="0" applyNumberFormat="1" applyFont="1" applyFill="1" applyBorder="1" applyAlignment="1">
      <alignment horizontal="right" vertical="top" wrapText="1"/>
    </xf>
    <xf numFmtId="3" fontId="2" fillId="4" borderId="35" xfId="0" applyNumberFormat="1" applyFont="1" applyFill="1" applyBorder="1" applyAlignment="1">
      <alignment horizontal="center" vertical="top" wrapText="1"/>
    </xf>
    <xf numFmtId="3" fontId="2" fillId="4" borderId="18" xfId="0" applyNumberFormat="1" applyFont="1" applyFill="1" applyBorder="1" applyAlignment="1">
      <alignment horizontal="center" vertical="top" wrapText="1"/>
    </xf>
    <xf numFmtId="3" fontId="2" fillId="4" borderId="28" xfId="0" applyNumberFormat="1" applyFont="1" applyFill="1" applyBorder="1" applyAlignment="1">
      <alignment horizontal="center" vertical="top" wrapText="1"/>
    </xf>
    <xf numFmtId="3" fontId="13" fillId="4" borderId="30" xfId="0" applyNumberFormat="1" applyFont="1" applyFill="1" applyBorder="1" applyAlignment="1">
      <alignment horizontal="center" vertical="top" wrapText="1"/>
    </xf>
    <xf numFmtId="3" fontId="2" fillId="4" borderId="8" xfId="0" applyNumberFormat="1" applyFont="1" applyFill="1" applyBorder="1" applyAlignment="1">
      <alignment horizontal="center" vertical="top" wrapText="1"/>
    </xf>
    <xf numFmtId="49" fontId="2" fillId="3" borderId="36" xfId="0" applyNumberFormat="1" applyFont="1" applyFill="1" applyBorder="1" applyAlignment="1">
      <alignment horizontal="center" vertical="top" wrapText="1"/>
    </xf>
    <xf numFmtId="49" fontId="2" fillId="4" borderId="18" xfId="0" applyNumberFormat="1" applyFont="1" applyFill="1" applyBorder="1" applyAlignment="1">
      <alignment horizontal="center" vertical="top" wrapText="1"/>
    </xf>
    <xf numFmtId="49" fontId="2" fillId="4" borderId="36" xfId="0" applyNumberFormat="1" applyFont="1" applyFill="1" applyBorder="1" applyAlignment="1">
      <alignment horizontal="center" vertical="top" wrapText="1"/>
    </xf>
    <xf numFmtId="3" fontId="13" fillId="4" borderId="18" xfId="0" applyNumberFormat="1" applyFont="1" applyFill="1" applyBorder="1" applyAlignment="1">
      <alignment horizontal="center" vertical="top" wrapText="1"/>
    </xf>
    <xf numFmtId="3" fontId="13" fillId="4" borderId="84" xfId="0" applyNumberFormat="1" applyFont="1" applyFill="1" applyBorder="1" applyAlignment="1">
      <alignment horizontal="center" vertical="top" wrapText="1"/>
    </xf>
    <xf numFmtId="3" fontId="3" fillId="5" borderId="31" xfId="0" applyNumberFormat="1" applyFont="1" applyFill="1" applyBorder="1" applyAlignment="1">
      <alignment horizontal="center" vertical="top" wrapText="1"/>
    </xf>
    <xf numFmtId="164" fontId="3" fillId="5" borderId="32" xfId="0" applyNumberFormat="1" applyFont="1" applyFill="1" applyBorder="1" applyAlignment="1">
      <alignment horizontal="center" vertical="top" wrapText="1"/>
    </xf>
    <xf numFmtId="164" fontId="3" fillId="5" borderId="31" xfId="0" applyNumberFormat="1" applyFont="1" applyFill="1" applyBorder="1" applyAlignment="1">
      <alignment horizontal="center" vertical="top" wrapText="1"/>
    </xf>
    <xf numFmtId="3" fontId="13" fillId="4" borderId="44" xfId="0" applyNumberFormat="1" applyFont="1" applyFill="1" applyBorder="1" applyAlignment="1">
      <alignment vertical="top" wrapText="1"/>
    </xf>
    <xf numFmtId="164" fontId="3" fillId="5" borderId="2" xfId="0" applyNumberFormat="1" applyFont="1" applyFill="1" applyBorder="1" applyAlignment="1">
      <alignment horizontal="center" vertical="top" wrapText="1"/>
    </xf>
    <xf numFmtId="164" fontId="3" fillId="5" borderId="55" xfId="0" applyNumberFormat="1" applyFont="1" applyFill="1" applyBorder="1" applyAlignment="1">
      <alignment horizontal="center" vertical="top" wrapText="1"/>
    </xf>
    <xf numFmtId="3" fontId="2" fillId="4" borderId="36" xfId="0" applyNumberFormat="1" applyFont="1" applyFill="1" applyBorder="1" applyAlignment="1">
      <alignment horizontal="left" vertical="top" wrapText="1"/>
    </xf>
    <xf numFmtId="164" fontId="16" fillId="4" borderId="63" xfId="0" applyNumberFormat="1" applyFont="1" applyFill="1" applyBorder="1" applyAlignment="1">
      <alignment horizontal="center" vertical="top" wrapText="1"/>
    </xf>
    <xf numFmtId="3" fontId="13" fillId="4" borderId="18" xfId="0" applyNumberFormat="1" applyFont="1" applyFill="1" applyBorder="1" applyAlignment="1">
      <alignment horizontal="center" vertical="top" wrapText="1"/>
    </xf>
    <xf numFmtId="3" fontId="6" fillId="0" borderId="0" xfId="0" applyNumberFormat="1" applyFont="1" applyBorder="1" applyAlignment="1">
      <alignment wrapText="1"/>
    </xf>
    <xf numFmtId="3" fontId="9" fillId="0" borderId="0" xfId="0" applyNumberFormat="1" applyFont="1" applyAlignment="1">
      <alignment wrapText="1"/>
    </xf>
    <xf numFmtId="3" fontId="6" fillId="0" borderId="0" xfId="0" applyNumberFormat="1" applyFont="1" applyAlignment="1">
      <alignment wrapText="1"/>
    </xf>
    <xf numFmtId="167" fontId="2" fillId="9" borderId="54" xfId="2" applyNumberFormat="1" applyFont="1" applyFill="1" applyBorder="1" applyAlignment="1">
      <alignment horizontal="left" vertical="top" wrapText="1"/>
    </xf>
    <xf numFmtId="167" fontId="2" fillId="9" borderId="52" xfId="2" applyNumberFormat="1" applyFont="1" applyFill="1" applyBorder="1" applyAlignment="1">
      <alignment vertical="top" wrapText="1"/>
    </xf>
    <xf numFmtId="3" fontId="2" fillId="4" borderId="33" xfId="0" applyNumberFormat="1" applyFont="1" applyFill="1" applyBorder="1" applyAlignment="1">
      <alignment horizontal="center" vertical="top" wrapText="1"/>
    </xf>
    <xf numFmtId="3" fontId="2" fillId="4" borderId="21" xfId="0" applyNumberFormat="1" applyFont="1" applyFill="1" applyBorder="1" applyAlignment="1">
      <alignment horizontal="center" vertical="top" wrapText="1"/>
    </xf>
    <xf numFmtId="3" fontId="2" fillId="4" borderId="10" xfId="0" applyNumberFormat="1" applyFont="1" applyFill="1" applyBorder="1" applyAlignment="1">
      <alignment horizontal="center" vertical="top" wrapText="1"/>
    </xf>
    <xf numFmtId="3" fontId="2" fillId="4" borderId="22" xfId="0" applyNumberFormat="1" applyFont="1" applyFill="1" applyBorder="1" applyAlignment="1">
      <alignment horizontal="center" vertical="top" wrapText="1"/>
    </xf>
    <xf numFmtId="3" fontId="2" fillId="4" borderId="13" xfId="0" applyNumberFormat="1" applyFont="1" applyFill="1" applyBorder="1" applyAlignment="1">
      <alignment horizontal="center" vertical="top" wrapText="1"/>
    </xf>
    <xf numFmtId="3" fontId="2" fillId="4" borderId="41" xfId="0" applyNumberFormat="1" applyFont="1" applyFill="1" applyBorder="1" applyAlignment="1">
      <alignment horizontal="center" vertical="top" wrapText="1"/>
    </xf>
    <xf numFmtId="3" fontId="2" fillId="4" borderId="6" xfId="0" applyNumberFormat="1" applyFont="1" applyFill="1" applyBorder="1" applyAlignment="1">
      <alignment horizontal="left" vertical="top" wrapText="1"/>
    </xf>
    <xf numFmtId="3" fontId="2" fillId="4" borderId="13" xfId="0" applyNumberFormat="1" applyFont="1" applyFill="1" applyBorder="1" applyAlignment="1">
      <alignment horizontal="center" vertical="top" wrapText="1"/>
    </xf>
    <xf numFmtId="3" fontId="2" fillId="4" borderId="18" xfId="0" applyNumberFormat="1" applyFont="1" applyFill="1" applyBorder="1" applyAlignment="1">
      <alignment horizontal="center" vertical="top" wrapText="1"/>
    </xf>
    <xf numFmtId="3" fontId="2" fillId="4" borderId="28" xfId="0" applyNumberFormat="1" applyFont="1" applyFill="1" applyBorder="1" applyAlignment="1">
      <alignment horizontal="center" vertical="top" wrapText="1"/>
    </xf>
    <xf numFmtId="49" fontId="3" fillId="8" borderId="17" xfId="0" applyNumberFormat="1" applyFont="1" applyFill="1" applyBorder="1" applyAlignment="1">
      <alignment horizontal="center" vertical="top"/>
    </xf>
    <xf numFmtId="3" fontId="2" fillId="4" borderId="50" xfId="0" applyNumberFormat="1" applyFont="1" applyFill="1" applyBorder="1" applyAlignment="1">
      <alignment vertical="top" wrapText="1"/>
    </xf>
    <xf numFmtId="3" fontId="15" fillId="4" borderId="55" xfId="0" applyNumberFormat="1" applyFont="1" applyFill="1" applyBorder="1" applyAlignment="1">
      <alignment horizontal="center" vertical="top" wrapText="1"/>
    </xf>
    <xf numFmtId="3" fontId="15" fillId="4" borderId="65" xfId="0" applyNumberFormat="1" applyFont="1" applyFill="1" applyBorder="1" applyAlignment="1">
      <alignment horizontal="center" vertical="top" wrapText="1"/>
    </xf>
    <xf numFmtId="3" fontId="15" fillId="4" borderId="50" xfId="0" applyNumberFormat="1" applyFont="1" applyFill="1" applyBorder="1" applyAlignment="1">
      <alignment horizontal="center" vertical="top" wrapText="1"/>
    </xf>
    <xf numFmtId="3" fontId="15" fillId="4" borderId="0" xfId="0" applyNumberFormat="1" applyFont="1" applyFill="1" applyAlignment="1">
      <alignment horizontal="center" vertical="top" wrapText="1"/>
    </xf>
    <xf numFmtId="3" fontId="15" fillId="4" borderId="32" xfId="0" applyNumberFormat="1" applyFont="1" applyFill="1" applyBorder="1" applyAlignment="1">
      <alignment horizontal="center" vertical="top" wrapText="1"/>
    </xf>
    <xf numFmtId="3" fontId="15" fillId="4" borderId="0" xfId="0" applyNumberFormat="1" applyFont="1" applyFill="1" applyBorder="1" applyAlignment="1">
      <alignment horizontal="center" vertical="top" wrapText="1"/>
    </xf>
    <xf numFmtId="164" fontId="15" fillId="4" borderId="35" xfId="0" applyNumberFormat="1" applyFont="1" applyFill="1" applyBorder="1" applyAlignment="1">
      <alignment horizontal="center" vertical="top" wrapText="1"/>
    </xf>
    <xf numFmtId="164" fontId="15" fillId="4" borderId="70" xfId="0" applyNumberFormat="1" applyFont="1" applyFill="1" applyBorder="1" applyAlignment="1">
      <alignment horizontal="center" vertical="top" wrapText="1"/>
    </xf>
    <xf numFmtId="3" fontId="15" fillId="4" borderId="35" xfId="0" applyNumberFormat="1" applyFont="1" applyFill="1" applyBorder="1" applyAlignment="1">
      <alignment horizontal="center" vertical="top" wrapText="1"/>
    </xf>
    <xf numFmtId="3" fontId="15" fillId="4" borderId="36" xfId="0" applyNumberFormat="1" applyFont="1" applyFill="1" applyBorder="1" applyAlignment="1">
      <alignment horizontal="center" vertical="top" wrapText="1"/>
    </xf>
    <xf numFmtId="3" fontId="15" fillId="0" borderId="50" xfId="0" applyNumberFormat="1" applyFont="1" applyBorder="1" applyAlignment="1">
      <alignment vertical="top" wrapText="1"/>
    </xf>
    <xf numFmtId="3" fontId="15" fillId="4" borderId="80" xfId="0" applyNumberFormat="1" applyFont="1" applyFill="1" applyBorder="1" applyAlignment="1">
      <alignment horizontal="center" vertical="top" wrapText="1"/>
    </xf>
    <xf numFmtId="3" fontId="15" fillId="4" borderId="27" xfId="0" applyNumberFormat="1" applyFont="1" applyFill="1" applyBorder="1" applyAlignment="1">
      <alignment horizontal="center" vertical="top" wrapText="1"/>
    </xf>
    <xf numFmtId="3" fontId="15" fillId="4" borderId="47" xfId="0" applyNumberFormat="1" applyFont="1" applyFill="1" applyBorder="1" applyAlignment="1">
      <alignment horizontal="center" vertical="top" wrapText="1"/>
    </xf>
    <xf numFmtId="3" fontId="15" fillId="4" borderId="19" xfId="0" applyNumberFormat="1" applyFont="1" applyFill="1" applyBorder="1" applyAlignment="1">
      <alignment horizontal="center" vertical="top" wrapText="1"/>
    </xf>
    <xf numFmtId="3" fontId="15" fillId="4" borderId="22" xfId="0" applyNumberFormat="1" applyFont="1" applyFill="1" applyBorder="1" applyAlignment="1">
      <alignment horizontal="center" vertical="top" wrapText="1"/>
    </xf>
    <xf numFmtId="3" fontId="15" fillId="4" borderId="13" xfId="0" applyNumberFormat="1" applyFont="1" applyFill="1" applyBorder="1" applyAlignment="1">
      <alignment horizontal="center" vertical="top" wrapText="1"/>
    </xf>
    <xf numFmtId="3" fontId="15" fillId="4" borderId="20" xfId="0" applyNumberFormat="1" applyFont="1" applyFill="1" applyBorder="1" applyAlignment="1">
      <alignment horizontal="center" vertical="top" wrapText="1"/>
    </xf>
    <xf numFmtId="3" fontId="23" fillId="2" borderId="45" xfId="0" applyNumberFormat="1" applyFont="1" applyFill="1" applyBorder="1" applyAlignment="1">
      <alignment vertical="top" wrapText="1"/>
    </xf>
    <xf numFmtId="3" fontId="23" fillId="8" borderId="45" xfId="0" applyNumberFormat="1" applyFont="1" applyFill="1" applyBorder="1" applyAlignment="1">
      <alignment vertical="top" wrapText="1"/>
    </xf>
    <xf numFmtId="3" fontId="15" fillId="8" borderId="45" xfId="0" applyNumberFormat="1" applyFont="1" applyFill="1" applyBorder="1" applyAlignment="1">
      <alignment horizontal="center" vertical="top" wrapText="1"/>
    </xf>
    <xf numFmtId="3" fontId="23" fillId="10" borderId="45" xfId="0" applyNumberFormat="1" applyFont="1" applyFill="1" applyBorder="1" applyAlignment="1">
      <alignment horizontal="left" vertical="top" wrapText="1"/>
    </xf>
    <xf numFmtId="3" fontId="24" fillId="4" borderId="18" xfId="0" applyNumberFormat="1" applyFont="1" applyFill="1" applyBorder="1" applyAlignment="1">
      <alignment horizontal="center" vertical="top" wrapText="1"/>
    </xf>
    <xf numFmtId="167" fontId="15" fillId="9" borderId="35" xfId="2" applyNumberFormat="1" applyFont="1" applyFill="1" applyBorder="1" applyAlignment="1">
      <alignment horizontal="center" vertical="top" wrapText="1"/>
    </xf>
    <xf numFmtId="167" fontId="15" fillId="9" borderId="18" xfId="2" applyNumberFormat="1" applyFont="1" applyFill="1" applyBorder="1" applyAlignment="1">
      <alignment horizontal="center" vertical="top" wrapText="1"/>
    </xf>
    <xf numFmtId="167" fontId="15" fillId="9" borderId="0" xfId="2" applyNumberFormat="1" applyFont="1" applyFill="1" applyBorder="1" applyAlignment="1">
      <alignment horizontal="center" vertical="top" wrapText="1"/>
    </xf>
    <xf numFmtId="168" fontId="15" fillId="9" borderId="18" xfId="2" applyNumberFormat="1" applyFont="1" applyFill="1" applyBorder="1" applyAlignment="1">
      <alignment horizontal="center" vertical="top" wrapText="1"/>
    </xf>
    <xf numFmtId="168" fontId="15" fillId="9" borderId="50" xfId="2" applyNumberFormat="1" applyFont="1" applyFill="1" applyBorder="1" applyAlignment="1">
      <alignment horizontal="center" vertical="top" wrapText="1"/>
    </xf>
    <xf numFmtId="0" fontId="15" fillId="4" borderId="70" xfId="0" applyFont="1" applyFill="1" applyBorder="1" applyAlignment="1">
      <alignment horizontal="center" vertical="top" wrapText="1"/>
    </xf>
    <xf numFmtId="167" fontId="15" fillId="9" borderId="50" xfId="2" applyNumberFormat="1" applyFont="1" applyFill="1" applyBorder="1" applyAlignment="1">
      <alignment horizontal="center" vertical="top" wrapText="1"/>
    </xf>
    <xf numFmtId="167" fontId="15" fillId="9" borderId="55" xfId="2" applyNumberFormat="1" applyFont="1" applyFill="1" applyBorder="1" applyAlignment="1">
      <alignment horizontal="center" vertical="top" wrapText="1"/>
    </xf>
    <xf numFmtId="167" fontId="15" fillId="9" borderId="32" xfId="2" applyNumberFormat="1" applyFont="1" applyFill="1" applyBorder="1" applyAlignment="1">
      <alignment horizontal="center" vertical="top" wrapText="1"/>
    </xf>
    <xf numFmtId="167" fontId="15" fillId="11" borderId="50" xfId="2" applyNumberFormat="1" applyFont="1" applyFill="1" applyBorder="1" applyAlignment="1">
      <alignment horizontal="center" vertical="top" wrapText="1"/>
    </xf>
    <xf numFmtId="167" fontId="15" fillId="11" borderId="18" xfId="2" applyNumberFormat="1" applyFont="1" applyFill="1" applyBorder="1" applyAlignment="1">
      <alignment horizontal="center" vertical="top" wrapText="1"/>
    </xf>
    <xf numFmtId="3" fontId="15" fillId="4" borderId="50" xfId="1" applyNumberFormat="1" applyFont="1" applyFill="1" applyBorder="1" applyAlignment="1">
      <alignment horizontal="center" vertical="top"/>
    </xf>
    <xf numFmtId="3" fontId="15" fillId="0" borderId="17" xfId="0" applyNumberFormat="1" applyFont="1" applyBorder="1" applyAlignment="1">
      <alignment vertical="top" wrapText="1"/>
    </xf>
    <xf numFmtId="3" fontId="15" fillId="0" borderId="29" xfId="0" applyNumberFormat="1" applyFont="1" applyBorder="1" applyAlignment="1">
      <alignment vertical="top" wrapText="1"/>
    </xf>
    <xf numFmtId="167" fontId="15" fillId="9" borderId="19" xfId="2" applyNumberFormat="1" applyFont="1" applyFill="1" applyBorder="1" applyAlignment="1">
      <alignment horizontal="center" vertical="top" wrapText="1"/>
    </xf>
    <xf numFmtId="167" fontId="15" fillId="17" borderId="3" xfId="2" applyNumberFormat="1" applyFont="1" applyFill="1" applyBorder="1" applyAlignment="1">
      <alignment horizontal="center" vertical="top" wrapText="1"/>
    </xf>
    <xf numFmtId="167" fontId="15" fillId="17" borderId="45" xfId="2" applyNumberFormat="1" applyFont="1" applyFill="1" applyBorder="1" applyAlignment="1">
      <alignment horizontal="center" vertical="top" wrapText="1"/>
    </xf>
    <xf numFmtId="167" fontId="15" fillId="17" borderId="45" xfId="2" applyNumberFormat="1" applyFont="1" applyFill="1" applyBorder="1" applyAlignment="1">
      <alignment vertical="top" wrapText="1"/>
    </xf>
    <xf numFmtId="167" fontId="15" fillId="17" borderId="37" xfId="2" applyNumberFormat="1" applyFont="1" applyFill="1" applyBorder="1" applyAlignment="1">
      <alignment vertical="top" wrapText="1"/>
    </xf>
    <xf numFmtId="3" fontId="15" fillId="4" borderId="80" xfId="0" applyNumberFormat="1" applyFont="1" applyFill="1" applyBorder="1" applyAlignment="1">
      <alignment horizontal="left" vertical="top" wrapText="1"/>
    </xf>
    <xf numFmtId="3" fontId="15" fillId="4" borderId="13" xfId="0" applyNumberFormat="1" applyFont="1" applyFill="1" applyBorder="1" applyAlignment="1">
      <alignment horizontal="left" vertical="top" wrapText="1"/>
    </xf>
    <xf numFmtId="3" fontId="15" fillId="0" borderId="27" xfId="0" applyNumberFormat="1" applyFont="1" applyBorder="1" applyAlignment="1">
      <alignment vertical="top"/>
    </xf>
    <xf numFmtId="3" fontId="23" fillId="4" borderId="65" xfId="0" applyNumberFormat="1" applyFont="1" applyFill="1" applyBorder="1" applyAlignment="1">
      <alignment horizontal="center" vertical="top" wrapText="1"/>
    </xf>
    <xf numFmtId="3" fontId="23" fillId="4" borderId="50" xfId="0" applyNumberFormat="1" applyFont="1" applyFill="1" applyBorder="1" applyAlignment="1">
      <alignment horizontal="center" vertical="top" wrapText="1"/>
    </xf>
    <xf numFmtId="3" fontId="15" fillId="10" borderId="37" xfId="0" applyNumberFormat="1" applyFont="1" applyFill="1" applyBorder="1" applyAlignment="1">
      <alignment horizontal="center" vertical="top" wrapText="1"/>
    </xf>
    <xf numFmtId="3" fontId="15" fillId="10" borderId="45" xfId="0" applyNumberFormat="1" applyFont="1" applyFill="1" applyBorder="1" applyAlignment="1">
      <alignment horizontal="center" vertical="top" wrapText="1"/>
    </xf>
    <xf numFmtId="3" fontId="15" fillId="10" borderId="0" xfId="0" applyNumberFormat="1" applyFont="1" applyFill="1" applyBorder="1" applyAlignment="1">
      <alignment horizontal="center" vertical="top" wrapText="1"/>
    </xf>
    <xf numFmtId="3" fontId="15" fillId="4" borderId="70" xfId="0" applyNumberFormat="1" applyFont="1" applyFill="1" applyBorder="1" applyAlignment="1">
      <alignment horizontal="center" vertical="top"/>
    </xf>
    <xf numFmtId="3" fontId="15" fillId="4" borderId="36" xfId="0" applyNumberFormat="1" applyFont="1" applyFill="1" applyBorder="1" applyAlignment="1">
      <alignment horizontal="center" vertical="top"/>
    </xf>
    <xf numFmtId="3" fontId="23" fillId="4" borderId="70" xfId="0" applyNumberFormat="1" applyFont="1" applyFill="1" applyBorder="1" applyAlignment="1">
      <alignment horizontal="center" vertical="top" wrapText="1"/>
    </xf>
    <xf numFmtId="3" fontId="23" fillId="4" borderId="36" xfId="0" applyNumberFormat="1" applyFont="1" applyFill="1" applyBorder="1" applyAlignment="1">
      <alignment horizontal="center" vertical="top" wrapText="1"/>
    </xf>
    <xf numFmtId="3" fontId="13" fillId="4" borderId="29" xfId="0" applyNumberFormat="1" applyFont="1" applyFill="1" applyBorder="1" applyAlignment="1">
      <alignment horizontal="center" vertical="top" wrapText="1"/>
    </xf>
    <xf numFmtId="3" fontId="2" fillId="4" borderId="10" xfId="0" applyNumberFormat="1" applyFont="1" applyFill="1" applyBorder="1" applyAlignment="1">
      <alignment horizontal="center" vertical="top" wrapText="1"/>
    </xf>
    <xf numFmtId="3" fontId="2" fillId="4" borderId="5" xfId="0" applyNumberFormat="1" applyFont="1" applyFill="1" applyBorder="1" applyAlignment="1">
      <alignment horizontal="center" vertical="top" wrapText="1"/>
    </xf>
    <xf numFmtId="3" fontId="2" fillId="4" borderId="0" xfId="0" applyNumberFormat="1" applyFont="1" applyFill="1" applyBorder="1" applyAlignment="1">
      <alignment horizontal="left" vertical="top" wrapText="1"/>
    </xf>
    <xf numFmtId="3" fontId="2" fillId="4" borderId="13" xfId="0" applyNumberFormat="1" applyFont="1" applyFill="1" applyBorder="1" applyAlignment="1">
      <alignment horizontal="center" vertical="top" wrapText="1"/>
    </xf>
    <xf numFmtId="167" fontId="2" fillId="9" borderId="36" xfId="2" applyNumberFormat="1" applyFont="1" applyFill="1" applyBorder="1" applyAlignment="1">
      <alignment horizontal="center" vertical="top" wrapText="1"/>
    </xf>
    <xf numFmtId="3" fontId="2" fillId="4" borderId="63" xfId="0" applyNumberFormat="1" applyFont="1" applyFill="1" applyBorder="1" applyAlignment="1">
      <alignment horizontal="center" vertical="top" wrapText="1"/>
    </xf>
    <xf numFmtId="167" fontId="2" fillId="9" borderId="35" xfId="2" applyNumberFormat="1" applyFont="1" applyFill="1" applyBorder="1" applyAlignment="1">
      <alignment horizontal="center" vertical="top" wrapText="1"/>
    </xf>
    <xf numFmtId="164" fontId="2" fillId="4" borderId="13" xfId="0" applyNumberFormat="1" applyFont="1" applyFill="1" applyBorder="1" applyAlignment="1">
      <alignment horizontal="center" vertical="top" wrapText="1"/>
    </xf>
    <xf numFmtId="3" fontId="2" fillId="0" borderId="28" xfId="0" applyNumberFormat="1" applyFont="1" applyFill="1" applyBorder="1" applyAlignment="1">
      <alignment horizontal="center" vertical="top" wrapText="1"/>
    </xf>
    <xf numFmtId="3" fontId="2" fillId="4" borderId="8" xfId="0" applyNumberFormat="1" applyFont="1" applyFill="1" applyBorder="1" applyAlignment="1">
      <alignment horizontal="center" vertical="top" wrapText="1"/>
    </xf>
    <xf numFmtId="49" fontId="2" fillId="3" borderId="18" xfId="0" applyNumberFormat="1" applyFont="1" applyFill="1" applyBorder="1" applyAlignment="1">
      <alignment horizontal="center" vertical="top" wrapText="1"/>
    </xf>
    <xf numFmtId="164" fontId="2" fillId="4" borderId="26" xfId="0" applyNumberFormat="1" applyFont="1" applyFill="1" applyBorder="1" applyAlignment="1">
      <alignment horizontal="center" vertical="top" wrapText="1"/>
    </xf>
    <xf numFmtId="3" fontId="22" fillId="4" borderId="32" xfId="0" applyNumberFormat="1" applyFont="1" applyFill="1" applyBorder="1" applyAlignment="1">
      <alignment horizontal="center" vertical="top" wrapText="1"/>
    </xf>
    <xf numFmtId="3" fontId="22" fillId="4" borderId="55" xfId="0" applyNumberFormat="1" applyFont="1" applyFill="1" applyBorder="1" applyAlignment="1">
      <alignment horizontal="center" vertical="top" wrapText="1"/>
    </xf>
    <xf numFmtId="3" fontId="22" fillId="4" borderId="62" xfId="0" applyNumberFormat="1" applyFont="1" applyFill="1" applyBorder="1" applyAlignment="1">
      <alignment horizontal="center" vertical="top" wrapText="1"/>
    </xf>
    <xf numFmtId="3" fontId="22" fillId="4" borderId="28" xfId="0" applyNumberFormat="1" applyFont="1" applyFill="1" applyBorder="1" applyAlignment="1">
      <alignment horizontal="center" vertical="top" wrapText="1"/>
    </xf>
    <xf numFmtId="167" fontId="22" fillId="9" borderId="48" xfId="2" applyNumberFormat="1" applyFont="1" applyFill="1" applyBorder="1" applyAlignment="1">
      <alignment horizontal="center" vertical="top" wrapText="1"/>
    </xf>
    <xf numFmtId="3" fontId="15" fillId="4" borderId="63" xfId="0" applyNumberFormat="1" applyFont="1" applyFill="1" applyBorder="1" applyAlignment="1">
      <alignment horizontal="center" vertical="top" wrapText="1"/>
    </xf>
    <xf numFmtId="167" fontId="22" fillId="9" borderId="32" xfId="2" applyNumberFormat="1" applyFont="1" applyFill="1" applyBorder="1" applyAlignment="1">
      <alignment horizontal="center" vertical="top" wrapText="1"/>
    </xf>
    <xf numFmtId="167" fontId="22" fillId="9" borderId="50" xfId="2" applyNumberFormat="1" applyFont="1" applyFill="1" applyBorder="1" applyAlignment="1">
      <alignment horizontal="center" vertical="top" wrapText="1"/>
    </xf>
    <xf numFmtId="167" fontId="22" fillId="9" borderId="34" xfId="2" applyNumberFormat="1" applyFont="1" applyFill="1" applyBorder="1" applyAlignment="1">
      <alignment horizontal="center" vertical="top" wrapText="1"/>
    </xf>
    <xf numFmtId="164" fontId="2" fillId="4" borderId="25" xfId="0" applyNumberFormat="1" applyFont="1" applyFill="1" applyBorder="1" applyAlignment="1">
      <alignment horizontal="center" vertical="top" wrapText="1"/>
    </xf>
    <xf numFmtId="164" fontId="2" fillId="0" borderId="35" xfId="0" applyNumberFormat="1" applyFont="1" applyBorder="1" applyAlignment="1">
      <alignment horizontal="center" vertical="center"/>
    </xf>
    <xf numFmtId="3" fontId="2" fillId="4" borderId="81" xfId="0" applyNumberFormat="1" applyFont="1" applyFill="1" applyBorder="1" applyAlignment="1">
      <alignment horizontal="center" vertical="top" wrapText="1"/>
    </xf>
    <xf numFmtId="3" fontId="2" fillId="4" borderId="0" xfId="0" applyNumberFormat="1" applyFont="1" applyFill="1" applyAlignment="1">
      <alignment horizontal="center" vertical="top" wrapText="1"/>
    </xf>
    <xf numFmtId="3" fontId="2" fillId="4" borderId="43" xfId="0" applyNumberFormat="1" applyFont="1" applyFill="1" applyBorder="1" applyAlignment="1">
      <alignment horizontal="center" vertical="top" wrapText="1"/>
    </xf>
    <xf numFmtId="3" fontId="2" fillId="0" borderId="43" xfId="0" applyNumberFormat="1" applyFont="1" applyBorder="1" applyAlignment="1">
      <alignment horizontal="center" vertical="top"/>
    </xf>
    <xf numFmtId="3" fontId="2" fillId="0" borderId="55" xfId="0" applyNumberFormat="1" applyFont="1" applyBorder="1" applyAlignment="1">
      <alignment horizontal="center" vertical="top"/>
    </xf>
    <xf numFmtId="164" fontId="2" fillId="0" borderId="17" xfId="0" applyNumberFormat="1" applyFont="1" applyFill="1" applyBorder="1" applyAlignment="1">
      <alignment horizontal="center" vertical="top" wrapText="1"/>
    </xf>
    <xf numFmtId="164" fontId="2" fillId="0" borderId="35" xfId="0" applyNumberFormat="1" applyFont="1" applyFill="1" applyBorder="1" applyAlignment="1">
      <alignment horizontal="center" vertical="top" wrapText="1"/>
    </xf>
    <xf numFmtId="0" fontId="2" fillId="4" borderId="54" xfId="0" applyFont="1" applyFill="1" applyBorder="1" applyAlignment="1">
      <alignment vertical="top" wrapText="1"/>
    </xf>
    <xf numFmtId="164" fontId="2" fillId="0" borderId="36" xfId="0" applyNumberFormat="1" applyFont="1" applyFill="1" applyBorder="1" applyAlignment="1">
      <alignment horizontal="center" vertical="top" wrapText="1"/>
    </xf>
    <xf numFmtId="167" fontId="2" fillId="9" borderId="77" xfId="2" applyNumberFormat="1" applyFont="1" applyFill="1" applyBorder="1" applyAlignment="1">
      <alignment horizontal="center" vertical="top" wrapText="1"/>
    </xf>
    <xf numFmtId="167" fontId="2" fillId="9" borderId="78" xfId="2" applyNumberFormat="1" applyFont="1" applyFill="1" applyBorder="1" applyAlignment="1">
      <alignment horizontal="center" vertical="top" wrapText="1"/>
    </xf>
    <xf numFmtId="3" fontId="2" fillId="0" borderId="70" xfId="0" applyNumberFormat="1" applyFont="1" applyBorder="1" applyAlignment="1">
      <alignment vertical="top" wrapText="1"/>
    </xf>
    <xf numFmtId="3" fontId="2" fillId="4" borderId="30" xfId="0" applyNumberFormat="1" applyFont="1" applyFill="1" applyBorder="1" applyAlignment="1">
      <alignment horizontal="center" vertical="top" wrapText="1"/>
    </xf>
    <xf numFmtId="4" fontId="2" fillId="4" borderId="32" xfId="0" applyNumberFormat="1" applyFont="1" applyFill="1" applyBorder="1" applyAlignment="1">
      <alignment horizontal="center" vertical="top" wrapText="1"/>
    </xf>
    <xf numFmtId="3" fontId="2" fillId="0" borderId="62" xfId="0" applyNumberFormat="1" applyFont="1" applyFill="1" applyBorder="1" applyAlignment="1">
      <alignment horizontal="center" vertical="top" wrapText="1"/>
    </xf>
    <xf numFmtId="3" fontId="2" fillId="0" borderId="32" xfId="0" applyNumberFormat="1" applyFont="1" applyFill="1" applyBorder="1" applyAlignment="1">
      <alignment horizontal="center" vertical="top" wrapText="1"/>
    </xf>
    <xf numFmtId="3" fontId="2" fillId="0" borderId="50" xfId="0" applyNumberFormat="1" applyFont="1" applyFill="1" applyBorder="1" applyAlignment="1">
      <alignment horizontal="center" vertical="top" wrapText="1"/>
    </xf>
    <xf numFmtId="3" fontId="25" fillId="4" borderId="55" xfId="0" applyNumberFormat="1" applyFont="1" applyFill="1" applyBorder="1" applyAlignment="1">
      <alignment horizontal="center" vertical="top" wrapText="1"/>
    </xf>
    <xf numFmtId="3" fontId="25" fillId="4" borderId="62" xfId="0" applyNumberFormat="1" applyFont="1" applyFill="1" applyBorder="1" applyAlignment="1">
      <alignment horizontal="center" vertical="top" wrapText="1"/>
    </xf>
    <xf numFmtId="3" fontId="2" fillId="4" borderId="54" xfId="0" applyNumberFormat="1" applyFont="1" applyFill="1" applyBorder="1" applyAlignment="1">
      <alignment horizontal="left" vertical="top" wrapText="1"/>
    </xf>
    <xf numFmtId="3" fontId="2" fillId="4" borderId="35" xfId="0" applyNumberFormat="1" applyFont="1" applyFill="1" applyBorder="1" applyAlignment="1">
      <alignment horizontal="center" vertical="top" wrapText="1"/>
    </xf>
    <xf numFmtId="3" fontId="2" fillId="4" borderId="34" xfId="0" applyNumberFormat="1" applyFont="1" applyFill="1" applyBorder="1" applyAlignment="1">
      <alignment horizontal="center" vertical="top"/>
    </xf>
    <xf numFmtId="3" fontId="2" fillId="4" borderId="21" xfId="0" applyNumberFormat="1" applyFont="1" applyFill="1" applyBorder="1" applyAlignment="1">
      <alignment horizontal="center" vertical="top"/>
    </xf>
    <xf numFmtId="3" fontId="2" fillId="4" borderId="50" xfId="0" applyNumberFormat="1" applyFont="1" applyFill="1" applyBorder="1" applyAlignment="1">
      <alignment horizontal="center" vertical="top" wrapText="1"/>
    </xf>
    <xf numFmtId="3" fontId="2" fillId="4" borderId="5" xfId="0" applyNumberFormat="1" applyFont="1" applyFill="1" applyBorder="1" applyAlignment="1">
      <alignment horizontal="left" vertical="top" wrapText="1"/>
    </xf>
    <xf numFmtId="3" fontId="2" fillId="4" borderId="33" xfId="0" applyNumberFormat="1" applyFont="1" applyFill="1" applyBorder="1" applyAlignment="1">
      <alignment horizontal="center" vertical="top" wrapText="1"/>
    </xf>
    <xf numFmtId="3" fontId="2" fillId="4" borderId="21" xfId="0" applyNumberFormat="1" applyFont="1" applyFill="1" applyBorder="1" applyAlignment="1">
      <alignment horizontal="center" vertical="top" wrapText="1"/>
    </xf>
    <xf numFmtId="3" fontId="2" fillId="4" borderId="18" xfId="0" applyNumberFormat="1" applyFont="1" applyFill="1" applyBorder="1" applyAlignment="1">
      <alignment horizontal="left" vertical="top" wrapText="1"/>
    </xf>
    <xf numFmtId="164" fontId="2" fillId="4" borderId="63" xfId="0" applyNumberFormat="1" applyFont="1" applyFill="1" applyBorder="1" applyAlignment="1">
      <alignment horizontal="center" vertical="top" wrapText="1"/>
    </xf>
    <xf numFmtId="3" fontId="13" fillId="4" borderId="30" xfId="0" applyNumberFormat="1" applyFont="1" applyFill="1" applyBorder="1" applyAlignment="1">
      <alignment horizontal="center" vertical="top" wrapText="1"/>
    </xf>
    <xf numFmtId="3" fontId="13" fillId="4" borderId="29" xfId="0" applyNumberFormat="1" applyFont="1" applyFill="1" applyBorder="1" applyAlignment="1">
      <alignment horizontal="center" vertical="top" wrapText="1"/>
    </xf>
    <xf numFmtId="3" fontId="2" fillId="4" borderId="10" xfId="0" applyNumberFormat="1" applyFont="1" applyFill="1" applyBorder="1" applyAlignment="1">
      <alignment horizontal="center" vertical="top" wrapText="1"/>
    </xf>
    <xf numFmtId="3" fontId="2" fillId="4" borderId="5" xfId="0" applyNumberFormat="1" applyFont="1" applyFill="1" applyBorder="1" applyAlignment="1">
      <alignment horizontal="center" vertical="top" wrapText="1"/>
    </xf>
    <xf numFmtId="3" fontId="2" fillId="0" borderId="0" xfId="0" applyNumberFormat="1" applyFont="1" applyBorder="1" applyAlignment="1">
      <alignment horizontal="left" vertical="top" wrapText="1"/>
    </xf>
    <xf numFmtId="164" fontId="2" fillId="4" borderId="56" xfId="0" applyNumberFormat="1" applyFont="1" applyFill="1" applyBorder="1" applyAlignment="1">
      <alignment horizontal="center" vertical="top" wrapText="1"/>
    </xf>
    <xf numFmtId="167" fontId="2" fillId="9" borderId="8" xfId="2" applyNumberFormat="1" applyFont="1" applyFill="1" applyBorder="1" applyAlignment="1">
      <alignment horizontal="left" vertical="top" wrapText="1"/>
    </xf>
    <xf numFmtId="3" fontId="2" fillId="4" borderId="22" xfId="0" applyNumberFormat="1" applyFont="1" applyFill="1" applyBorder="1" applyAlignment="1">
      <alignment horizontal="center" vertical="top" wrapText="1"/>
    </xf>
    <xf numFmtId="3" fontId="2" fillId="4" borderId="35" xfId="0" applyNumberFormat="1" applyFont="1" applyFill="1" applyBorder="1" applyAlignment="1">
      <alignment horizontal="center" vertical="top" wrapText="1"/>
    </xf>
    <xf numFmtId="3" fontId="2" fillId="4" borderId="13" xfId="0" applyNumberFormat="1" applyFont="1" applyFill="1" applyBorder="1" applyAlignment="1">
      <alignment horizontal="center" vertical="top" wrapText="1"/>
    </xf>
    <xf numFmtId="3" fontId="2" fillId="4" borderId="18" xfId="0" applyNumberFormat="1" applyFont="1" applyFill="1" applyBorder="1" applyAlignment="1">
      <alignment horizontal="center" vertical="top" wrapText="1"/>
    </xf>
    <xf numFmtId="3" fontId="2" fillId="4" borderId="28" xfId="0" applyNumberFormat="1" applyFont="1" applyFill="1" applyBorder="1" applyAlignment="1">
      <alignment horizontal="center" vertical="top" wrapText="1"/>
    </xf>
    <xf numFmtId="4" fontId="2" fillId="4" borderId="65" xfId="0" applyNumberFormat="1" applyFont="1" applyFill="1" applyBorder="1" applyAlignment="1">
      <alignment horizontal="center" vertical="top" wrapText="1"/>
    </xf>
    <xf numFmtId="164" fontId="2" fillId="4" borderId="50" xfId="0" applyNumberFormat="1" applyFont="1" applyFill="1" applyBorder="1" applyAlignment="1">
      <alignment horizontal="center" vertical="top" wrapText="1"/>
    </xf>
    <xf numFmtId="164" fontId="2" fillId="4" borderId="36" xfId="0" applyNumberFormat="1" applyFont="1" applyFill="1" applyBorder="1" applyAlignment="1">
      <alignment horizontal="center" vertical="top" wrapText="1"/>
    </xf>
    <xf numFmtId="3" fontId="2" fillId="0" borderId="54" xfId="0" applyNumberFormat="1" applyFont="1" applyBorder="1" applyAlignment="1">
      <alignment vertical="top" wrapText="1"/>
    </xf>
    <xf numFmtId="3" fontId="2" fillId="0" borderId="31" xfId="0" applyNumberFormat="1" applyFont="1" applyBorder="1" applyAlignment="1">
      <alignment vertical="top" wrapText="1"/>
    </xf>
    <xf numFmtId="3" fontId="2" fillId="4" borderId="34" xfId="0" applyNumberFormat="1" applyFont="1" applyFill="1" applyBorder="1" applyAlignment="1">
      <alignment horizontal="center" vertical="top" wrapText="1"/>
    </xf>
    <xf numFmtId="167" fontId="2" fillId="9" borderId="36" xfId="2" applyNumberFormat="1" applyFont="1" applyFill="1" applyBorder="1" applyAlignment="1">
      <alignment horizontal="center" vertical="top" wrapText="1"/>
    </xf>
    <xf numFmtId="3" fontId="2" fillId="4" borderId="63" xfId="0" applyNumberFormat="1" applyFont="1" applyFill="1" applyBorder="1" applyAlignment="1">
      <alignment horizontal="center" vertical="top" wrapText="1"/>
    </xf>
    <xf numFmtId="167" fontId="2" fillId="9" borderId="35" xfId="2" applyNumberFormat="1" applyFont="1" applyFill="1" applyBorder="1" applyAlignment="1">
      <alignment horizontal="center" vertical="top" wrapText="1"/>
    </xf>
    <xf numFmtId="164" fontId="2" fillId="4" borderId="18" xfId="0" applyNumberFormat="1" applyFont="1" applyFill="1" applyBorder="1" applyAlignment="1">
      <alignment horizontal="center" vertical="top" wrapText="1"/>
    </xf>
    <xf numFmtId="167" fontId="2" fillId="9" borderId="70" xfId="2" applyNumberFormat="1" applyFont="1" applyFill="1" applyBorder="1" applyAlignment="1">
      <alignment horizontal="center" vertical="top" wrapText="1"/>
    </xf>
    <xf numFmtId="3" fontId="2" fillId="4" borderId="36" xfId="0" applyNumberFormat="1" applyFont="1" applyFill="1" applyBorder="1" applyAlignment="1">
      <alignment horizontal="center" vertical="top" wrapText="1"/>
    </xf>
    <xf numFmtId="3" fontId="2" fillId="4" borderId="6" xfId="0" applyNumberFormat="1" applyFont="1" applyFill="1" applyBorder="1" applyAlignment="1">
      <alignment horizontal="center" vertical="top" wrapText="1"/>
    </xf>
    <xf numFmtId="49" fontId="2" fillId="4" borderId="50" xfId="0" applyNumberFormat="1" applyFont="1" applyFill="1" applyBorder="1" applyAlignment="1">
      <alignment horizontal="center" vertical="top" wrapText="1"/>
    </xf>
    <xf numFmtId="49" fontId="2" fillId="4" borderId="18" xfId="0" applyNumberFormat="1" applyFont="1" applyFill="1" applyBorder="1" applyAlignment="1">
      <alignment horizontal="center" vertical="top" wrapText="1"/>
    </xf>
    <xf numFmtId="3" fontId="13" fillId="4" borderId="18" xfId="0" applyNumberFormat="1" applyFont="1" applyFill="1" applyBorder="1" applyAlignment="1">
      <alignment horizontal="center" vertical="top" wrapText="1"/>
    </xf>
    <xf numFmtId="3" fontId="13" fillId="4" borderId="36" xfId="0" applyNumberFormat="1" applyFont="1" applyFill="1" applyBorder="1" applyAlignment="1">
      <alignment horizontal="center" vertical="top" wrapText="1"/>
    </xf>
    <xf numFmtId="3" fontId="2" fillId="4" borderId="52" xfId="0" applyNumberFormat="1" applyFont="1" applyFill="1" applyBorder="1" applyAlignment="1">
      <alignment horizontal="left" vertical="top" wrapText="1"/>
    </xf>
    <xf numFmtId="3" fontId="2" fillId="4" borderId="41" xfId="0" applyNumberFormat="1" applyFont="1" applyFill="1" applyBorder="1" applyAlignment="1">
      <alignment horizontal="center" vertical="top" wrapText="1"/>
    </xf>
    <xf numFmtId="3" fontId="13" fillId="4" borderId="50" xfId="0" applyNumberFormat="1" applyFont="1" applyFill="1" applyBorder="1" applyAlignment="1">
      <alignment horizontal="center" vertical="top" wrapText="1"/>
    </xf>
    <xf numFmtId="3" fontId="2" fillId="4" borderId="36" xfId="0" applyNumberFormat="1" applyFont="1" applyFill="1" applyBorder="1" applyAlignment="1">
      <alignment vertical="top" wrapText="1"/>
    </xf>
    <xf numFmtId="3" fontId="2" fillId="4" borderId="51" xfId="0" applyNumberFormat="1" applyFont="1" applyFill="1" applyBorder="1" applyAlignment="1">
      <alignment horizontal="center" vertical="top" wrapText="1"/>
    </xf>
    <xf numFmtId="3" fontId="2" fillId="4" borderId="52" xfId="0" applyNumberFormat="1" applyFont="1" applyFill="1" applyBorder="1" applyAlignment="1">
      <alignment horizontal="center" vertical="top" wrapText="1"/>
    </xf>
    <xf numFmtId="164" fontId="2" fillId="4" borderId="0" xfId="0" applyNumberFormat="1" applyFont="1" applyFill="1" applyBorder="1" applyAlignment="1">
      <alignment horizontal="center" vertical="top" wrapText="1"/>
    </xf>
    <xf numFmtId="164" fontId="2" fillId="4" borderId="48" xfId="0" applyNumberFormat="1" applyFont="1" applyFill="1" applyBorder="1" applyAlignment="1">
      <alignment horizontal="center" vertical="top" wrapText="1"/>
    </xf>
    <xf numFmtId="164" fontId="2" fillId="4" borderId="5" xfId="0" applyNumberFormat="1" applyFont="1" applyFill="1" applyBorder="1" applyAlignment="1">
      <alignment horizontal="center" vertical="top" wrapText="1"/>
    </xf>
    <xf numFmtId="3" fontId="2" fillId="4" borderId="8" xfId="0" applyNumberFormat="1" applyFont="1" applyFill="1" applyBorder="1" applyAlignment="1">
      <alignment horizontal="center" vertical="top" wrapText="1"/>
    </xf>
    <xf numFmtId="49" fontId="2" fillId="3" borderId="18" xfId="0" applyNumberFormat="1" applyFont="1" applyFill="1" applyBorder="1" applyAlignment="1">
      <alignment horizontal="center" vertical="top" wrapText="1"/>
    </xf>
    <xf numFmtId="49" fontId="2" fillId="3" borderId="36" xfId="0" applyNumberFormat="1" applyFont="1" applyFill="1" applyBorder="1" applyAlignment="1">
      <alignment horizontal="center" vertical="top" wrapText="1"/>
    </xf>
    <xf numFmtId="164" fontId="2" fillId="4" borderId="26" xfId="0" applyNumberFormat="1" applyFont="1" applyFill="1" applyBorder="1" applyAlignment="1">
      <alignment horizontal="center" vertical="top" wrapText="1"/>
    </xf>
    <xf numFmtId="164" fontId="2" fillId="4" borderId="17" xfId="0" applyNumberFormat="1" applyFont="1" applyFill="1" applyBorder="1" applyAlignment="1">
      <alignment horizontal="center" vertical="top" wrapText="1"/>
    </xf>
    <xf numFmtId="164" fontId="2" fillId="4" borderId="52" xfId="0" applyNumberFormat="1" applyFont="1" applyFill="1" applyBorder="1" applyAlignment="1">
      <alignment horizontal="center" vertical="top" wrapText="1"/>
    </xf>
    <xf numFmtId="3" fontId="3" fillId="4" borderId="29" xfId="0" applyNumberFormat="1" applyFont="1" applyFill="1" applyBorder="1" applyAlignment="1">
      <alignment horizontal="left" vertical="top" wrapText="1"/>
    </xf>
    <xf numFmtId="164" fontId="2" fillId="4" borderId="65" xfId="0" applyNumberFormat="1" applyFont="1" applyFill="1" applyBorder="1" applyAlignment="1">
      <alignment horizontal="center" vertical="top" wrapText="1"/>
    </xf>
    <xf numFmtId="164" fontId="2" fillId="4" borderId="70" xfId="0" applyNumberFormat="1" applyFont="1" applyFill="1" applyBorder="1" applyAlignment="1">
      <alignment horizontal="center" vertical="top" wrapText="1"/>
    </xf>
    <xf numFmtId="3" fontId="2" fillId="4" borderId="21" xfId="0" applyNumberFormat="1" applyFont="1" applyFill="1" applyBorder="1" applyAlignment="1">
      <alignment vertical="top" wrapText="1"/>
    </xf>
    <xf numFmtId="164" fontId="2" fillId="4" borderId="2" xfId="2" applyNumberFormat="1" applyFont="1" applyFill="1" applyBorder="1" applyAlignment="1">
      <alignment horizontal="center" vertical="top"/>
    </xf>
    <xf numFmtId="0" fontId="2" fillId="4" borderId="25" xfId="2" applyNumberFormat="1" applyFont="1" applyFill="1" applyBorder="1" applyAlignment="1">
      <alignment horizontal="center" vertical="top" wrapText="1"/>
    </xf>
    <xf numFmtId="164" fontId="2" fillId="4" borderId="25" xfId="0" applyNumberFormat="1" applyFont="1" applyFill="1" applyBorder="1" applyAlignment="1">
      <alignment horizontal="center" vertical="top"/>
    </xf>
    <xf numFmtId="3" fontId="2" fillId="0" borderId="67" xfId="0" applyNumberFormat="1" applyFont="1" applyBorder="1" applyAlignment="1">
      <alignment horizontal="center" vertical="top" wrapText="1"/>
    </xf>
    <xf numFmtId="3" fontId="2" fillId="0" borderId="76" xfId="0" applyNumberFormat="1" applyFont="1" applyBorder="1" applyAlignment="1">
      <alignment vertical="top" wrapText="1"/>
    </xf>
    <xf numFmtId="3" fontId="15" fillId="0" borderId="3" xfId="0" applyNumberFormat="1" applyFont="1" applyBorder="1" applyAlignment="1">
      <alignment vertical="top"/>
    </xf>
    <xf numFmtId="3" fontId="2" fillId="3" borderId="5" xfId="0" applyNumberFormat="1" applyFont="1" applyFill="1" applyBorder="1" applyAlignment="1">
      <alignment horizontal="center" vertical="top" wrapText="1"/>
    </xf>
    <xf numFmtId="3" fontId="2" fillId="3" borderId="66" xfId="0" applyNumberFormat="1" applyFont="1" applyFill="1" applyBorder="1" applyAlignment="1">
      <alignment horizontal="center" vertical="top" wrapText="1"/>
    </xf>
    <xf numFmtId="0" fontId="3" fillId="5" borderId="47" xfId="0" applyFont="1" applyFill="1" applyBorder="1" applyAlignment="1">
      <alignment horizontal="center" vertical="top" wrapText="1"/>
    </xf>
    <xf numFmtId="164" fontId="3" fillId="5" borderId="20" xfId="0" applyNumberFormat="1" applyFont="1" applyFill="1" applyBorder="1" applyAlignment="1">
      <alignment horizontal="center" vertical="top" wrapText="1"/>
    </xf>
    <xf numFmtId="164" fontId="3" fillId="5" borderId="21" xfId="0" applyNumberFormat="1" applyFont="1" applyFill="1" applyBorder="1" applyAlignment="1">
      <alignment horizontal="center" vertical="top" wrapText="1"/>
    </xf>
    <xf numFmtId="0" fontId="2" fillId="0" borderId="8" xfId="0" applyFont="1" applyFill="1" applyBorder="1" applyAlignment="1">
      <alignment horizontal="center" vertical="top" wrapText="1"/>
    </xf>
    <xf numFmtId="164" fontId="2" fillId="0" borderId="5" xfId="0" applyNumberFormat="1" applyFont="1" applyFill="1" applyBorder="1" applyAlignment="1">
      <alignment horizontal="center" vertical="top" wrapText="1"/>
    </xf>
    <xf numFmtId="164" fontId="2" fillId="0" borderId="18" xfId="0" applyNumberFormat="1" applyFont="1" applyFill="1" applyBorder="1" applyAlignment="1">
      <alignment horizontal="center" vertical="top" wrapText="1"/>
    </xf>
    <xf numFmtId="164" fontId="2" fillId="0" borderId="7" xfId="0" applyNumberFormat="1" applyFont="1" applyFill="1" applyBorder="1" applyAlignment="1">
      <alignment horizontal="center" vertical="top" wrapText="1"/>
    </xf>
    <xf numFmtId="164" fontId="2" fillId="0" borderId="63" xfId="0" applyNumberFormat="1" applyFont="1" applyFill="1" applyBorder="1" applyAlignment="1">
      <alignment horizontal="center" vertical="top" wrapText="1"/>
    </xf>
    <xf numFmtId="4" fontId="2" fillId="4" borderId="35" xfId="0" applyNumberFormat="1" applyFont="1" applyFill="1" applyBorder="1" applyAlignment="1">
      <alignment horizontal="center" vertical="top" wrapText="1"/>
    </xf>
    <xf numFmtId="164" fontId="2" fillId="0" borderId="50" xfId="0" applyNumberFormat="1" applyFont="1" applyBorder="1" applyAlignment="1">
      <alignment horizontal="center" vertical="top" wrapText="1"/>
    </xf>
    <xf numFmtId="3" fontId="2" fillId="4" borderId="56" xfId="0" applyNumberFormat="1" applyFont="1" applyFill="1" applyBorder="1" applyAlignment="1">
      <alignment horizontal="center" vertical="top" wrapText="1"/>
    </xf>
    <xf numFmtId="3" fontId="2" fillId="4" borderId="80" xfId="0" applyNumberFormat="1" applyFont="1" applyFill="1" applyBorder="1" applyAlignment="1">
      <alignment horizontal="center" vertical="top" wrapText="1"/>
    </xf>
    <xf numFmtId="3" fontId="2" fillId="4" borderId="50" xfId="0" applyNumberFormat="1" applyFont="1" applyFill="1" applyBorder="1" applyAlignment="1">
      <alignment horizontal="center" vertical="top"/>
    </xf>
    <xf numFmtId="0" fontId="2" fillId="4" borderId="5" xfId="0" applyFont="1" applyFill="1" applyBorder="1" applyAlignment="1">
      <alignment vertical="top" wrapText="1"/>
    </xf>
    <xf numFmtId="168" fontId="15" fillId="9" borderId="35" xfId="2" applyNumberFormat="1" applyFont="1" applyFill="1" applyBorder="1" applyAlignment="1">
      <alignment horizontal="center" vertical="top" wrapText="1"/>
    </xf>
    <xf numFmtId="0" fontId="2" fillId="4" borderId="2" xfId="2" applyNumberFormat="1" applyFont="1" applyFill="1" applyBorder="1" applyAlignment="1">
      <alignment horizontal="center" vertical="top"/>
    </xf>
    <xf numFmtId="1" fontId="2" fillId="9" borderId="65" xfId="2" applyNumberFormat="1" applyFont="1" applyFill="1" applyBorder="1" applyAlignment="1">
      <alignment horizontal="center" vertical="top" wrapText="1"/>
    </xf>
    <xf numFmtId="3" fontId="2" fillId="0" borderId="43" xfId="0" applyNumberFormat="1" applyFont="1" applyBorder="1" applyAlignment="1">
      <alignment vertical="top" wrapText="1"/>
    </xf>
    <xf numFmtId="3" fontId="2" fillId="0" borderId="43" xfId="0" applyNumberFormat="1" applyFont="1" applyBorder="1" applyAlignment="1">
      <alignment horizontal="center" vertical="top" wrapText="1"/>
    </xf>
    <xf numFmtId="164" fontId="2" fillId="12" borderId="54" xfId="2" applyNumberFormat="1" applyFont="1" applyFill="1" applyBorder="1" applyAlignment="1">
      <alignment horizontal="center" vertical="top"/>
    </xf>
    <xf numFmtId="164" fontId="2" fillId="12" borderId="55" xfId="2" applyNumberFormat="1" applyFont="1" applyFill="1" applyBorder="1" applyAlignment="1">
      <alignment horizontal="center" vertical="top"/>
    </xf>
    <xf numFmtId="164" fontId="2" fillId="12" borderId="25" xfId="2" applyNumberFormat="1" applyFont="1" applyFill="1" applyBorder="1" applyAlignment="1">
      <alignment horizontal="center" vertical="top"/>
    </xf>
    <xf numFmtId="164" fontId="2" fillId="12" borderId="76" xfId="2" applyNumberFormat="1" applyFont="1" applyFill="1" applyBorder="1" applyAlignment="1">
      <alignment horizontal="center" vertical="top"/>
    </xf>
    <xf numFmtId="49" fontId="2" fillId="4" borderId="63" xfId="2" applyNumberFormat="1" applyFont="1" applyFill="1" applyBorder="1" applyAlignment="1">
      <alignment horizontal="center" vertical="top"/>
    </xf>
    <xf numFmtId="167" fontId="2" fillId="9" borderId="51" xfId="2" applyNumberFormat="1" applyFont="1" applyFill="1" applyBorder="1" applyAlignment="1">
      <alignment vertical="top" wrapText="1"/>
    </xf>
    <xf numFmtId="167" fontId="2" fillId="9" borderId="6" xfId="2" applyNumberFormat="1" applyFont="1" applyFill="1" applyBorder="1" applyAlignment="1">
      <alignment vertical="top" wrapText="1"/>
    </xf>
    <xf numFmtId="167" fontId="2" fillId="9" borderId="30" xfId="2" applyNumberFormat="1" applyFont="1" applyFill="1" applyBorder="1" applyAlignment="1">
      <alignment horizontal="center" vertical="top" wrapText="1"/>
    </xf>
    <xf numFmtId="164" fontId="2" fillId="4" borderId="29" xfId="2" applyNumberFormat="1" applyFont="1" applyFill="1" applyBorder="1" applyAlignment="1">
      <alignment horizontal="center" vertical="top"/>
    </xf>
    <xf numFmtId="164" fontId="2" fillId="12" borderId="7" xfId="2" applyNumberFormat="1" applyFont="1" applyFill="1" applyBorder="1" applyAlignment="1">
      <alignment horizontal="center" vertical="top"/>
    </xf>
    <xf numFmtId="167" fontId="2" fillId="9" borderId="70" xfId="2" applyNumberFormat="1" applyFont="1" applyFill="1" applyBorder="1" applyAlignment="1">
      <alignment vertical="top" wrapText="1"/>
    </xf>
    <xf numFmtId="164" fontId="2" fillId="12" borderId="2" xfId="2" applyNumberFormat="1" applyFont="1" applyFill="1" applyBorder="1" applyAlignment="1">
      <alignment horizontal="center" vertical="top"/>
    </xf>
    <xf numFmtId="167" fontId="2" fillId="9" borderId="32" xfId="2" applyNumberFormat="1" applyFont="1" applyFill="1" applyBorder="1" applyAlignment="1">
      <alignment vertical="top" wrapText="1"/>
    </xf>
    <xf numFmtId="167" fontId="2" fillId="11" borderId="32" xfId="2" applyNumberFormat="1" applyFont="1" applyFill="1" applyBorder="1" applyAlignment="1">
      <alignment horizontal="center" vertical="top" wrapText="1"/>
    </xf>
    <xf numFmtId="164" fontId="2" fillId="11" borderId="2" xfId="2" applyNumberFormat="1" applyFont="1" applyFill="1" applyBorder="1" applyAlignment="1">
      <alignment horizontal="center" vertical="top"/>
    </xf>
    <xf numFmtId="165" fontId="2" fillId="9" borderId="32" xfId="2" applyNumberFormat="1" applyFont="1" applyFill="1" applyBorder="1" applyAlignment="1">
      <alignment horizontal="center" vertical="top" wrapText="1"/>
    </xf>
    <xf numFmtId="167" fontId="2" fillId="9" borderId="55" xfId="2" applyNumberFormat="1" applyFont="1" applyFill="1" applyBorder="1" applyAlignment="1">
      <alignment horizontal="center" vertical="top"/>
    </xf>
    <xf numFmtId="165" fontId="2" fillId="0" borderId="55" xfId="0" applyNumberFormat="1" applyFont="1" applyBorder="1" applyAlignment="1">
      <alignment horizontal="center" vertical="top" wrapText="1"/>
    </xf>
    <xf numFmtId="165" fontId="2" fillId="0" borderId="62" xfId="0" applyNumberFormat="1" applyFont="1" applyBorder="1" applyAlignment="1">
      <alignment horizontal="center" vertical="top" wrapText="1"/>
    </xf>
    <xf numFmtId="164" fontId="2" fillId="9" borderId="18" xfId="2" applyNumberFormat="1" applyFont="1" applyFill="1" applyBorder="1" applyAlignment="1">
      <alignment horizontal="center" vertical="top" wrapText="1"/>
    </xf>
    <xf numFmtId="164" fontId="2" fillId="9" borderId="28" xfId="2" applyNumberFormat="1" applyFont="1" applyFill="1" applyBorder="1" applyAlignment="1">
      <alignment horizontal="center" vertical="top"/>
    </xf>
    <xf numFmtId="167" fontId="2" fillId="9" borderId="30" xfId="2" applyNumberFormat="1" applyFont="1" applyFill="1" applyBorder="1" applyAlignment="1">
      <alignment horizontal="center" vertical="top"/>
    </xf>
    <xf numFmtId="3" fontId="2" fillId="0" borderId="5" xfId="0" applyNumberFormat="1" applyFont="1" applyBorder="1" applyAlignment="1">
      <alignment horizontal="left" vertical="top" wrapText="1"/>
    </xf>
    <xf numFmtId="3" fontId="15" fillId="0" borderId="44" xfId="0" applyNumberFormat="1" applyFont="1" applyBorder="1" applyAlignment="1">
      <alignment vertical="top" wrapText="1"/>
    </xf>
    <xf numFmtId="3" fontId="2" fillId="0" borderId="63" xfId="0" applyNumberFormat="1" applyFont="1" applyBorder="1" applyAlignment="1">
      <alignment vertical="top" wrapText="1"/>
    </xf>
    <xf numFmtId="164" fontId="2" fillId="9" borderId="32" xfId="2" applyNumberFormat="1" applyFont="1" applyFill="1" applyBorder="1" applyAlignment="1">
      <alignment horizontal="center" vertical="top" wrapText="1"/>
    </xf>
    <xf numFmtId="164" fontId="2" fillId="9" borderId="31" xfId="2" applyNumberFormat="1" applyFont="1" applyFill="1" applyBorder="1" applyAlignment="1">
      <alignment horizontal="center" vertical="top" wrapText="1"/>
    </xf>
    <xf numFmtId="164" fontId="2" fillId="9" borderId="62" xfId="2" applyNumberFormat="1" applyFont="1" applyFill="1" applyBorder="1" applyAlignment="1">
      <alignment horizontal="center" vertical="top"/>
    </xf>
    <xf numFmtId="164" fontId="2" fillId="11" borderId="29" xfId="2" applyNumberFormat="1" applyFont="1" applyFill="1" applyBorder="1" applyAlignment="1">
      <alignment horizontal="center" vertical="top"/>
    </xf>
    <xf numFmtId="164" fontId="3" fillId="4" borderId="44" xfId="0" applyNumberFormat="1" applyFont="1" applyFill="1" applyBorder="1" applyAlignment="1">
      <alignment horizontal="center" vertical="top" wrapText="1"/>
    </xf>
    <xf numFmtId="164" fontId="3" fillId="5" borderId="52" xfId="0" applyNumberFormat="1" applyFont="1" applyFill="1" applyBorder="1" applyAlignment="1">
      <alignment horizontal="center" vertical="top" wrapText="1"/>
    </xf>
    <xf numFmtId="3" fontId="2" fillId="0" borderId="5" xfId="0" applyNumberFormat="1" applyFont="1" applyBorder="1" applyAlignment="1">
      <alignment vertical="top" wrapText="1"/>
    </xf>
    <xf numFmtId="3" fontId="2" fillId="0" borderId="8" xfId="0" applyNumberFormat="1" applyFont="1" applyBorder="1" applyAlignment="1">
      <alignment vertical="top" wrapText="1"/>
    </xf>
    <xf numFmtId="164" fontId="2" fillId="9" borderId="0" xfId="2" applyNumberFormat="1" applyFont="1" applyFill="1" applyBorder="1" applyAlignment="1">
      <alignment horizontal="center" vertical="top" wrapText="1"/>
    </xf>
    <xf numFmtId="3" fontId="2" fillId="0" borderId="2" xfId="0" applyNumberFormat="1" applyFont="1" applyBorder="1" applyAlignment="1">
      <alignment horizontal="left" vertical="top" wrapText="1"/>
    </xf>
    <xf numFmtId="3" fontId="2" fillId="0" borderId="29" xfId="0" applyNumberFormat="1" applyFont="1" applyBorder="1" applyAlignment="1">
      <alignment horizontal="center" vertical="top" wrapText="1"/>
    </xf>
    <xf numFmtId="0" fontId="2" fillId="4" borderId="43" xfId="2" applyNumberFormat="1" applyFont="1" applyFill="1" applyBorder="1" applyAlignment="1">
      <alignment horizontal="center" vertical="top" wrapText="1"/>
    </xf>
    <xf numFmtId="3" fontId="2" fillId="4" borderId="5" xfId="0" applyNumberFormat="1" applyFont="1" applyFill="1" applyBorder="1" applyAlignment="1">
      <alignment horizontal="center" vertical="top" wrapText="1"/>
    </xf>
    <xf numFmtId="164" fontId="2" fillId="4" borderId="5" xfId="0" applyNumberFormat="1" applyFont="1" applyFill="1" applyBorder="1" applyAlignment="1">
      <alignment horizontal="center" vertical="top" wrapText="1"/>
    </xf>
    <xf numFmtId="3" fontId="2" fillId="4" borderId="8" xfId="0" applyNumberFormat="1" applyFont="1" applyFill="1" applyBorder="1" applyAlignment="1">
      <alignment horizontal="center" vertical="top" wrapText="1"/>
    </xf>
    <xf numFmtId="3" fontId="2" fillId="4" borderId="52" xfId="0" applyNumberFormat="1" applyFont="1" applyFill="1" applyBorder="1" applyAlignment="1">
      <alignment horizontal="center" vertical="top" wrapText="1"/>
    </xf>
    <xf numFmtId="3" fontId="2" fillId="4" borderId="36" xfId="0" applyNumberFormat="1" applyFont="1" applyFill="1" applyBorder="1" applyAlignment="1">
      <alignment horizontal="center" vertical="top" wrapText="1"/>
    </xf>
    <xf numFmtId="3" fontId="2" fillId="4" borderId="0" xfId="0" applyNumberFormat="1" applyFont="1" applyFill="1" applyBorder="1" applyAlignment="1">
      <alignment vertical="top"/>
    </xf>
    <xf numFmtId="3" fontId="2" fillId="4" borderId="50" xfId="0" applyNumberFormat="1" applyFont="1" applyFill="1" applyBorder="1" applyAlignment="1">
      <alignment horizontal="center" vertical="top" wrapText="1"/>
    </xf>
    <xf numFmtId="3" fontId="2" fillId="4" borderId="28" xfId="0" applyNumberFormat="1" applyFont="1" applyFill="1" applyBorder="1" applyAlignment="1">
      <alignment horizontal="center" vertical="top" wrapText="1"/>
    </xf>
    <xf numFmtId="3" fontId="2" fillId="4" borderId="65" xfId="0" applyNumberFormat="1" applyFont="1" applyFill="1" applyBorder="1" applyAlignment="1">
      <alignment horizontal="center" vertical="top" wrapText="1"/>
    </xf>
    <xf numFmtId="164" fontId="2" fillId="4" borderId="36" xfId="0" applyNumberFormat="1" applyFont="1" applyFill="1" applyBorder="1" applyAlignment="1">
      <alignment horizontal="center" vertical="top" wrapText="1"/>
    </xf>
    <xf numFmtId="3" fontId="2" fillId="4" borderId="63" xfId="0" applyNumberFormat="1" applyFont="1" applyFill="1" applyBorder="1" applyAlignment="1">
      <alignment horizontal="center" vertical="top" wrapText="1"/>
    </xf>
    <xf numFmtId="3" fontId="2" fillId="4" borderId="5" xfId="0" applyNumberFormat="1" applyFont="1" applyFill="1" applyBorder="1" applyAlignment="1">
      <alignment horizontal="center" vertical="top" wrapText="1"/>
    </xf>
    <xf numFmtId="164" fontId="2" fillId="4" borderId="48" xfId="0" applyNumberFormat="1" applyFont="1" applyFill="1" applyBorder="1" applyAlignment="1">
      <alignment horizontal="center" vertical="top" wrapText="1"/>
    </xf>
    <xf numFmtId="164" fontId="2" fillId="4" borderId="52" xfId="0" applyNumberFormat="1" applyFont="1" applyFill="1" applyBorder="1" applyAlignment="1">
      <alignment horizontal="center" vertical="top" wrapText="1"/>
    </xf>
    <xf numFmtId="3" fontId="2" fillId="4" borderId="52" xfId="0" applyNumberFormat="1" applyFont="1" applyFill="1" applyBorder="1" applyAlignment="1">
      <alignment horizontal="left" vertical="top" wrapText="1"/>
    </xf>
    <xf numFmtId="3" fontId="2" fillId="4" borderId="52" xfId="0" applyNumberFormat="1" applyFont="1" applyFill="1" applyBorder="1" applyAlignment="1">
      <alignment horizontal="center" vertical="top" wrapText="1"/>
    </xf>
    <xf numFmtId="49" fontId="2" fillId="4" borderId="18" xfId="0" applyNumberFormat="1" applyFont="1" applyFill="1" applyBorder="1" applyAlignment="1">
      <alignment horizontal="center" vertical="top" wrapText="1"/>
    </xf>
    <xf numFmtId="3" fontId="13" fillId="4" borderId="18" xfId="0" applyNumberFormat="1" applyFont="1" applyFill="1" applyBorder="1" applyAlignment="1">
      <alignment horizontal="center" vertical="top" wrapText="1"/>
    </xf>
    <xf numFmtId="3" fontId="2" fillId="4" borderId="36" xfId="0" applyNumberFormat="1" applyFont="1" applyFill="1" applyBorder="1" applyAlignment="1">
      <alignment horizontal="center" vertical="top" wrapText="1"/>
    </xf>
    <xf numFmtId="3" fontId="2" fillId="4" borderId="71" xfId="0" applyNumberFormat="1" applyFont="1" applyFill="1" applyBorder="1" applyAlignment="1">
      <alignment horizontal="center" vertical="top" wrapText="1"/>
    </xf>
    <xf numFmtId="3" fontId="2" fillId="4" borderId="36" xfId="0" applyNumberFormat="1" applyFont="1" applyFill="1" applyBorder="1" applyAlignment="1">
      <alignment horizontal="left" vertical="top" wrapText="1"/>
    </xf>
    <xf numFmtId="3" fontId="2" fillId="4" borderId="0" xfId="0" applyNumberFormat="1" applyFont="1" applyFill="1" applyBorder="1" applyAlignment="1">
      <alignment horizontal="left" vertical="top" wrapText="1"/>
    </xf>
    <xf numFmtId="3" fontId="2" fillId="4" borderId="63" xfId="0" applyNumberFormat="1" applyFont="1" applyFill="1" applyBorder="1" applyAlignment="1">
      <alignment horizontal="center" vertical="top" wrapText="1"/>
    </xf>
    <xf numFmtId="3" fontId="2" fillId="4" borderId="50" xfId="0" applyNumberFormat="1" applyFont="1" applyFill="1" applyBorder="1" applyAlignment="1">
      <alignment horizontal="center" vertical="top" wrapText="1"/>
    </xf>
    <xf numFmtId="3" fontId="2" fillId="4" borderId="5" xfId="0" applyNumberFormat="1" applyFont="1" applyFill="1" applyBorder="1" applyAlignment="1">
      <alignment horizontal="center" vertical="top" wrapText="1"/>
    </xf>
    <xf numFmtId="49" fontId="2" fillId="4" borderId="36" xfId="0" applyNumberFormat="1" applyFont="1" applyFill="1" applyBorder="1" applyAlignment="1">
      <alignment horizontal="center" vertical="top" wrapText="1"/>
    </xf>
    <xf numFmtId="164" fontId="2" fillId="4" borderId="48" xfId="0" applyNumberFormat="1" applyFont="1" applyFill="1" applyBorder="1" applyAlignment="1">
      <alignment horizontal="center" vertical="top" wrapText="1"/>
    </xf>
    <xf numFmtId="164" fontId="2" fillId="4" borderId="52" xfId="0" applyNumberFormat="1" applyFont="1" applyFill="1" applyBorder="1" applyAlignment="1">
      <alignment horizontal="center" vertical="top" wrapText="1"/>
    </xf>
    <xf numFmtId="49" fontId="2" fillId="3" borderId="18" xfId="0" applyNumberFormat="1" applyFont="1" applyFill="1" applyBorder="1" applyAlignment="1">
      <alignment horizontal="center" vertical="top" wrapText="1"/>
    </xf>
    <xf numFmtId="3" fontId="2" fillId="4" borderId="65" xfId="0" applyNumberFormat="1" applyFont="1" applyFill="1" applyBorder="1" applyAlignment="1">
      <alignment horizontal="center" vertical="top" wrapText="1"/>
    </xf>
    <xf numFmtId="3" fontId="2" fillId="4" borderId="36" xfId="0" applyNumberFormat="1" applyFont="1" applyFill="1" applyBorder="1" applyAlignment="1">
      <alignment horizontal="center" vertical="top" wrapText="1"/>
    </xf>
    <xf numFmtId="167" fontId="2" fillId="9" borderId="62" xfId="2" applyNumberFormat="1" applyFont="1" applyFill="1" applyBorder="1" applyAlignment="1">
      <alignment horizontal="center" vertical="top" wrapText="1"/>
    </xf>
    <xf numFmtId="3" fontId="2" fillId="4" borderId="32" xfId="0" applyNumberFormat="1" applyFont="1" applyFill="1" applyBorder="1" applyAlignment="1">
      <alignment vertical="top"/>
    </xf>
    <xf numFmtId="3" fontId="13" fillId="4" borderId="36" xfId="0" applyNumberFormat="1" applyFont="1" applyFill="1" applyBorder="1" applyAlignment="1">
      <alignment horizontal="center" vertical="top" wrapText="1"/>
    </xf>
    <xf numFmtId="165" fontId="6" fillId="0" borderId="0" xfId="0" applyNumberFormat="1" applyFont="1" applyAlignment="1">
      <alignment horizontal="right" vertical="top" wrapText="1"/>
    </xf>
    <xf numFmtId="165" fontId="6" fillId="0" borderId="0" xfId="0" applyNumberFormat="1" applyFont="1" applyBorder="1" applyAlignment="1">
      <alignment wrapText="1"/>
    </xf>
    <xf numFmtId="165" fontId="9" fillId="0" borderId="0" xfId="0" applyNumberFormat="1" applyFont="1" applyAlignment="1">
      <alignment wrapText="1"/>
    </xf>
    <xf numFmtId="165" fontId="6" fillId="0" borderId="0" xfId="0" applyNumberFormat="1" applyFont="1" applyAlignment="1">
      <alignment wrapText="1"/>
    </xf>
    <xf numFmtId="165" fontId="6" fillId="0" borderId="0" xfId="0" applyNumberFormat="1" applyFont="1" applyBorder="1" applyAlignment="1">
      <alignment horizontal="center" vertical="top" wrapText="1"/>
    </xf>
    <xf numFmtId="165" fontId="2" fillId="0" borderId="0" xfId="0" applyNumberFormat="1" applyFont="1" applyBorder="1" applyAlignment="1">
      <alignment horizontal="right" wrapText="1"/>
    </xf>
    <xf numFmtId="165" fontId="3" fillId="0" borderId="0" xfId="0" applyNumberFormat="1" applyFont="1" applyBorder="1" applyAlignment="1">
      <alignment horizontal="center" vertical="center" wrapText="1"/>
    </xf>
    <xf numFmtId="165" fontId="2" fillId="0" borderId="17" xfId="0" applyNumberFormat="1" applyFont="1" applyBorder="1" applyAlignment="1">
      <alignment horizontal="center" vertical="center" textRotation="90" wrapText="1"/>
    </xf>
    <xf numFmtId="165" fontId="3" fillId="4" borderId="0" xfId="0" applyNumberFormat="1" applyFont="1" applyFill="1" applyBorder="1" applyAlignment="1">
      <alignment horizontal="left" vertical="top" wrapText="1"/>
    </xf>
    <xf numFmtId="165" fontId="4" fillId="4" borderId="0" xfId="0" applyNumberFormat="1" applyFont="1" applyFill="1" applyBorder="1" applyAlignment="1">
      <alignment horizontal="left" vertical="top" wrapText="1"/>
    </xf>
    <xf numFmtId="165" fontId="3" fillId="4" borderId="17" xfId="0" applyNumberFormat="1" applyFont="1" applyFill="1" applyBorder="1" applyAlignment="1">
      <alignment horizontal="left" vertical="top" wrapText="1"/>
    </xf>
    <xf numFmtId="165" fontId="3" fillId="4" borderId="0" xfId="0" applyNumberFormat="1" applyFont="1" applyFill="1" applyBorder="1" applyAlignment="1">
      <alignment vertical="top" wrapText="1"/>
    </xf>
    <xf numFmtId="165" fontId="2" fillId="4" borderId="17" xfId="0" applyNumberFormat="1" applyFont="1" applyFill="1" applyBorder="1" applyAlignment="1">
      <alignment horizontal="center" vertical="top" wrapText="1"/>
    </xf>
    <xf numFmtId="165" fontId="8" fillId="4" borderId="0" xfId="0" applyNumberFormat="1" applyFont="1" applyFill="1" applyBorder="1" applyAlignment="1">
      <alignment horizontal="center" vertical="top" wrapText="1"/>
    </xf>
    <xf numFmtId="165" fontId="2" fillId="9" borderId="0" xfId="2" applyNumberFormat="1" applyFont="1" applyFill="1" applyBorder="1" applyAlignment="1">
      <alignment horizontal="center" vertical="top" wrapText="1"/>
    </xf>
    <xf numFmtId="165" fontId="2" fillId="9" borderId="0" xfId="2" applyNumberFormat="1" applyFont="1" applyFill="1" applyBorder="1" applyAlignment="1">
      <alignment vertical="top" wrapText="1"/>
    </xf>
    <xf numFmtId="165" fontId="2" fillId="0" borderId="17" xfId="0" applyNumberFormat="1" applyFont="1" applyBorder="1" applyAlignment="1">
      <alignment vertical="top" wrapText="1"/>
    </xf>
    <xf numFmtId="165" fontId="2" fillId="11" borderId="0" xfId="2" applyNumberFormat="1" applyFont="1" applyFill="1" applyBorder="1" applyAlignment="1">
      <alignment horizontal="center" vertical="top" wrapText="1"/>
    </xf>
    <xf numFmtId="165" fontId="2" fillId="9" borderId="0" xfId="2" applyNumberFormat="1" applyFont="1" applyFill="1" applyBorder="1" applyAlignment="1">
      <alignment horizontal="center" vertical="top"/>
    </xf>
    <xf numFmtId="165" fontId="2" fillId="0" borderId="0" xfId="0" applyNumberFormat="1" applyFont="1" applyAlignment="1">
      <alignment vertical="top" wrapText="1"/>
    </xf>
    <xf numFmtId="165" fontId="2" fillId="0" borderId="0" xfId="0" applyNumberFormat="1" applyFont="1" applyBorder="1" applyAlignment="1">
      <alignment horizontal="center" vertical="top"/>
    </xf>
    <xf numFmtId="165" fontId="2" fillId="0" borderId="0" xfId="0" applyNumberFormat="1" applyFont="1" applyAlignment="1">
      <alignment vertical="top"/>
    </xf>
    <xf numFmtId="165" fontId="2" fillId="0" borderId="0" xfId="0" applyNumberFormat="1" applyFont="1" applyBorder="1" applyAlignment="1">
      <alignment vertical="top"/>
    </xf>
    <xf numFmtId="165" fontId="2" fillId="3" borderId="0" xfId="0" applyNumberFormat="1" applyFont="1" applyFill="1" applyBorder="1" applyAlignment="1">
      <alignment horizontal="center" vertical="top" wrapText="1"/>
    </xf>
    <xf numFmtId="165" fontId="2" fillId="4" borderId="0" xfId="0" applyNumberFormat="1" applyFont="1" applyFill="1" applyBorder="1" applyAlignment="1">
      <alignment vertical="top" wrapText="1"/>
    </xf>
    <xf numFmtId="165" fontId="3" fillId="4" borderId="17" xfId="0" applyNumberFormat="1" applyFont="1" applyFill="1" applyBorder="1" applyAlignment="1">
      <alignment horizontal="center" vertical="top" wrapText="1"/>
    </xf>
    <xf numFmtId="165" fontId="3" fillId="0" borderId="0" xfId="0" applyNumberFormat="1" applyFont="1" applyFill="1" applyBorder="1" applyAlignment="1">
      <alignment wrapText="1"/>
    </xf>
    <xf numFmtId="165" fontId="3" fillId="0" borderId="0" xfId="0" applyNumberFormat="1" applyFont="1" applyFill="1" applyBorder="1" applyAlignment="1">
      <alignment horizontal="center" vertical="top" wrapText="1"/>
    </xf>
    <xf numFmtId="3" fontId="2" fillId="4" borderId="18" xfId="0" applyNumberFormat="1" applyFont="1" applyFill="1" applyBorder="1" applyAlignment="1">
      <alignment horizontal="left" vertical="top" wrapText="1"/>
    </xf>
    <xf numFmtId="164" fontId="2" fillId="4" borderId="18" xfId="0" applyNumberFormat="1" applyFont="1" applyFill="1" applyBorder="1" applyAlignment="1">
      <alignment horizontal="center" vertical="top" wrapText="1"/>
    </xf>
    <xf numFmtId="164" fontId="2" fillId="4" borderId="36" xfId="0" applyNumberFormat="1" applyFont="1" applyFill="1" applyBorder="1" applyAlignment="1">
      <alignment horizontal="center" vertical="top" wrapText="1"/>
    </xf>
    <xf numFmtId="3" fontId="2" fillId="4" borderId="41" xfId="0" applyNumberFormat="1" applyFont="1" applyFill="1" applyBorder="1" applyAlignment="1">
      <alignment horizontal="left" vertical="top" wrapText="1"/>
    </xf>
    <xf numFmtId="3" fontId="2" fillId="4" borderId="6" xfId="0" applyNumberFormat="1" applyFont="1" applyFill="1" applyBorder="1" applyAlignment="1">
      <alignment horizontal="left" vertical="top" wrapText="1"/>
    </xf>
    <xf numFmtId="3" fontId="2" fillId="4" borderId="34" xfId="0" applyNumberFormat="1" applyFont="1" applyFill="1" applyBorder="1" applyAlignment="1">
      <alignment horizontal="center" vertical="top" wrapText="1"/>
    </xf>
    <xf numFmtId="3" fontId="2" fillId="4" borderId="63" xfId="0" applyNumberFormat="1" applyFont="1" applyFill="1" applyBorder="1" applyAlignment="1">
      <alignment horizontal="center" vertical="top" wrapText="1"/>
    </xf>
    <xf numFmtId="3" fontId="13" fillId="4" borderId="29" xfId="0" applyNumberFormat="1" applyFont="1" applyFill="1" applyBorder="1" applyAlignment="1">
      <alignment horizontal="center" vertical="top" wrapText="1"/>
    </xf>
    <xf numFmtId="3" fontId="2" fillId="4" borderId="21" xfId="0" applyNumberFormat="1" applyFont="1" applyFill="1" applyBorder="1" applyAlignment="1">
      <alignment horizontal="center" vertical="top" wrapText="1"/>
    </xf>
    <xf numFmtId="3" fontId="2" fillId="4" borderId="54" xfId="0" applyNumberFormat="1" applyFont="1" applyFill="1" applyBorder="1" applyAlignment="1">
      <alignment horizontal="left" vertical="top" wrapText="1"/>
    </xf>
    <xf numFmtId="3" fontId="15" fillId="0" borderId="0" xfId="0" applyNumberFormat="1" applyFont="1" applyBorder="1" applyAlignment="1">
      <alignment horizontal="left" vertical="top" wrapText="1"/>
    </xf>
    <xf numFmtId="3" fontId="2" fillId="4" borderId="50" xfId="0" applyNumberFormat="1" applyFont="1" applyFill="1" applyBorder="1" applyAlignment="1">
      <alignment horizontal="center" vertical="top" wrapText="1"/>
    </xf>
    <xf numFmtId="3" fontId="2" fillId="4" borderId="28" xfId="0" applyNumberFormat="1" applyFont="1" applyFill="1" applyBorder="1" applyAlignment="1">
      <alignment horizontal="center" vertical="top" wrapText="1"/>
    </xf>
    <xf numFmtId="3" fontId="13" fillId="4" borderId="30" xfId="0" applyNumberFormat="1" applyFont="1" applyFill="1" applyBorder="1" applyAlignment="1">
      <alignment horizontal="center" vertical="top" wrapText="1"/>
    </xf>
    <xf numFmtId="164" fontId="2" fillId="4" borderId="63" xfId="0" applyNumberFormat="1" applyFont="1" applyFill="1" applyBorder="1" applyAlignment="1">
      <alignment horizontal="center" vertical="top" wrapText="1"/>
    </xf>
    <xf numFmtId="3" fontId="2" fillId="4" borderId="5" xfId="0" applyNumberFormat="1" applyFont="1" applyFill="1" applyBorder="1" applyAlignment="1">
      <alignment horizontal="center" vertical="top" wrapText="1"/>
    </xf>
    <xf numFmtId="49" fontId="3" fillId="8" borderId="17" xfId="0" applyNumberFormat="1" applyFont="1" applyFill="1" applyBorder="1" applyAlignment="1">
      <alignment horizontal="center" vertical="top"/>
    </xf>
    <xf numFmtId="49" fontId="2" fillId="4" borderId="50" xfId="0" applyNumberFormat="1" applyFont="1" applyFill="1" applyBorder="1" applyAlignment="1">
      <alignment horizontal="center" vertical="top" wrapText="1"/>
    </xf>
    <xf numFmtId="3" fontId="2" fillId="4" borderId="6" xfId="0" applyNumberFormat="1" applyFont="1" applyFill="1" applyBorder="1" applyAlignment="1">
      <alignment horizontal="center" vertical="top" wrapText="1"/>
    </xf>
    <xf numFmtId="164" fontId="2" fillId="4" borderId="65" xfId="0" applyNumberFormat="1" applyFont="1" applyFill="1" applyBorder="1" applyAlignment="1">
      <alignment horizontal="center" vertical="top" wrapText="1"/>
    </xf>
    <xf numFmtId="3" fontId="13" fillId="4" borderId="36" xfId="0" applyNumberFormat="1" applyFont="1" applyFill="1" applyBorder="1" applyAlignment="1">
      <alignment horizontal="center" vertical="top" wrapText="1"/>
    </xf>
    <xf numFmtId="164" fontId="2" fillId="4" borderId="48" xfId="0" applyNumberFormat="1" applyFont="1" applyFill="1" applyBorder="1" applyAlignment="1">
      <alignment horizontal="center" vertical="top" wrapText="1"/>
    </xf>
    <xf numFmtId="164" fontId="2" fillId="4" borderId="17" xfId="0" applyNumberFormat="1" applyFont="1" applyFill="1" applyBorder="1" applyAlignment="1">
      <alignment horizontal="center" vertical="top" wrapText="1"/>
    </xf>
    <xf numFmtId="164" fontId="2" fillId="4" borderId="52" xfId="0" applyNumberFormat="1" applyFont="1" applyFill="1" applyBorder="1" applyAlignment="1">
      <alignment horizontal="center" vertical="top" wrapText="1"/>
    </xf>
    <xf numFmtId="3" fontId="2" fillId="4" borderId="51" xfId="0" applyNumberFormat="1" applyFont="1" applyFill="1" applyBorder="1" applyAlignment="1">
      <alignment horizontal="left" vertical="top" wrapText="1"/>
    </xf>
    <xf numFmtId="3" fontId="2" fillId="4" borderId="8" xfId="0" applyNumberFormat="1" applyFont="1" applyFill="1" applyBorder="1" applyAlignment="1">
      <alignment horizontal="center" vertical="top" wrapText="1"/>
    </xf>
    <xf numFmtId="3" fontId="2" fillId="4" borderId="41" xfId="0" applyNumberFormat="1" applyFont="1" applyFill="1" applyBorder="1" applyAlignment="1">
      <alignment horizontal="center" vertical="top" wrapText="1"/>
    </xf>
    <xf numFmtId="3" fontId="2" fillId="4" borderId="34" xfId="0" applyNumberFormat="1" applyFont="1" applyFill="1" applyBorder="1" applyAlignment="1">
      <alignment horizontal="center" vertical="center" wrapText="1"/>
    </xf>
    <xf numFmtId="49" fontId="2" fillId="3" borderId="18" xfId="0" applyNumberFormat="1" applyFont="1" applyFill="1" applyBorder="1" applyAlignment="1">
      <alignment horizontal="center" vertical="top" wrapText="1"/>
    </xf>
    <xf numFmtId="49" fontId="2" fillId="3" borderId="36" xfId="0" applyNumberFormat="1" applyFont="1" applyFill="1" applyBorder="1" applyAlignment="1">
      <alignment horizontal="center" vertical="top" wrapText="1"/>
    </xf>
    <xf numFmtId="3" fontId="2" fillId="4" borderId="52" xfId="0" applyNumberFormat="1" applyFont="1" applyFill="1" applyBorder="1" applyAlignment="1">
      <alignment horizontal="left" vertical="top" wrapText="1"/>
    </xf>
    <xf numFmtId="3" fontId="2" fillId="4" borderId="51" xfId="0" applyNumberFormat="1" applyFont="1" applyFill="1" applyBorder="1" applyAlignment="1">
      <alignment horizontal="center" vertical="top" wrapText="1"/>
    </xf>
    <xf numFmtId="3" fontId="2" fillId="4" borderId="52" xfId="0" applyNumberFormat="1" applyFont="1" applyFill="1" applyBorder="1" applyAlignment="1">
      <alignment horizontal="center" vertical="top" wrapText="1"/>
    </xf>
    <xf numFmtId="3" fontId="2" fillId="4" borderId="50" xfId="0" applyNumberFormat="1" applyFont="1" applyFill="1" applyBorder="1" applyAlignment="1">
      <alignment vertical="top" wrapText="1"/>
    </xf>
    <xf numFmtId="3" fontId="2" fillId="4" borderId="36" xfId="0" applyNumberFormat="1" applyFont="1" applyFill="1" applyBorder="1" applyAlignment="1">
      <alignment vertical="top" wrapText="1"/>
    </xf>
    <xf numFmtId="3" fontId="13" fillId="4" borderId="44" xfId="0" applyNumberFormat="1" applyFont="1" applyFill="1" applyBorder="1" applyAlignment="1">
      <alignment horizontal="center" vertical="top" wrapText="1"/>
    </xf>
    <xf numFmtId="49" fontId="2" fillId="4" borderId="18" xfId="0" applyNumberFormat="1" applyFont="1" applyFill="1" applyBorder="1" applyAlignment="1">
      <alignment horizontal="center" vertical="top" wrapText="1"/>
    </xf>
    <xf numFmtId="3" fontId="13" fillId="4" borderId="18" xfId="0" applyNumberFormat="1" applyFont="1" applyFill="1" applyBorder="1" applyAlignment="1">
      <alignment horizontal="center" vertical="top" wrapText="1"/>
    </xf>
    <xf numFmtId="3" fontId="2" fillId="4" borderId="36" xfId="0" applyNumberFormat="1" applyFont="1" applyFill="1" applyBorder="1" applyAlignment="1">
      <alignment horizontal="center" vertical="top" wrapText="1"/>
    </xf>
    <xf numFmtId="167" fontId="2" fillId="9" borderId="51" xfId="2" applyNumberFormat="1" applyFont="1" applyFill="1" applyBorder="1" applyAlignment="1">
      <alignment horizontal="left" vertical="top" wrapText="1"/>
    </xf>
    <xf numFmtId="164" fontId="2" fillId="4" borderId="0" xfId="0" applyNumberFormat="1" applyFont="1" applyFill="1" applyBorder="1" applyAlignment="1">
      <alignment horizontal="center" vertical="top" wrapText="1"/>
    </xf>
    <xf numFmtId="3" fontId="25" fillId="4" borderId="32" xfId="0" applyNumberFormat="1" applyFont="1" applyFill="1" applyBorder="1" applyAlignment="1">
      <alignment horizontal="center" vertical="top" wrapText="1"/>
    </xf>
    <xf numFmtId="165" fontId="2" fillId="4" borderId="65" xfId="2" applyNumberFormat="1" applyFont="1" applyFill="1" applyBorder="1" applyAlignment="1">
      <alignment horizontal="center" vertical="top"/>
    </xf>
    <xf numFmtId="49" fontId="2" fillId="4" borderId="19" xfId="0" applyNumberFormat="1" applyFont="1" applyFill="1" applyBorder="1" applyAlignment="1">
      <alignment vertical="top" wrapText="1"/>
    </xf>
    <xf numFmtId="167" fontId="15" fillId="9" borderId="20" xfId="2" applyNumberFormat="1" applyFont="1" applyFill="1" applyBorder="1" applyAlignment="1">
      <alignment horizontal="center" vertical="top" wrapText="1"/>
    </xf>
    <xf numFmtId="167" fontId="2" fillId="9" borderId="21" xfId="2" applyNumberFormat="1" applyFont="1" applyFill="1" applyBorder="1" applyAlignment="1">
      <alignment horizontal="center" vertical="top"/>
    </xf>
    <xf numFmtId="49" fontId="2" fillId="4" borderId="36" xfId="0" applyNumberFormat="1" applyFont="1" applyFill="1" applyBorder="1" applyAlignment="1">
      <alignment horizontal="center" vertical="top"/>
    </xf>
    <xf numFmtId="49" fontId="2" fillId="4" borderId="19" xfId="0" applyNumberFormat="1" applyFont="1" applyFill="1" applyBorder="1" applyAlignment="1">
      <alignment horizontal="center" vertical="top"/>
    </xf>
    <xf numFmtId="3" fontId="13" fillId="4" borderId="19" xfId="0" applyNumberFormat="1" applyFont="1" applyFill="1" applyBorder="1" applyAlignment="1">
      <alignment horizontal="center" vertical="top" wrapText="1"/>
    </xf>
    <xf numFmtId="3" fontId="15" fillId="4" borderId="8" xfId="0" applyNumberFormat="1" applyFont="1" applyFill="1" applyBorder="1" applyAlignment="1">
      <alignment horizontal="center" vertical="top" wrapText="1"/>
    </xf>
    <xf numFmtId="49" fontId="8" fillId="4" borderId="36" xfId="0" applyNumberFormat="1" applyFont="1" applyFill="1" applyBorder="1" applyAlignment="1">
      <alignment horizontal="center" vertical="top" wrapText="1"/>
    </xf>
    <xf numFmtId="3" fontId="2" fillId="4" borderId="18" xfId="0" applyNumberFormat="1" applyFont="1" applyFill="1" applyBorder="1" applyAlignment="1">
      <alignment horizontal="left" vertical="top" wrapText="1"/>
    </xf>
    <xf numFmtId="3" fontId="13" fillId="4" borderId="30" xfId="0" applyNumberFormat="1" applyFont="1" applyFill="1" applyBorder="1" applyAlignment="1">
      <alignment horizontal="center" vertical="top" wrapText="1"/>
    </xf>
    <xf numFmtId="3" fontId="13" fillId="4" borderId="29" xfId="0" applyNumberFormat="1" applyFont="1" applyFill="1" applyBorder="1" applyAlignment="1">
      <alignment horizontal="center" vertical="top" wrapText="1"/>
    </xf>
    <xf numFmtId="49" fontId="2" fillId="4" borderId="50" xfId="0" applyNumberFormat="1" applyFont="1" applyFill="1" applyBorder="1" applyAlignment="1">
      <alignment horizontal="center" vertical="top" wrapText="1"/>
    </xf>
    <xf numFmtId="49" fontId="2" fillId="4" borderId="18" xfId="0" applyNumberFormat="1" applyFont="1" applyFill="1" applyBorder="1" applyAlignment="1">
      <alignment horizontal="center" vertical="top" wrapText="1"/>
    </xf>
    <xf numFmtId="49" fontId="2" fillId="4" borderId="36" xfId="0" applyNumberFormat="1" applyFont="1" applyFill="1" applyBorder="1" applyAlignment="1">
      <alignment horizontal="center" vertical="top" wrapText="1"/>
    </xf>
    <xf numFmtId="164" fontId="2" fillId="4" borderId="52" xfId="0" applyNumberFormat="1" applyFont="1" applyFill="1" applyBorder="1" applyAlignment="1">
      <alignment horizontal="center" vertical="top" wrapText="1"/>
    </xf>
    <xf numFmtId="165" fontId="2" fillId="4" borderId="2" xfId="2" applyNumberFormat="1" applyFont="1" applyFill="1" applyBorder="1" applyAlignment="1">
      <alignment horizontal="center" vertical="top"/>
    </xf>
    <xf numFmtId="3" fontId="15" fillId="4" borderId="52" xfId="0" applyNumberFormat="1" applyFont="1" applyFill="1" applyBorder="1" applyAlignment="1">
      <alignment horizontal="center" vertical="top" wrapText="1"/>
    </xf>
    <xf numFmtId="3" fontId="2" fillId="4" borderId="50" xfId="0" applyNumberFormat="1" applyFont="1" applyFill="1" applyBorder="1" applyAlignment="1">
      <alignment horizontal="center" vertical="top" wrapText="1"/>
    </xf>
    <xf numFmtId="3" fontId="2" fillId="4" borderId="34" xfId="0" applyNumberFormat="1" applyFont="1" applyFill="1" applyBorder="1" applyAlignment="1">
      <alignment horizontal="center" vertical="top"/>
    </xf>
    <xf numFmtId="3" fontId="2" fillId="4" borderId="18" xfId="0" applyNumberFormat="1" applyFont="1" applyFill="1" applyBorder="1" applyAlignment="1">
      <alignment horizontal="center" vertical="top" wrapText="1"/>
    </xf>
    <xf numFmtId="3" fontId="2" fillId="4" borderId="17" xfId="0" applyNumberFormat="1" applyFont="1" applyFill="1" applyBorder="1" applyAlignment="1">
      <alignment horizontal="center" vertical="top" wrapText="1"/>
    </xf>
    <xf numFmtId="3" fontId="2" fillId="4" borderId="50" xfId="0" applyNumberFormat="1" applyFont="1" applyFill="1" applyBorder="1" applyAlignment="1">
      <alignment horizontal="center" vertical="top" wrapText="1"/>
    </xf>
    <xf numFmtId="3" fontId="2" fillId="4" borderId="35" xfId="0" applyNumberFormat="1" applyFont="1" applyFill="1" applyBorder="1" applyAlignment="1">
      <alignment horizontal="center" vertical="top" wrapText="1"/>
    </xf>
    <xf numFmtId="3" fontId="2" fillId="4" borderId="18" xfId="0" applyNumberFormat="1" applyFont="1" applyFill="1" applyBorder="1" applyAlignment="1">
      <alignment horizontal="center" vertical="top" wrapText="1"/>
    </xf>
    <xf numFmtId="3" fontId="2" fillId="4" borderId="28" xfId="0" applyNumberFormat="1" applyFont="1" applyFill="1" applyBorder="1" applyAlignment="1">
      <alignment horizontal="center" vertical="top" wrapText="1"/>
    </xf>
    <xf numFmtId="0" fontId="2" fillId="4" borderId="63" xfId="0" applyFont="1" applyFill="1" applyBorder="1" applyAlignment="1">
      <alignment horizontal="center" vertical="top" wrapText="1"/>
    </xf>
    <xf numFmtId="3" fontId="2" fillId="4" borderId="34" xfId="0" applyNumberFormat="1" applyFont="1" applyFill="1" applyBorder="1" applyAlignment="1">
      <alignment horizontal="center" vertical="top" wrapText="1"/>
    </xf>
    <xf numFmtId="3" fontId="2" fillId="4" borderId="63" xfId="0" applyNumberFormat="1" applyFont="1" applyFill="1" applyBorder="1" applyAlignment="1">
      <alignment horizontal="center" vertical="top" wrapText="1"/>
    </xf>
    <xf numFmtId="167" fontId="2" fillId="9" borderId="28" xfId="2" applyNumberFormat="1" applyFont="1" applyFill="1" applyBorder="1" applyAlignment="1">
      <alignment horizontal="center" vertical="top" wrapText="1"/>
    </xf>
    <xf numFmtId="167" fontId="2" fillId="9" borderId="65" xfId="2" applyNumberFormat="1" applyFont="1" applyFill="1" applyBorder="1" applyAlignment="1">
      <alignment horizontal="center" vertical="top" wrapText="1"/>
    </xf>
    <xf numFmtId="3" fontId="2" fillId="4" borderId="65" xfId="0" applyNumberFormat="1" applyFont="1" applyFill="1" applyBorder="1" applyAlignment="1">
      <alignment horizontal="center" vertical="top" wrapText="1"/>
    </xf>
    <xf numFmtId="3" fontId="2" fillId="0" borderId="34" xfId="0" applyNumberFormat="1" applyFont="1" applyBorder="1" applyAlignment="1">
      <alignment horizontal="center" vertical="top" wrapText="1"/>
    </xf>
    <xf numFmtId="3" fontId="2" fillId="0" borderId="28" xfId="0" applyNumberFormat="1" applyFont="1" applyBorder="1" applyAlignment="1">
      <alignment horizontal="center" vertical="top" wrapText="1"/>
    </xf>
    <xf numFmtId="167" fontId="15" fillId="9" borderId="65" xfId="2" applyNumberFormat="1" applyFont="1" applyFill="1" applyBorder="1" applyAlignment="1">
      <alignment horizontal="center" vertical="top" wrapText="1"/>
    </xf>
    <xf numFmtId="167" fontId="15" fillId="9" borderId="70" xfId="2" applyNumberFormat="1" applyFont="1" applyFill="1" applyBorder="1" applyAlignment="1">
      <alignment horizontal="center" vertical="top" wrapText="1"/>
    </xf>
    <xf numFmtId="3" fontId="2" fillId="4" borderId="17" xfId="0" applyNumberFormat="1" applyFont="1" applyFill="1" applyBorder="1" applyAlignment="1">
      <alignment horizontal="center" vertical="top" wrapText="1"/>
    </xf>
    <xf numFmtId="3" fontId="2" fillId="4" borderId="36" xfId="0" applyNumberFormat="1" applyFont="1" applyFill="1" applyBorder="1" applyAlignment="1">
      <alignment horizontal="left" vertical="top" wrapText="1"/>
    </xf>
    <xf numFmtId="164" fontId="2" fillId="4" borderId="36" xfId="0" applyNumberFormat="1" applyFont="1" applyFill="1" applyBorder="1" applyAlignment="1">
      <alignment horizontal="center" vertical="top" wrapText="1"/>
    </xf>
    <xf numFmtId="3" fontId="2" fillId="4" borderId="5" xfId="0" applyNumberFormat="1" applyFont="1" applyFill="1" applyBorder="1" applyAlignment="1">
      <alignment horizontal="center" vertical="top" wrapText="1"/>
    </xf>
    <xf numFmtId="164" fontId="2" fillId="4" borderId="48" xfId="0" applyNumberFormat="1" applyFont="1" applyFill="1" applyBorder="1" applyAlignment="1">
      <alignment horizontal="center" vertical="top" wrapText="1"/>
    </xf>
    <xf numFmtId="164" fontId="2" fillId="4" borderId="52" xfId="0" applyNumberFormat="1" applyFont="1" applyFill="1" applyBorder="1" applyAlignment="1">
      <alignment horizontal="center" vertical="top" wrapText="1"/>
    </xf>
    <xf numFmtId="3" fontId="2" fillId="4" borderId="70" xfId="0" applyNumberFormat="1" applyFont="1" applyFill="1" applyBorder="1" applyAlignment="1">
      <alignment horizontal="center" vertical="top" wrapText="1"/>
    </xf>
    <xf numFmtId="167" fontId="2" fillId="11" borderId="74" xfId="2" applyNumberFormat="1" applyFont="1" applyFill="1" applyBorder="1" applyAlignment="1">
      <alignment horizontal="center" vertical="top" wrapText="1"/>
    </xf>
    <xf numFmtId="3" fontId="15" fillId="4" borderId="61" xfId="0" applyNumberFormat="1" applyFont="1" applyFill="1" applyBorder="1" applyAlignment="1">
      <alignment horizontal="center" vertical="top" wrapText="1"/>
    </xf>
    <xf numFmtId="167" fontId="15" fillId="9" borderId="17" xfId="2" applyNumberFormat="1" applyFont="1" applyFill="1" applyBorder="1" applyAlignment="1">
      <alignment horizontal="center" vertical="top" wrapText="1"/>
    </xf>
    <xf numFmtId="168" fontId="15" fillId="9" borderId="17" xfId="2" applyNumberFormat="1" applyFont="1" applyFill="1" applyBorder="1" applyAlignment="1">
      <alignment horizontal="center" vertical="top" wrapText="1"/>
    </xf>
    <xf numFmtId="0" fontId="15" fillId="4" borderId="17" xfId="0" applyFont="1" applyFill="1" applyBorder="1" applyAlignment="1">
      <alignment horizontal="center" vertical="top" wrapText="1"/>
    </xf>
    <xf numFmtId="167" fontId="2" fillId="9" borderId="54" xfId="2" applyNumberFormat="1" applyFont="1" applyFill="1" applyBorder="1" applyAlignment="1">
      <alignment horizontal="center" vertical="top" wrapText="1"/>
    </xf>
    <xf numFmtId="3" fontId="2" fillId="0" borderId="7" xfId="0" applyNumberFormat="1" applyFont="1" applyBorder="1" applyAlignment="1">
      <alignment horizontal="center" vertical="top" wrapText="1"/>
    </xf>
    <xf numFmtId="167" fontId="15" fillId="9" borderId="52" xfId="2" applyNumberFormat="1" applyFont="1" applyFill="1" applyBorder="1" applyAlignment="1">
      <alignment horizontal="center" vertical="top" wrapText="1"/>
    </xf>
    <xf numFmtId="167" fontId="2" fillId="9" borderId="17" xfId="2" applyNumberFormat="1" applyFont="1" applyFill="1" applyBorder="1" applyAlignment="1">
      <alignment horizontal="center" vertical="top" wrapText="1"/>
    </xf>
    <xf numFmtId="167" fontId="15" fillId="11" borderId="51" xfId="2" applyNumberFormat="1" applyFont="1" applyFill="1" applyBorder="1" applyAlignment="1">
      <alignment horizontal="center" vertical="top" wrapText="1"/>
    </xf>
    <xf numFmtId="167" fontId="15" fillId="11" borderId="17" xfId="2" applyNumberFormat="1" applyFont="1" applyFill="1" applyBorder="1" applyAlignment="1">
      <alignment horizontal="center" vertical="top" wrapText="1"/>
    </xf>
    <xf numFmtId="167" fontId="2" fillId="11" borderId="62" xfId="2" applyNumberFormat="1" applyFont="1" applyFill="1" applyBorder="1" applyAlignment="1">
      <alignment horizontal="center" vertical="top" wrapText="1"/>
    </xf>
    <xf numFmtId="167" fontId="2" fillId="11" borderId="17" xfId="2" applyNumberFormat="1" applyFont="1" applyFill="1" applyBorder="1" applyAlignment="1">
      <alignment horizontal="center" vertical="top" wrapText="1"/>
    </xf>
    <xf numFmtId="167" fontId="15" fillId="9" borderId="51" xfId="2" applyNumberFormat="1" applyFont="1" applyFill="1" applyBorder="1" applyAlignment="1">
      <alignment horizontal="center" vertical="top"/>
    </xf>
    <xf numFmtId="3" fontId="15" fillId="0" borderId="52" xfId="0" applyNumberFormat="1" applyFont="1" applyBorder="1" applyAlignment="1">
      <alignment vertical="top" wrapText="1"/>
    </xf>
    <xf numFmtId="3" fontId="2" fillId="0" borderId="54" xfId="0" applyNumberFormat="1" applyFont="1" applyBorder="1" applyAlignment="1">
      <alignment horizontal="center" vertical="top" wrapText="1"/>
    </xf>
    <xf numFmtId="167" fontId="15" fillId="9" borderId="51" xfId="2" applyNumberFormat="1" applyFont="1" applyFill="1" applyBorder="1" applyAlignment="1">
      <alignment horizontal="center" vertical="top" wrapText="1"/>
    </xf>
    <xf numFmtId="3" fontId="2" fillId="4" borderId="34" xfId="0" applyNumberFormat="1" applyFont="1" applyFill="1" applyBorder="1" applyAlignment="1">
      <alignment horizontal="center" vertical="top"/>
    </xf>
    <xf numFmtId="3" fontId="2" fillId="4" borderId="6" xfId="0" applyNumberFormat="1" applyFont="1" applyFill="1" applyBorder="1" applyAlignment="1">
      <alignment horizontal="center" vertical="top" wrapText="1"/>
    </xf>
    <xf numFmtId="3" fontId="2" fillId="4" borderId="8" xfId="0" applyNumberFormat="1" applyFont="1" applyFill="1" applyBorder="1" applyAlignment="1">
      <alignment horizontal="center" vertical="top" wrapText="1"/>
    </xf>
    <xf numFmtId="49" fontId="3" fillId="8" borderId="17" xfId="0" applyNumberFormat="1" applyFont="1" applyFill="1" applyBorder="1" applyAlignment="1">
      <alignment horizontal="center" vertical="top"/>
    </xf>
    <xf numFmtId="164" fontId="2" fillId="13" borderId="36" xfId="2" applyNumberFormat="1" applyFont="1" applyFill="1" applyBorder="1" applyAlignment="1">
      <alignment horizontal="center" vertical="top" wrapText="1"/>
    </xf>
    <xf numFmtId="164" fontId="2" fillId="13" borderId="63" xfId="2" applyNumberFormat="1" applyFont="1" applyFill="1" applyBorder="1" applyAlignment="1">
      <alignment horizontal="center" vertical="top" wrapText="1"/>
    </xf>
    <xf numFmtId="49" fontId="2" fillId="13" borderId="2" xfId="2" applyNumberFormat="1" applyFont="1" applyFill="1" applyBorder="1" applyAlignment="1">
      <alignment horizontal="center" vertical="top" wrapText="1"/>
    </xf>
    <xf numFmtId="164" fontId="2" fillId="13" borderId="2" xfId="2" applyNumberFormat="1" applyFont="1" applyFill="1" applyBorder="1" applyAlignment="1">
      <alignment horizontal="center" vertical="top" wrapText="1"/>
    </xf>
    <xf numFmtId="164" fontId="2" fillId="13" borderId="62" xfId="2" applyNumberFormat="1" applyFont="1" applyFill="1" applyBorder="1" applyAlignment="1">
      <alignment horizontal="center" vertical="top" wrapText="1"/>
    </xf>
    <xf numFmtId="3" fontId="2" fillId="4" borderId="18" xfId="0" applyNumberFormat="1" applyFont="1" applyFill="1" applyBorder="1" applyAlignment="1">
      <alignment horizontal="center" vertical="top" wrapText="1"/>
    </xf>
    <xf numFmtId="164" fontId="2" fillId="4" borderId="50" xfId="0" applyNumberFormat="1" applyFont="1" applyFill="1" applyBorder="1" applyAlignment="1">
      <alignment horizontal="center" vertical="top" wrapText="1"/>
    </xf>
    <xf numFmtId="3" fontId="2" fillId="4" borderId="54" xfId="0" applyNumberFormat="1" applyFont="1" applyFill="1" applyBorder="1" applyAlignment="1">
      <alignment horizontal="left" vertical="top" wrapText="1"/>
    </xf>
    <xf numFmtId="3" fontId="2" fillId="4" borderId="36" xfId="0" applyNumberFormat="1" applyFont="1" applyFill="1" applyBorder="1" applyAlignment="1">
      <alignment horizontal="center" vertical="top" wrapText="1"/>
    </xf>
    <xf numFmtId="3" fontId="2" fillId="4" borderId="52" xfId="0" applyNumberFormat="1" applyFont="1" applyFill="1" applyBorder="1" applyAlignment="1">
      <alignment horizontal="center" vertical="top" wrapText="1"/>
    </xf>
    <xf numFmtId="164" fontId="2" fillId="4" borderId="26" xfId="0" applyNumberFormat="1" applyFont="1" applyFill="1" applyBorder="1" applyAlignment="1">
      <alignment horizontal="center" vertical="top" wrapText="1"/>
    </xf>
    <xf numFmtId="3" fontId="2" fillId="4" borderId="50" xfId="0" applyNumberFormat="1" applyFont="1" applyFill="1" applyBorder="1" applyAlignment="1">
      <alignment horizontal="center" vertical="top" wrapText="1"/>
    </xf>
    <xf numFmtId="3" fontId="2" fillId="4" borderId="5" xfId="0" applyNumberFormat="1" applyFont="1" applyFill="1" applyBorder="1" applyAlignment="1">
      <alignment horizontal="left" vertical="top" wrapText="1"/>
    </xf>
    <xf numFmtId="3" fontId="2" fillId="4" borderId="18" xfId="0" applyNumberFormat="1" applyFont="1" applyFill="1" applyBorder="1" applyAlignment="1">
      <alignment horizontal="left" vertical="top" wrapText="1"/>
    </xf>
    <xf numFmtId="3" fontId="2" fillId="4" borderId="36" xfId="0" applyNumberFormat="1" applyFont="1" applyFill="1" applyBorder="1" applyAlignment="1">
      <alignment horizontal="left" vertical="top" wrapText="1"/>
    </xf>
    <xf numFmtId="3" fontId="2" fillId="4" borderId="5" xfId="0" applyNumberFormat="1" applyFont="1" applyFill="1" applyBorder="1" applyAlignment="1">
      <alignment horizontal="center" vertical="top" wrapText="1"/>
    </xf>
    <xf numFmtId="3" fontId="2" fillId="4" borderId="17" xfId="0" applyNumberFormat="1" applyFont="1" applyFill="1" applyBorder="1" applyAlignment="1">
      <alignment horizontal="left" vertical="top" wrapText="1"/>
    </xf>
    <xf numFmtId="3" fontId="2" fillId="4" borderId="28" xfId="0" applyNumberFormat="1" applyFont="1" applyFill="1" applyBorder="1" applyAlignment="1">
      <alignment horizontal="center" vertical="top" wrapText="1"/>
    </xf>
    <xf numFmtId="3" fontId="2" fillId="4" borderId="34" xfId="0" applyNumberFormat="1" applyFont="1" applyFill="1" applyBorder="1" applyAlignment="1">
      <alignment horizontal="center" vertical="top" wrapText="1"/>
    </xf>
    <xf numFmtId="3" fontId="2" fillId="4" borderId="63" xfId="0" applyNumberFormat="1" applyFont="1" applyFill="1" applyBorder="1" applyAlignment="1">
      <alignment horizontal="center" vertical="top" wrapText="1"/>
    </xf>
    <xf numFmtId="3" fontId="2" fillId="4" borderId="70" xfId="0" applyNumberFormat="1" applyFont="1" applyFill="1" applyBorder="1" applyAlignment="1">
      <alignment horizontal="center" vertical="top" wrapText="1"/>
    </xf>
    <xf numFmtId="3" fontId="2" fillId="4" borderId="36" xfId="0" applyNumberFormat="1" applyFont="1" applyFill="1" applyBorder="1" applyAlignment="1">
      <alignment horizontal="center" vertical="top" wrapText="1"/>
    </xf>
    <xf numFmtId="3" fontId="2" fillId="4" borderId="8" xfId="0" applyNumberFormat="1" applyFont="1" applyFill="1" applyBorder="1" applyAlignment="1">
      <alignment horizontal="center" vertical="top" wrapText="1"/>
    </xf>
    <xf numFmtId="164" fontId="2" fillId="4" borderId="0" xfId="0" applyNumberFormat="1" applyFont="1" applyFill="1" applyBorder="1" applyAlignment="1">
      <alignment horizontal="center" vertical="top" wrapText="1"/>
    </xf>
    <xf numFmtId="3" fontId="13" fillId="4" borderId="18" xfId="0" applyNumberFormat="1" applyFont="1" applyFill="1" applyBorder="1" applyAlignment="1">
      <alignment horizontal="center" vertical="top" wrapText="1"/>
    </xf>
    <xf numFmtId="3" fontId="2" fillId="4" borderId="51" xfId="0" applyNumberFormat="1" applyFont="1" applyFill="1" applyBorder="1" applyAlignment="1">
      <alignment horizontal="center" vertical="top" wrapText="1"/>
    </xf>
    <xf numFmtId="164" fontId="2" fillId="4" borderId="5" xfId="0" applyNumberFormat="1" applyFont="1" applyFill="1" applyBorder="1" applyAlignment="1">
      <alignment horizontal="center" vertical="top" wrapText="1"/>
    </xf>
    <xf numFmtId="49" fontId="2" fillId="3" borderId="18" xfId="0" applyNumberFormat="1" applyFont="1" applyFill="1" applyBorder="1" applyAlignment="1">
      <alignment horizontal="center" vertical="top" wrapText="1"/>
    </xf>
    <xf numFmtId="49" fontId="2" fillId="3" borderId="36" xfId="0" applyNumberFormat="1" applyFont="1" applyFill="1" applyBorder="1" applyAlignment="1">
      <alignment horizontal="center" vertical="top" wrapText="1"/>
    </xf>
    <xf numFmtId="3" fontId="2" fillId="4" borderId="54" xfId="0" applyNumberFormat="1" applyFont="1" applyFill="1" applyBorder="1" applyAlignment="1">
      <alignment horizontal="left" vertical="top" wrapText="1"/>
    </xf>
    <xf numFmtId="164" fontId="2" fillId="4" borderId="50" xfId="0" applyNumberFormat="1" applyFont="1" applyFill="1" applyBorder="1" applyAlignment="1">
      <alignment horizontal="center" vertical="top" wrapText="1"/>
    </xf>
    <xf numFmtId="3" fontId="2" fillId="4" borderId="6" xfId="0" applyNumberFormat="1" applyFont="1" applyFill="1" applyBorder="1" applyAlignment="1">
      <alignment horizontal="center" vertical="top" wrapText="1"/>
    </xf>
    <xf numFmtId="164" fontId="2" fillId="4" borderId="26" xfId="0" applyNumberFormat="1" applyFont="1" applyFill="1" applyBorder="1" applyAlignment="1">
      <alignment horizontal="center" vertical="top" wrapText="1"/>
    </xf>
    <xf numFmtId="164" fontId="2" fillId="4" borderId="17" xfId="0" applyNumberFormat="1" applyFont="1" applyFill="1" applyBorder="1" applyAlignment="1">
      <alignment horizontal="center" vertical="top" wrapText="1"/>
    </xf>
    <xf numFmtId="3" fontId="2" fillId="4" borderId="51" xfId="0" applyNumberFormat="1" applyFont="1" applyFill="1" applyBorder="1" applyAlignment="1">
      <alignment horizontal="left" vertical="top" wrapText="1"/>
    </xf>
    <xf numFmtId="164" fontId="2" fillId="4" borderId="52" xfId="0" applyNumberFormat="1" applyFont="1" applyFill="1" applyBorder="1" applyAlignment="1">
      <alignment horizontal="center" vertical="top" wrapText="1"/>
    </xf>
    <xf numFmtId="3" fontId="2" fillId="4" borderId="65" xfId="0" applyNumberFormat="1" applyFont="1" applyFill="1" applyBorder="1" applyAlignment="1">
      <alignment horizontal="center" vertical="top" wrapText="1"/>
    </xf>
    <xf numFmtId="164" fontId="2" fillId="4" borderId="36" xfId="0" applyNumberFormat="1" applyFont="1" applyFill="1" applyBorder="1" applyAlignment="1">
      <alignment horizontal="center" vertical="top" wrapText="1"/>
    </xf>
    <xf numFmtId="164" fontId="2" fillId="4" borderId="48" xfId="0" applyNumberFormat="1" applyFont="1" applyFill="1" applyBorder="1" applyAlignment="1">
      <alignment horizontal="center" vertical="top" wrapText="1"/>
    </xf>
    <xf numFmtId="164" fontId="2" fillId="4" borderId="52" xfId="0" applyNumberFormat="1" applyFont="1" applyFill="1" applyBorder="1" applyAlignment="1">
      <alignment horizontal="center" vertical="top" wrapText="1"/>
    </xf>
    <xf numFmtId="3" fontId="2" fillId="4" borderId="18" xfId="0" applyNumberFormat="1" applyFont="1" applyFill="1" applyBorder="1" applyAlignment="1">
      <alignment horizontal="left" vertical="top" wrapText="1"/>
    </xf>
    <xf numFmtId="3" fontId="13" fillId="4" borderId="29" xfId="0" applyNumberFormat="1" applyFont="1" applyFill="1" applyBorder="1" applyAlignment="1">
      <alignment horizontal="center" vertical="top" wrapText="1"/>
    </xf>
    <xf numFmtId="49" fontId="2" fillId="3" borderId="18" xfId="0" applyNumberFormat="1" applyFont="1" applyFill="1" applyBorder="1" applyAlignment="1">
      <alignment horizontal="center" vertical="top" wrapText="1"/>
    </xf>
    <xf numFmtId="49" fontId="2" fillId="4" borderId="18" xfId="0" applyNumberFormat="1" applyFont="1" applyFill="1" applyBorder="1" applyAlignment="1">
      <alignment horizontal="center" vertical="top" wrapText="1"/>
    </xf>
    <xf numFmtId="0" fontId="2" fillId="4" borderId="18" xfId="0" applyFont="1" applyFill="1" applyBorder="1" applyAlignment="1">
      <alignment vertical="top" wrapText="1"/>
    </xf>
    <xf numFmtId="0" fontId="2" fillId="4" borderId="19" xfId="0" applyFont="1" applyFill="1" applyBorder="1" applyAlignment="1">
      <alignment vertical="top" wrapText="1"/>
    </xf>
    <xf numFmtId="167" fontId="2" fillId="9" borderId="63" xfId="2" applyNumberFormat="1" applyFont="1" applyFill="1" applyBorder="1" applyAlignment="1">
      <alignment horizontal="center" vertical="center"/>
    </xf>
    <xf numFmtId="164" fontId="2" fillId="4" borderId="18" xfId="0" applyNumberFormat="1" applyFont="1" applyFill="1" applyBorder="1" applyAlignment="1">
      <alignment horizontal="center" vertical="top" wrapText="1"/>
    </xf>
    <xf numFmtId="164" fontId="2" fillId="4" borderId="36" xfId="0" applyNumberFormat="1" applyFont="1" applyFill="1" applyBorder="1" applyAlignment="1">
      <alignment horizontal="center" vertical="top" wrapText="1"/>
    </xf>
    <xf numFmtId="164" fontId="2" fillId="4" borderId="50" xfId="0" applyNumberFormat="1" applyFont="1" applyFill="1" applyBorder="1" applyAlignment="1">
      <alignment horizontal="center" vertical="top" wrapText="1"/>
    </xf>
    <xf numFmtId="3" fontId="2" fillId="4" borderId="50" xfId="0" applyNumberFormat="1" applyFont="1" applyFill="1" applyBorder="1" applyAlignment="1">
      <alignment horizontal="center" vertical="top" wrapText="1"/>
    </xf>
    <xf numFmtId="3" fontId="2" fillId="4" borderId="35" xfId="0" applyNumberFormat="1" applyFont="1" applyFill="1" applyBorder="1" applyAlignment="1">
      <alignment horizontal="center" vertical="top" wrapText="1"/>
    </xf>
    <xf numFmtId="3" fontId="2" fillId="4" borderId="18" xfId="0" applyNumberFormat="1" applyFont="1" applyFill="1" applyBorder="1" applyAlignment="1">
      <alignment horizontal="center" vertical="top" wrapText="1"/>
    </xf>
    <xf numFmtId="3" fontId="2" fillId="4" borderId="28" xfId="0" applyNumberFormat="1" applyFont="1" applyFill="1" applyBorder="1" applyAlignment="1">
      <alignment horizontal="center" vertical="top" wrapText="1"/>
    </xf>
    <xf numFmtId="164" fontId="2" fillId="4" borderId="26" xfId="0" applyNumberFormat="1" applyFont="1" applyFill="1" applyBorder="1" applyAlignment="1">
      <alignment horizontal="center" vertical="top" wrapText="1"/>
    </xf>
    <xf numFmtId="164" fontId="2" fillId="4" borderId="48" xfId="0" applyNumberFormat="1" applyFont="1" applyFill="1" applyBorder="1" applyAlignment="1">
      <alignment horizontal="center" vertical="top" wrapText="1"/>
    </xf>
    <xf numFmtId="164" fontId="2" fillId="4" borderId="17" xfId="0" applyNumberFormat="1" applyFont="1" applyFill="1" applyBorder="1" applyAlignment="1">
      <alignment horizontal="center" vertical="top" wrapText="1"/>
    </xf>
    <xf numFmtId="164" fontId="2" fillId="4" borderId="52" xfId="0" applyNumberFormat="1" applyFont="1" applyFill="1" applyBorder="1" applyAlignment="1">
      <alignment horizontal="center" vertical="top" wrapText="1"/>
    </xf>
    <xf numFmtId="3" fontId="2" fillId="4" borderId="65" xfId="0" applyNumberFormat="1" applyFont="1" applyFill="1" applyBorder="1" applyAlignment="1">
      <alignment horizontal="center" vertical="top" wrapText="1"/>
    </xf>
    <xf numFmtId="164" fontId="2" fillId="4" borderId="0" xfId="0" applyNumberFormat="1" applyFont="1" applyFill="1" applyBorder="1" applyAlignment="1">
      <alignment horizontal="center" vertical="top" wrapText="1"/>
    </xf>
    <xf numFmtId="3" fontId="2" fillId="4" borderId="36" xfId="0" applyNumberFormat="1" applyFont="1" applyFill="1" applyBorder="1" applyAlignment="1">
      <alignment horizontal="left" vertical="top" wrapText="1"/>
    </xf>
    <xf numFmtId="164" fontId="2" fillId="4" borderId="63" xfId="0" applyNumberFormat="1" applyFont="1" applyFill="1" applyBorder="1" applyAlignment="1">
      <alignment horizontal="center" vertical="top" wrapText="1"/>
    </xf>
    <xf numFmtId="3" fontId="2" fillId="4" borderId="5" xfId="0" applyNumberFormat="1" applyFont="1" applyFill="1" applyBorder="1" applyAlignment="1">
      <alignment horizontal="center" vertical="top" wrapText="1"/>
    </xf>
    <xf numFmtId="164" fontId="2" fillId="4" borderId="36" xfId="0" applyNumberFormat="1" applyFont="1" applyFill="1" applyBorder="1" applyAlignment="1">
      <alignment horizontal="center" vertical="top" wrapText="1"/>
    </xf>
    <xf numFmtId="49" fontId="2" fillId="4" borderId="18" xfId="0" applyNumberFormat="1" applyFont="1" applyFill="1" applyBorder="1" applyAlignment="1">
      <alignment horizontal="center" vertical="top" wrapText="1"/>
    </xf>
    <xf numFmtId="49" fontId="2" fillId="4" borderId="36" xfId="0" applyNumberFormat="1" applyFont="1" applyFill="1" applyBorder="1" applyAlignment="1">
      <alignment horizontal="center" vertical="top" wrapText="1"/>
    </xf>
    <xf numFmtId="164" fontId="2" fillId="4" borderId="48" xfId="0" applyNumberFormat="1" applyFont="1" applyFill="1" applyBorder="1" applyAlignment="1">
      <alignment horizontal="center" vertical="top" wrapText="1"/>
    </xf>
    <xf numFmtId="3" fontId="13" fillId="4" borderId="18" xfId="0" applyNumberFormat="1" applyFont="1" applyFill="1" applyBorder="1" applyAlignment="1">
      <alignment horizontal="center" vertical="top" wrapText="1"/>
    </xf>
    <xf numFmtId="3" fontId="2" fillId="4" borderId="52" xfId="0" applyNumberFormat="1" applyFont="1" applyFill="1" applyBorder="1" applyAlignment="1">
      <alignment horizontal="left" vertical="top" wrapText="1"/>
    </xf>
    <xf numFmtId="3" fontId="2" fillId="4" borderId="52" xfId="0" applyNumberFormat="1" applyFont="1" applyFill="1" applyBorder="1" applyAlignment="1">
      <alignment horizontal="center" vertical="top" wrapText="1"/>
    </xf>
    <xf numFmtId="164" fontId="2" fillId="4" borderId="52" xfId="0" applyNumberFormat="1" applyFont="1" applyFill="1" applyBorder="1" applyAlignment="1">
      <alignment horizontal="center" vertical="top" wrapText="1"/>
    </xf>
    <xf numFmtId="49" fontId="2" fillId="13" borderId="0" xfId="2" applyNumberFormat="1" applyFont="1" applyFill="1" applyBorder="1" applyAlignment="1">
      <alignment horizontal="center" vertical="top" wrapText="1"/>
    </xf>
    <xf numFmtId="0" fontId="2" fillId="4" borderId="50" xfId="0" applyFont="1" applyFill="1" applyBorder="1" applyAlignment="1">
      <alignment vertical="top" wrapText="1"/>
    </xf>
    <xf numFmtId="3" fontId="23" fillId="4" borderId="71" xfId="0" applyNumberFormat="1" applyFont="1" applyFill="1" applyBorder="1" applyAlignment="1">
      <alignment horizontal="center" vertical="top" wrapText="1"/>
    </xf>
    <xf numFmtId="3" fontId="3" fillId="4" borderId="13" xfId="0" applyNumberFormat="1" applyFont="1" applyFill="1" applyBorder="1" applyAlignment="1">
      <alignment horizontal="left" vertical="top" wrapText="1"/>
    </xf>
    <xf numFmtId="3" fontId="3" fillId="4" borderId="18" xfId="0" applyNumberFormat="1" applyFont="1" applyFill="1" applyBorder="1" applyAlignment="1">
      <alignment horizontal="left" vertical="top" wrapText="1"/>
    </xf>
    <xf numFmtId="3" fontId="2" fillId="4" borderId="50" xfId="0" applyNumberFormat="1" applyFont="1" applyFill="1" applyBorder="1" applyAlignment="1">
      <alignment horizontal="left" vertical="top" wrapText="1"/>
    </xf>
    <xf numFmtId="3" fontId="2" fillId="4" borderId="19" xfId="0" applyNumberFormat="1" applyFont="1" applyFill="1" applyBorder="1" applyAlignment="1">
      <alignment horizontal="left" vertical="top" wrapText="1"/>
    </xf>
    <xf numFmtId="3" fontId="2" fillId="4" borderId="18" xfId="0" applyNumberFormat="1" applyFont="1" applyFill="1" applyBorder="1" applyAlignment="1">
      <alignment horizontal="left" vertical="top" wrapText="1"/>
    </xf>
    <xf numFmtId="3" fontId="3" fillId="4" borderId="36" xfId="0" applyNumberFormat="1" applyFont="1" applyFill="1" applyBorder="1" applyAlignment="1">
      <alignment horizontal="left" vertical="top" wrapText="1"/>
    </xf>
    <xf numFmtId="3" fontId="2" fillId="4" borderId="36" xfId="0" applyNumberFormat="1" applyFont="1" applyFill="1" applyBorder="1" applyAlignment="1">
      <alignment horizontal="left" vertical="top" wrapText="1"/>
    </xf>
    <xf numFmtId="167" fontId="2" fillId="9" borderId="8" xfId="2" applyNumberFormat="1" applyFont="1" applyFill="1" applyBorder="1" applyAlignment="1">
      <alignment horizontal="left" vertical="top" wrapText="1"/>
    </xf>
    <xf numFmtId="167" fontId="2" fillId="9" borderId="35" xfId="2" applyNumberFormat="1" applyFont="1" applyFill="1" applyBorder="1" applyAlignment="1">
      <alignment horizontal="center" vertical="top" wrapText="1"/>
    </xf>
    <xf numFmtId="164" fontId="2" fillId="4" borderId="13" xfId="0" applyNumberFormat="1" applyFont="1" applyFill="1" applyBorder="1" applyAlignment="1">
      <alignment horizontal="center" vertical="top" wrapText="1"/>
    </xf>
    <xf numFmtId="164" fontId="2" fillId="4" borderId="18" xfId="0" applyNumberFormat="1" applyFont="1" applyFill="1" applyBorder="1" applyAlignment="1">
      <alignment horizontal="center" vertical="top" wrapText="1"/>
    </xf>
    <xf numFmtId="164" fontId="2" fillId="4" borderId="36" xfId="0" applyNumberFormat="1" applyFont="1" applyFill="1" applyBorder="1" applyAlignment="1">
      <alignment horizontal="center" vertical="top" wrapText="1"/>
    </xf>
    <xf numFmtId="3" fontId="2" fillId="4" borderId="41" xfId="0" applyNumberFormat="1" applyFont="1" applyFill="1" applyBorder="1" applyAlignment="1">
      <alignment horizontal="left" vertical="top" wrapText="1"/>
    </xf>
    <xf numFmtId="3" fontId="6" fillId="0" borderId="0" xfId="0" applyNumberFormat="1" applyFont="1" applyBorder="1" applyAlignment="1">
      <alignment horizontal="center" vertical="top" wrapText="1"/>
    </xf>
    <xf numFmtId="3" fontId="2" fillId="4" borderId="6" xfId="0" applyNumberFormat="1" applyFont="1" applyFill="1" applyBorder="1" applyAlignment="1">
      <alignment horizontal="left" vertical="top" wrapText="1"/>
    </xf>
    <xf numFmtId="3" fontId="2" fillId="4" borderId="17" xfId="0" applyNumberFormat="1" applyFont="1" applyFill="1" applyBorder="1" applyAlignment="1">
      <alignment horizontal="left" vertical="top" wrapText="1"/>
    </xf>
    <xf numFmtId="3" fontId="2" fillId="4" borderId="0" xfId="0" applyNumberFormat="1" applyFont="1" applyFill="1" applyBorder="1" applyAlignment="1">
      <alignment horizontal="left" vertical="top" wrapText="1"/>
    </xf>
    <xf numFmtId="3" fontId="2" fillId="4" borderId="34" xfId="0" applyNumberFormat="1" applyFont="1" applyFill="1" applyBorder="1" applyAlignment="1">
      <alignment horizontal="center" vertical="top" wrapText="1"/>
    </xf>
    <xf numFmtId="3" fontId="2" fillId="4" borderId="63" xfId="0" applyNumberFormat="1" applyFont="1" applyFill="1" applyBorder="1" applyAlignment="1">
      <alignment horizontal="center" vertical="top" wrapText="1"/>
    </xf>
    <xf numFmtId="167" fontId="2" fillId="9" borderId="5" xfId="2" applyNumberFormat="1" applyFont="1" applyFill="1" applyBorder="1" applyAlignment="1">
      <alignment horizontal="left" vertical="top" wrapText="1"/>
    </xf>
    <xf numFmtId="164" fontId="16" fillId="4" borderId="18" xfId="0" applyNumberFormat="1" applyFont="1" applyFill="1" applyBorder="1" applyAlignment="1">
      <alignment horizontal="center" vertical="top" wrapText="1"/>
    </xf>
    <xf numFmtId="3" fontId="13" fillId="4" borderId="29" xfId="0" applyNumberFormat="1" applyFont="1" applyFill="1" applyBorder="1" applyAlignment="1">
      <alignment horizontal="center" vertical="top" wrapText="1"/>
    </xf>
    <xf numFmtId="3" fontId="2" fillId="0" borderId="37" xfId="0" applyNumberFormat="1" applyFont="1" applyBorder="1" applyAlignment="1">
      <alignment horizontal="right" wrapText="1"/>
    </xf>
    <xf numFmtId="3" fontId="2" fillId="4" borderId="21" xfId="0" applyNumberFormat="1" applyFont="1" applyFill="1" applyBorder="1" applyAlignment="1">
      <alignment horizontal="center" vertical="top" wrapText="1"/>
    </xf>
    <xf numFmtId="3" fontId="2" fillId="4" borderId="5" xfId="0" applyNumberFormat="1" applyFont="1" applyFill="1" applyBorder="1" applyAlignment="1">
      <alignment horizontal="left" vertical="top" wrapText="1"/>
    </xf>
    <xf numFmtId="3" fontId="2" fillId="0" borderId="0" xfId="0" applyNumberFormat="1" applyFont="1" applyBorder="1" applyAlignment="1">
      <alignment horizontal="center" vertical="top" wrapText="1"/>
    </xf>
    <xf numFmtId="3" fontId="2" fillId="4" borderId="54" xfId="0" applyNumberFormat="1" applyFont="1" applyFill="1" applyBorder="1" applyAlignment="1">
      <alignment horizontal="left" vertical="top" wrapText="1"/>
    </xf>
    <xf numFmtId="0" fontId="2" fillId="4" borderId="63" xfId="0" applyFont="1" applyFill="1" applyBorder="1" applyAlignment="1">
      <alignment horizontal="center" vertical="top" wrapText="1"/>
    </xf>
    <xf numFmtId="3" fontId="2" fillId="4" borderId="50" xfId="0" applyNumberFormat="1" applyFont="1" applyFill="1" applyBorder="1" applyAlignment="1">
      <alignment horizontal="center" vertical="top" wrapText="1"/>
    </xf>
    <xf numFmtId="3" fontId="2" fillId="4" borderId="22" xfId="0" applyNumberFormat="1" applyFont="1" applyFill="1" applyBorder="1" applyAlignment="1">
      <alignment horizontal="center" vertical="top" wrapText="1"/>
    </xf>
    <xf numFmtId="3" fontId="2" fillId="4" borderId="35" xfId="0" applyNumberFormat="1" applyFont="1" applyFill="1" applyBorder="1" applyAlignment="1">
      <alignment horizontal="center" vertical="top" wrapText="1"/>
    </xf>
    <xf numFmtId="3" fontId="2" fillId="4" borderId="13" xfId="0" applyNumberFormat="1" applyFont="1" applyFill="1" applyBorder="1" applyAlignment="1">
      <alignment horizontal="center" vertical="top" wrapText="1"/>
    </xf>
    <xf numFmtId="3" fontId="2" fillId="4" borderId="18" xfId="0" applyNumberFormat="1" applyFont="1" applyFill="1" applyBorder="1" applyAlignment="1">
      <alignment horizontal="center" vertical="top" wrapText="1"/>
    </xf>
    <xf numFmtId="3" fontId="2" fillId="4" borderId="33" xfId="0" applyNumberFormat="1" applyFont="1" applyFill="1" applyBorder="1" applyAlignment="1">
      <alignment horizontal="center" vertical="top" wrapText="1"/>
    </xf>
    <xf numFmtId="3" fontId="2" fillId="4" borderId="28" xfId="0" applyNumberFormat="1" applyFont="1" applyFill="1" applyBorder="1" applyAlignment="1">
      <alignment horizontal="center" vertical="top" wrapText="1"/>
    </xf>
    <xf numFmtId="3" fontId="2" fillId="4" borderId="34" xfId="0" applyNumberFormat="1" applyFont="1" applyFill="1" applyBorder="1" applyAlignment="1">
      <alignment horizontal="center" vertical="top"/>
    </xf>
    <xf numFmtId="3" fontId="2" fillId="4" borderId="21" xfId="0" applyNumberFormat="1" applyFont="1" applyFill="1" applyBorder="1" applyAlignment="1">
      <alignment horizontal="center" vertical="top"/>
    </xf>
    <xf numFmtId="3" fontId="13" fillId="4" borderId="30" xfId="0" applyNumberFormat="1" applyFont="1" applyFill="1" applyBorder="1" applyAlignment="1">
      <alignment horizontal="center" vertical="top" wrapText="1"/>
    </xf>
    <xf numFmtId="49" fontId="3" fillId="2" borderId="13" xfId="0" applyNumberFormat="1" applyFont="1" applyFill="1" applyBorder="1" applyAlignment="1">
      <alignment horizontal="center" vertical="top"/>
    </xf>
    <xf numFmtId="49" fontId="3" fillId="2" borderId="19" xfId="0" applyNumberFormat="1" applyFont="1" applyFill="1" applyBorder="1" applyAlignment="1">
      <alignment horizontal="center" vertical="top"/>
    </xf>
    <xf numFmtId="3" fontId="2" fillId="4" borderId="10" xfId="0" applyNumberFormat="1" applyFont="1" applyFill="1" applyBorder="1" applyAlignment="1">
      <alignment horizontal="center" vertical="top" wrapText="1"/>
    </xf>
    <xf numFmtId="3" fontId="3" fillId="6" borderId="49" xfId="0" applyNumberFormat="1" applyFont="1" applyFill="1" applyBorder="1" applyAlignment="1">
      <alignment horizontal="left" vertical="top" wrapText="1"/>
    </xf>
    <xf numFmtId="3" fontId="3" fillId="6" borderId="60" xfId="0" applyNumberFormat="1" applyFont="1" applyFill="1" applyBorder="1" applyAlignment="1">
      <alignment horizontal="left" vertical="top" wrapText="1"/>
    </xf>
    <xf numFmtId="3" fontId="4" fillId="7" borderId="31" xfId="0" applyNumberFormat="1" applyFont="1" applyFill="1" applyBorder="1" applyAlignment="1">
      <alignment horizontal="left" vertical="top" wrapText="1"/>
    </xf>
    <xf numFmtId="167" fontId="2" fillId="9" borderId="17" xfId="2" applyNumberFormat="1" applyFont="1" applyFill="1" applyBorder="1" applyAlignment="1">
      <alignment horizontal="left" vertical="top" wrapText="1"/>
    </xf>
    <xf numFmtId="164" fontId="2" fillId="4" borderId="70" xfId="0" applyNumberFormat="1" applyFont="1" applyFill="1" applyBorder="1" applyAlignment="1">
      <alignment horizontal="center" vertical="top" wrapText="1"/>
    </xf>
    <xf numFmtId="49" fontId="3" fillId="8" borderId="16" xfId="0" applyNumberFormat="1" applyFont="1" applyFill="1" applyBorder="1" applyAlignment="1">
      <alignment horizontal="center" vertical="top"/>
    </xf>
    <xf numFmtId="49" fontId="3" fillId="8" borderId="17" xfId="0" applyNumberFormat="1" applyFont="1" applyFill="1" applyBorder="1" applyAlignment="1">
      <alignment horizontal="center" vertical="top"/>
    </xf>
    <xf numFmtId="49" fontId="3" fillId="8" borderId="47" xfId="0" applyNumberFormat="1" applyFont="1" applyFill="1" applyBorder="1" applyAlignment="1">
      <alignment horizontal="center" vertical="top"/>
    </xf>
    <xf numFmtId="3" fontId="13" fillId="4" borderId="50" xfId="0" applyNumberFormat="1" applyFont="1" applyFill="1" applyBorder="1" applyAlignment="1">
      <alignment horizontal="center" vertical="top" wrapText="1"/>
    </xf>
    <xf numFmtId="3" fontId="13" fillId="4" borderId="36" xfId="0" applyNumberFormat="1" applyFont="1" applyFill="1" applyBorder="1" applyAlignment="1">
      <alignment horizontal="center" vertical="top" wrapText="1"/>
    </xf>
    <xf numFmtId="164" fontId="2" fillId="4" borderId="16" xfId="0" applyNumberFormat="1" applyFont="1" applyFill="1" applyBorder="1" applyAlignment="1">
      <alignment horizontal="center" vertical="top" wrapText="1"/>
    </xf>
    <xf numFmtId="164" fontId="2" fillId="4" borderId="52" xfId="0" applyNumberFormat="1" applyFont="1" applyFill="1" applyBorder="1" applyAlignment="1">
      <alignment horizontal="center" vertical="top" wrapText="1"/>
    </xf>
    <xf numFmtId="3" fontId="2" fillId="4" borderId="51" xfId="0" applyNumberFormat="1" applyFont="1" applyFill="1" applyBorder="1" applyAlignment="1">
      <alignment horizontal="left" vertical="top" wrapText="1"/>
    </xf>
    <xf numFmtId="3" fontId="2" fillId="4" borderId="47" xfId="0" applyNumberFormat="1" applyFont="1" applyFill="1" applyBorder="1" applyAlignment="1">
      <alignment horizontal="left" vertical="top" wrapText="1"/>
    </xf>
    <xf numFmtId="3" fontId="2" fillId="4" borderId="16" xfId="0" applyNumberFormat="1" applyFont="1" applyFill="1" applyBorder="1" applyAlignment="1">
      <alignment horizontal="left" vertical="top" wrapText="1"/>
    </xf>
    <xf numFmtId="3" fontId="2" fillId="4" borderId="52" xfId="0" applyNumberFormat="1" applyFont="1" applyFill="1" applyBorder="1" applyAlignment="1">
      <alignment horizontal="left" vertical="top" wrapText="1"/>
    </xf>
    <xf numFmtId="3" fontId="2" fillId="4" borderId="0" xfId="0" applyNumberFormat="1" applyFont="1" applyFill="1" applyBorder="1" applyAlignment="1">
      <alignment horizontal="center" vertical="top" wrapText="1"/>
    </xf>
    <xf numFmtId="167" fontId="15" fillId="9" borderId="65" xfId="2" applyNumberFormat="1" applyFont="1" applyFill="1" applyBorder="1" applyAlignment="1">
      <alignment horizontal="center" vertical="top" wrapText="1"/>
    </xf>
    <xf numFmtId="167" fontId="15" fillId="9" borderId="70" xfId="2" applyNumberFormat="1" applyFont="1" applyFill="1" applyBorder="1" applyAlignment="1">
      <alignment horizontal="center" vertical="top" wrapText="1"/>
    </xf>
    <xf numFmtId="3" fontId="2" fillId="4" borderId="51" xfId="0" applyNumberFormat="1" applyFont="1" applyFill="1" applyBorder="1" applyAlignment="1">
      <alignment horizontal="center" vertical="top" wrapText="1"/>
    </xf>
    <xf numFmtId="3" fontId="2" fillId="4" borderId="52" xfId="0" applyNumberFormat="1" applyFont="1" applyFill="1" applyBorder="1" applyAlignment="1">
      <alignment horizontal="center" vertical="top" wrapText="1"/>
    </xf>
    <xf numFmtId="3" fontId="2" fillId="4" borderId="50" xfId="0" applyNumberFormat="1" applyFont="1" applyFill="1" applyBorder="1" applyAlignment="1">
      <alignment vertical="top" wrapText="1"/>
    </xf>
    <xf numFmtId="3" fontId="2" fillId="4" borderId="36" xfId="0" applyNumberFormat="1" applyFont="1" applyFill="1" applyBorder="1" applyAlignment="1">
      <alignment vertical="top" wrapText="1"/>
    </xf>
    <xf numFmtId="3" fontId="13" fillId="4" borderId="18" xfId="0" applyNumberFormat="1" applyFont="1" applyFill="1" applyBorder="1" applyAlignment="1">
      <alignment horizontal="center" vertical="top" wrapText="1"/>
    </xf>
    <xf numFmtId="3" fontId="2" fillId="0" borderId="34" xfId="0" applyNumberFormat="1" applyFont="1" applyBorder="1" applyAlignment="1">
      <alignment horizontal="center" vertical="top" wrapText="1"/>
    </xf>
    <xf numFmtId="3" fontId="2" fillId="0" borderId="28" xfId="0" applyNumberFormat="1" applyFont="1" applyBorder="1" applyAlignment="1">
      <alignment horizontal="center" vertical="top" wrapText="1"/>
    </xf>
    <xf numFmtId="3" fontId="13" fillId="4" borderId="44" xfId="0" applyNumberFormat="1" applyFont="1" applyFill="1" applyBorder="1" applyAlignment="1">
      <alignment horizontal="center" vertical="top" wrapText="1"/>
    </xf>
    <xf numFmtId="3" fontId="6" fillId="0" borderId="0" xfId="0" applyNumberFormat="1" applyFont="1" applyAlignment="1">
      <alignment horizontal="right" vertical="top" wrapText="1"/>
    </xf>
    <xf numFmtId="167" fontId="2" fillId="9" borderId="65" xfId="2" applyNumberFormat="1" applyFont="1" applyFill="1" applyBorder="1" applyAlignment="1">
      <alignment horizontal="center" vertical="top" wrapText="1"/>
    </xf>
    <xf numFmtId="3" fontId="2" fillId="4" borderId="65" xfId="0" applyNumberFormat="1" applyFont="1" applyFill="1" applyBorder="1" applyAlignment="1">
      <alignment horizontal="center" vertical="top" wrapText="1"/>
    </xf>
    <xf numFmtId="3" fontId="2" fillId="4" borderId="70" xfId="0" applyNumberFormat="1" applyFont="1" applyFill="1" applyBorder="1" applyAlignment="1">
      <alignment horizontal="center" vertical="top" wrapText="1"/>
    </xf>
    <xf numFmtId="3" fontId="2" fillId="4" borderId="36" xfId="0" applyNumberFormat="1" applyFont="1" applyFill="1" applyBorder="1" applyAlignment="1">
      <alignment horizontal="center" vertical="top" wrapText="1"/>
    </xf>
    <xf numFmtId="164" fontId="2" fillId="13" borderId="32" xfId="2" applyNumberFormat="1" applyFont="1" applyFill="1" applyBorder="1" applyAlignment="1">
      <alignment horizontal="center" vertical="top" wrapText="1"/>
    </xf>
    <xf numFmtId="164" fontId="2" fillId="13" borderId="54" xfId="2" applyNumberFormat="1" applyFont="1" applyFill="1" applyBorder="1" applyAlignment="1">
      <alignment horizontal="center" vertical="top" wrapText="1"/>
    </xf>
    <xf numFmtId="164" fontId="2" fillId="13" borderId="70" xfId="2" applyNumberFormat="1" applyFont="1" applyFill="1" applyBorder="1" applyAlignment="1">
      <alignment horizontal="center" vertical="top" wrapText="1"/>
    </xf>
    <xf numFmtId="3" fontId="2" fillId="4" borderId="28" xfId="0" applyNumberFormat="1" applyFont="1" applyFill="1" applyBorder="1" applyAlignment="1">
      <alignment horizontal="center" vertical="top" wrapText="1"/>
    </xf>
    <xf numFmtId="167" fontId="2" fillId="9" borderId="17" xfId="2" applyNumberFormat="1" applyFont="1" applyFill="1" applyBorder="1" applyAlignment="1">
      <alignment horizontal="left" vertical="top" wrapText="1"/>
    </xf>
    <xf numFmtId="3" fontId="2" fillId="4" borderId="34" xfId="0" applyNumberFormat="1" applyFont="1" applyFill="1" applyBorder="1" applyAlignment="1">
      <alignment horizontal="center" vertical="top" wrapText="1"/>
    </xf>
    <xf numFmtId="3" fontId="2" fillId="4" borderId="63" xfId="0" applyNumberFormat="1" applyFont="1" applyFill="1" applyBorder="1" applyAlignment="1">
      <alignment horizontal="center" vertical="top" wrapText="1"/>
    </xf>
    <xf numFmtId="164" fontId="2" fillId="4" borderId="65" xfId="0" applyNumberFormat="1" applyFont="1" applyFill="1" applyBorder="1" applyAlignment="1">
      <alignment horizontal="center" vertical="top" wrapText="1"/>
    </xf>
    <xf numFmtId="164" fontId="2" fillId="4" borderId="50" xfId="0" applyNumberFormat="1" applyFont="1" applyFill="1" applyBorder="1" applyAlignment="1">
      <alignment horizontal="center" vertical="top" wrapText="1"/>
    </xf>
    <xf numFmtId="3" fontId="2" fillId="4" borderId="33" xfId="0" applyNumberFormat="1" applyFont="1" applyFill="1" applyBorder="1" applyAlignment="1">
      <alignment horizontal="center" vertical="top" wrapText="1"/>
    </xf>
    <xf numFmtId="3" fontId="2" fillId="4" borderId="6" xfId="0" applyNumberFormat="1" applyFont="1" applyFill="1" applyBorder="1" applyAlignment="1">
      <alignment horizontal="center" vertical="top" wrapText="1"/>
    </xf>
    <xf numFmtId="3" fontId="2" fillId="4" borderId="5" xfId="0" applyNumberFormat="1" applyFont="1" applyFill="1" applyBorder="1" applyAlignment="1">
      <alignment horizontal="center" vertical="top" wrapText="1"/>
    </xf>
    <xf numFmtId="3" fontId="13" fillId="4" borderId="50" xfId="0" applyNumberFormat="1" applyFont="1" applyFill="1" applyBorder="1" applyAlignment="1">
      <alignment horizontal="center" vertical="top" wrapText="1"/>
    </xf>
    <xf numFmtId="164" fontId="2" fillId="4" borderId="26" xfId="0" applyNumberFormat="1" applyFont="1" applyFill="1" applyBorder="1" applyAlignment="1">
      <alignment horizontal="center" vertical="top" wrapText="1"/>
    </xf>
    <xf numFmtId="164" fontId="2" fillId="4" borderId="16" xfId="0" applyNumberFormat="1" applyFont="1" applyFill="1" applyBorder="1" applyAlignment="1">
      <alignment horizontal="center" vertical="top" wrapText="1"/>
    </xf>
    <xf numFmtId="164" fontId="2" fillId="4" borderId="17" xfId="0" applyNumberFormat="1" applyFont="1" applyFill="1" applyBorder="1" applyAlignment="1">
      <alignment horizontal="center" vertical="top" wrapText="1"/>
    </xf>
    <xf numFmtId="3" fontId="2" fillId="4" borderId="51" xfId="0" applyNumberFormat="1" applyFont="1" applyFill="1" applyBorder="1" applyAlignment="1">
      <alignment horizontal="left" vertical="top" wrapText="1"/>
    </xf>
    <xf numFmtId="3" fontId="2" fillId="4" borderId="21" xfId="0" applyNumberFormat="1" applyFont="1" applyFill="1" applyBorder="1" applyAlignment="1">
      <alignment horizontal="center" vertical="top" wrapText="1"/>
    </xf>
    <xf numFmtId="3" fontId="2" fillId="4" borderId="17" xfId="0" applyNumberFormat="1" applyFont="1" applyFill="1" applyBorder="1" applyAlignment="1">
      <alignment horizontal="left" vertical="top" wrapText="1"/>
    </xf>
    <xf numFmtId="3" fontId="2" fillId="4" borderId="52" xfId="0" applyNumberFormat="1" applyFont="1" applyFill="1" applyBorder="1" applyAlignment="1">
      <alignment horizontal="left" vertical="top" wrapText="1"/>
    </xf>
    <xf numFmtId="3" fontId="2" fillId="4" borderId="8" xfId="0" applyNumberFormat="1" applyFont="1" applyFill="1" applyBorder="1" applyAlignment="1">
      <alignment horizontal="center" vertical="top" wrapText="1"/>
    </xf>
    <xf numFmtId="3" fontId="3" fillId="4" borderId="18" xfId="0" applyNumberFormat="1" applyFont="1" applyFill="1" applyBorder="1" applyAlignment="1">
      <alignment horizontal="left" vertical="top" wrapText="1"/>
    </xf>
    <xf numFmtId="3" fontId="13" fillId="4" borderId="30" xfId="0" applyNumberFormat="1" applyFont="1" applyFill="1" applyBorder="1" applyAlignment="1">
      <alignment horizontal="center" vertical="top" wrapText="1"/>
    </xf>
    <xf numFmtId="3" fontId="13" fillId="4" borderId="29" xfId="0" applyNumberFormat="1" applyFont="1" applyFill="1" applyBorder="1" applyAlignment="1">
      <alignment horizontal="center" vertical="top" wrapText="1"/>
    </xf>
    <xf numFmtId="167" fontId="2" fillId="9" borderId="5" xfId="2" applyNumberFormat="1" applyFont="1" applyFill="1" applyBorder="1" applyAlignment="1">
      <alignment horizontal="left" vertical="top" wrapText="1"/>
    </xf>
    <xf numFmtId="3" fontId="2" fillId="0" borderId="33" xfId="0" applyNumberFormat="1" applyFont="1" applyFill="1" applyBorder="1" applyAlignment="1">
      <alignment horizontal="center" vertical="top" wrapText="1"/>
    </xf>
    <xf numFmtId="3" fontId="2" fillId="4" borderId="51" xfId="0" applyNumberFormat="1" applyFont="1" applyFill="1" applyBorder="1" applyAlignment="1">
      <alignment horizontal="center" vertical="top" wrapText="1"/>
    </xf>
    <xf numFmtId="3" fontId="2" fillId="4" borderId="52" xfId="0" applyNumberFormat="1" applyFont="1" applyFill="1" applyBorder="1" applyAlignment="1">
      <alignment horizontal="center" vertical="top" wrapText="1"/>
    </xf>
    <xf numFmtId="3" fontId="2" fillId="4" borderId="36" xfId="0" applyNumberFormat="1" applyFont="1" applyFill="1" applyBorder="1" applyAlignment="1">
      <alignment vertical="top" wrapText="1"/>
    </xf>
    <xf numFmtId="3" fontId="13" fillId="4" borderId="18" xfId="0" applyNumberFormat="1" applyFont="1" applyFill="1" applyBorder="1" applyAlignment="1">
      <alignment horizontal="center" vertical="top" wrapText="1"/>
    </xf>
    <xf numFmtId="3" fontId="2" fillId="0" borderId="0" xfId="0" applyNumberFormat="1" applyFont="1" applyBorder="1" applyAlignment="1">
      <alignment horizontal="center" vertical="top" wrapText="1"/>
    </xf>
    <xf numFmtId="3" fontId="13" fillId="4" borderId="44" xfId="0" applyNumberFormat="1" applyFont="1" applyFill="1" applyBorder="1" applyAlignment="1">
      <alignment horizontal="center" vertical="top" wrapText="1"/>
    </xf>
    <xf numFmtId="3" fontId="13" fillId="0" borderId="53" xfId="0" applyNumberFormat="1" applyFont="1" applyFill="1" applyBorder="1" applyAlignment="1">
      <alignment horizontal="center" vertical="top" wrapText="1"/>
    </xf>
    <xf numFmtId="167" fontId="2" fillId="9" borderId="65" xfId="2" applyNumberFormat="1" applyFont="1" applyFill="1" applyBorder="1" applyAlignment="1">
      <alignment horizontal="center" vertical="top" wrapText="1"/>
    </xf>
    <xf numFmtId="167" fontId="2" fillId="9" borderId="50" xfId="2" applyNumberFormat="1" applyFont="1" applyFill="1" applyBorder="1" applyAlignment="1">
      <alignment horizontal="center" vertical="top" wrapText="1"/>
    </xf>
    <xf numFmtId="167" fontId="2" fillId="9" borderId="36" xfId="2" applyNumberFormat="1" applyFont="1" applyFill="1" applyBorder="1" applyAlignment="1">
      <alignment horizontal="center" vertical="top" wrapText="1"/>
    </xf>
    <xf numFmtId="3" fontId="2" fillId="4" borderId="65" xfId="0" applyNumberFormat="1" applyFont="1" applyFill="1" applyBorder="1" applyAlignment="1">
      <alignment horizontal="center" vertical="top" wrapText="1"/>
    </xf>
    <xf numFmtId="3" fontId="2" fillId="4" borderId="70" xfId="0" applyNumberFormat="1" applyFont="1" applyFill="1" applyBorder="1" applyAlignment="1">
      <alignment horizontal="center" vertical="top" wrapText="1"/>
    </xf>
    <xf numFmtId="3" fontId="2" fillId="4" borderId="50" xfId="0" applyNumberFormat="1" applyFont="1" applyFill="1" applyBorder="1" applyAlignment="1">
      <alignment horizontal="center" vertical="top" wrapText="1"/>
    </xf>
    <xf numFmtId="3" fontId="2" fillId="4" borderId="36" xfId="0" applyNumberFormat="1" applyFont="1" applyFill="1" applyBorder="1" applyAlignment="1">
      <alignment horizontal="center" vertical="top" wrapText="1"/>
    </xf>
    <xf numFmtId="3" fontId="13" fillId="4" borderId="53" xfId="0" applyNumberFormat="1" applyFont="1" applyFill="1" applyBorder="1" applyAlignment="1">
      <alignment horizontal="center" vertical="top" wrapText="1"/>
    </xf>
    <xf numFmtId="3" fontId="13" fillId="4" borderId="57" xfId="0" applyNumberFormat="1" applyFont="1" applyFill="1" applyBorder="1" applyAlignment="1">
      <alignment horizontal="center" vertical="top" wrapText="1"/>
    </xf>
    <xf numFmtId="164" fontId="2" fillId="4" borderId="0" xfId="0" applyNumberFormat="1" applyFont="1" applyFill="1" applyBorder="1" applyAlignment="1">
      <alignment horizontal="center" vertical="top" wrapText="1"/>
    </xf>
    <xf numFmtId="3" fontId="2" fillId="0" borderId="47" xfId="0" applyNumberFormat="1" applyFont="1" applyBorder="1" applyAlignment="1">
      <alignment horizontal="center" vertical="center" textRotation="90" wrapText="1"/>
    </xf>
    <xf numFmtId="3" fontId="2" fillId="4" borderId="5" xfId="0" applyNumberFormat="1" applyFont="1" applyFill="1" applyBorder="1" applyAlignment="1">
      <alignment vertical="top" wrapText="1"/>
    </xf>
    <xf numFmtId="3" fontId="13" fillId="4" borderId="7" xfId="0" applyNumberFormat="1" applyFont="1" applyFill="1" applyBorder="1" applyAlignment="1">
      <alignment horizontal="center" vertical="top" wrapText="1"/>
    </xf>
    <xf numFmtId="3" fontId="13" fillId="4" borderId="63" xfId="0" applyNumberFormat="1" applyFont="1" applyFill="1" applyBorder="1" applyAlignment="1">
      <alignment horizontal="center" vertical="top" wrapText="1"/>
    </xf>
    <xf numFmtId="3" fontId="13" fillId="4" borderId="76" xfId="0" applyNumberFormat="1" applyFont="1" applyFill="1" applyBorder="1" applyAlignment="1">
      <alignment horizontal="center" vertical="top" wrapText="1"/>
    </xf>
    <xf numFmtId="3" fontId="13" fillId="4" borderId="15" xfId="0" applyNumberFormat="1" applyFont="1" applyFill="1" applyBorder="1" applyAlignment="1">
      <alignment horizontal="center" vertical="top" wrapText="1"/>
    </xf>
    <xf numFmtId="164" fontId="2" fillId="4" borderId="23" xfId="0" applyNumberFormat="1" applyFont="1" applyFill="1" applyBorder="1" applyAlignment="1">
      <alignment horizontal="center" vertical="top" wrapText="1"/>
    </xf>
    <xf numFmtId="164" fontId="2" fillId="4" borderId="76" xfId="0" applyNumberFormat="1" applyFont="1" applyFill="1" applyBorder="1" applyAlignment="1">
      <alignment horizontal="center" vertical="top" wrapText="1"/>
    </xf>
    <xf numFmtId="164" fontId="2" fillId="4" borderId="7" xfId="0" applyNumberFormat="1" applyFont="1" applyFill="1" applyBorder="1" applyAlignment="1">
      <alignment horizontal="center" vertical="top" wrapText="1"/>
    </xf>
    <xf numFmtId="164" fontId="3" fillId="5" borderId="42" xfId="0" applyNumberFormat="1" applyFont="1" applyFill="1" applyBorder="1" applyAlignment="1">
      <alignment horizontal="center" vertical="top" wrapText="1"/>
    </xf>
    <xf numFmtId="164" fontId="2" fillId="0" borderId="23" xfId="0" applyNumberFormat="1" applyFont="1" applyFill="1" applyBorder="1" applyAlignment="1">
      <alignment horizontal="center" vertical="top" wrapText="1"/>
    </xf>
    <xf numFmtId="164" fontId="3" fillId="5" borderId="0" xfId="0" applyNumberFormat="1" applyFont="1" applyFill="1" applyBorder="1" applyAlignment="1">
      <alignment horizontal="center" vertical="top" wrapText="1"/>
    </xf>
    <xf numFmtId="167" fontId="2" fillId="9" borderId="52" xfId="2" applyNumberFormat="1" applyFont="1" applyFill="1" applyBorder="1" applyAlignment="1">
      <alignment horizontal="center" vertical="top" wrapText="1"/>
    </xf>
    <xf numFmtId="167" fontId="2" fillId="9" borderId="64" xfId="2" applyNumberFormat="1" applyFont="1" applyFill="1" applyBorder="1" applyAlignment="1">
      <alignment horizontal="center" vertical="top" wrapText="1"/>
    </xf>
    <xf numFmtId="167" fontId="15" fillId="9" borderId="47" xfId="2" applyNumberFormat="1" applyFont="1" applyFill="1" applyBorder="1" applyAlignment="1">
      <alignment horizontal="center" vertical="top" wrapText="1"/>
    </xf>
    <xf numFmtId="167" fontId="22" fillId="9" borderId="17" xfId="2" applyNumberFormat="1" applyFont="1" applyFill="1" applyBorder="1" applyAlignment="1">
      <alignment horizontal="center" vertical="top" wrapText="1"/>
    </xf>
    <xf numFmtId="167" fontId="22" fillId="9" borderId="70" xfId="2" applyNumberFormat="1" applyFont="1" applyFill="1" applyBorder="1" applyAlignment="1">
      <alignment horizontal="center" vertical="top" wrapText="1"/>
    </xf>
    <xf numFmtId="167" fontId="22" fillId="9" borderId="36" xfId="2" applyNumberFormat="1" applyFont="1" applyFill="1" applyBorder="1" applyAlignment="1">
      <alignment horizontal="center" vertical="top" wrapText="1"/>
    </xf>
    <xf numFmtId="167" fontId="22" fillId="9" borderId="63" xfId="2" applyNumberFormat="1" applyFont="1" applyFill="1" applyBorder="1" applyAlignment="1">
      <alignment horizontal="center" vertical="top" wrapText="1"/>
    </xf>
    <xf numFmtId="3" fontId="13" fillId="0" borderId="44" xfId="0" applyNumberFormat="1" applyFont="1" applyFill="1" applyBorder="1" applyAlignment="1">
      <alignment horizontal="center" vertical="top" wrapText="1"/>
    </xf>
    <xf numFmtId="3" fontId="2" fillId="0" borderId="65" xfId="0" applyNumberFormat="1" applyFont="1" applyBorder="1" applyAlignment="1">
      <alignment horizontal="center" vertical="top" wrapText="1"/>
    </xf>
    <xf numFmtId="164" fontId="16" fillId="4" borderId="29" xfId="0" applyNumberFormat="1" applyFont="1" applyFill="1" applyBorder="1" applyAlignment="1">
      <alignment horizontal="center" vertical="top" wrapText="1"/>
    </xf>
    <xf numFmtId="3" fontId="15" fillId="0" borderId="16" xfId="0" applyNumberFormat="1" applyFont="1" applyBorder="1" applyAlignment="1">
      <alignment vertical="top"/>
    </xf>
    <xf numFmtId="0" fontId="2" fillId="4" borderId="19" xfId="0" applyFont="1" applyFill="1" applyBorder="1" applyAlignment="1">
      <alignment horizontal="center" vertical="top" wrapText="1"/>
    </xf>
    <xf numFmtId="164" fontId="2" fillId="4" borderId="35" xfId="0" applyNumberFormat="1" applyFont="1" applyFill="1" applyBorder="1" applyAlignment="1">
      <alignment horizontal="center" vertical="top"/>
    </xf>
    <xf numFmtId="164" fontId="2" fillId="4" borderId="28" xfId="0" applyNumberFormat="1" applyFont="1" applyFill="1" applyBorder="1" applyAlignment="1">
      <alignment horizontal="center" vertical="top"/>
    </xf>
    <xf numFmtId="3" fontId="13" fillId="0" borderId="21" xfId="0" applyNumberFormat="1" applyFont="1" applyFill="1" applyBorder="1" applyAlignment="1">
      <alignment horizontal="center" vertical="top" textRotation="90" wrapText="1"/>
    </xf>
    <xf numFmtId="3" fontId="13" fillId="4" borderId="34" xfId="0" applyNumberFormat="1" applyFont="1" applyFill="1" applyBorder="1" applyAlignment="1">
      <alignment horizontal="center" vertical="top" wrapText="1"/>
    </xf>
    <xf numFmtId="3" fontId="12" fillId="4" borderId="63" xfId="0" applyNumberFormat="1" applyFont="1" applyFill="1" applyBorder="1" applyAlignment="1">
      <alignment horizontal="center" vertical="top" wrapText="1"/>
    </xf>
    <xf numFmtId="0" fontId="2" fillId="14" borderId="17" xfId="0" applyFont="1" applyFill="1" applyBorder="1" applyAlignment="1">
      <alignment horizontal="center" vertical="top" wrapText="1"/>
    </xf>
    <xf numFmtId="165" fontId="2" fillId="4" borderId="22" xfId="0" applyNumberFormat="1" applyFont="1" applyFill="1" applyBorder="1" applyAlignment="1">
      <alignment horizontal="center" vertical="top" wrapText="1"/>
    </xf>
    <xf numFmtId="0" fontId="2" fillId="14" borderId="70" xfId="0" applyFont="1" applyFill="1" applyBorder="1" applyAlignment="1">
      <alignment horizontal="center" vertical="top" wrapText="1"/>
    </xf>
    <xf numFmtId="165" fontId="2" fillId="4" borderId="13" xfId="0" applyNumberFormat="1" applyFont="1" applyFill="1" applyBorder="1" applyAlignment="1">
      <alignment horizontal="center" vertical="top" wrapText="1"/>
    </xf>
    <xf numFmtId="0" fontId="2" fillId="14" borderId="36" xfId="0" applyFont="1" applyFill="1" applyBorder="1" applyAlignment="1">
      <alignment horizontal="center" vertical="top" wrapText="1"/>
    </xf>
    <xf numFmtId="0" fontId="2" fillId="14" borderId="63" xfId="0" applyFont="1" applyFill="1" applyBorder="1" applyAlignment="1">
      <alignment horizontal="center" vertical="top" wrapText="1"/>
    </xf>
    <xf numFmtId="3" fontId="13" fillId="4" borderId="62" xfId="0" applyNumberFormat="1" applyFont="1" applyFill="1" applyBorder="1" applyAlignment="1">
      <alignment horizontal="center" vertical="top" wrapText="1"/>
    </xf>
    <xf numFmtId="3" fontId="4" fillId="4" borderId="18" xfId="0" applyNumberFormat="1" applyFont="1" applyFill="1" applyBorder="1" applyAlignment="1">
      <alignment horizontal="left" vertical="top" wrapText="1"/>
    </xf>
    <xf numFmtId="3" fontId="13" fillId="4" borderId="0" xfId="0" applyNumberFormat="1" applyFont="1" applyFill="1" applyBorder="1" applyAlignment="1">
      <alignment vertical="top" wrapText="1"/>
    </xf>
    <xf numFmtId="164" fontId="2" fillId="4" borderId="60" xfId="0" applyNumberFormat="1" applyFont="1" applyFill="1" applyBorder="1" applyAlignment="1">
      <alignment horizontal="center" vertical="top" wrapText="1"/>
    </xf>
    <xf numFmtId="3" fontId="16" fillId="4" borderId="5" xfId="0" applyNumberFormat="1" applyFont="1" applyFill="1" applyBorder="1" applyAlignment="1">
      <alignment horizontal="center" vertical="top" wrapText="1"/>
    </xf>
    <xf numFmtId="164" fontId="16" fillId="4" borderId="17" xfId="0" applyNumberFormat="1" applyFont="1" applyFill="1" applyBorder="1" applyAlignment="1">
      <alignment horizontal="center" vertical="top" wrapText="1"/>
    </xf>
    <xf numFmtId="164" fontId="16" fillId="4" borderId="70" xfId="0" applyNumberFormat="1" applyFont="1" applyFill="1" applyBorder="1" applyAlignment="1">
      <alignment horizontal="center" vertical="top" wrapText="1"/>
    </xf>
    <xf numFmtId="164" fontId="16" fillId="4" borderId="52" xfId="0" applyNumberFormat="1" applyFont="1" applyFill="1" applyBorder="1" applyAlignment="1">
      <alignment horizontal="center" vertical="top" wrapText="1"/>
    </xf>
    <xf numFmtId="164" fontId="16" fillId="4" borderId="36" xfId="0" applyNumberFormat="1" applyFont="1" applyFill="1" applyBorder="1" applyAlignment="1">
      <alignment horizontal="center" vertical="top" wrapText="1"/>
    </xf>
    <xf numFmtId="3" fontId="16" fillId="4" borderId="8" xfId="0" applyNumberFormat="1" applyFont="1" applyFill="1" applyBorder="1" applyAlignment="1">
      <alignment horizontal="center" vertical="top" wrapText="1"/>
    </xf>
    <xf numFmtId="3" fontId="16" fillId="0" borderId="36" xfId="0" applyNumberFormat="1" applyFont="1" applyBorder="1" applyAlignment="1">
      <alignment vertical="top" wrapText="1"/>
    </xf>
    <xf numFmtId="164" fontId="16" fillId="4" borderId="28" xfId="0" applyNumberFormat="1" applyFont="1" applyFill="1" applyBorder="1" applyAlignment="1">
      <alignment horizontal="center" vertical="top" wrapText="1"/>
    </xf>
    <xf numFmtId="164" fontId="16" fillId="4" borderId="35" xfId="0" applyNumberFormat="1" applyFont="1" applyFill="1" applyBorder="1" applyAlignment="1">
      <alignment horizontal="center" vertical="top" wrapText="1"/>
    </xf>
    <xf numFmtId="164" fontId="16" fillId="4" borderId="7" xfId="0" applyNumberFormat="1" applyFont="1" applyFill="1" applyBorder="1" applyAlignment="1">
      <alignment horizontal="center" vertical="top" wrapText="1"/>
    </xf>
    <xf numFmtId="3" fontId="16" fillId="0" borderId="35" xfId="0" applyNumberFormat="1" applyFont="1" applyBorder="1" applyAlignment="1">
      <alignment vertical="top" wrapText="1"/>
    </xf>
    <xf numFmtId="3" fontId="16" fillId="0" borderId="18" xfId="0" applyNumberFormat="1" applyFont="1" applyBorder="1" applyAlignment="1">
      <alignment vertical="top" wrapText="1"/>
    </xf>
    <xf numFmtId="3" fontId="16" fillId="4" borderId="17" xfId="0" applyNumberFormat="1" applyFont="1" applyFill="1" applyBorder="1" applyAlignment="1">
      <alignment horizontal="center" vertical="top" wrapText="1"/>
    </xf>
    <xf numFmtId="164" fontId="16" fillId="4" borderId="5" xfId="0" applyNumberFormat="1" applyFont="1" applyFill="1" applyBorder="1" applyAlignment="1">
      <alignment horizontal="center" vertical="top"/>
    </xf>
    <xf numFmtId="3" fontId="16" fillId="4" borderId="63" xfId="0" applyNumberFormat="1" applyFont="1" applyFill="1" applyBorder="1" applyAlignment="1">
      <alignment horizontal="center" vertical="top"/>
    </xf>
    <xf numFmtId="3" fontId="2" fillId="0" borderId="8" xfId="0" applyNumberFormat="1" applyFont="1" applyBorder="1" applyAlignment="1">
      <alignment horizontal="center" vertical="top" wrapText="1"/>
    </xf>
    <xf numFmtId="3" fontId="15" fillId="4" borderId="70" xfId="0" applyNumberFormat="1" applyFont="1" applyFill="1" applyBorder="1" applyAlignment="1">
      <alignment horizontal="left" vertical="top" wrapText="1"/>
    </xf>
    <xf numFmtId="3" fontId="15" fillId="4" borderId="18" xfId="0" applyNumberFormat="1" applyFont="1" applyFill="1" applyBorder="1" applyAlignment="1">
      <alignment horizontal="left" vertical="top" wrapText="1"/>
    </xf>
    <xf numFmtId="3" fontId="13" fillId="0" borderId="63" xfId="0" applyNumberFormat="1" applyFont="1" applyFill="1" applyBorder="1" applyAlignment="1">
      <alignment horizontal="center" vertical="top" wrapText="1"/>
    </xf>
    <xf numFmtId="3" fontId="15" fillId="4" borderId="22" xfId="0" applyNumberFormat="1" applyFont="1" applyFill="1" applyBorder="1" applyAlignment="1">
      <alignment horizontal="left" vertical="top" wrapText="1"/>
    </xf>
    <xf numFmtId="3" fontId="3" fillId="4" borderId="18" xfId="0" applyNumberFormat="1" applyFont="1" applyFill="1" applyBorder="1" applyAlignment="1">
      <alignment vertical="top" wrapText="1"/>
    </xf>
    <xf numFmtId="3" fontId="15" fillId="4" borderId="16" xfId="0" applyNumberFormat="1" applyFont="1" applyFill="1" applyBorder="1" applyAlignment="1">
      <alignment horizontal="center" vertical="top" wrapText="1"/>
    </xf>
    <xf numFmtId="49" fontId="16" fillId="4" borderId="17" xfId="2" applyNumberFormat="1" applyFont="1" applyFill="1" applyBorder="1" applyAlignment="1">
      <alignment horizontal="center" vertical="top"/>
    </xf>
    <xf numFmtId="165" fontId="16" fillId="4" borderId="17" xfId="2" applyNumberFormat="1" applyFont="1" applyFill="1" applyBorder="1" applyAlignment="1">
      <alignment horizontal="center" vertical="top"/>
    </xf>
    <xf numFmtId="165" fontId="16" fillId="4" borderId="18" xfId="2" applyNumberFormat="1" applyFont="1" applyFill="1" applyBorder="1" applyAlignment="1">
      <alignment horizontal="center" vertical="top"/>
    </xf>
    <xf numFmtId="49" fontId="16" fillId="4" borderId="8" xfId="2" applyNumberFormat="1" applyFont="1" applyFill="1" applyBorder="1" applyAlignment="1">
      <alignment horizontal="center" vertical="top"/>
    </xf>
    <xf numFmtId="164" fontId="16" fillId="12" borderId="8" xfId="2" applyNumberFormat="1" applyFont="1" applyFill="1" applyBorder="1" applyAlignment="1">
      <alignment horizontal="center" vertical="top"/>
    </xf>
    <xf numFmtId="3" fontId="16" fillId="4" borderId="35" xfId="0" applyNumberFormat="1" applyFont="1" applyFill="1" applyBorder="1" applyAlignment="1">
      <alignment horizontal="center" vertical="top" wrapText="1"/>
    </xf>
    <xf numFmtId="3" fontId="16" fillId="4" borderId="18" xfId="0" applyNumberFormat="1" applyFont="1" applyFill="1" applyBorder="1" applyAlignment="1">
      <alignment horizontal="center" vertical="top" wrapText="1"/>
    </xf>
    <xf numFmtId="3" fontId="16" fillId="4" borderId="28" xfId="0" applyNumberFormat="1" applyFont="1" applyFill="1" applyBorder="1" applyAlignment="1">
      <alignment horizontal="center" vertical="top" wrapText="1"/>
    </xf>
    <xf numFmtId="49" fontId="16" fillId="4" borderId="18" xfId="2" applyNumberFormat="1" applyFont="1" applyFill="1" applyBorder="1" applyAlignment="1">
      <alignment horizontal="center" vertical="top"/>
    </xf>
    <xf numFmtId="49" fontId="16" fillId="4" borderId="7" xfId="2" applyNumberFormat="1" applyFont="1" applyFill="1" applyBorder="1" applyAlignment="1">
      <alignment horizontal="center" vertical="top"/>
    </xf>
    <xf numFmtId="164" fontId="16" fillId="4" borderId="17" xfId="2" applyNumberFormat="1" applyFont="1" applyFill="1" applyBorder="1" applyAlignment="1">
      <alignment horizontal="center" vertical="top"/>
    </xf>
    <xf numFmtId="164" fontId="26" fillId="4" borderId="17" xfId="2" applyNumberFormat="1" applyFont="1" applyFill="1" applyBorder="1" applyAlignment="1">
      <alignment horizontal="right" vertical="top"/>
    </xf>
    <xf numFmtId="164" fontId="26" fillId="4" borderId="18" xfId="2" applyNumberFormat="1" applyFont="1" applyFill="1" applyBorder="1" applyAlignment="1">
      <alignment horizontal="right" vertical="top"/>
    </xf>
    <xf numFmtId="164" fontId="26" fillId="4" borderId="7" xfId="2" applyNumberFormat="1" applyFont="1" applyFill="1" applyBorder="1" applyAlignment="1">
      <alignment horizontal="right" vertical="top"/>
    </xf>
    <xf numFmtId="164" fontId="16" fillId="4" borderId="18" xfId="2" applyNumberFormat="1" applyFont="1" applyFill="1" applyBorder="1" applyAlignment="1">
      <alignment horizontal="center" vertical="top"/>
    </xf>
    <xf numFmtId="164" fontId="16" fillId="4" borderId="7" xfId="2" applyNumberFormat="1" applyFont="1" applyFill="1" applyBorder="1" applyAlignment="1">
      <alignment horizontal="center" vertical="top"/>
    </xf>
    <xf numFmtId="49" fontId="26" fillId="4" borderId="17" xfId="2" applyNumberFormat="1" applyFont="1" applyFill="1" applyBorder="1" applyAlignment="1">
      <alignment horizontal="center" vertical="top"/>
    </xf>
    <xf numFmtId="3" fontId="16" fillId="0" borderId="28" xfId="0" applyNumberFormat="1" applyFont="1" applyBorder="1" applyAlignment="1">
      <alignment vertical="top" wrapText="1"/>
    </xf>
    <xf numFmtId="164" fontId="16" fillId="11" borderId="17" xfId="2" applyNumberFormat="1" applyFont="1" applyFill="1" applyBorder="1" applyAlignment="1">
      <alignment horizontal="center" vertical="top"/>
    </xf>
    <xf numFmtId="167" fontId="16" fillId="9" borderId="35" xfId="2" applyNumberFormat="1" applyFont="1" applyFill="1" applyBorder="1" applyAlignment="1">
      <alignment horizontal="center" vertical="top" wrapText="1"/>
    </xf>
    <xf numFmtId="164" fontId="16" fillId="9" borderId="18" xfId="2" applyNumberFormat="1" applyFont="1" applyFill="1" applyBorder="1" applyAlignment="1">
      <alignment horizontal="center" vertical="top" wrapText="1"/>
    </xf>
    <xf numFmtId="164" fontId="16" fillId="9" borderId="28" xfId="2" applyNumberFormat="1" applyFont="1" applyFill="1" applyBorder="1" applyAlignment="1">
      <alignment horizontal="center" vertical="top"/>
    </xf>
    <xf numFmtId="3" fontId="8" fillId="4" borderId="8" xfId="0" applyNumberFormat="1" applyFont="1" applyFill="1" applyBorder="1" applyAlignment="1">
      <alignment horizontal="center" vertical="top" wrapText="1"/>
    </xf>
    <xf numFmtId="3" fontId="8" fillId="4" borderId="35" xfId="0" applyNumberFormat="1" applyFont="1" applyFill="1" applyBorder="1" applyAlignment="1">
      <alignment horizontal="center" vertical="top" wrapText="1"/>
    </xf>
    <xf numFmtId="3" fontId="8" fillId="4" borderId="28" xfId="0" applyNumberFormat="1" applyFont="1" applyFill="1" applyBorder="1" applyAlignment="1">
      <alignment horizontal="center" vertical="top" wrapText="1"/>
    </xf>
    <xf numFmtId="49" fontId="16" fillId="13" borderId="8" xfId="2" applyNumberFormat="1" applyFont="1" applyFill="1" applyBorder="1" applyAlignment="1">
      <alignment horizontal="center" vertical="top" wrapText="1"/>
    </xf>
    <xf numFmtId="164" fontId="16" fillId="13" borderId="28" xfId="2" applyNumberFormat="1" applyFont="1" applyFill="1" applyBorder="1" applyAlignment="1">
      <alignment horizontal="center" vertical="top" wrapText="1"/>
    </xf>
    <xf numFmtId="164" fontId="16" fillId="13" borderId="18" xfId="2" applyNumberFormat="1" applyFont="1" applyFill="1" applyBorder="1" applyAlignment="1">
      <alignment horizontal="center" vertical="top" wrapText="1"/>
    </xf>
    <xf numFmtId="164" fontId="16" fillId="13" borderId="35" xfId="2" applyNumberFormat="1" applyFont="1" applyFill="1" applyBorder="1" applyAlignment="1">
      <alignment horizontal="center" vertical="top" wrapText="1"/>
    </xf>
    <xf numFmtId="0" fontId="16" fillId="4" borderId="35" xfId="2" applyNumberFormat="1" applyFont="1" applyFill="1" applyBorder="1" applyAlignment="1">
      <alignment horizontal="center" vertical="top"/>
    </xf>
    <xf numFmtId="0" fontId="16" fillId="4" borderId="18" xfId="2" applyNumberFormat="1" applyFont="1" applyFill="1" applyBorder="1" applyAlignment="1">
      <alignment horizontal="center" vertical="top"/>
    </xf>
    <xf numFmtId="0" fontId="16" fillId="4" borderId="28" xfId="2" applyNumberFormat="1" applyFont="1" applyFill="1" applyBorder="1" applyAlignment="1">
      <alignment horizontal="center" vertical="top"/>
    </xf>
    <xf numFmtId="165" fontId="16" fillId="4" borderId="35" xfId="2" applyNumberFormat="1" applyFont="1" applyFill="1" applyBorder="1" applyAlignment="1">
      <alignment horizontal="center" vertical="top"/>
    </xf>
    <xf numFmtId="165" fontId="16" fillId="4" borderId="28" xfId="2" applyNumberFormat="1" applyFont="1" applyFill="1" applyBorder="1" applyAlignment="1">
      <alignment horizontal="center" vertical="top"/>
    </xf>
    <xf numFmtId="49" fontId="16" fillId="4" borderId="35" xfId="2" applyNumberFormat="1" applyFont="1" applyFill="1" applyBorder="1" applyAlignment="1">
      <alignment horizontal="center" vertical="top"/>
    </xf>
    <xf numFmtId="164" fontId="16" fillId="12" borderId="35" xfId="2" applyNumberFormat="1" applyFont="1" applyFill="1" applyBorder="1" applyAlignment="1">
      <alignment horizontal="center" vertical="top"/>
    </xf>
    <xf numFmtId="164" fontId="16" fillId="0" borderId="18" xfId="0" applyNumberFormat="1" applyFont="1" applyBorder="1" applyAlignment="1">
      <alignment horizontal="center" vertical="top" wrapText="1"/>
    </xf>
    <xf numFmtId="165" fontId="16" fillId="4" borderId="7" xfId="2" applyNumberFormat="1" applyFont="1" applyFill="1" applyBorder="1" applyAlignment="1">
      <alignment horizontal="center" vertical="top"/>
    </xf>
    <xf numFmtId="164" fontId="16" fillId="12" borderId="18" xfId="2" applyNumberFormat="1" applyFont="1" applyFill="1" applyBorder="1" applyAlignment="1">
      <alignment horizontal="center" vertical="top"/>
    </xf>
    <xf numFmtId="164" fontId="16" fillId="12" borderId="28" xfId="2" applyNumberFormat="1" applyFont="1" applyFill="1" applyBorder="1" applyAlignment="1">
      <alignment horizontal="center" vertical="top"/>
    </xf>
    <xf numFmtId="164" fontId="16" fillId="4" borderId="35" xfId="2" applyNumberFormat="1" applyFont="1" applyFill="1" applyBorder="1" applyAlignment="1">
      <alignment horizontal="center" vertical="top"/>
    </xf>
    <xf numFmtId="167" fontId="16" fillId="9" borderId="35" xfId="2" applyNumberFormat="1" applyFont="1" applyFill="1" applyBorder="1" applyAlignment="1">
      <alignment vertical="top" wrapText="1"/>
    </xf>
    <xf numFmtId="49" fontId="16" fillId="4" borderId="28" xfId="2" applyNumberFormat="1" applyFont="1" applyFill="1" applyBorder="1" applyAlignment="1">
      <alignment horizontal="center" vertical="top"/>
    </xf>
    <xf numFmtId="164" fontId="16" fillId="4" borderId="28" xfId="2" applyNumberFormat="1" applyFont="1" applyFill="1" applyBorder="1" applyAlignment="1">
      <alignment horizontal="center" vertical="top"/>
    </xf>
    <xf numFmtId="164" fontId="26" fillId="4" borderId="28" xfId="2" applyNumberFormat="1" applyFont="1" applyFill="1" applyBorder="1" applyAlignment="1">
      <alignment horizontal="right" vertical="top"/>
    </xf>
    <xf numFmtId="164" fontId="16" fillId="11" borderId="8" xfId="2" applyNumberFormat="1" applyFont="1" applyFill="1" applyBorder="1" applyAlignment="1">
      <alignment horizontal="center" vertical="top"/>
    </xf>
    <xf numFmtId="164" fontId="26" fillId="4" borderId="17" xfId="0" applyNumberFormat="1" applyFont="1" applyFill="1" applyBorder="1" applyAlignment="1">
      <alignment horizontal="center" vertical="top" wrapText="1"/>
    </xf>
    <xf numFmtId="164" fontId="16" fillId="4" borderId="8" xfId="0" applyNumberFormat="1" applyFont="1" applyFill="1" applyBorder="1" applyAlignment="1">
      <alignment horizontal="center" vertical="top" wrapText="1"/>
    </xf>
    <xf numFmtId="3" fontId="26" fillId="4" borderId="5" xfId="0" applyNumberFormat="1" applyFont="1" applyFill="1" applyBorder="1" applyAlignment="1">
      <alignment horizontal="center" vertical="top" wrapText="1"/>
    </xf>
    <xf numFmtId="3" fontId="26" fillId="4" borderId="8" xfId="0" applyNumberFormat="1" applyFont="1" applyFill="1" applyBorder="1" applyAlignment="1">
      <alignment horizontal="center" vertical="top" wrapText="1"/>
    </xf>
    <xf numFmtId="49" fontId="16" fillId="4" borderId="17" xfId="2" applyNumberFormat="1" applyFont="1" applyFill="1" applyBorder="1" applyAlignment="1">
      <alignment horizontal="center" vertical="top" wrapText="1"/>
    </xf>
    <xf numFmtId="164" fontId="26" fillId="4" borderId="70" xfId="0" applyNumberFormat="1" applyFont="1" applyFill="1" applyBorder="1" applyAlignment="1">
      <alignment horizontal="center" vertical="top" wrapText="1"/>
    </xf>
    <xf numFmtId="164" fontId="26" fillId="4" borderId="63" xfId="0" applyNumberFormat="1" applyFont="1" applyFill="1" applyBorder="1" applyAlignment="1">
      <alignment horizontal="center" vertical="top" wrapText="1"/>
    </xf>
    <xf numFmtId="164" fontId="26" fillId="4" borderId="36" xfId="0" applyNumberFormat="1" applyFont="1" applyFill="1" applyBorder="1" applyAlignment="1">
      <alignment horizontal="center" vertical="top" wrapText="1"/>
    </xf>
    <xf numFmtId="0" fontId="16" fillId="4" borderId="29" xfId="2" applyNumberFormat="1" applyFont="1" applyFill="1" applyBorder="1" applyAlignment="1">
      <alignment horizontal="center" vertical="top" wrapText="1"/>
    </xf>
    <xf numFmtId="164" fontId="26" fillId="4" borderId="18" xfId="0" applyNumberFormat="1" applyFont="1" applyFill="1" applyBorder="1" applyAlignment="1">
      <alignment horizontal="center" vertical="top" wrapText="1"/>
    </xf>
    <xf numFmtId="167" fontId="16" fillId="9" borderId="18" xfId="2" applyNumberFormat="1" applyFont="1" applyFill="1" applyBorder="1" applyAlignment="1">
      <alignment horizontal="center" vertical="top" wrapText="1"/>
    </xf>
    <xf numFmtId="165" fontId="16" fillId="0" borderId="18" xfId="0" applyNumberFormat="1" applyFont="1" applyBorder="1" applyAlignment="1">
      <alignment horizontal="center" vertical="top" wrapText="1"/>
    </xf>
    <xf numFmtId="165" fontId="16" fillId="0" borderId="28" xfId="0" applyNumberFormat="1" applyFont="1" applyBorder="1" applyAlignment="1">
      <alignment horizontal="center" vertical="top" wrapText="1"/>
    </xf>
    <xf numFmtId="167" fontId="16" fillId="9" borderId="28" xfId="2" applyNumberFormat="1" applyFont="1" applyFill="1" applyBorder="1" applyAlignment="1">
      <alignment horizontal="center" vertical="top"/>
    </xf>
    <xf numFmtId="164" fontId="26" fillId="4" borderId="28" xfId="0" applyNumberFormat="1" applyFont="1" applyFill="1" applyBorder="1" applyAlignment="1">
      <alignment horizontal="center" vertical="top" wrapText="1"/>
    </xf>
    <xf numFmtId="0" fontId="16" fillId="4" borderId="28" xfId="2" applyNumberFormat="1" applyFont="1" applyFill="1" applyBorder="1" applyAlignment="1">
      <alignment horizontal="center" vertical="top" wrapText="1"/>
    </xf>
    <xf numFmtId="0" fontId="16" fillId="4" borderId="35" xfId="2" applyNumberFormat="1" applyFont="1" applyFill="1" applyBorder="1" applyAlignment="1">
      <alignment horizontal="center" vertical="top" wrapText="1"/>
    </xf>
    <xf numFmtId="164" fontId="26" fillId="4" borderId="35" xfId="0" applyNumberFormat="1" applyFont="1" applyFill="1" applyBorder="1" applyAlignment="1">
      <alignment horizontal="center" vertical="top" wrapText="1"/>
    </xf>
    <xf numFmtId="164" fontId="16" fillId="9" borderId="35" xfId="2" applyNumberFormat="1" applyFont="1" applyFill="1" applyBorder="1" applyAlignment="1">
      <alignment horizontal="center" vertical="top" wrapText="1"/>
    </xf>
    <xf numFmtId="165" fontId="16" fillId="9" borderId="35" xfId="2" applyNumberFormat="1" applyFont="1" applyFill="1" applyBorder="1" applyAlignment="1">
      <alignment horizontal="center" vertical="top" wrapText="1"/>
    </xf>
    <xf numFmtId="164" fontId="2" fillId="0" borderId="61" xfId="0" applyNumberFormat="1" applyFont="1" applyBorder="1" applyAlignment="1">
      <alignment horizontal="center" vertical="top" wrapText="1"/>
    </xf>
    <xf numFmtId="164" fontId="2" fillId="0" borderId="27" xfId="0" applyNumberFormat="1" applyFont="1" applyBorder="1" applyAlignment="1">
      <alignment horizontal="center" vertical="top" wrapText="1"/>
    </xf>
    <xf numFmtId="164" fontId="2" fillId="0" borderId="60" xfId="0" applyNumberFormat="1" applyFont="1" applyBorder="1" applyAlignment="1">
      <alignment horizontal="center" vertical="top" wrapText="1"/>
    </xf>
    <xf numFmtId="164" fontId="2" fillId="0" borderId="17" xfId="0" applyNumberFormat="1" applyFont="1" applyBorder="1" applyAlignment="1">
      <alignment horizontal="center" vertical="top" wrapText="1"/>
    </xf>
    <xf numFmtId="164" fontId="2" fillId="0" borderId="18" xfId="0" applyNumberFormat="1" applyFont="1" applyBorder="1" applyAlignment="1">
      <alignment horizontal="center" vertical="top" wrapText="1"/>
    </xf>
    <xf numFmtId="164" fontId="2" fillId="0" borderId="7" xfId="0" applyNumberFormat="1" applyFont="1" applyBorder="1" applyAlignment="1">
      <alignment horizontal="center" vertical="top" wrapText="1"/>
    </xf>
    <xf numFmtId="164" fontId="16" fillId="0" borderId="17" xfId="0" applyNumberFormat="1" applyFont="1" applyBorder="1" applyAlignment="1">
      <alignment horizontal="center" vertical="top"/>
    </xf>
    <xf numFmtId="164" fontId="16" fillId="0" borderId="18" xfId="0" applyNumberFormat="1" applyFont="1" applyBorder="1" applyAlignment="1">
      <alignment horizontal="center" vertical="top"/>
    </xf>
    <xf numFmtId="164" fontId="16" fillId="0" borderId="7" xfId="0" applyNumberFormat="1" applyFont="1" applyBorder="1" applyAlignment="1">
      <alignment horizontal="center" vertical="top"/>
    </xf>
    <xf numFmtId="164" fontId="16" fillId="4" borderId="18" xfId="0" applyNumberFormat="1" applyFont="1" applyFill="1" applyBorder="1" applyAlignment="1">
      <alignment horizontal="center" vertical="top"/>
    </xf>
    <xf numFmtId="3" fontId="16" fillId="0" borderId="8" xfId="0" applyNumberFormat="1" applyFont="1" applyBorder="1" applyAlignment="1">
      <alignment horizontal="center" vertical="top"/>
    </xf>
    <xf numFmtId="164" fontId="16" fillId="0" borderId="35" xfId="0" applyNumberFormat="1" applyFont="1" applyBorder="1" applyAlignment="1">
      <alignment horizontal="center" vertical="top"/>
    </xf>
    <xf numFmtId="164" fontId="16" fillId="0" borderId="28" xfId="0" applyNumberFormat="1" applyFont="1" applyBorder="1" applyAlignment="1">
      <alignment horizontal="center" vertical="top"/>
    </xf>
    <xf numFmtId="3" fontId="16" fillId="0" borderId="17" xfId="0" applyNumberFormat="1" applyFont="1" applyBorder="1" applyAlignment="1">
      <alignment horizontal="center" vertical="top"/>
    </xf>
    <xf numFmtId="3" fontId="16" fillId="4" borderId="5" xfId="0" applyNumberFormat="1" applyFont="1" applyFill="1" applyBorder="1" applyAlignment="1">
      <alignment horizontal="center" vertical="top"/>
    </xf>
    <xf numFmtId="3" fontId="16" fillId="4" borderId="8" xfId="0" applyNumberFormat="1" applyFont="1" applyFill="1" applyBorder="1" applyAlignment="1">
      <alignment horizontal="center" vertical="top"/>
    </xf>
    <xf numFmtId="164" fontId="16" fillId="4" borderId="70" xfId="0" applyNumberFormat="1" applyFont="1" applyFill="1" applyBorder="1" applyAlignment="1">
      <alignment horizontal="center" vertical="top"/>
    </xf>
    <xf numFmtId="164" fontId="16" fillId="4" borderId="35" xfId="0" applyNumberFormat="1" applyFont="1" applyFill="1" applyBorder="1" applyAlignment="1">
      <alignment horizontal="center" vertical="top"/>
    </xf>
    <xf numFmtId="164" fontId="16" fillId="4" borderId="36" xfId="0" applyNumberFormat="1" applyFont="1" applyFill="1" applyBorder="1" applyAlignment="1">
      <alignment horizontal="center" vertical="top"/>
    </xf>
    <xf numFmtId="164" fontId="16" fillId="4" borderId="63" xfId="0" applyNumberFormat="1" applyFont="1" applyFill="1" applyBorder="1" applyAlignment="1">
      <alignment horizontal="center" vertical="top"/>
    </xf>
    <xf numFmtId="164" fontId="16" fillId="4" borderId="28" xfId="0" applyNumberFormat="1" applyFont="1" applyFill="1" applyBorder="1" applyAlignment="1">
      <alignment horizontal="center" vertical="top"/>
    </xf>
    <xf numFmtId="164" fontId="16" fillId="0" borderId="35" xfId="0" applyNumberFormat="1" applyFont="1" applyBorder="1" applyAlignment="1">
      <alignment horizontal="center" vertical="center"/>
    </xf>
    <xf numFmtId="3" fontId="16" fillId="0" borderId="35" xfId="0" applyNumberFormat="1" applyFont="1" applyBorder="1" applyAlignment="1">
      <alignment vertical="top"/>
    </xf>
    <xf numFmtId="164" fontId="2" fillId="4" borderId="22" xfId="0" applyNumberFormat="1" applyFont="1" applyFill="1" applyBorder="1" applyAlignment="1">
      <alignment horizontal="center" vertical="top" wrapText="1"/>
    </xf>
    <xf numFmtId="3" fontId="16" fillId="0" borderId="7" xfId="0" applyNumberFormat="1" applyFont="1" applyBorder="1" applyAlignment="1">
      <alignment vertical="top"/>
    </xf>
    <xf numFmtId="164" fontId="2" fillId="4" borderId="33" xfId="0" applyNumberFormat="1" applyFont="1" applyFill="1" applyBorder="1" applyAlignment="1">
      <alignment horizontal="center" vertical="top" wrapText="1"/>
    </xf>
    <xf numFmtId="3" fontId="16" fillId="0" borderId="28" xfId="0" applyNumberFormat="1" applyFont="1" applyBorder="1" applyAlignment="1">
      <alignment vertical="top"/>
    </xf>
    <xf numFmtId="3" fontId="13" fillId="0" borderId="29" xfId="0" applyNumberFormat="1" applyFont="1" applyFill="1" applyBorder="1" applyAlignment="1">
      <alignment horizontal="center" vertical="top" textRotation="90" wrapText="1"/>
    </xf>
    <xf numFmtId="3" fontId="2" fillId="0" borderId="61" xfId="0" applyNumberFormat="1" applyFont="1" applyFill="1" applyBorder="1" applyAlignment="1">
      <alignment horizontal="center" vertical="top" wrapText="1"/>
    </xf>
    <xf numFmtId="3" fontId="2" fillId="0" borderId="54" xfId="0" applyNumberFormat="1" applyFont="1" applyFill="1" applyBorder="1" applyAlignment="1">
      <alignment horizontal="center" vertical="top" wrapText="1"/>
    </xf>
    <xf numFmtId="164" fontId="2" fillId="0" borderId="0" xfId="0" applyNumberFormat="1" applyFont="1" applyFill="1" applyBorder="1" applyAlignment="1">
      <alignment vertical="top" wrapText="1"/>
    </xf>
    <xf numFmtId="164" fontId="2" fillId="0" borderId="61" xfId="0" applyNumberFormat="1" applyFont="1" applyFill="1" applyBorder="1" applyAlignment="1">
      <alignment horizontal="center" vertical="top" wrapText="1"/>
    </xf>
    <xf numFmtId="164" fontId="2" fillId="0" borderId="27" xfId="0" applyNumberFormat="1" applyFont="1" applyFill="1" applyBorder="1" applyAlignment="1">
      <alignment horizontal="center" vertical="top" wrapText="1"/>
    </xf>
    <xf numFmtId="164" fontId="2" fillId="0" borderId="60" xfId="0" applyNumberFormat="1" applyFont="1" applyFill="1" applyBorder="1" applyAlignment="1">
      <alignment horizontal="center" vertical="top" wrapText="1"/>
    </xf>
    <xf numFmtId="164" fontId="2" fillId="0" borderId="25" xfId="0" applyNumberFormat="1" applyFont="1" applyFill="1" applyBorder="1" applyAlignment="1">
      <alignment horizontal="center" vertical="top" wrapText="1"/>
    </xf>
    <xf numFmtId="3" fontId="13" fillId="0" borderId="0" xfId="0" applyNumberFormat="1" applyFont="1" applyFill="1" applyBorder="1" applyAlignment="1">
      <alignment horizontal="center" vertical="top" textRotation="90" wrapText="1"/>
    </xf>
    <xf numFmtId="0" fontId="16" fillId="4" borderId="5" xfId="0" applyFont="1" applyFill="1" applyBorder="1" applyAlignment="1">
      <alignment horizontal="center" vertical="top" wrapText="1"/>
    </xf>
    <xf numFmtId="0" fontId="16" fillId="4" borderId="8" xfId="0" applyFont="1" applyFill="1" applyBorder="1" applyAlignment="1">
      <alignment horizontal="center" vertical="top" wrapText="1"/>
    </xf>
    <xf numFmtId="0" fontId="16" fillId="4" borderId="17" xfId="0" applyFont="1" applyFill="1" applyBorder="1" applyAlignment="1">
      <alignment horizontal="center" vertical="top" wrapText="1"/>
    </xf>
    <xf numFmtId="164" fontId="16" fillId="4" borderId="70" xfId="1" applyNumberFormat="1" applyFont="1" applyFill="1" applyBorder="1" applyAlignment="1">
      <alignment horizontal="center" vertical="top" wrapText="1"/>
    </xf>
    <xf numFmtId="164" fontId="16" fillId="4" borderId="35" xfId="1" applyNumberFormat="1" applyFont="1" applyFill="1" applyBorder="1" applyAlignment="1">
      <alignment horizontal="center" vertical="top" wrapText="1"/>
    </xf>
    <xf numFmtId="164" fontId="16" fillId="4" borderId="36" xfId="1" applyNumberFormat="1" applyFont="1" applyFill="1" applyBorder="1" applyAlignment="1">
      <alignment horizontal="center" vertical="top" wrapText="1"/>
    </xf>
    <xf numFmtId="164" fontId="16" fillId="4" borderId="63" xfId="1" applyNumberFormat="1" applyFont="1" applyFill="1" applyBorder="1" applyAlignment="1">
      <alignment horizontal="center" vertical="top" wrapText="1"/>
    </xf>
    <xf numFmtId="164" fontId="2" fillId="4" borderId="50" xfId="0" applyNumberFormat="1" applyFont="1" applyFill="1" applyBorder="1" applyAlignment="1">
      <alignment horizontal="center" vertical="top" wrapText="1"/>
    </xf>
    <xf numFmtId="164" fontId="2" fillId="4" borderId="36" xfId="0" applyNumberFormat="1" applyFont="1" applyFill="1" applyBorder="1" applyAlignment="1">
      <alignment horizontal="center" vertical="top" wrapText="1"/>
    </xf>
    <xf numFmtId="164" fontId="2" fillId="4" borderId="17" xfId="0" applyNumberFormat="1" applyFont="1" applyFill="1" applyBorder="1" applyAlignment="1">
      <alignment horizontal="center" vertical="top" wrapText="1"/>
    </xf>
    <xf numFmtId="164" fontId="2" fillId="4" borderId="52" xfId="0" applyNumberFormat="1" applyFont="1" applyFill="1" applyBorder="1" applyAlignment="1">
      <alignment horizontal="center" vertical="top" wrapText="1"/>
    </xf>
    <xf numFmtId="164" fontId="16" fillId="4" borderId="35" xfId="0" applyNumberFormat="1" applyFont="1" applyFill="1" applyBorder="1" applyAlignment="1">
      <alignment horizontal="center" vertical="top" wrapText="1"/>
    </xf>
    <xf numFmtId="164" fontId="16" fillId="4" borderId="18" xfId="0" applyNumberFormat="1" applyFont="1" applyFill="1" applyBorder="1" applyAlignment="1">
      <alignment horizontal="center" vertical="top" wrapText="1"/>
    </xf>
    <xf numFmtId="164" fontId="16" fillId="4" borderId="28" xfId="0" applyNumberFormat="1" applyFont="1" applyFill="1" applyBorder="1" applyAlignment="1">
      <alignment horizontal="center" vertical="top" wrapText="1"/>
    </xf>
    <xf numFmtId="3" fontId="16" fillId="0" borderId="7" xfId="0" applyNumberFormat="1" applyFont="1" applyBorder="1" applyAlignment="1">
      <alignment vertical="top" wrapText="1"/>
    </xf>
    <xf numFmtId="3" fontId="2" fillId="4" borderId="18" xfId="0" applyNumberFormat="1" applyFont="1" applyFill="1" applyBorder="1" applyAlignment="1">
      <alignment horizontal="left" vertical="top" wrapText="1"/>
    </xf>
    <xf numFmtId="3" fontId="2" fillId="4" borderId="28" xfId="0" applyNumberFormat="1" applyFont="1" applyFill="1" applyBorder="1" applyAlignment="1">
      <alignment horizontal="center" vertical="top" wrapText="1"/>
    </xf>
    <xf numFmtId="49" fontId="2" fillId="4" borderId="36" xfId="0" applyNumberFormat="1" applyFont="1" applyFill="1" applyBorder="1" applyAlignment="1">
      <alignment horizontal="center" vertical="top" wrapText="1"/>
    </xf>
    <xf numFmtId="3" fontId="2" fillId="4" borderId="41" xfId="0" applyNumberFormat="1" applyFont="1" applyFill="1" applyBorder="1" applyAlignment="1">
      <alignment horizontal="center" vertical="top" wrapText="1"/>
    </xf>
    <xf numFmtId="3" fontId="2" fillId="4" borderId="17" xfId="0" applyNumberFormat="1" applyFont="1" applyFill="1" applyBorder="1" applyAlignment="1">
      <alignment horizontal="left" vertical="top" wrapText="1"/>
    </xf>
    <xf numFmtId="49" fontId="2" fillId="3" borderId="18" xfId="0" applyNumberFormat="1" applyFont="1" applyFill="1" applyBorder="1" applyAlignment="1">
      <alignment horizontal="center" vertical="top" wrapText="1"/>
    </xf>
    <xf numFmtId="3" fontId="2" fillId="4" borderId="8" xfId="0" applyNumberFormat="1" applyFont="1" applyFill="1" applyBorder="1" applyAlignment="1">
      <alignment horizontal="center" vertical="top" wrapText="1"/>
    </xf>
    <xf numFmtId="3" fontId="2" fillId="0" borderId="0" xfId="0" applyNumberFormat="1" applyFont="1" applyBorder="1" applyAlignment="1">
      <alignment horizontal="left" vertical="top" wrapText="1"/>
    </xf>
    <xf numFmtId="3" fontId="13" fillId="4" borderId="29" xfId="0" applyNumberFormat="1" applyFont="1" applyFill="1" applyBorder="1" applyAlignment="1">
      <alignment horizontal="center" vertical="top" wrapText="1"/>
    </xf>
    <xf numFmtId="167" fontId="2" fillId="9" borderId="8" xfId="2" applyNumberFormat="1" applyFont="1" applyFill="1" applyBorder="1" applyAlignment="1">
      <alignment horizontal="left" vertical="top" wrapText="1"/>
    </xf>
    <xf numFmtId="49" fontId="2" fillId="4" borderId="18" xfId="0" applyNumberFormat="1" applyFont="1" applyFill="1" applyBorder="1" applyAlignment="1">
      <alignment horizontal="center" vertical="top" wrapText="1"/>
    </xf>
    <xf numFmtId="164" fontId="2" fillId="4" borderId="7" xfId="2" applyNumberFormat="1" applyFont="1" applyFill="1" applyBorder="1" applyAlignment="1">
      <alignment horizontal="center" vertical="top"/>
    </xf>
    <xf numFmtId="49" fontId="2" fillId="3" borderId="37" xfId="0" applyNumberFormat="1" applyFont="1" applyFill="1" applyBorder="1" applyAlignment="1">
      <alignment horizontal="center" vertical="top" wrapText="1"/>
    </xf>
    <xf numFmtId="164" fontId="3" fillId="5" borderId="19" xfId="0" applyNumberFormat="1" applyFont="1" applyFill="1" applyBorder="1" applyAlignment="1">
      <alignment horizontal="center" vertical="top" wrapText="1"/>
    </xf>
    <xf numFmtId="3" fontId="15" fillId="4" borderId="37" xfId="0" applyNumberFormat="1" applyFont="1" applyFill="1" applyBorder="1" applyAlignment="1">
      <alignment horizontal="center" vertical="top" wrapText="1"/>
    </xf>
    <xf numFmtId="49" fontId="2" fillId="3" borderId="85" xfId="0" applyNumberFormat="1" applyFont="1" applyFill="1" applyBorder="1" applyAlignment="1">
      <alignment horizontal="center" vertical="top" wrapText="1"/>
    </xf>
    <xf numFmtId="3" fontId="3" fillId="5" borderId="41" xfId="0" applyNumberFormat="1" applyFont="1" applyFill="1" applyBorder="1" applyAlignment="1">
      <alignment horizontal="center" vertical="top" wrapText="1"/>
    </xf>
    <xf numFmtId="3" fontId="2" fillId="4" borderId="58" xfId="0" applyNumberFormat="1" applyFont="1" applyFill="1" applyBorder="1" applyAlignment="1">
      <alignment horizontal="center" vertical="top" wrapText="1"/>
    </xf>
    <xf numFmtId="3" fontId="2" fillId="4" borderId="33" xfId="0" applyNumberFormat="1" applyFont="1" applyFill="1" applyBorder="1" applyAlignment="1">
      <alignment horizontal="center" vertical="top" wrapText="1"/>
    </xf>
    <xf numFmtId="3" fontId="2" fillId="4" borderId="0" xfId="0" applyNumberFormat="1" applyFont="1" applyFill="1" applyBorder="1" applyAlignment="1">
      <alignment horizontal="center" vertical="top" wrapText="1"/>
    </xf>
    <xf numFmtId="3" fontId="3" fillId="4" borderId="9" xfId="0" applyNumberFormat="1" applyFont="1" applyFill="1" applyBorder="1" applyAlignment="1">
      <alignment horizontal="center" vertical="top" wrapText="1"/>
    </xf>
    <xf numFmtId="164" fontId="3" fillId="4" borderId="61" xfId="0" applyNumberFormat="1" applyFont="1" applyFill="1" applyBorder="1" applyAlignment="1">
      <alignment horizontal="center" vertical="top" wrapText="1"/>
    </xf>
    <xf numFmtId="164" fontId="3" fillId="4" borderId="27" xfId="0" applyNumberFormat="1" applyFont="1" applyFill="1" applyBorder="1" applyAlignment="1">
      <alignment horizontal="center" vertical="top" wrapText="1"/>
    </xf>
    <xf numFmtId="164" fontId="3" fillId="4" borderId="60" xfId="0" applyNumberFormat="1" applyFont="1" applyFill="1" applyBorder="1" applyAlignment="1">
      <alignment horizontal="center" vertical="top" wrapText="1"/>
    </xf>
    <xf numFmtId="3" fontId="3" fillId="5" borderId="47" xfId="0" applyNumberFormat="1" applyFont="1" applyFill="1" applyBorder="1" applyAlignment="1">
      <alignment horizontal="center" vertical="top" wrapText="1"/>
    </xf>
    <xf numFmtId="164" fontId="3" fillId="5" borderId="58" xfId="0" applyNumberFormat="1" applyFont="1" applyFill="1" applyBorder="1" applyAlignment="1">
      <alignment horizontal="center" vertical="top" wrapText="1"/>
    </xf>
    <xf numFmtId="3" fontId="3" fillId="4" borderId="61" xfId="0" applyNumberFormat="1" applyFont="1" applyFill="1" applyBorder="1" applyAlignment="1">
      <alignment horizontal="center" vertical="top" wrapText="1"/>
    </xf>
    <xf numFmtId="3" fontId="3" fillId="4" borderId="13" xfId="0" applyNumberFormat="1" applyFont="1" applyFill="1" applyBorder="1" applyAlignment="1">
      <alignment horizontal="left" vertical="top" wrapText="1"/>
    </xf>
    <xf numFmtId="3" fontId="6" fillId="0" borderId="0" xfId="0" applyNumberFormat="1" applyFont="1" applyAlignment="1">
      <alignment horizontal="right" vertical="top" wrapText="1"/>
    </xf>
    <xf numFmtId="3" fontId="6" fillId="0" borderId="0" xfId="0" applyNumberFormat="1" applyFont="1" applyAlignment="1">
      <alignment horizontal="left" vertical="top" wrapText="1"/>
    </xf>
    <xf numFmtId="3" fontId="2" fillId="4" borderId="28" xfId="0" applyNumberFormat="1" applyFont="1" applyFill="1" applyBorder="1" applyAlignment="1">
      <alignment horizontal="center" vertical="top" wrapText="1"/>
    </xf>
    <xf numFmtId="3" fontId="2" fillId="4" borderId="35" xfId="0" applyNumberFormat="1" applyFont="1" applyFill="1" applyBorder="1" applyAlignment="1">
      <alignment horizontal="center" vertical="top" wrapText="1"/>
    </xf>
    <xf numFmtId="3" fontId="2" fillId="4" borderId="34" xfId="0" applyNumberFormat="1" applyFont="1" applyFill="1" applyBorder="1" applyAlignment="1">
      <alignment horizontal="center" vertical="top" wrapText="1"/>
    </xf>
    <xf numFmtId="3" fontId="2" fillId="4" borderId="63" xfId="0" applyNumberFormat="1" applyFont="1" applyFill="1" applyBorder="1" applyAlignment="1">
      <alignment horizontal="center" vertical="top" wrapText="1"/>
    </xf>
    <xf numFmtId="167" fontId="2" fillId="9" borderId="65" xfId="2" applyNumberFormat="1" applyFont="1" applyFill="1" applyBorder="1" applyAlignment="1">
      <alignment horizontal="center" vertical="top" wrapText="1"/>
    </xf>
    <xf numFmtId="167" fontId="2" fillId="9" borderId="50" xfId="2" applyNumberFormat="1" applyFont="1" applyFill="1" applyBorder="1" applyAlignment="1">
      <alignment horizontal="center" vertical="top" wrapText="1"/>
    </xf>
    <xf numFmtId="167" fontId="2" fillId="9" borderId="36" xfId="2" applyNumberFormat="1" applyFont="1" applyFill="1" applyBorder="1" applyAlignment="1">
      <alignment horizontal="center" vertical="top" wrapText="1"/>
    </xf>
    <xf numFmtId="3" fontId="2" fillId="0" borderId="37" xfId="0" applyNumberFormat="1" applyFont="1" applyBorder="1" applyAlignment="1">
      <alignment horizontal="right" wrapText="1"/>
    </xf>
    <xf numFmtId="3" fontId="2" fillId="4" borderId="65" xfId="0" applyNumberFormat="1" applyFont="1" applyFill="1" applyBorder="1" applyAlignment="1">
      <alignment horizontal="center" vertical="top" wrapText="1"/>
    </xf>
    <xf numFmtId="3" fontId="2" fillId="4" borderId="70" xfId="0" applyNumberFormat="1" applyFont="1" applyFill="1" applyBorder="1" applyAlignment="1">
      <alignment horizontal="center" vertical="top" wrapText="1"/>
    </xf>
    <xf numFmtId="3" fontId="2" fillId="4" borderId="50" xfId="0" applyNumberFormat="1" applyFont="1" applyFill="1" applyBorder="1" applyAlignment="1">
      <alignment horizontal="center" vertical="top" wrapText="1"/>
    </xf>
    <xf numFmtId="3" fontId="2" fillId="4" borderId="36" xfId="0" applyNumberFormat="1" applyFont="1" applyFill="1" applyBorder="1" applyAlignment="1">
      <alignment horizontal="center" vertical="top" wrapText="1"/>
    </xf>
    <xf numFmtId="3" fontId="2" fillId="4" borderId="6" xfId="0" applyNumberFormat="1" applyFont="1" applyFill="1" applyBorder="1" applyAlignment="1">
      <alignment horizontal="center" vertical="top" wrapText="1"/>
    </xf>
    <xf numFmtId="3" fontId="2" fillId="4" borderId="8" xfId="0" applyNumberFormat="1" applyFont="1" applyFill="1" applyBorder="1" applyAlignment="1">
      <alignment horizontal="center" vertical="top" wrapText="1"/>
    </xf>
    <xf numFmtId="167" fontId="2" fillId="9" borderId="5" xfId="2" applyNumberFormat="1" applyFont="1" applyFill="1" applyBorder="1" applyAlignment="1">
      <alignment horizontal="left" vertical="top" wrapText="1"/>
    </xf>
    <xf numFmtId="167" fontId="2" fillId="9" borderId="17" xfId="2" applyNumberFormat="1" applyFont="1" applyFill="1" applyBorder="1" applyAlignment="1">
      <alignment horizontal="left" vertical="top" wrapText="1"/>
    </xf>
    <xf numFmtId="3" fontId="2" fillId="4" borderId="18" xfId="0" applyNumberFormat="1" applyFont="1" applyFill="1" applyBorder="1" applyAlignment="1">
      <alignment horizontal="left" vertical="top" wrapText="1"/>
    </xf>
    <xf numFmtId="3" fontId="2" fillId="4" borderId="19" xfId="0" applyNumberFormat="1" applyFont="1" applyFill="1" applyBorder="1" applyAlignment="1">
      <alignment horizontal="left" vertical="top" wrapText="1"/>
    </xf>
    <xf numFmtId="3" fontId="13" fillId="4" borderId="53" xfId="0" applyNumberFormat="1" applyFont="1" applyFill="1" applyBorder="1" applyAlignment="1">
      <alignment horizontal="center" vertical="top" wrapText="1"/>
    </xf>
    <xf numFmtId="3" fontId="13" fillId="4" borderId="29" xfId="0" applyNumberFormat="1" applyFont="1" applyFill="1" applyBorder="1" applyAlignment="1">
      <alignment horizontal="center" vertical="top" wrapText="1"/>
    </xf>
    <xf numFmtId="3" fontId="13" fillId="4" borderId="57" xfId="0" applyNumberFormat="1" applyFont="1" applyFill="1" applyBorder="1" applyAlignment="1">
      <alignment horizontal="center" vertical="top" wrapText="1"/>
    </xf>
    <xf numFmtId="164" fontId="2" fillId="4" borderId="0" xfId="0" applyNumberFormat="1" applyFont="1" applyFill="1" applyBorder="1" applyAlignment="1">
      <alignment horizontal="center" vertical="top" wrapText="1"/>
    </xf>
    <xf numFmtId="3" fontId="2" fillId="4" borderId="50" xfId="0" applyNumberFormat="1" applyFont="1" applyFill="1" applyBorder="1" applyAlignment="1">
      <alignment horizontal="left" vertical="top" wrapText="1"/>
    </xf>
    <xf numFmtId="3" fontId="2" fillId="4" borderId="36" xfId="0" applyNumberFormat="1" applyFont="1" applyFill="1" applyBorder="1" applyAlignment="1">
      <alignment horizontal="left" vertical="top" wrapText="1"/>
    </xf>
    <xf numFmtId="3" fontId="6" fillId="0" borderId="0" xfId="0" applyNumberFormat="1" applyFont="1" applyAlignment="1">
      <alignment horizontal="right" vertical="top" wrapText="1"/>
    </xf>
    <xf numFmtId="3" fontId="13" fillId="4" borderId="18" xfId="0" applyNumberFormat="1" applyFont="1" applyFill="1" applyBorder="1" applyAlignment="1">
      <alignment horizontal="center" vertical="top" wrapText="1"/>
    </xf>
    <xf numFmtId="3" fontId="13" fillId="4" borderId="36" xfId="0" applyNumberFormat="1" applyFont="1" applyFill="1" applyBorder="1" applyAlignment="1">
      <alignment horizontal="center" vertical="top" wrapText="1"/>
    </xf>
    <xf numFmtId="3" fontId="2" fillId="4" borderId="51" xfId="0" applyNumberFormat="1" applyFont="1" applyFill="1" applyBorder="1" applyAlignment="1">
      <alignment horizontal="left" vertical="top" wrapText="1"/>
    </xf>
    <xf numFmtId="3" fontId="2" fillId="4" borderId="47" xfId="0" applyNumberFormat="1" applyFont="1" applyFill="1" applyBorder="1" applyAlignment="1">
      <alignment horizontal="left" vertical="top" wrapText="1"/>
    </xf>
    <xf numFmtId="3" fontId="2" fillId="4" borderId="33" xfId="0" applyNumberFormat="1" applyFont="1" applyFill="1" applyBorder="1" applyAlignment="1">
      <alignment horizontal="center" vertical="top" wrapText="1"/>
    </xf>
    <xf numFmtId="3" fontId="2" fillId="4" borderId="28" xfId="0" applyNumberFormat="1" applyFont="1" applyFill="1" applyBorder="1" applyAlignment="1">
      <alignment horizontal="center" vertical="top" wrapText="1"/>
    </xf>
    <xf numFmtId="3" fontId="2" fillId="4" borderId="21" xfId="0" applyNumberFormat="1" applyFont="1" applyFill="1" applyBorder="1" applyAlignment="1">
      <alignment horizontal="center" vertical="top" wrapText="1"/>
    </xf>
    <xf numFmtId="3" fontId="3" fillId="6" borderId="49" xfId="0" applyNumberFormat="1" applyFont="1" applyFill="1" applyBorder="1" applyAlignment="1">
      <alignment horizontal="left" vertical="top" wrapText="1"/>
    </xf>
    <xf numFmtId="3" fontId="4" fillId="7" borderId="31" xfId="0" applyNumberFormat="1" applyFont="1" applyFill="1" applyBorder="1" applyAlignment="1">
      <alignment horizontal="left" vertical="top" wrapText="1"/>
    </xf>
    <xf numFmtId="3" fontId="2" fillId="4" borderId="52" xfId="0" applyNumberFormat="1" applyFont="1" applyFill="1" applyBorder="1" applyAlignment="1">
      <alignment horizontal="left" vertical="top" wrapText="1"/>
    </xf>
    <xf numFmtId="3" fontId="6" fillId="0" borderId="0" xfId="0" applyNumberFormat="1" applyFont="1" applyBorder="1" applyAlignment="1">
      <alignment horizontal="center" vertical="top" wrapText="1"/>
    </xf>
    <xf numFmtId="3" fontId="13" fillId="0" borderId="53" xfId="0" applyNumberFormat="1" applyFont="1" applyFill="1" applyBorder="1" applyAlignment="1">
      <alignment horizontal="center" vertical="top" wrapText="1"/>
    </xf>
    <xf numFmtId="3" fontId="2" fillId="0" borderId="34" xfId="0" applyNumberFormat="1" applyFont="1" applyBorder="1" applyAlignment="1">
      <alignment horizontal="center" vertical="top" wrapText="1"/>
    </xf>
    <xf numFmtId="3" fontId="2" fillId="0" borderId="28" xfId="0" applyNumberFormat="1" applyFont="1" applyBorder="1" applyAlignment="1">
      <alignment horizontal="center" vertical="top" wrapText="1"/>
    </xf>
    <xf numFmtId="3" fontId="2" fillId="4" borderId="17" xfId="0" applyNumberFormat="1" applyFont="1" applyFill="1" applyBorder="1" applyAlignment="1">
      <alignment horizontal="left" vertical="top" wrapText="1"/>
    </xf>
    <xf numFmtId="49" fontId="3" fillId="8" borderId="17" xfId="0" applyNumberFormat="1" applyFont="1" applyFill="1" applyBorder="1" applyAlignment="1">
      <alignment horizontal="center" vertical="top"/>
    </xf>
    <xf numFmtId="49" fontId="3" fillId="8" borderId="47" xfId="0" applyNumberFormat="1" applyFont="1" applyFill="1" applyBorder="1" applyAlignment="1">
      <alignment horizontal="center" vertical="top"/>
    </xf>
    <xf numFmtId="3" fontId="2" fillId="0" borderId="33" xfId="0" applyNumberFormat="1" applyFont="1" applyFill="1" applyBorder="1" applyAlignment="1">
      <alignment horizontal="center" vertical="top" wrapText="1"/>
    </xf>
    <xf numFmtId="3" fontId="13" fillId="4" borderId="30" xfId="0" applyNumberFormat="1" applyFont="1" applyFill="1" applyBorder="1" applyAlignment="1">
      <alignment horizontal="center" vertical="top" wrapText="1"/>
    </xf>
    <xf numFmtId="3" fontId="13" fillId="4" borderId="44" xfId="0" applyNumberFormat="1" applyFont="1" applyFill="1" applyBorder="1" applyAlignment="1">
      <alignment horizontal="center" vertical="top" wrapText="1"/>
    </xf>
    <xf numFmtId="3" fontId="2" fillId="4" borderId="16" xfId="0" applyNumberFormat="1" applyFont="1" applyFill="1" applyBorder="1" applyAlignment="1">
      <alignment horizontal="left" vertical="top" wrapText="1"/>
    </xf>
    <xf numFmtId="3" fontId="2" fillId="0" borderId="0" xfId="0" applyNumberFormat="1" applyFont="1" applyBorder="1" applyAlignment="1">
      <alignment horizontal="center" vertical="top" wrapText="1"/>
    </xf>
    <xf numFmtId="3" fontId="2" fillId="4" borderId="50" xfId="0" applyNumberFormat="1" applyFont="1" applyFill="1" applyBorder="1" applyAlignment="1">
      <alignment vertical="top" wrapText="1"/>
    </xf>
    <xf numFmtId="3" fontId="2" fillId="4" borderId="36" xfId="0" applyNumberFormat="1" applyFont="1" applyFill="1" applyBorder="1" applyAlignment="1">
      <alignment vertical="top" wrapText="1"/>
    </xf>
    <xf numFmtId="3" fontId="13" fillId="4" borderId="50" xfId="0" applyNumberFormat="1" applyFont="1" applyFill="1" applyBorder="1" applyAlignment="1">
      <alignment horizontal="center" vertical="top" wrapText="1"/>
    </xf>
    <xf numFmtId="3" fontId="2" fillId="4" borderId="0" xfId="0" applyNumberFormat="1" applyFont="1" applyFill="1" applyBorder="1" applyAlignment="1">
      <alignment horizontal="left" vertical="top" wrapText="1"/>
    </xf>
    <xf numFmtId="3" fontId="2" fillId="0" borderId="0" xfId="0" applyNumberFormat="1" applyFont="1" applyBorder="1" applyAlignment="1">
      <alignment horizontal="left" vertical="top" wrapText="1"/>
    </xf>
    <xf numFmtId="3" fontId="2" fillId="4" borderId="51" xfId="0" applyNumberFormat="1" applyFont="1" applyFill="1" applyBorder="1" applyAlignment="1">
      <alignment horizontal="center" vertical="top" wrapText="1"/>
    </xf>
    <xf numFmtId="3" fontId="2" fillId="4" borderId="52" xfId="0" applyNumberFormat="1" applyFont="1" applyFill="1" applyBorder="1" applyAlignment="1">
      <alignment horizontal="center" vertical="top" wrapText="1"/>
    </xf>
    <xf numFmtId="167" fontId="2" fillId="9" borderId="8" xfId="2" applyNumberFormat="1" applyFont="1" applyFill="1" applyBorder="1" applyAlignment="1">
      <alignment horizontal="left" vertical="top" wrapText="1"/>
    </xf>
    <xf numFmtId="3" fontId="2" fillId="4" borderId="6" xfId="0" applyNumberFormat="1" applyFont="1" applyFill="1" applyBorder="1" applyAlignment="1">
      <alignment horizontal="left" vertical="top" wrapText="1"/>
    </xf>
    <xf numFmtId="3" fontId="2" fillId="4" borderId="41" xfId="0" applyNumberFormat="1" applyFont="1" applyFill="1" applyBorder="1" applyAlignment="1">
      <alignment horizontal="left" vertical="top" wrapText="1"/>
    </xf>
    <xf numFmtId="167" fontId="15" fillId="9" borderId="65" xfId="2" applyNumberFormat="1" applyFont="1" applyFill="1" applyBorder="1" applyAlignment="1">
      <alignment horizontal="center" vertical="top" wrapText="1"/>
    </xf>
    <xf numFmtId="167" fontId="15" fillId="9" borderId="70" xfId="2" applyNumberFormat="1" applyFont="1" applyFill="1" applyBorder="1" applyAlignment="1">
      <alignment horizontal="center" vertical="top" wrapText="1"/>
    </xf>
    <xf numFmtId="3" fontId="2" fillId="4" borderId="0" xfId="0" applyNumberFormat="1" applyFont="1" applyFill="1" applyBorder="1" applyAlignment="1">
      <alignment horizontal="center" vertical="top" wrapText="1"/>
    </xf>
    <xf numFmtId="3" fontId="2" fillId="4" borderId="57" xfId="0" applyNumberFormat="1" applyFont="1" applyFill="1" applyBorder="1" applyAlignment="1">
      <alignment horizontal="center" vertical="top" wrapText="1"/>
    </xf>
    <xf numFmtId="3" fontId="2" fillId="4" borderId="5" xfId="0" applyNumberFormat="1" applyFont="1" applyFill="1" applyBorder="1" applyAlignment="1">
      <alignment horizontal="center" vertical="top" wrapText="1"/>
    </xf>
    <xf numFmtId="3" fontId="3" fillId="4" borderId="18" xfId="0" applyNumberFormat="1" applyFont="1" applyFill="1" applyBorder="1" applyAlignment="1">
      <alignment horizontal="left" vertical="top" wrapText="1"/>
    </xf>
    <xf numFmtId="3" fontId="3" fillId="4" borderId="36" xfId="0" applyNumberFormat="1" applyFont="1" applyFill="1" applyBorder="1" applyAlignment="1">
      <alignment horizontal="left" vertical="top" wrapText="1"/>
    </xf>
    <xf numFmtId="164" fontId="2" fillId="4" borderId="16" xfId="0" applyNumberFormat="1" applyFont="1" applyFill="1" applyBorder="1" applyAlignment="1">
      <alignment horizontal="center" vertical="top" wrapText="1"/>
    </xf>
    <xf numFmtId="164" fontId="2" fillId="4" borderId="17" xfId="0" applyNumberFormat="1" applyFont="1" applyFill="1" applyBorder="1" applyAlignment="1">
      <alignment horizontal="center" vertical="top" wrapText="1"/>
    </xf>
    <xf numFmtId="164" fontId="2" fillId="4" borderId="52" xfId="0" applyNumberFormat="1" applyFont="1" applyFill="1" applyBorder="1" applyAlignment="1">
      <alignment horizontal="center" vertical="top" wrapText="1"/>
    </xf>
    <xf numFmtId="164" fontId="2" fillId="4" borderId="65" xfId="0" applyNumberFormat="1" applyFont="1" applyFill="1" applyBorder="1" applyAlignment="1">
      <alignment horizontal="center" vertical="top" wrapText="1"/>
    </xf>
    <xf numFmtId="164" fontId="2" fillId="4" borderId="70" xfId="0" applyNumberFormat="1" applyFont="1" applyFill="1" applyBorder="1" applyAlignment="1">
      <alignment horizontal="center" vertical="top" wrapText="1"/>
    </xf>
    <xf numFmtId="164" fontId="2" fillId="4" borderId="50" xfId="0" applyNumberFormat="1" applyFont="1" applyFill="1" applyBorder="1" applyAlignment="1">
      <alignment horizontal="center" vertical="top" wrapText="1"/>
    </xf>
    <xf numFmtId="164" fontId="2" fillId="4" borderId="36" xfId="0" applyNumberFormat="1" applyFont="1" applyFill="1" applyBorder="1" applyAlignment="1">
      <alignment horizontal="center" vertical="top" wrapText="1"/>
    </xf>
    <xf numFmtId="49" fontId="3" fillId="8" borderId="16" xfId="0" applyNumberFormat="1" applyFont="1" applyFill="1" applyBorder="1" applyAlignment="1">
      <alignment horizontal="center" vertical="top"/>
    </xf>
    <xf numFmtId="3" fontId="6" fillId="0" borderId="0" xfId="0" applyNumberFormat="1" applyFont="1" applyAlignment="1">
      <alignment horizontal="left" vertical="top" wrapText="1"/>
    </xf>
    <xf numFmtId="3" fontId="2" fillId="4" borderId="35" xfId="0" applyNumberFormat="1" applyFont="1" applyFill="1" applyBorder="1" applyAlignment="1">
      <alignment horizontal="center" vertical="top" wrapText="1"/>
    </xf>
    <xf numFmtId="3" fontId="2" fillId="4" borderId="18" xfId="0" applyNumberFormat="1" applyFont="1" applyFill="1" applyBorder="1" applyAlignment="1">
      <alignment horizontal="center" vertical="top" wrapText="1"/>
    </xf>
    <xf numFmtId="3" fontId="13" fillId="4" borderId="34" xfId="0" applyNumberFormat="1" applyFont="1" applyFill="1" applyBorder="1" applyAlignment="1">
      <alignment horizontal="center" vertical="top" wrapText="1"/>
    </xf>
    <xf numFmtId="3" fontId="13" fillId="4" borderId="63" xfId="0" applyNumberFormat="1" applyFont="1" applyFill="1" applyBorder="1" applyAlignment="1">
      <alignment horizontal="center" vertical="top" wrapText="1"/>
    </xf>
    <xf numFmtId="3" fontId="3" fillId="4" borderId="13" xfId="0" applyNumberFormat="1" applyFont="1" applyFill="1" applyBorder="1" applyAlignment="1">
      <alignment horizontal="left" vertical="top" wrapText="1"/>
    </xf>
    <xf numFmtId="3" fontId="2" fillId="4" borderId="5" xfId="0" applyNumberFormat="1" applyFont="1" applyFill="1" applyBorder="1" applyAlignment="1">
      <alignment horizontal="left" vertical="top" wrapText="1"/>
    </xf>
    <xf numFmtId="3" fontId="16" fillId="4" borderId="8" xfId="0" applyNumberFormat="1" applyFont="1" applyFill="1" applyBorder="1" applyAlignment="1">
      <alignment horizontal="center" vertical="top" wrapText="1"/>
    </xf>
    <xf numFmtId="164" fontId="16" fillId="12" borderId="8" xfId="2" applyNumberFormat="1" applyFont="1" applyFill="1" applyBorder="1" applyAlignment="1">
      <alignment horizontal="center" vertical="top"/>
    </xf>
    <xf numFmtId="49" fontId="16" fillId="4" borderId="8" xfId="2" applyNumberFormat="1" applyFont="1" applyFill="1" applyBorder="1" applyAlignment="1">
      <alignment horizontal="center" vertical="top"/>
    </xf>
    <xf numFmtId="164" fontId="16" fillId="4" borderId="35" xfId="0" applyNumberFormat="1" applyFont="1" applyFill="1" applyBorder="1" applyAlignment="1">
      <alignment horizontal="center" vertical="top" wrapText="1"/>
    </xf>
    <xf numFmtId="164" fontId="16" fillId="4" borderId="18" xfId="0" applyNumberFormat="1" applyFont="1" applyFill="1" applyBorder="1" applyAlignment="1">
      <alignment horizontal="center" vertical="top" wrapText="1"/>
    </xf>
    <xf numFmtId="164" fontId="16" fillId="4" borderId="28" xfId="0" applyNumberFormat="1" applyFont="1" applyFill="1" applyBorder="1" applyAlignment="1">
      <alignment horizontal="center" vertical="top" wrapText="1"/>
    </xf>
    <xf numFmtId="49" fontId="3" fillId="2" borderId="13" xfId="0" applyNumberFormat="1" applyFont="1" applyFill="1" applyBorder="1" applyAlignment="1">
      <alignment horizontal="center" vertical="top"/>
    </xf>
    <xf numFmtId="49" fontId="3" fillId="2" borderId="19" xfId="0" applyNumberFormat="1" applyFont="1" applyFill="1" applyBorder="1" applyAlignment="1">
      <alignment horizontal="center" vertical="top"/>
    </xf>
    <xf numFmtId="164" fontId="16" fillId="0" borderId="18" xfId="0" applyNumberFormat="1" applyFont="1" applyBorder="1" applyAlignment="1">
      <alignment horizontal="center" vertical="top"/>
    </xf>
    <xf numFmtId="167" fontId="23" fillId="9" borderId="50" xfId="2" applyNumberFormat="1" applyFont="1" applyFill="1" applyBorder="1" applyAlignment="1">
      <alignment horizontal="center" vertical="top" wrapText="1"/>
    </xf>
    <xf numFmtId="167" fontId="2" fillId="9" borderId="50" xfId="2" applyNumberFormat="1" applyFont="1" applyFill="1" applyBorder="1" applyAlignment="1">
      <alignment horizontal="center" vertical="top" wrapText="1"/>
    </xf>
    <xf numFmtId="49" fontId="16" fillId="4" borderId="8" xfId="2" applyNumberFormat="1" applyFont="1" applyFill="1" applyBorder="1" applyAlignment="1">
      <alignment horizontal="center" vertical="top"/>
    </xf>
    <xf numFmtId="3" fontId="2" fillId="4" borderId="51" xfId="0" applyNumberFormat="1" applyFont="1" applyFill="1" applyBorder="1" applyAlignment="1">
      <alignment horizontal="left" vertical="top" wrapText="1"/>
    </xf>
    <xf numFmtId="3" fontId="2" fillId="4" borderId="47" xfId="0" applyNumberFormat="1" applyFont="1" applyFill="1" applyBorder="1" applyAlignment="1">
      <alignment horizontal="left" vertical="top" wrapText="1"/>
    </xf>
    <xf numFmtId="3" fontId="2" fillId="4" borderId="10" xfId="0" applyNumberFormat="1" applyFont="1" applyFill="1" applyBorder="1" applyAlignment="1">
      <alignment horizontal="left" vertical="top" wrapText="1"/>
    </xf>
    <xf numFmtId="3" fontId="2" fillId="4" borderId="41" xfId="0" applyNumberFormat="1" applyFont="1" applyFill="1" applyBorder="1" applyAlignment="1">
      <alignment horizontal="left" vertical="top" wrapText="1"/>
    </xf>
    <xf numFmtId="3" fontId="2" fillId="5" borderId="31" xfId="0" applyNumberFormat="1" applyFont="1" applyFill="1" applyBorder="1" applyAlignment="1">
      <alignment horizontal="left" vertical="top" wrapText="1"/>
    </xf>
    <xf numFmtId="3" fontId="2" fillId="5" borderId="25" xfId="0" applyNumberFormat="1" applyFont="1" applyFill="1" applyBorder="1" applyAlignment="1">
      <alignment horizontal="left" vertical="top" wrapText="1"/>
    </xf>
    <xf numFmtId="3" fontId="2" fillId="4" borderId="50" xfId="0" applyNumberFormat="1" applyFont="1" applyFill="1" applyBorder="1" applyAlignment="1">
      <alignment horizontal="left" vertical="top" wrapText="1"/>
    </xf>
    <xf numFmtId="3" fontId="2" fillId="4" borderId="18" xfId="0" applyNumberFormat="1" applyFont="1" applyFill="1" applyBorder="1" applyAlignment="1">
      <alignment horizontal="left" vertical="top" wrapText="1"/>
    </xf>
    <xf numFmtId="3" fontId="2" fillId="4" borderId="36" xfId="0" applyNumberFormat="1" applyFont="1" applyFill="1" applyBorder="1" applyAlignment="1">
      <alignment horizontal="left" vertical="top" wrapText="1"/>
    </xf>
    <xf numFmtId="3" fontId="2" fillId="4" borderId="28" xfId="0" applyNumberFormat="1" applyFont="1" applyFill="1" applyBorder="1" applyAlignment="1">
      <alignment horizontal="center" vertical="top" wrapText="1"/>
    </xf>
    <xf numFmtId="167" fontId="2" fillId="9" borderId="51" xfId="2" applyNumberFormat="1" applyFont="1" applyFill="1" applyBorder="1" applyAlignment="1">
      <alignment horizontal="left" vertical="top" wrapText="1"/>
    </xf>
    <xf numFmtId="167" fontId="2" fillId="9" borderId="17" xfId="2" applyNumberFormat="1" applyFont="1" applyFill="1" applyBorder="1" applyAlignment="1">
      <alignment horizontal="left" vertical="top" wrapText="1"/>
    </xf>
    <xf numFmtId="3" fontId="2" fillId="4" borderId="34" xfId="0" applyNumberFormat="1" applyFont="1" applyFill="1" applyBorder="1" applyAlignment="1">
      <alignment horizontal="center" vertical="top" wrapText="1"/>
    </xf>
    <xf numFmtId="3" fontId="2" fillId="4" borderId="63" xfId="0" applyNumberFormat="1" applyFont="1" applyFill="1" applyBorder="1" applyAlignment="1">
      <alignment horizontal="center" vertical="top" wrapText="1"/>
    </xf>
    <xf numFmtId="164" fontId="2" fillId="0" borderId="50" xfId="0" applyNumberFormat="1" applyFont="1" applyBorder="1" applyAlignment="1">
      <alignment horizontal="center" vertical="top"/>
    </xf>
    <xf numFmtId="164" fontId="2" fillId="0" borderId="36" xfId="0" applyNumberFormat="1" applyFont="1" applyBorder="1" applyAlignment="1">
      <alignment horizontal="center" vertical="top"/>
    </xf>
    <xf numFmtId="3" fontId="2" fillId="0" borderId="6" xfId="0" applyNumberFormat="1" applyFont="1" applyBorder="1" applyAlignment="1">
      <alignment horizontal="center" vertical="top"/>
    </xf>
    <xf numFmtId="3" fontId="2" fillId="0" borderId="5" xfId="0" applyNumberFormat="1" applyFont="1" applyBorder="1" applyAlignment="1">
      <alignment horizontal="center" vertical="top"/>
    </xf>
    <xf numFmtId="164" fontId="2" fillId="4" borderId="34" xfId="0" applyNumberFormat="1" applyFont="1" applyFill="1" applyBorder="1" applyAlignment="1">
      <alignment horizontal="center" vertical="top" wrapText="1"/>
    </xf>
    <xf numFmtId="164" fontId="2" fillId="4" borderId="28" xfId="0" applyNumberFormat="1" applyFont="1" applyFill="1" applyBorder="1" applyAlignment="1">
      <alignment horizontal="center" vertical="top" wrapText="1"/>
    </xf>
    <xf numFmtId="164" fontId="2" fillId="4" borderId="63" xfId="0" applyNumberFormat="1" applyFont="1" applyFill="1" applyBorder="1" applyAlignment="1">
      <alignment horizontal="center" vertical="top" wrapText="1"/>
    </xf>
    <xf numFmtId="164" fontId="2" fillId="4" borderId="6" xfId="0" applyNumberFormat="1" applyFont="1" applyFill="1" applyBorder="1" applyAlignment="1">
      <alignment horizontal="center" vertical="top" wrapText="1"/>
    </xf>
    <xf numFmtId="164" fontId="2" fillId="4" borderId="5" xfId="0" applyNumberFormat="1" applyFont="1" applyFill="1" applyBorder="1" applyAlignment="1">
      <alignment horizontal="center" vertical="top" wrapText="1"/>
    </xf>
    <xf numFmtId="164" fontId="2" fillId="4" borderId="65" xfId="0" applyNumberFormat="1" applyFont="1" applyFill="1" applyBorder="1" applyAlignment="1">
      <alignment horizontal="center" vertical="top" wrapText="1"/>
    </xf>
    <xf numFmtId="164" fontId="2" fillId="4" borderId="70" xfId="0" applyNumberFormat="1" applyFont="1" applyFill="1" applyBorder="1" applyAlignment="1">
      <alignment horizontal="center" vertical="top" wrapText="1"/>
    </xf>
    <xf numFmtId="164" fontId="2" fillId="4" borderId="50" xfId="0" applyNumberFormat="1" applyFont="1" applyFill="1" applyBorder="1" applyAlignment="1">
      <alignment horizontal="center" vertical="top" wrapText="1"/>
    </xf>
    <xf numFmtId="164" fontId="2" fillId="4" borderId="36" xfId="0" applyNumberFormat="1" applyFont="1" applyFill="1" applyBorder="1" applyAlignment="1">
      <alignment horizontal="center" vertical="top" wrapText="1"/>
    </xf>
    <xf numFmtId="3" fontId="2" fillId="4" borderId="33" xfId="0" applyNumberFormat="1" applyFont="1" applyFill="1" applyBorder="1" applyAlignment="1">
      <alignment horizontal="center" vertical="top" wrapText="1"/>
    </xf>
    <xf numFmtId="49" fontId="3" fillId="8" borderId="16" xfId="0" applyNumberFormat="1" applyFont="1" applyFill="1" applyBorder="1" applyAlignment="1">
      <alignment horizontal="center" vertical="top"/>
    </xf>
    <xf numFmtId="49" fontId="3" fillId="8" borderId="17" xfId="0" applyNumberFormat="1" applyFont="1" applyFill="1" applyBorder="1" applyAlignment="1">
      <alignment horizontal="center" vertical="top"/>
    </xf>
    <xf numFmtId="49" fontId="3" fillId="8" borderId="47" xfId="0" applyNumberFormat="1" applyFont="1" applyFill="1" applyBorder="1" applyAlignment="1">
      <alignment horizontal="center" vertical="top"/>
    </xf>
    <xf numFmtId="3" fontId="3" fillId="10" borderId="13" xfId="0" quotePrefix="1" applyNumberFormat="1" applyFont="1" applyFill="1" applyBorder="1" applyAlignment="1">
      <alignment horizontal="center" vertical="top" wrapText="1"/>
    </xf>
    <xf numFmtId="3" fontId="3" fillId="10" borderId="18" xfId="0" quotePrefix="1" applyNumberFormat="1" applyFont="1" applyFill="1" applyBorder="1" applyAlignment="1">
      <alignment horizontal="center" vertical="top" wrapText="1"/>
    </xf>
    <xf numFmtId="3" fontId="3" fillId="10" borderId="19" xfId="0" quotePrefix="1" applyNumberFormat="1" applyFont="1" applyFill="1" applyBorder="1" applyAlignment="1">
      <alignment horizontal="center" vertical="top" wrapText="1"/>
    </xf>
    <xf numFmtId="3" fontId="3" fillId="4" borderId="53" xfId="0" quotePrefix="1" applyNumberFormat="1" applyFont="1" applyFill="1" applyBorder="1" applyAlignment="1">
      <alignment horizontal="center" vertical="top" wrapText="1"/>
    </xf>
    <xf numFmtId="3" fontId="3" fillId="4" borderId="29" xfId="0" quotePrefix="1" applyNumberFormat="1" applyFont="1" applyFill="1" applyBorder="1" applyAlignment="1">
      <alignment horizontal="center" vertical="top" wrapText="1"/>
    </xf>
    <xf numFmtId="3" fontId="3" fillId="4" borderId="57" xfId="0" quotePrefix="1" applyNumberFormat="1" applyFont="1" applyFill="1" applyBorder="1" applyAlignment="1">
      <alignment horizontal="center" vertical="top" wrapText="1"/>
    </xf>
    <xf numFmtId="164" fontId="2" fillId="12" borderId="29" xfId="2" applyNumberFormat="1" applyFont="1" applyFill="1" applyBorder="1" applyAlignment="1">
      <alignment horizontal="center" vertical="top"/>
    </xf>
    <xf numFmtId="3" fontId="3" fillId="8" borderId="43" xfId="0" applyNumberFormat="1" applyFont="1" applyFill="1" applyBorder="1" applyAlignment="1">
      <alignment horizontal="left" vertical="top" wrapText="1"/>
    </xf>
    <xf numFmtId="3" fontId="3" fillId="8" borderId="31" xfId="0" applyNumberFormat="1" applyFont="1" applyFill="1" applyBorder="1" applyAlignment="1">
      <alignment horizontal="left" vertical="top" wrapText="1"/>
    </xf>
    <xf numFmtId="49" fontId="2" fillId="4" borderId="50" xfId="0" applyNumberFormat="1" applyFont="1" applyFill="1" applyBorder="1" applyAlignment="1">
      <alignment horizontal="center" vertical="top" wrapText="1"/>
    </xf>
    <xf numFmtId="49" fontId="2" fillId="4" borderId="36" xfId="0" applyNumberFormat="1" applyFont="1" applyFill="1" applyBorder="1" applyAlignment="1">
      <alignment horizontal="center" vertical="top" wrapText="1"/>
    </xf>
    <xf numFmtId="3" fontId="2" fillId="0" borderId="13" xfId="0" applyNumberFormat="1" applyFont="1" applyBorder="1" applyAlignment="1">
      <alignment horizontal="center" vertical="center" textRotation="90" wrapText="1"/>
    </xf>
    <xf numFmtId="3" fontId="2" fillId="0" borderId="18" xfId="0" applyNumberFormat="1" applyFont="1" applyBorder="1" applyAlignment="1">
      <alignment horizontal="center" vertical="center" textRotation="90" wrapText="1"/>
    </xf>
    <xf numFmtId="3" fontId="2" fillId="0" borderId="19" xfId="0" applyNumberFormat="1" applyFont="1" applyBorder="1" applyAlignment="1">
      <alignment horizontal="center" vertical="center" textRotation="90" wrapText="1"/>
    </xf>
    <xf numFmtId="3" fontId="2" fillId="4" borderId="6" xfId="0" applyNumberFormat="1" applyFont="1" applyFill="1" applyBorder="1" applyAlignment="1">
      <alignment horizontal="center" vertical="top" wrapText="1"/>
    </xf>
    <xf numFmtId="3" fontId="2" fillId="4" borderId="5" xfId="0" applyNumberFormat="1" applyFont="1" applyFill="1" applyBorder="1" applyAlignment="1">
      <alignment horizontal="center" vertical="top" wrapText="1"/>
    </xf>
    <xf numFmtId="3" fontId="13" fillId="4" borderId="50" xfId="0" applyNumberFormat="1" applyFont="1" applyFill="1" applyBorder="1" applyAlignment="1">
      <alignment horizontal="center" vertical="top" wrapText="1"/>
    </xf>
    <xf numFmtId="3" fontId="13" fillId="4" borderId="36" xfId="0" applyNumberFormat="1" applyFont="1" applyFill="1" applyBorder="1" applyAlignment="1">
      <alignment horizontal="center" vertical="top" wrapText="1"/>
    </xf>
    <xf numFmtId="0" fontId="2" fillId="4" borderId="50" xfId="0" applyFont="1" applyFill="1" applyBorder="1" applyAlignment="1">
      <alignment horizontal="left" vertical="top" wrapText="1"/>
    </xf>
    <xf numFmtId="0" fontId="2" fillId="4" borderId="18" xfId="0" applyFont="1" applyFill="1" applyBorder="1" applyAlignment="1">
      <alignment horizontal="left" vertical="top" wrapText="1"/>
    </xf>
    <xf numFmtId="0" fontId="2" fillId="4" borderId="36" xfId="0" applyFont="1" applyFill="1" applyBorder="1" applyAlignment="1">
      <alignment horizontal="left" vertical="top" wrapText="1"/>
    </xf>
    <xf numFmtId="3" fontId="3" fillId="2" borderId="39" xfId="0" applyNumberFormat="1" applyFont="1" applyFill="1" applyBorder="1" applyAlignment="1">
      <alignment horizontal="left" vertical="top" wrapText="1"/>
    </xf>
    <xf numFmtId="3" fontId="3" fillId="2" borderId="38" xfId="0" applyNumberFormat="1" applyFont="1" applyFill="1" applyBorder="1" applyAlignment="1">
      <alignment horizontal="left" vertical="top" wrapText="1"/>
    </xf>
    <xf numFmtId="3" fontId="3" fillId="8" borderId="14" xfId="0" applyNumberFormat="1" applyFont="1" applyFill="1" applyBorder="1" applyAlignment="1">
      <alignment horizontal="left" vertical="top" wrapText="1"/>
    </xf>
    <xf numFmtId="3" fontId="3" fillId="8" borderId="45" xfId="0" applyNumberFormat="1" applyFont="1" applyFill="1" applyBorder="1" applyAlignment="1">
      <alignment horizontal="left" vertical="top" wrapText="1"/>
    </xf>
    <xf numFmtId="3" fontId="3" fillId="2" borderId="14" xfId="0" applyNumberFormat="1" applyFont="1" applyFill="1" applyBorder="1" applyAlignment="1">
      <alignment horizontal="left" vertical="top" wrapText="1"/>
    </xf>
    <xf numFmtId="3" fontId="3" fillId="2" borderId="45" xfId="0" applyNumberFormat="1" applyFont="1" applyFill="1" applyBorder="1" applyAlignment="1">
      <alignment horizontal="left" vertical="top" wrapText="1"/>
    </xf>
    <xf numFmtId="164" fontId="2" fillId="4" borderId="26" xfId="0" applyNumberFormat="1" applyFont="1" applyFill="1" applyBorder="1" applyAlignment="1">
      <alignment horizontal="center" vertical="top" wrapText="1"/>
    </xf>
    <xf numFmtId="164" fontId="2" fillId="4" borderId="48" xfId="0" applyNumberFormat="1" applyFont="1" applyFill="1" applyBorder="1" applyAlignment="1">
      <alignment horizontal="center" vertical="top" wrapText="1"/>
    </xf>
    <xf numFmtId="3" fontId="2" fillId="4" borderId="33" xfId="0" applyNumberFormat="1" applyFont="1" applyFill="1" applyBorder="1" applyAlignment="1">
      <alignment horizontal="center" wrapText="1"/>
    </xf>
    <xf numFmtId="3" fontId="2" fillId="4" borderId="28" xfId="0" applyNumberFormat="1" applyFont="1" applyFill="1" applyBorder="1" applyAlignment="1">
      <alignment horizontal="center" wrapText="1"/>
    </xf>
    <xf numFmtId="3" fontId="3" fillId="8" borderId="14" xfId="0" applyNumberFormat="1" applyFont="1" applyFill="1" applyBorder="1" applyAlignment="1">
      <alignment horizontal="right" vertical="top" wrapText="1"/>
    </xf>
    <xf numFmtId="3" fontId="3" fillId="8" borderId="45" xfId="0" applyNumberFormat="1" applyFont="1" applyFill="1" applyBorder="1" applyAlignment="1">
      <alignment horizontal="right" vertical="top" wrapText="1"/>
    </xf>
    <xf numFmtId="3" fontId="2" fillId="4" borderId="13" xfId="0" applyNumberFormat="1" applyFont="1" applyFill="1" applyBorder="1" applyAlignment="1">
      <alignment horizontal="left" vertical="top" wrapText="1"/>
    </xf>
    <xf numFmtId="3" fontId="2" fillId="4" borderId="19" xfId="0" applyNumberFormat="1" applyFont="1" applyFill="1" applyBorder="1" applyAlignment="1">
      <alignment horizontal="left" vertical="top" wrapText="1"/>
    </xf>
    <xf numFmtId="3" fontId="12" fillId="4" borderId="33" xfId="0" applyNumberFormat="1" applyFont="1" applyFill="1" applyBorder="1" applyAlignment="1">
      <alignment horizontal="center" vertical="top" wrapText="1"/>
    </xf>
    <xf numFmtId="3" fontId="12" fillId="4" borderId="28" xfId="0" applyNumberFormat="1" applyFont="1" applyFill="1" applyBorder="1" applyAlignment="1">
      <alignment horizontal="center" vertical="top" wrapText="1"/>
    </xf>
    <xf numFmtId="3" fontId="12" fillId="4" borderId="21" xfId="0" applyNumberFormat="1" applyFont="1" applyFill="1" applyBorder="1" applyAlignment="1">
      <alignment horizontal="center" vertical="top" wrapText="1"/>
    </xf>
    <xf numFmtId="164" fontId="2" fillId="4" borderId="16" xfId="0" applyNumberFormat="1" applyFont="1" applyFill="1" applyBorder="1" applyAlignment="1">
      <alignment horizontal="center" vertical="top" wrapText="1"/>
    </xf>
    <xf numFmtId="164" fontId="2" fillId="4" borderId="17" xfId="0" applyNumberFormat="1" applyFont="1" applyFill="1" applyBorder="1" applyAlignment="1">
      <alignment horizontal="center" vertical="top" wrapText="1"/>
    </xf>
    <xf numFmtId="164" fontId="2" fillId="4" borderId="52" xfId="0" applyNumberFormat="1" applyFont="1" applyFill="1" applyBorder="1" applyAlignment="1">
      <alignment horizontal="center" vertical="top" wrapText="1"/>
    </xf>
    <xf numFmtId="3" fontId="2" fillId="0" borderId="0" xfId="0" applyNumberFormat="1" applyFont="1" applyBorder="1" applyAlignment="1">
      <alignment horizontal="left" vertical="top" wrapText="1"/>
    </xf>
    <xf numFmtId="3" fontId="13" fillId="4" borderId="30" xfId="0" applyNumberFormat="1" applyFont="1" applyFill="1" applyBorder="1" applyAlignment="1">
      <alignment horizontal="center" vertical="top" wrapText="1"/>
    </xf>
    <xf numFmtId="3" fontId="13" fillId="4" borderId="29" xfId="0" applyNumberFormat="1" applyFont="1" applyFill="1" applyBorder="1" applyAlignment="1">
      <alignment horizontal="center" vertical="top" wrapText="1"/>
    </xf>
    <xf numFmtId="3" fontId="2" fillId="4" borderId="17" xfId="0" applyNumberFormat="1" applyFont="1" applyFill="1" applyBorder="1" applyAlignment="1">
      <alignment horizontal="left" vertical="top" wrapText="1"/>
    </xf>
    <xf numFmtId="165" fontId="2" fillId="0" borderId="33" xfId="0" applyNumberFormat="1" applyFont="1" applyBorder="1" applyAlignment="1">
      <alignment horizontal="center" vertical="center" textRotation="90" wrapText="1"/>
    </xf>
    <xf numFmtId="165" fontId="2" fillId="0" borderId="28" xfId="0" applyNumberFormat="1" applyFont="1" applyBorder="1" applyAlignment="1">
      <alignment horizontal="center" vertical="center" textRotation="90" wrapText="1"/>
    </xf>
    <xf numFmtId="165" fontId="2" fillId="0" borderId="21" xfId="0" applyNumberFormat="1" applyFont="1" applyBorder="1" applyAlignment="1">
      <alignment horizontal="center" vertical="center" textRotation="90" wrapText="1"/>
    </xf>
    <xf numFmtId="3" fontId="3" fillId="2" borderId="14" xfId="0" applyNumberFormat="1" applyFont="1" applyFill="1" applyBorder="1" applyAlignment="1">
      <alignment horizontal="right" vertical="top" wrapText="1"/>
    </xf>
    <xf numFmtId="3" fontId="3" fillId="2" borderId="45" xfId="0" applyNumberFormat="1" applyFont="1" applyFill="1" applyBorder="1" applyAlignment="1">
      <alignment horizontal="right" vertical="top" wrapText="1"/>
    </xf>
    <xf numFmtId="3" fontId="2" fillId="4" borderId="41" xfId="0" applyNumberFormat="1" applyFont="1" applyFill="1" applyBorder="1" applyAlignment="1">
      <alignment horizontal="center" vertical="top" wrapText="1"/>
    </xf>
    <xf numFmtId="3" fontId="2" fillId="4" borderId="21" xfId="0" applyNumberFormat="1" applyFont="1" applyFill="1" applyBorder="1" applyAlignment="1">
      <alignment horizontal="center" vertical="top" wrapText="1"/>
    </xf>
    <xf numFmtId="3" fontId="2" fillId="4" borderId="16" xfId="0" applyNumberFormat="1" applyFont="1" applyFill="1" applyBorder="1" applyAlignment="1">
      <alignment horizontal="left" vertical="top" wrapText="1"/>
    </xf>
    <xf numFmtId="3" fontId="3" fillId="4" borderId="30" xfId="0" applyNumberFormat="1" applyFont="1" applyFill="1" applyBorder="1" applyAlignment="1">
      <alignment horizontal="left" vertical="top" wrapText="1"/>
    </xf>
    <xf numFmtId="3" fontId="3" fillId="4" borderId="44" xfId="0" applyNumberFormat="1" applyFont="1" applyFill="1" applyBorder="1" applyAlignment="1">
      <alignment horizontal="left" vertical="top" wrapText="1"/>
    </xf>
    <xf numFmtId="3" fontId="2" fillId="0" borderId="13" xfId="0" applyNumberFormat="1" applyFont="1" applyBorder="1" applyAlignment="1">
      <alignment horizontal="center" vertical="center" wrapText="1"/>
    </xf>
    <xf numFmtId="3" fontId="2" fillId="0" borderId="18" xfId="0" applyNumberFormat="1" applyFont="1" applyBorder="1" applyAlignment="1">
      <alignment horizontal="center" vertical="center" wrapText="1"/>
    </xf>
    <xf numFmtId="3" fontId="2" fillId="0" borderId="19" xfId="0" applyNumberFormat="1" applyFont="1" applyBorder="1" applyAlignment="1">
      <alignment horizontal="center" vertical="center" wrapText="1"/>
    </xf>
    <xf numFmtId="3" fontId="12" fillId="0" borderId="13" xfId="0" applyNumberFormat="1" applyFont="1" applyBorder="1" applyAlignment="1">
      <alignment horizontal="center" vertical="center" textRotation="90" wrapText="1"/>
    </xf>
    <xf numFmtId="3" fontId="12" fillId="0" borderId="18" xfId="0" applyNumberFormat="1" applyFont="1" applyBorder="1" applyAlignment="1">
      <alignment horizontal="center" vertical="center" textRotation="90" wrapText="1"/>
    </xf>
    <xf numFmtId="3" fontId="12" fillId="0" borderId="19" xfId="0" applyNumberFormat="1" applyFont="1" applyBorder="1" applyAlignment="1">
      <alignment horizontal="center" vertical="center" textRotation="90" wrapText="1"/>
    </xf>
    <xf numFmtId="3" fontId="2" fillId="0" borderId="33" xfId="0" applyNumberFormat="1" applyFont="1" applyBorder="1" applyAlignment="1">
      <alignment horizontal="center" vertical="center" wrapText="1"/>
    </xf>
    <xf numFmtId="3" fontId="2" fillId="0" borderId="28" xfId="0" applyNumberFormat="1" applyFont="1" applyBorder="1" applyAlignment="1">
      <alignment horizontal="center" vertical="center" wrapText="1"/>
    </xf>
    <xf numFmtId="3" fontId="2" fillId="0" borderId="21" xfId="0" applyNumberFormat="1" applyFont="1" applyBorder="1" applyAlignment="1">
      <alignment horizontal="center" vertical="center" wrapText="1"/>
    </xf>
    <xf numFmtId="3" fontId="2" fillId="0" borderId="10" xfId="0" applyNumberFormat="1" applyFont="1" applyBorder="1" applyAlignment="1">
      <alignment horizontal="center" vertical="center" textRotation="90" wrapText="1"/>
    </xf>
    <xf numFmtId="3" fontId="2" fillId="0" borderId="8" xfId="0" applyNumberFormat="1" applyFont="1" applyBorder="1" applyAlignment="1">
      <alignment horizontal="center" vertical="center" textRotation="90" wrapText="1"/>
    </xf>
    <xf numFmtId="3" fontId="2" fillId="0" borderId="41" xfId="0" applyNumberFormat="1" applyFont="1" applyBorder="1" applyAlignment="1">
      <alignment horizontal="center" vertical="center" textRotation="90" wrapText="1"/>
    </xf>
    <xf numFmtId="3" fontId="2" fillId="0" borderId="3" xfId="0" applyNumberFormat="1" applyFont="1" applyBorder="1" applyAlignment="1">
      <alignment horizontal="center" vertical="center" textRotation="90" wrapText="1"/>
    </xf>
    <xf numFmtId="3" fontId="2" fillId="0" borderId="0" xfId="0" applyNumberFormat="1" applyFont="1" applyBorder="1" applyAlignment="1">
      <alignment horizontal="center" vertical="center" textRotation="90" wrapText="1"/>
    </xf>
    <xf numFmtId="3" fontId="2" fillId="0" borderId="37" xfId="0" applyNumberFormat="1" applyFont="1" applyBorder="1" applyAlignment="1">
      <alignment horizontal="center" vertical="center" textRotation="90" wrapText="1"/>
    </xf>
    <xf numFmtId="49" fontId="2" fillId="3" borderId="18" xfId="0" applyNumberFormat="1" applyFont="1" applyFill="1" applyBorder="1" applyAlignment="1">
      <alignment horizontal="center" vertical="top" wrapText="1"/>
    </xf>
    <xf numFmtId="49" fontId="2" fillId="3" borderId="36" xfId="0" applyNumberFormat="1" applyFont="1" applyFill="1" applyBorder="1" applyAlignment="1">
      <alignment horizontal="center" vertical="top" wrapText="1"/>
    </xf>
    <xf numFmtId="3" fontId="2" fillId="4" borderId="0" xfId="0" applyNumberFormat="1" applyFont="1" applyFill="1" applyBorder="1" applyAlignment="1">
      <alignment horizontal="left" vertical="top" wrapText="1"/>
    </xf>
    <xf numFmtId="3" fontId="2" fillId="4" borderId="52" xfId="0" applyNumberFormat="1" applyFont="1" applyFill="1" applyBorder="1" applyAlignment="1">
      <alignment horizontal="left" vertical="top" wrapText="1"/>
    </xf>
    <xf numFmtId="3" fontId="2" fillId="4" borderId="8" xfId="0" applyNumberFormat="1" applyFont="1" applyFill="1" applyBorder="1" applyAlignment="1">
      <alignment horizontal="center" vertical="top" wrapText="1"/>
    </xf>
    <xf numFmtId="3" fontId="15" fillId="0" borderId="0" xfId="0" applyNumberFormat="1" applyFont="1" applyBorder="1" applyAlignment="1">
      <alignment horizontal="left" vertical="top" wrapText="1"/>
    </xf>
    <xf numFmtId="3" fontId="13" fillId="5" borderId="39" xfId="0" applyNumberFormat="1" applyFont="1" applyFill="1" applyBorder="1" applyAlignment="1">
      <alignment horizontal="right" vertical="top" wrapText="1"/>
    </xf>
    <xf numFmtId="3" fontId="13" fillId="5" borderId="38" xfId="0" applyNumberFormat="1" applyFont="1" applyFill="1" applyBorder="1" applyAlignment="1">
      <alignment horizontal="right" vertical="top" wrapText="1"/>
    </xf>
    <xf numFmtId="3" fontId="13" fillId="5" borderId="37" xfId="0" applyNumberFormat="1" applyFont="1" applyFill="1" applyBorder="1" applyAlignment="1">
      <alignment horizontal="right" vertical="top" wrapText="1"/>
    </xf>
    <xf numFmtId="3" fontId="3" fillId="4" borderId="50" xfId="0" applyNumberFormat="1" applyFont="1" applyFill="1" applyBorder="1" applyAlignment="1">
      <alignment horizontal="left" vertical="top" wrapText="1"/>
    </xf>
    <xf numFmtId="3" fontId="3" fillId="4" borderId="18" xfId="0" applyNumberFormat="1" applyFont="1" applyFill="1" applyBorder="1" applyAlignment="1">
      <alignment horizontal="left" vertical="top" wrapText="1"/>
    </xf>
    <xf numFmtId="3" fontId="3" fillId="4" borderId="36" xfId="0" applyNumberFormat="1" applyFont="1" applyFill="1" applyBorder="1" applyAlignment="1">
      <alignment horizontal="left" vertical="top" wrapText="1"/>
    </xf>
    <xf numFmtId="3" fontId="3" fillId="4" borderId="29" xfId="0" applyNumberFormat="1" applyFont="1" applyFill="1" applyBorder="1" applyAlignment="1">
      <alignment horizontal="left" vertical="top" wrapText="1"/>
    </xf>
    <xf numFmtId="3" fontId="2" fillId="4" borderId="29" xfId="0" applyNumberFormat="1" applyFont="1" applyFill="1" applyBorder="1" applyAlignment="1">
      <alignment horizontal="left" vertical="top" wrapText="1"/>
    </xf>
    <xf numFmtId="164" fontId="2" fillId="12" borderId="6" xfId="2" applyNumberFormat="1" applyFont="1" applyFill="1" applyBorder="1" applyAlignment="1">
      <alignment horizontal="center" vertical="top"/>
    </xf>
    <xf numFmtId="164" fontId="2" fillId="12" borderId="5" xfId="2" applyNumberFormat="1" applyFont="1" applyFill="1" applyBorder="1" applyAlignment="1">
      <alignment horizontal="center" vertical="top"/>
    </xf>
    <xf numFmtId="167" fontId="2" fillId="9" borderId="6" xfId="2" applyNumberFormat="1" applyFont="1" applyFill="1" applyBorder="1" applyAlignment="1">
      <alignment horizontal="left" vertical="top" wrapText="1"/>
    </xf>
    <xf numFmtId="167" fontId="2" fillId="9" borderId="5" xfId="2" applyNumberFormat="1" applyFont="1" applyFill="1" applyBorder="1" applyAlignment="1">
      <alignment horizontal="left" vertical="top" wrapText="1"/>
    </xf>
    <xf numFmtId="167" fontId="2" fillId="9" borderId="6" xfId="2" applyNumberFormat="1" applyFont="1" applyFill="1" applyBorder="1" applyAlignment="1">
      <alignment horizontal="center" vertical="top" wrapText="1"/>
    </xf>
    <xf numFmtId="167" fontId="2" fillId="9" borderId="5" xfId="2" applyNumberFormat="1" applyFont="1" applyFill="1" applyBorder="1" applyAlignment="1">
      <alignment horizontal="center" vertical="top" wrapText="1"/>
    </xf>
    <xf numFmtId="3" fontId="2" fillId="4" borderId="0" xfId="0" applyNumberFormat="1" applyFont="1" applyFill="1" applyBorder="1" applyAlignment="1">
      <alignment horizontal="center" vertical="top" wrapText="1"/>
    </xf>
    <xf numFmtId="3" fontId="2" fillId="0" borderId="33" xfId="0" applyNumberFormat="1" applyFont="1" applyFill="1" applyBorder="1" applyAlignment="1">
      <alignment horizontal="center" vertical="top" wrapText="1"/>
    </xf>
    <xf numFmtId="3" fontId="2" fillId="0" borderId="21" xfId="0" applyNumberFormat="1" applyFont="1" applyFill="1" applyBorder="1" applyAlignment="1">
      <alignment horizontal="center" vertical="top" wrapText="1"/>
    </xf>
    <xf numFmtId="3" fontId="2" fillId="4" borderId="53" xfId="0" applyNumberFormat="1" applyFont="1" applyFill="1" applyBorder="1" applyAlignment="1">
      <alignment horizontal="center" vertical="top" wrapText="1"/>
    </xf>
    <xf numFmtId="3" fontId="2" fillId="4" borderId="57" xfId="0" applyNumberFormat="1" applyFont="1" applyFill="1" applyBorder="1" applyAlignment="1">
      <alignment horizontal="center" vertical="top" wrapText="1"/>
    </xf>
    <xf numFmtId="3" fontId="13" fillId="0" borderId="53" xfId="0" applyNumberFormat="1" applyFont="1" applyFill="1" applyBorder="1" applyAlignment="1">
      <alignment horizontal="center" vertical="top" wrapText="1"/>
    </xf>
    <xf numFmtId="3" fontId="13" fillId="0" borderId="57" xfId="0" applyNumberFormat="1" applyFont="1" applyFill="1" applyBorder="1" applyAlignment="1">
      <alignment horizontal="center" vertical="top" wrapText="1"/>
    </xf>
    <xf numFmtId="0" fontId="2" fillId="4" borderId="44" xfId="0" applyFont="1" applyFill="1" applyBorder="1" applyAlignment="1">
      <alignment horizontal="left" vertical="top" wrapText="1"/>
    </xf>
    <xf numFmtId="49" fontId="3" fillId="4" borderId="51" xfId="2" applyNumberFormat="1" applyFont="1" applyFill="1" applyBorder="1" applyAlignment="1">
      <alignment horizontal="center" vertical="top"/>
    </xf>
    <xf numFmtId="49" fontId="3" fillId="4" borderId="52" xfId="2" applyNumberFormat="1" applyFont="1" applyFill="1" applyBorder="1" applyAlignment="1">
      <alignment horizontal="center" vertical="top"/>
    </xf>
    <xf numFmtId="167" fontId="2" fillId="9" borderId="52" xfId="2" applyNumberFormat="1" applyFont="1" applyFill="1" applyBorder="1" applyAlignment="1">
      <alignment horizontal="left" vertical="top" wrapText="1"/>
    </xf>
    <xf numFmtId="3" fontId="11" fillId="4" borderId="18" xfId="0" applyNumberFormat="1" applyFont="1" applyFill="1" applyBorder="1" applyAlignment="1">
      <alignment horizontal="left" vertical="top" wrapText="1"/>
    </xf>
    <xf numFmtId="3" fontId="11" fillId="4" borderId="36" xfId="0" applyNumberFormat="1" applyFont="1" applyFill="1" applyBorder="1" applyAlignment="1">
      <alignment horizontal="left" vertical="top" wrapText="1"/>
    </xf>
    <xf numFmtId="167" fontId="15" fillId="9" borderId="65" xfId="2" applyNumberFormat="1" applyFont="1" applyFill="1" applyBorder="1" applyAlignment="1">
      <alignment horizontal="center" vertical="top" wrapText="1"/>
    </xf>
    <xf numFmtId="167" fontId="15" fillId="9" borderId="70" xfId="2" applyNumberFormat="1" applyFont="1" applyFill="1" applyBorder="1" applyAlignment="1">
      <alignment horizontal="center" vertical="top" wrapText="1"/>
    </xf>
    <xf numFmtId="49" fontId="2" fillId="4" borderId="6" xfId="2" applyNumberFormat="1" applyFont="1" applyFill="1" applyBorder="1" applyAlignment="1">
      <alignment horizontal="center" vertical="top"/>
    </xf>
    <xf numFmtId="49" fontId="2" fillId="4" borderId="5" xfId="2" applyNumberFormat="1" applyFont="1" applyFill="1" applyBorder="1" applyAlignment="1">
      <alignment horizontal="center" vertical="top"/>
    </xf>
    <xf numFmtId="164" fontId="2" fillId="4" borderId="6" xfId="2" applyNumberFormat="1" applyFont="1" applyFill="1" applyBorder="1" applyAlignment="1">
      <alignment horizontal="center" vertical="top"/>
    </xf>
    <xf numFmtId="164" fontId="2" fillId="4" borderId="5" xfId="2" applyNumberFormat="1" applyFont="1" applyFill="1" applyBorder="1" applyAlignment="1">
      <alignment horizontal="center" vertical="top"/>
    </xf>
    <xf numFmtId="3" fontId="2" fillId="4" borderId="51" xfId="0" applyNumberFormat="1" applyFont="1" applyFill="1" applyBorder="1" applyAlignment="1">
      <alignment horizontal="center" vertical="top" wrapText="1"/>
    </xf>
    <xf numFmtId="3" fontId="2" fillId="4" borderId="52" xfId="0" applyNumberFormat="1" applyFont="1" applyFill="1" applyBorder="1" applyAlignment="1">
      <alignment horizontal="center" vertical="top" wrapText="1"/>
    </xf>
    <xf numFmtId="3" fontId="3" fillId="5" borderId="30" xfId="0" applyNumberFormat="1" applyFont="1" applyFill="1" applyBorder="1" applyAlignment="1">
      <alignment horizontal="right" vertical="top" wrapText="1"/>
    </xf>
    <xf numFmtId="3" fontId="3" fillId="5" borderId="0" xfId="0" applyNumberFormat="1" applyFont="1" applyFill="1" applyBorder="1" applyAlignment="1">
      <alignment horizontal="right" vertical="top" wrapText="1"/>
    </xf>
    <xf numFmtId="3" fontId="3" fillId="5" borderId="26" xfId="0" applyNumberFormat="1" applyFont="1" applyFill="1" applyBorder="1" applyAlignment="1">
      <alignment horizontal="right" vertical="top" wrapText="1"/>
    </xf>
    <xf numFmtId="167" fontId="2" fillId="9" borderId="8" xfId="2" applyNumberFormat="1" applyFont="1" applyFill="1" applyBorder="1" applyAlignment="1">
      <alignment horizontal="left" vertical="top" wrapText="1"/>
    </xf>
    <xf numFmtId="3" fontId="2" fillId="4" borderId="6" xfId="0" applyNumberFormat="1" applyFont="1" applyFill="1" applyBorder="1" applyAlignment="1">
      <alignment horizontal="left" vertical="top" wrapText="1"/>
    </xf>
    <xf numFmtId="3" fontId="2" fillId="0" borderId="0" xfId="0" applyNumberFormat="1" applyFont="1" applyAlignment="1">
      <alignment horizontal="left" vertical="top" wrapText="1"/>
    </xf>
    <xf numFmtId="3" fontId="3" fillId="2" borderId="57" xfId="0" applyNumberFormat="1" applyFont="1" applyFill="1" applyBorder="1" applyAlignment="1">
      <alignment horizontal="right" vertical="top" wrapText="1"/>
    </xf>
    <xf numFmtId="3" fontId="3" fillId="2" borderId="37" xfId="0" applyNumberFormat="1" applyFont="1" applyFill="1" applyBorder="1" applyAlignment="1">
      <alignment horizontal="right" vertical="top" wrapText="1"/>
    </xf>
    <xf numFmtId="3" fontId="3" fillId="5" borderId="39" xfId="0" applyNumberFormat="1" applyFont="1" applyFill="1" applyBorder="1" applyAlignment="1">
      <alignment horizontal="right" vertical="top" wrapText="1"/>
    </xf>
    <xf numFmtId="3" fontId="3" fillId="5" borderId="38" xfId="0" applyNumberFormat="1" applyFont="1" applyFill="1" applyBorder="1" applyAlignment="1">
      <alignment horizontal="right" vertical="top" wrapText="1"/>
    </xf>
    <xf numFmtId="3" fontId="3" fillId="5" borderId="42" xfId="0" applyNumberFormat="1" applyFont="1" applyFill="1" applyBorder="1" applyAlignment="1">
      <alignment horizontal="right" vertical="top" wrapText="1"/>
    </xf>
    <xf numFmtId="3" fontId="3" fillId="2" borderId="59" xfId="0" applyNumberFormat="1" applyFont="1" applyFill="1" applyBorder="1" applyAlignment="1">
      <alignment horizontal="right" vertical="top" wrapText="1"/>
    </xf>
    <xf numFmtId="3" fontId="2" fillId="4" borderId="50" xfId="0" applyNumberFormat="1" applyFont="1" applyFill="1" applyBorder="1" applyAlignment="1">
      <alignment vertical="top" wrapText="1"/>
    </xf>
    <xf numFmtId="3" fontId="2" fillId="4" borderId="36" xfId="0" applyNumberFormat="1" applyFont="1" applyFill="1" applyBorder="1" applyAlignment="1">
      <alignment vertical="top" wrapText="1"/>
    </xf>
    <xf numFmtId="3" fontId="2" fillId="4" borderId="44" xfId="0" applyNumberFormat="1" applyFont="1" applyFill="1" applyBorder="1" applyAlignment="1">
      <alignment horizontal="left" vertical="top" wrapText="1"/>
    </xf>
    <xf numFmtId="164" fontId="22" fillId="0" borderId="76" xfId="0" applyNumberFormat="1" applyFont="1" applyBorder="1" applyAlignment="1">
      <alignment horizontal="center" vertical="top"/>
    </xf>
    <xf numFmtId="164" fontId="16" fillId="0" borderId="15" xfId="0" applyNumberFormat="1" applyFont="1" applyBorder="1" applyAlignment="1">
      <alignment horizontal="center" vertical="top"/>
    </xf>
    <xf numFmtId="3" fontId="2" fillId="0" borderId="28" xfId="0" applyNumberFormat="1" applyFont="1" applyFill="1" applyBorder="1" applyAlignment="1">
      <alignment horizontal="center" vertical="top" wrapText="1"/>
    </xf>
    <xf numFmtId="3" fontId="2" fillId="0" borderId="63" xfId="0" applyNumberFormat="1" applyFont="1" applyFill="1" applyBorder="1" applyAlignment="1">
      <alignment horizontal="center" vertical="top" wrapText="1"/>
    </xf>
    <xf numFmtId="49" fontId="2" fillId="3" borderId="50" xfId="0" applyNumberFormat="1" applyFont="1" applyFill="1" applyBorder="1" applyAlignment="1">
      <alignment horizontal="center" vertical="top"/>
    </xf>
    <xf numFmtId="49" fontId="2" fillId="3" borderId="18" xfId="0" applyNumberFormat="1" applyFont="1" applyFill="1" applyBorder="1" applyAlignment="1">
      <alignment horizontal="center" vertical="top"/>
    </xf>
    <xf numFmtId="3" fontId="13" fillId="4" borderId="18" xfId="0" applyNumberFormat="1" applyFont="1" applyFill="1" applyBorder="1" applyAlignment="1">
      <alignment horizontal="center" vertical="top" wrapText="1"/>
    </xf>
    <xf numFmtId="3" fontId="2" fillId="0" borderId="34" xfId="0" applyNumberFormat="1" applyFont="1" applyFill="1" applyBorder="1" applyAlignment="1">
      <alignment horizontal="center" vertical="top" wrapText="1"/>
    </xf>
    <xf numFmtId="3" fontId="3" fillId="10" borderId="14" xfId="0" applyNumberFormat="1" applyFont="1" applyFill="1" applyBorder="1" applyAlignment="1">
      <alignment horizontal="left" vertical="top" wrapText="1"/>
    </xf>
    <xf numFmtId="3" fontId="3" fillId="10" borderId="45" xfId="0" applyNumberFormat="1" applyFont="1" applyFill="1" applyBorder="1" applyAlignment="1">
      <alignment horizontal="left" vertical="top" wrapText="1"/>
    </xf>
    <xf numFmtId="3" fontId="2" fillId="0" borderId="0" xfId="0" applyNumberFormat="1" applyFont="1" applyBorder="1" applyAlignment="1">
      <alignment horizontal="center" vertical="top" wrapText="1"/>
    </xf>
    <xf numFmtId="3" fontId="2" fillId="5" borderId="55" xfId="0" applyNumberFormat="1" applyFont="1" applyFill="1" applyBorder="1" applyAlignment="1">
      <alignment horizontal="left" vertical="top" wrapText="1"/>
    </xf>
    <xf numFmtId="3" fontId="2" fillId="5" borderId="43" xfId="0" applyNumberFormat="1" applyFont="1" applyFill="1" applyBorder="1" applyAlignment="1">
      <alignment horizontal="left" vertical="top" wrapText="1"/>
    </xf>
    <xf numFmtId="3" fontId="3" fillId="7" borderId="54" xfId="0" applyNumberFormat="1" applyFont="1" applyFill="1" applyBorder="1" applyAlignment="1">
      <alignment horizontal="right" vertical="top" wrapText="1"/>
    </xf>
    <xf numFmtId="3" fontId="3" fillId="7" borderId="31" xfId="0" applyNumberFormat="1" applyFont="1" applyFill="1" applyBorder="1" applyAlignment="1">
      <alignment horizontal="right" vertical="top" wrapText="1"/>
    </xf>
    <xf numFmtId="3" fontId="2" fillId="0" borderId="54" xfId="0" applyNumberFormat="1" applyFont="1" applyBorder="1" applyAlignment="1">
      <alignment horizontal="left" vertical="top" wrapText="1"/>
    </xf>
    <xf numFmtId="3" fontId="2" fillId="0" borderId="31" xfId="0" applyNumberFormat="1" applyFont="1" applyBorder="1" applyAlignment="1">
      <alignment horizontal="left" vertical="top" wrapText="1"/>
    </xf>
    <xf numFmtId="3" fontId="2" fillId="0" borderId="25" xfId="0" applyNumberFormat="1" applyFont="1" applyBorder="1" applyAlignment="1">
      <alignment horizontal="left" vertical="top" wrapText="1"/>
    </xf>
    <xf numFmtId="3" fontId="3" fillId="5" borderId="40" xfId="0" applyNumberFormat="1" applyFont="1" applyFill="1" applyBorder="1" applyAlignment="1">
      <alignment horizontal="right" vertical="top" wrapText="1"/>
    </xf>
    <xf numFmtId="3" fontId="2" fillId="0" borderId="54" xfId="0" applyNumberFormat="1" applyFont="1" applyBorder="1" applyAlignment="1">
      <alignment vertical="top" wrapText="1"/>
    </xf>
    <xf numFmtId="3" fontId="2" fillId="0" borderId="31" xfId="0" applyNumberFormat="1" applyFont="1" applyBorder="1" applyAlignment="1">
      <alignment vertical="top" wrapText="1"/>
    </xf>
    <xf numFmtId="3" fontId="2" fillId="0" borderId="51" xfId="0" applyNumberFormat="1" applyFont="1" applyBorder="1" applyAlignment="1">
      <alignment horizontal="left" vertical="top" wrapText="1"/>
    </xf>
    <xf numFmtId="3" fontId="2" fillId="0" borderId="26" xfId="0" applyNumberFormat="1" applyFont="1" applyBorder="1" applyAlignment="1">
      <alignment horizontal="left" vertical="top" wrapText="1"/>
    </xf>
    <xf numFmtId="3" fontId="3" fillId="4" borderId="54" xfId="0" applyNumberFormat="1" applyFont="1" applyFill="1" applyBorder="1" applyAlignment="1">
      <alignment horizontal="left" vertical="top" wrapText="1"/>
    </xf>
    <xf numFmtId="3" fontId="3" fillId="4" borderId="31" xfId="0" applyNumberFormat="1" applyFont="1" applyFill="1" applyBorder="1" applyAlignment="1">
      <alignment horizontal="left" vertical="top" wrapText="1"/>
    </xf>
    <xf numFmtId="3" fontId="3" fillId="4" borderId="25" xfId="0" applyNumberFormat="1" applyFont="1" applyFill="1" applyBorder="1" applyAlignment="1">
      <alignment horizontal="left" vertical="top" wrapText="1"/>
    </xf>
    <xf numFmtId="3" fontId="3" fillId="5" borderId="54" xfId="0" applyNumberFormat="1" applyFont="1" applyFill="1" applyBorder="1" applyAlignment="1">
      <alignment horizontal="right" vertical="top" wrapText="1"/>
    </xf>
    <xf numFmtId="3" fontId="3" fillId="5" borderId="31" xfId="0" applyNumberFormat="1" applyFont="1" applyFill="1" applyBorder="1" applyAlignment="1">
      <alignment horizontal="right" vertical="top" wrapText="1"/>
    </xf>
    <xf numFmtId="3" fontId="3" fillId="7" borderId="14" xfId="0" applyNumberFormat="1" applyFont="1" applyFill="1" applyBorder="1" applyAlignment="1">
      <alignment horizontal="right" vertical="top" wrapText="1"/>
    </xf>
    <xf numFmtId="3" fontId="3" fillId="7" borderId="45" xfId="0" applyNumberFormat="1" applyFont="1" applyFill="1" applyBorder="1" applyAlignment="1">
      <alignment horizontal="right" vertical="top" wrapText="1"/>
    </xf>
    <xf numFmtId="49" fontId="2" fillId="4" borderId="3" xfId="0" applyNumberFormat="1" applyFont="1" applyFill="1" applyBorder="1" applyAlignment="1">
      <alignment horizontal="left" vertical="top" wrapText="1"/>
    </xf>
    <xf numFmtId="3" fontId="3" fillId="0" borderId="37" xfId="0" applyNumberFormat="1" applyFont="1" applyFill="1" applyBorder="1" applyAlignment="1">
      <alignment horizontal="center" wrapText="1"/>
    </xf>
    <xf numFmtId="3" fontId="2" fillId="0" borderId="34" xfId="0" applyNumberFormat="1" applyFont="1" applyBorder="1" applyAlignment="1">
      <alignment horizontal="center" vertical="top" wrapText="1"/>
    </xf>
    <xf numFmtId="3" fontId="2" fillId="0" borderId="28" xfId="0" applyNumberFormat="1" applyFont="1" applyBorder="1" applyAlignment="1">
      <alignment horizontal="center" vertical="top" wrapText="1"/>
    </xf>
    <xf numFmtId="3" fontId="2" fillId="0" borderId="21" xfId="0" applyNumberFormat="1" applyFont="1" applyBorder="1" applyAlignment="1">
      <alignment horizontal="center" vertical="top" wrapText="1"/>
    </xf>
    <xf numFmtId="3" fontId="3" fillId="3" borderId="13" xfId="0" applyNumberFormat="1" applyFont="1" applyFill="1" applyBorder="1" applyAlignment="1">
      <alignment horizontal="left" vertical="top" wrapText="1"/>
    </xf>
    <xf numFmtId="3" fontId="3" fillId="3" borderId="18" xfId="0" applyNumberFormat="1" applyFont="1" applyFill="1" applyBorder="1" applyAlignment="1">
      <alignment horizontal="left" vertical="top" wrapText="1"/>
    </xf>
    <xf numFmtId="3" fontId="2" fillId="0" borderId="33" xfId="0" applyNumberFormat="1" applyFont="1" applyBorder="1" applyAlignment="1">
      <alignment horizontal="center" vertical="top" wrapText="1"/>
    </xf>
    <xf numFmtId="3" fontId="2" fillId="0" borderId="63" xfId="0" applyNumberFormat="1" applyFont="1" applyBorder="1" applyAlignment="1">
      <alignment horizontal="center" vertical="top" wrapText="1"/>
    </xf>
    <xf numFmtId="0" fontId="2" fillId="4" borderId="51" xfId="0" applyFont="1" applyFill="1" applyBorder="1" applyAlignment="1">
      <alignment horizontal="left" vertical="top" wrapText="1"/>
    </xf>
    <xf numFmtId="0" fontId="2" fillId="4" borderId="52" xfId="0" applyFont="1" applyFill="1" applyBorder="1" applyAlignment="1">
      <alignment horizontal="left" vertical="top" wrapText="1"/>
    </xf>
    <xf numFmtId="3" fontId="3" fillId="0" borderId="12" xfId="0" applyNumberFormat="1" applyFont="1" applyBorder="1" applyAlignment="1">
      <alignment horizontal="center" vertical="center" wrapText="1"/>
    </xf>
    <xf numFmtId="3" fontId="3" fillId="0" borderId="45" xfId="0" applyNumberFormat="1" applyFont="1" applyBorder="1" applyAlignment="1">
      <alignment horizontal="center" vertical="center" wrapText="1"/>
    </xf>
    <xf numFmtId="3" fontId="3" fillId="0" borderId="59" xfId="0" applyNumberFormat="1" applyFont="1" applyBorder="1" applyAlignment="1">
      <alignment horizontal="center" vertical="center" wrapText="1"/>
    </xf>
    <xf numFmtId="49" fontId="3" fillId="2" borderId="36" xfId="0" applyNumberFormat="1" applyFont="1" applyFill="1" applyBorder="1" applyAlignment="1">
      <alignment horizontal="center" vertical="top"/>
    </xf>
    <xf numFmtId="49" fontId="3" fillId="2" borderId="4" xfId="0" applyNumberFormat="1" applyFont="1" applyFill="1" applyBorder="1" applyAlignment="1">
      <alignment horizontal="center" vertical="top"/>
    </xf>
    <xf numFmtId="3" fontId="13" fillId="0" borderId="29" xfId="0" applyNumberFormat="1" applyFont="1" applyFill="1" applyBorder="1" applyAlignment="1">
      <alignment horizontal="center" vertical="top" wrapText="1"/>
    </xf>
    <xf numFmtId="3" fontId="13" fillId="4" borderId="44" xfId="0" applyNumberFormat="1" applyFont="1" applyFill="1" applyBorder="1" applyAlignment="1">
      <alignment horizontal="center" vertical="top" wrapText="1"/>
    </xf>
    <xf numFmtId="49" fontId="2" fillId="4" borderId="0" xfId="0" applyNumberFormat="1" applyFont="1" applyFill="1" applyBorder="1" applyAlignment="1">
      <alignment horizontal="left" vertical="top" wrapText="1"/>
    </xf>
    <xf numFmtId="3" fontId="3" fillId="7" borderId="61" xfId="0" applyNumberFormat="1" applyFont="1" applyFill="1" applyBorder="1" applyAlignment="1">
      <alignment horizontal="right" vertical="top" wrapText="1"/>
    </xf>
    <xf numFmtId="3" fontId="3" fillId="7" borderId="49" xfId="0" applyNumberFormat="1" applyFont="1" applyFill="1" applyBorder="1" applyAlignment="1">
      <alignment horizontal="right" vertical="top" wrapText="1"/>
    </xf>
    <xf numFmtId="49" fontId="2" fillId="4" borderId="18" xfId="0" applyNumberFormat="1" applyFont="1" applyFill="1" applyBorder="1" applyAlignment="1">
      <alignment horizontal="center" vertical="top" wrapText="1"/>
    </xf>
    <xf numFmtId="3" fontId="6" fillId="0" borderId="0" xfId="0" applyNumberFormat="1" applyFont="1" applyAlignment="1">
      <alignment horizontal="right" vertical="top" wrapText="1"/>
    </xf>
    <xf numFmtId="3" fontId="3" fillId="6" borderId="61" xfId="0" applyNumberFormat="1" applyFont="1" applyFill="1" applyBorder="1" applyAlignment="1">
      <alignment horizontal="left" vertical="top" wrapText="1"/>
    </xf>
    <xf numFmtId="3" fontId="3" fillId="6" borderId="49" xfId="0" applyNumberFormat="1" applyFont="1" applyFill="1" applyBorder="1" applyAlignment="1">
      <alignment horizontal="left" vertical="top" wrapText="1"/>
    </xf>
    <xf numFmtId="3" fontId="3" fillId="6" borderId="48" xfId="0" applyNumberFormat="1" applyFont="1" applyFill="1" applyBorder="1" applyAlignment="1">
      <alignment horizontal="left" vertical="top" wrapText="1"/>
    </xf>
    <xf numFmtId="3" fontId="4" fillId="7" borderId="54" xfId="0" applyNumberFormat="1" applyFont="1" applyFill="1" applyBorder="1" applyAlignment="1">
      <alignment horizontal="left" vertical="top" wrapText="1"/>
    </xf>
    <xf numFmtId="3" fontId="4" fillId="7" borderId="31" xfId="0" applyNumberFormat="1" applyFont="1" applyFill="1" applyBorder="1" applyAlignment="1">
      <alignment horizontal="left" vertical="top" wrapText="1"/>
    </xf>
    <xf numFmtId="3" fontId="6" fillId="0" borderId="0" xfId="0" applyNumberFormat="1" applyFont="1" applyBorder="1" applyAlignment="1">
      <alignment horizontal="center" vertical="top" wrapText="1"/>
    </xf>
    <xf numFmtId="11" fontId="2" fillId="0" borderId="22" xfId="0" applyNumberFormat="1" applyFont="1" applyBorder="1" applyAlignment="1">
      <alignment horizontal="center" vertical="center" textRotation="90" wrapText="1"/>
    </xf>
    <xf numFmtId="11" fontId="2" fillId="0" borderId="35" xfId="0" applyNumberFormat="1" applyFont="1" applyBorder="1" applyAlignment="1">
      <alignment horizontal="center" vertical="center" textRotation="90" wrapText="1"/>
    </xf>
    <xf numFmtId="11" fontId="2" fillId="0" borderId="20" xfId="0" applyNumberFormat="1" applyFont="1" applyBorder="1" applyAlignment="1">
      <alignment horizontal="center" vertical="center" textRotation="90" wrapText="1"/>
    </xf>
    <xf numFmtId="11" fontId="2" fillId="0" borderId="13" xfId="0" applyNumberFormat="1" applyFont="1" applyBorder="1" applyAlignment="1">
      <alignment horizontal="center" vertical="center" textRotation="90" wrapText="1"/>
    </xf>
    <xf numFmtId="11" fontId="2" fillId="0" borderId="18" xfId="0" applyNumberFormat="1" applyFont="1" applyBorder="1" applyAlignment="1">
      <alignment horizontal="center" vertical="center" textRotation="90" wrapText="1"/>
    </xf>
    <xf numFmtId="11" fontId="2" fillId="0" borderId="19" xfId="0" applyNumberFormat="1" applyFont="1" applyBorder="1" applyAlignment="1">
      <alignment horizontal="center" vertical="center" textRotation="90" wrapText="1"/>
    </xf>
    <xf numFmtId="49" fontId="2" fillId="0" borderId="13" xfId="0" applyNumberFormat="1" applyFont="1" applyBorder="1" applyAlignment="1">
      <alignment horizontal="center" vertical="center" textRotation="90" wrapText="1"/>
    </xf>
    <xf numFmtId="49" fontId="2" fillId="0" borderId="18" xfId="0" applyNumberFormat="1" applyFont="1" applyBorder="1" applyAlignment="1">
      <alignment horizontal="center" vertical="center" textRotation="90" wrapText="1"/>
    </xf>
    <xf numFmtId="49" fontId="2" fillId="0" borderId="19" xfId="0" applyNumberFormat="1" applyFont="1" applyBorder="1" applyAlignment="1">
      <alignment horizontal="center" vertical="center" textRotation="90" wrapText="1"/>
    </xf>
    <xf numFmtId="3" fontId="2" fillId="0" borderId="17" xfId="0" applyNumberFormat="1" applyFont="1" applyBorder="1" applyAlignment="1">
      <alignment horizontal="center" vertical="center" wrapText="1"/>
    </xf>
    <xf numFmtId="3" fontId="2" fillId="0" borderId="47" xfId="0" applyNumberFormat="1" applyFont="1" applyBorder="1" applyAlignment="1">
      <alignment horizontal="center" vertical="center" wrapText="1"/>
    </xf>
    <xf numFmtId="3" fontId="6" fillId="0" borderId="0" xfId="0" applyNumberFormat="1" applyFont="1" applyBorder="1" applyAlignment="1">
      <alignment horizontal="center" wrapText="1"/>
    </xf>
    <xf numFmtId="3" fontId="9" fillId="0" borderId="0" xfId="0" applyNumberFormat="1" applyFont="1" applyAlignment="1">
      <alignment horizontal="center" wrapText="1"/>
    </xf>
    <xf numFmtId="3" fontId="6" fillId="0" borderId="0" xfId="0" applyNumberFormat="1" applyFont="1" applyAlignment="1">
      <alignment horizontal="center" wrapText="1"/>
    </xf>
    <xf numFmtId="3" fontId="2" fillId="0" borderId="48" xfId="0" applyNumberFormat="1" applyFont="1" applyBorder="1" applyAlignment="1">
      <alignment horizontal="center" vertical="top" wrapText="1"/>
    </xf>
    <xf numFmtId="3" fontId="2" fillId="0" borderId="15" xfId="0" applyNumberFormat="1" applyFont="1" applyBorder="1" applyAlignment="1">
      <alignment horizontal="center" vertical="top" wrapText="1"/>
    </xf>
    <xf numFmtId="167" fontId="2" fillId="9" borderId="65" xfId="2" applyNumberFormat="1" applyFont="1" applyFill="1" applyBorder="1" applyAlignment="1">
      <alignment horizontal="center" vertical="top" wrapText="1"/>
    </xf>
    <xf numFmtId="167" fontId="2" fillId="9" borderId="70" xfId="2" applyNumberFormat="1" applyFont="1" applyFill="1" applyBorder="1" applyAlignment="1">
      <alignment horizontal="center" vertical="top" wrapText="1"/>
    </xf>
    <xf numFmtId="167" fontId="2" fillId="9" borderId="50" xfId="2" applyNumberFormat="1" applyFont="1" applyFill="1" applyBorder="1" applyAlignment="1">
      <alignment horizontal="center" vertical="top" wrapText="1"/>
    </xf>
    <xf numFmtId="167" fontId="2" fillId="9" borderId="36" xfId="2" applyNumberFormat="1" applyFont="1" applyFill="1" applyBorder="1" applyAlignment="1">
      <alignment horizontal="center" vertical="top" wrapText="1"/>
    </xf>
    <xf numFmtId="3" fontId="2" fillId="0" borderId="37" xfId="0" applyNumberFormat="1" applyFont="1" applyBorder="1" applyAlignment="1">
      <alignment horizontal="right" wrapText="1"/>
    </xf>
    <xf numFmtId="3" fontId="2" fillId="4" borderId="65" xfId="0" applyNumberFormat="1" applyFont="1" applyFill="1" applyBorder="1" applyAlignment="1">
      <alignment horizontal="center" vertical="top" wrapText="1"/>
    </xf>
    <xf numFmtId="3" fontId="2" fillId="4" borderId="70" xfId="0" applyNumberFormat="1" applyFont="1" applyFill="1" applyBorder="1" applyAlignment="1">
      <alignment horizontal="center" vertical="top" wrapText="1"/>
    </xf>
    <xf numFmtId="3" fontId="2" fillId="4" borderId="50" xfId="0" applyNumberFormat="1" applyFont="1" applyFill="1" applyBorder="1" applyAlignment="1">
      <alignment horizontal="center" vertical="top" wrapText="1"/>
    </xf>
    <xf numFmtId="3" fontId="2" fillId="4" borderId="36" xfId="0" applyNumberFormat="1" applyFont="1" applyFill="1" applyBorder="1" applyAlignment="1">
      <alignment horizontal="center" vertical="top" wrapText="1"/>
    </xf>
    <xf numFmtId="3" fontId="13" fillId="4" borderId="53" xfId="0" applyNumberFormat="1" applyFont="1" applyFill="1" applyBorder="1" applyAlignment="1">
      <alignment horizontal="center" vertical="top" wrapText="1"/>
    </xf>
    <xf numFmtId="3" fontId="13" fillId="4" borderId="57" xfId="0" applyNumberFormat="1" applyFont="1" applyFill="1" applyBorder="1" applyAlignment="1">
      <alignment horizontal="center" vertical="top" wrapText="1"/>
    </xf>
    <xf numFmtId="164" fontId="2" fillId="4" borderId="0" xfId="0" applyNumberFormat="1" applyFont="1" applyFill="1" applyBorder="1" applyAlignment="1">
      <alignment horizontal="center" vertical="top" wrapText="1"/>
    </xf>
    <xf numFmtId="3" fontId="3" fillId="7" borderId="25" xfId="0" applyNumberFormat="1" applyFont="1" applyFill="1" applyBorder="1" applyAlignment="1">
      <alignment horizontal="right" vertical="top" wrapText="1"/>
    </xf>
    <xf numFmtId="3" fontId="2" fillId="0" borderId="25" xfId="0" applyNumberFormat="1" applyFont="1" applyBorder="1" applyAlignment="1">
      <alignment vertical="top" wrapText="1"/>
    </xf>
    <xf numFmtId="49" fontId="3" fillId="8" borderId="22" xfId="0" applyNumberFormat="1" applyFont="1" applyFill="1" applyBorder="1" applyAlignment="1">
      <alignment horizontal="center" vertical="top"/>
    </xf>
    <xf numFmtId="49" fontId="3" fillId="8" borderId="20" xfId="0" applyNumberFormat="1" applyFont="1" applyFill="1" applyBorder="1" applyAlignment="1">
      <alignment horizontal="center" vertical="top"/>
    </xf>
    <xf numFmtId="49" fontId="3" fillId="2" borderId="13" xfId="0" applyNumberFormat="1" applyFont="1" applyFill="1" applyBorder="1" applyAlignment="1">
      <alignment horizontal="center" vertical="top"/>
    </xf>
    <xf numFmtId="49" fontId="3" fillId="2" borderId="19" xfId="0" applyNumberFormat="1" applyFont="1" applyFill="1" applyBorder="1" applyAlignment="1">
      <alignment horizontal="center" vertical="top"/>
    </xf>
    <xf numFmtId="3" fontId="13" fillId="0" borderId="33" xfId="0" applyNumberFormat="1" applyFont="1" applyFill="1" applyBorder="1" applyAlignment="1">
      <alignment horizontal="center" vertical="top" wrapText="1"/>
    </xf>
    <xf numFmtId="3" fontId="13" fillId="0" borderId="21" xfId="0" applyNumberFormat="1" applyFont="1" applyFill="1" applyBorder="1" applyAlignment="1">
      <alignment horizontal="center" vertical="top" wrapText="1"/>
    </xf>
    <xf numFmtId="3" fontId="6" fillId="0" borderId="0" xfId="0" applyNumberFormat="1" applyFont="1" applyBorder="1" applyAlignment="1">
      <alignment horizontal="left" vertical="top" wrapText="1"/>
    </xf>
    <xf numFmtId="3" fontId="3" fillId="7" borderId="60" xfId="0" applyNumberFormat="1" applyFont="1" applyFill="1" applyBorder="1" applyAlignment="1">
      <alignment horizontal="right" vertical="top" wrapText="1"/>
    </xf>
    <xf numFmtId="3" fontId="3" fillId="5" borderId="25" xfId="0" applyNumberFormat="1" applyFont="1" applyFill="1" applyBorder="1" applyAlignment="1">
      <alignment horizontal="right" vertical="top" wrapText="1"/>
    </xf>
    <xf numFmtId="3" fontId="3" fillId="7" borderId="59" xfId="0" applyNumberFormat="1" applyFont="1" applyFill="1" applyBorder="1" applyAlignment="1">
      <alignment horizontal="right" vertical="top" wrapText="1"/>
    </xf>
    <xf numFmtId="3" fontId="3" fillId="3" borderId="36" xfId="0" applyNumberFormat="1" applyFont="1" applyFill="1" applyBorder="1" applyAlignment="1">
      <alignment horizontal="left" vertical="top" wrapText="1"/>
    </xf>
    <xf numFmtId="164" fontId="16" fillId="0" borderId="8" xfId="0" applyNumberFormat="1" applyFont="1" applyBorder="1" applyAlignment="1">
      <alignment horizontal="center" vertical="top"/>
    </xf>
    <xf numFmtId="164" fontId="16" fillId="0" borderId="18" xfId="0" applyNumberFormat="1" applyFont="1" applyBorder="1" applyAlignment="1">
      <alignment horizontal="center" vertical="top"/>
    </xf>
    <xf numFmtId="3" fontId="3" fillId="8" borderId="59" xfId="0" applyNumberFormat="1" applyFont="1" applyFill="1" applyBorder="1" applyAlignment="1">
      <alignment horizontal="right" vertical="top" wrapText="1"/>
    </xf>
    <xf numFmtId="3" fontId="3" fillId="4" borderId="13" xfId="0" applyNumberFormat="1" applyFont="1" applyFill="1" applyBorder="1" applyAlignment="1">
      <alignment horizontal="left" vertical="top" wrapText="1"/>
    </xf>
    <xf numFmtId="3" fontId="2" fillId="4" borderId="8" xfId="0" applyNumberFormat="1" applyFont="1" applyFill="1" applyBorder="1" applyAlignment="1">
      <alignment horizontal="left" vertical="top" wrapText="1"/>
    </xf>
    <xf numFmtId="3" fontId="2" fillId="4" borderId="5" xfId="0" applyNumberFormat="1" applyFont="1" applyFill="1" applyBorder="1" applyAlignment="1">
      <alignment horizontal="left" vertical="top" wrapText="1"/>
    </xf>
    <xf numFmtId="3" fontId="13" fillId="4" borderId="34" xfId="0" applyNumberFormat="1" applyFont="1" applyFill="1" applyBorder="1" applyAlignment="1">
      <alignment horizontal="center" vertical="top" wrapText="1"/>
    </xf>
    <xf numFmtId="3" fontId="13" fillId="4" borderId="63" xfId="0" applyNumberFormat="1" applyFont="1" applyFill="1" applyBorder="1" applyAlignment="1">
      <alignment horizontal="center" vertical="top" wrapText="1"/>
    </xf>
    <xf numFmtId="164" fontId="16" fillId="4" borderId="35" xfId="0" applyNumberFormat="1" applyFont="1" applyFill="1" applyBorder="1" applyAlignment="1">
      <alignment horizontal="center" vertical="top" wrapText="1"/>
    </xf>
    <xf numFmtId="164" fontId="16" fillId="4" borderId="18" xfId="0" applyNumberFormat="1" applyFont="1" applyFill="1" applyBorder="1" applyAlignment="1">
      <alignment horizontal="center" vertical="top" wrapText="1"/>
    </xf>
    <xf numFmtId="164" fontId="16" fillId="4" borderId="28" xfId="0" applyNumberFormat="1" applyFont="1" applyFill="1" applyBorder="1" applyAlignment="1">
      <alignment horizontal="center" vertical="top" wrapText="1"/>
    </xf>
    <xf numFmtId="3" fontId="16" fillId="4" borderId="8" xfId="0" applyNumberFormat="1" applyFont="1" applyFill="1" applyBorder="1" applyAlignment="1">
      <alignment horizontal="center" vertical="top" wrapText="1"/>
    </xf>
    <xf numFmtId="3" fontId="11" fillId="4" borderId="50" xfId="0" applyNumberFormat="1" applyFont="1" applyFill="1" applyBorder="1" applyAlignment="1">
      <alignment horizontal="left" vertical="top" wrapText="1"/>
    </xf>
    <xf numFmtId="49" fontId="26" fillId="4" borderId="8" xfId="2" applyNumberFormat="1" applyFont="1" applyFill="1" applyBorder="1" applyAlignment="1">
      <alignment horizontal="center" vertical="top"/>
    </xf>
    <xf numFmtId="3" fontId="13" fillId="4" borderId="28" xfId="0" applyNumberFormat="1" applyFont="1" applyFill="1" applyBorder="1" applyAlignment="1">
      <alignment horizontal="center" vertical="top" wrapText="1"/>
    </xf>
    <xf numFmtId="49" fontId="16" fillId="4" borderId="8" xfId="2" applyNumberFormat="1" applyFont="1" applyFill="1" applyBorder="1" applyAlignment="1">
      <alignment horizontal="center" vertical="top"/>
    </xf>
    <xf numFmtId="164" fontId="16" fillId="12" borderId="8" xfId="2" applyNumberFormat="1" applyFont="1" applyFill="1" applyBorder="1" applyAlignment="1">
      <alignment horizontal="center" vertical="top"/>
    </xf>
    <xf numFmtId="49" fontId="3" fillId="8" borderId="35" xfId="0" applyNumberFormat="1" applyFont="1" applyFill="1" applyBorder="1" applyAlignment="1">
      <alignment horizontal="center" vertical="top"/>
    </xf>
    <xf numFmtId="3" fontId="3" fillId="4" borderId="13" xfId="0" quotePrefix="1" applyNumberFormat="1" applyFont="1" applyFill="1" applyBorder="1" applyAlignment="1">
      <alignment horizontal="center" vertical="top" wrapText="1"/>
    </xf>
    <xf numFmtId="3" fontId="3" fillId="4" borderId="18" xfId="0" quotePrefix="1" applyNumberFormat="1" applyFont="1" applyFill="1" applyBorder="1" applyAlignment="1">
      <alignment horizontal="center" vertical="top" wrapText="1"/>
    </xf>
    <xf numFmtId="3" fontId="3" fillId="4" borderId="19" xfId="0" quotePrefix="1" applyNumberFormat="1" applyFont="1" applyFill="1" applyBorder="1" applyAlignment="1">
      <alignment horizontal="center" vertical="top" wrapText="1"/>
    </xf>
    <xf numFmtId="3" fontId="13" fillId="4" borderId="33" xfId="0" applyNumberFormat="1" applyFont="1" applyFill="1" applyBorder="1" applyAlignment="1">
      <alignment horizontal="center" vertical="top" wrapText="1"/>
    </xf>
    <xf numFmtId="3" fontId="13" fillId="4" borderId="21" xfId="0" applyNumberFormat="1" applyFont="1" applyFill="1" applyBorder="1" applyAlignment="1">
      <alignment horizontal="center" vertical="top" wrapText="1"/>
    </xf>
    <xf numFmtId="3" fontId="13" fillId="5" borderId="42" xfId="0" applyNumberFormat="1" applyFont="1" applyFill="1" applyBorder="1" applyAlignment="1">
      <alignment horizontal="right" vertical="top" wrapText="1"/>
    </xf>
    <xf numFmtId="3" fontId="2" fillId="0" borderId="10" xfId="0" applyNumberFormat="1" applyFont="1" applyBorder="1" applyAlignment="1">
      <alignment horizontal="center" vertical="center" wrapText="1"/>
    </xf>
    <xf numFmtId="3" fontId="2" fillId="0" borderId="41" xfId="0" applyNumberFormat="1" applyFont="1" applyBorder="1" applyAlignment="1">
      <alignment horizontal="center" vertical="center" wrapText="1"/>
    </xf>
    <xf numFmtId="3" fontId="2" fillId="0" borderId="61" xfId="0" applyNumberFormat="1" applyFont="1" applyBorder="1" applyAlignment="1">
      <alignment horizontal="center" vertical="top" wrapText="1"/>
    </xf>
    <xf numFmtId="3" fontId="2" fillId="0" borderId="49" xfId="0" applyNumberFormat="1" applyFont="1" applyBorder="1" applyAlignment="1">
      <alignment horizontal="center" vertical="top" wrapText="1"/>
    </xf>
    <xf numFmtId="3" fontId="2" fillId="0" borderId="60" xfId="0" applyNumberFormat="1" applyFont="1" applyBorder="1" applyAlignment="1">
      <alignment horizontal="center" vertical="top" wrapText="1"/>
    </xf>
    <xf numFmtId="3" fontId="12" fillId="0" borderId="33" xfId="0" applyNumberFormat="1" applyFont="1" applyBorder="1" applyAlignment="1">
      <alignment horizontal="center" vertical="center" textRotation="90" wrapText="1"/>
    </xf>
    <xf numFmtId="3" fontId="12" fillId="0" borderId="28" xfId="0" applyNumberFormat="1" applyFont="1" applyBorder="1" applyAlignment="1">
      <alignment horizontal="center" vertical="center" textRotation="90" wrapText="1"/>
    </xf>
    <xf numFmtId="3" fontId="12" fillId="0" borderId="21" xfId="0" applyNumberFormat="1" applyFont="1" applyBorder="1" applyAlignment="1">
      <alignment horizontal="center" vertical="center" textRotation="90" wrapText="1"/>
    </xf>
    <xf numFmtId="3" fontId="2" fillId="0" borderId="22" xfId="0" applyNumberFormat="1" applyFont="1" applyBorder="1" applyAlignment="1">
      <alignment horizontal="center" vertical="center" textRotation="90" wrapText="1"/>
    </xf>
    <xf numFmtId="3" fontId="2" fillId="0" borderId="35" xfId="0" applyNumberFormat="1" applyFont="1" applyBorder="1" applyAlignment="1">
      <alignment horizontal="center" vertical="center" textRotation="90" wrapText="1"/>
    </xf>
    <xf numFmtId="3" fontId="2" fillId="0" borderId="20" xfId="0" applyNumberFormat="1" applyFont="1" applyBorder="1" applyAlignment="1">
      <alignment horizontal="center" vertical="center" textRotation="90" wrapText="1"/>
    </xf>
    <xf numFmtId="3" fontId="6" fillId="0" borderId="0" xfId="0" applyNumberFormat="1" applyFont="1" applyAlignment="1">
      <alignment horizontal="left" vertical="top" wrapText="1"/>
    </xf>
    <xf numFmtId="3" fontId="2" fillId="4" borderId="35" xfId="0" applyNumberFormat="1" applyFont="1" applyFill="1" applyBorder="1" applyAlignment="1">
      <alignment horizontal="center" vertical="top" wrapText="1"/>
    </xf>
    <xf numFmtId="3" fontId="2" fillId="4" borderId="18" xfId="0" applyNumberFormat="1" applyFont="1" applyFill="1" applyBorder="1" applyAlignment="1">
      <alignment horizontal="center" vertical="top" wrapText="1"/>
    </xf>
    <xf numFmtId="168" fontId="2" fillId="9" borderId="6" xfId="2" applyNumberFormat="1" applyFont="1" applyFill="1" applyBorder="1" applyAlignment="1">
      <alignment horizontal="left" vertical="top" wrapText="1"/>
    </xf>
    <xf numFmtId="168" fontId="2" fillId="9" borderId="8" xfId="2" applyNumberFormat="1"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41" xfId="0" applyFont="1" applyFill="1" applyBorder="1" applyAlignment="1">
      <alignment horizontal="left" vertical="top" wrapText="1"/>
    </xf>
    <xf numFmtId="0" fontId="2" fillId="4" borderId="5" xfId="0" applyFont="1" applyFill="1" applyBorder="1" applyAlignment="1">
      <alignment horizontal="left" vertical="top" wrapText="1"/>
    </xf>
    <xf numFmtId="3" fontId="2" fillId="4" borderId="17" xfId="0" applyNumberFormat="1" applyFont="1" applyFill="1" applyBorder="1" applyAlignment="1">
      <alignment horizontal="center" vertical="top" wrapText="1"/>
    </xf>
    <xf numFmtId="3" fontId="2" fillId="0" borderId="17" xfId="0" applyNumberFormat="1" applyFont="1" applyBorder="1" applyAlignment="1">
      <alignment horizontal="left" vertical="top" wrapText="1"/>
    </xf>
    <xf numFmtId="0" fontId="18" fillId="0" borderId="73" xfId="0" applyFont="1" applyBorder="1" applyAlignment="1">
      <alignment horizontal="center" vertical="center" wrapText="1"/>
    </xf>
  </cellXfs>
  <cellStyles count="3">
    <cellStyle name="Excel Built-in Normal" xfId="2"/>
    <cellStyle name="Įprastas" xfId="0" builtinId="0"/>
    <cellStyle name="Įprastas 2" xfId="1"/>
  </cellStyles>
  <dxfs count="0"/>
  <tableStyles count="0" defaultTableStyle="TableStyleMedium2" defaultPivotStyle="PivotStyleLight16"/>
  <colors>
    <mruColors>
      <color rgb="FFFFFF99"/>
      <color rgb="FF00FFFF"/>
      <color rgb="FFCCFFCC"/>
      <color rgb="FFFFFFCC"/>
      <color rgb="FFFFCCFF"/>
      <color rgb="FFCCFFFF"/>
      <color rgb="FF66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40"/>
  <sheetViews>
    <sheetView zoomScaleNormal="100" zoomScaleSheetLayoutView="100" workbookViewId="0">
      <selection activeCell="A4" sqref="A4:R4"/>
    </sheetView>
  </sheetViews>
  <sheetFormatPr defaultColWidth="9.28515625" defaultRowHeight="12.75" x14ac:dyDescent="0.2"/>
  <cols>
    <col min="1" max="3" width="3.28515625" style="105" customWidth="1"/>
    <col min="4" max="4" width="3.5703125" style="29" customWidth="1"/>
    <col min="5" max="5" width="3.28515625" style="29" customWidth="1"/>
    <col min="6" max="6" width="35" style="52" customWidth="1"/>
    <col min="7" max="7" width="3.42578125" style="106" customWidth="1"/>
    <col min="8" max="8" width="14.42578125" style="14" customWidth="1"/>
    <col min="9" max="9" width="8" style="14" customWidth="1"/>
    <col min="10" max="10" width="10" style="14" customWidth="1"/>
    <col min="11" max="11" width="10" style="575" customWidth="1"/>
    <col min="12" max="12" width="10" style="564" customWidth="1"/>
    <col min="13" max="13" width="10" style="512" customWidth="1"/>
    <col min="14" max="14" width="32.85546875" style="52" customWidth="1"/>
    <col min="15" max="16" width="6.42578125" style="52" customWidth="1"/>
    <col min="17" max="17" width="6.28515625" style="52" customWidth="1"/>
    <col min="18" max="18" width="6.42578125" style="14" customWidth="1"/>
    <col min="19" max="19" width="6.42578125" style="1106" customWidth="1"/>
    <col min="20" max="20" width="9.28515625" style="16"/>
    <col min="21" max="21" width="10.140625" style="16" bestFit="1" customWidth="1"/>
    <col min="22" max="16384" width="9.28515625" style="16"/>
  </cols>
  <sheetData>
    <row r="1" spans="1:25" ht="15.75" customHeight="1" x14ac:dyDescent="0.2">
      <c r="H1" s="1919" t="s">
        <v>494</v>
      </c>
      <c r="I1" s="1919"/>
      <c r="J1" s="1919"/>
      <c r="K1" s="1919"/>
      <c r="L1" s="1919"/>
      <c r="M1" s="1919"/>
      <c r="N1" s="1919"/>
      <c r="O1" s="1919"/>
      <c r="P1" s="1919"/>
      <c r="Q1" s="1919"/>
      <c r="R1" s="1919"/>
      <c r="S1" s="1087"/>
      <c r="T1" s="642"/>
      <c r="U1" s="642"/>
      <c r="V1" s="642"/>
      <c r="W1" s="642"/>
      <c r="X1" s="642"/>
      <c r="Y1" s="642"/>
    </row>
    <row r="2" spans="1:25" ht="17.25" customHeight="1" x14ac:dyDescent="0.2">
      <c r="H2" s="642"/>
      <c r="I2" s="642"/>
      <c r="J2" s="642"/>
      <c r="K2" s="642"/>
      <c r="L2" s="642"/>
      <c r="M2" s="642"/>
      <c r="N2" s="642"/>
      <c r="O2" s="642"/>
      <c r="P2" s="642"/>
      <c r="Q2" s="642"/>
      <c r="R2" s="642"/>
      <c r="S2" s="1087"/>
      <c r="T2" s="642"/>
      <c r="U2" s="642"/>
      <c r="V2" s="642"/>
      <c r="W2" s="642"/>
      <c r="X2" s="642"/>
      <c r="Y2" s="642"/>
    </row>
    <row r="3" spans="1:25" ht="19.5" customHeight="1" x14ac:dyDescent="0.25">
      <c r="A3" s="1937" t="s">
        <v>446</v>
      </c>
      <c r="B3" s="1937"/>
      <c r="C3" s="1937"/>
      <c r="D3" s="1937"/>
      <c r="E3" s="1937"/>
      <c r="F3" s="1937"/>
      <c r="G3" s="1937"/>
      <c r="H3" s="1937"/>
      <c r="I3" s="1937"/>
      <c r="J3" s="1937"/>
      <c r="K3" s="1937"/>
      <c r="L3" s="1937"/>
      <c r="M3" s="1937"/>
      <c r="N3" s="1937"/>
      <c r="O3" s="1937"/>
      <c r="P3" s="1937"/>
      <c r="Q3" s="1937"/>
      <c r="R3" s="1937"/>
      <c r="S3" s="1088"/>
      <c r="T3" s="817"/>
      <c r="U3" s="817"/>
      <c r="V3" s="817"/>
      <c r="W3" s="817"/>
      <c r="X3" s="817"/>
      <c r="Y3" s="817"/>
    </row>
    <row r="4" spans="1:25" ht="16.5" customHeight="1" x14ac:dyDescent="0.25">
      <c r="A4" s="1938" t="s">
        <v>22</v>
      </c>
      <c r="B4" s="1938"/>
      <c r="C4" s="1938"/>
      <c r="D4" s="1938"/>
      <c r="E4" s="1938"/>
      <c r="F4" s="1938"/>
      <c r="G4" s="1938"/>
      <c r="H4" s="1938"/>
      <c r="I4" s="1938"/>
      <c r="J4" s="1938"/>
      <c r="K4" s="1938"/>
      <c r="L4" s="1938"/>
      <c r="M4" s="1938"/>
      <c r="N4" s="1938"/>
      <c r="O4" s="1938"/>
      <c r="P4" s="1938"/>
      <c r="Q4" s="1938"/>
      <c r="R4" s="1938"/>
      <c r="S4" s="1089"/>
      <c r="T4" s="818"/>
      <c r="U4" s="818"/>
      <c r="V4" s="818"/>
      <c r="W4" s="818"/>
      <c r="X4" s="818"/>
      <c r="Y4" s="818"/>
    </row>
    <row r="5" spans="1:25" s="15" customFormat="1" ht="15.75" customHeight="1" x14ac:dyDescent="0.25">
      <c r="A5" s="1939" t="s">
        <v>38</v>
      </c>
      <c r="B5" s="1939"/>
      <c r="C5" s="1939"/>
      <c r="D5" s="1939"/>
      <c r="E5" s="1939"/>
      <c r="F5" s="1939"/>
      <c r="G5" s="1939"/>
      <c r="H5" s="1939"/>
      <c r="I5" s="1939"/>
      <c r="J5" s="1939"/>
      <c r="K5" s="1939"/>
      <c r="L5" s="1939"/>
      <c r="M5" s="1939"/>
      <c r="N5" s="1939"/>
      <c r="O5" s="1939"/>
      <c r="P5" s="1939"/>
      <c r="Q5" s="1939"/>
      <c r="R5" s="1939"/>
      <c r="S5" s="1090"/>
      <c r="T5" s="819"/>
      <c r="U5" s="819"/>
      <c r="V5" s="819"/>
      <c r="W5" s="819"/>
      <c r="X5" s="819"/>
      <c r="Y5" s="819"/>
    </row>
    <row r="6" spans="1:25" s="15" customFormat="1" ht="13.5" customHeight="1" x14ac:dyDescent="0.2">
      <c r="A6" s="1925"/>
      <c r="B6" s="1925"/>
      <c r="C6" s="1925"/>
      <c r="D6" s="1925"/>
      <c r="E6" s="1925"/>
      <c r="F6" s="1925"/>
      <c r="G6" s="1925"/>
      <c r="H6" s="1925"/>
      <c r="I6" s="1925"/>
      <c r="J6" s="1925"/>
      <c r="K6" s="1925"/>
      <c r="L6" s="1925"/>
      <c r="M6" s="1925"/>
      <c r="N6" s="1925"/>
      <c r="O6" s="1925"/>
      <c r="P6" s="517"/>
      <c r="Q6" s="517"/>
      <c r="R6" s="517"/>
      <c r="S6" s="1091"/>
    </row>
    <row r="7" spans="1:25" ht="18.75" customHeight="1" thickBot="1" x14ac:dyDescent="0.25">
      <c r="A7" s="33"/>
      <c r="B7" s="33"/>
      <c r="F7" s="318"/>
      <c r="G7" s="107"/>
      <c r="H7" s="318"/>
      <c r="I7" s="19"/>
      <c r="J7" s="633"/>
      <c r="K7" s="633"/>
      <c r="L7" s="633"/>
      <c r="M7" s="633"/>
      <c r="N7" s="1946" t="s">
        <v>49</v>
      </c>
      <c r="O7" s="1946"/>
      <c r="P7" s="1946"/>
      <c r="Q7" s="1946"/>
      <c r="R7" s="1946"/>
      <c r="S7" s="1092"/>
      <c r="T7" s="200"/>
    </row>
    <row r="8" spans="1:25" ht="21" customHeight="1" thickBot="1" x14ac:dyDescent="0.25">
      <c r="A8" s="1926" t="s">
        <v>200</v>
      </c>
      <c r="B8" s="1929" t="s">
        <v>7</v>
      </c>
      <c r="C8" s="1932" t="s">
        <v>8</v>
      </c>
      <c r="D8" s="1932" t="s">
        <v>112</v>
      </c>
      <c r="E8" s="1932" t="s">
        <v>113</v>
      </c>
      <c r="F8" s="1796" t="s">
        <v>19</v>
      </c>
      <c r="G8" s="1799" t="s">
        <v>201</v>
      </c>
      <c r="H8" s="1802" t="s">
        <v>202</v>
      </c>
      <c r="I8" s="1805" t="s">
        <v>9</v>
      </c>
      <c r="J8" s="1808" t="s">
        <v>447</v>
      </c>
      <c r="K8" s="1752" t="s">
        <v>442</v>
      </c>
      <c r="L8" s="1752" t="s">
        <v>205</v>
      </c>
      <c r="M8" s="1786" t="s">
        <v>443</v>
      </c>
      <c r="N8" s="1908" t="s">
        <v>199</v>
      </c>
      <c r="O8" s="1909"/>
      <c r="P8" s="1909"/>
      <c r="Q8" s="1909"/>
      <c r="R8" s="1910"/>
      <c r="S8" s="1093"/>
      <c r="T8" s="200"/>
    </row>
    <row r="9" spans="1:25" ht="15.75" customHeight="1" x14ac:dyDescent="0.2">
      <c r="A9" s="1927"/>
      <c r="B9" s="1930"/>
      <c r="C9" s="1933"/>
      <c r="D9" s="1933"/>
      <c r="E9" s="1933"/>
      <c r="F9" s="1797"/>
      <c r="G9" s="1800"/>
      <c r="H9" s="1803"/>
      <c r="I9" s="1806"/>
      <c r="J9" s="1809"/>
      <c r="K9" s="1753"/>
      <c r="L9" s="1753"/>
      <c r="M9" s="1787"/>
      <c r="N9" s="1935" t="s">
        <v>19</v>
      </c>
      <c r="O9" s="1805" t="s">
        <v>445</v>
      </c>
      <c r="P9" s="1940" t="s">
        <v>193</v>
      </c>
      <c r="Q9" s="1940"/>
      <c r="R9" s="1941"/>
      <c r="S9" s="51"/>
      <c r="T9" s="200"/>
    </row>
    <row r="10" spans="1:25" ht="126" customHeight="1" thickBot="1" x14ac:dyDescent="0.25">
      <c r="A10" s="1928"/>
      <c r="B10" s="1931"/>
      <c r="C10" s="1934"/>
      <c r="D10" s="1934"/>
      <c r="E10" s="1934"/>
      <c r="F10" s="1798"/>
      <c r="G10" s="1801"/>
      <c r="H10" s="1804"/>
      <c r="I10" s="1807"/>
      <c r="J10" s="1810"/>
      <c r="K10" s="1754"/>
      <c r="L10" s="1754"/>
      <c r="M10" s="1788"/>
      <c r="N10" s="1936"/>
      <c r="O10" s="1807"/>
      <c r="P10" s="534" t="s">
        <v>203</v>
      </c>
      <c r="Q10" s="643" t="s">
        <v>204</v>
      </c>
      <c r="R10" s="644" t="s">
        <v>444</v>
      </c>
      <c r="S10" s="1094"/>
      <c r="T10" s="200"/>
    </row>
    <row r="11" spans="1:25" ht="12.75" customHeight="1" x14ac:dyDescent="0.2">
      <c r="A11" s="1920" t="s">
        <v>43</v>
      </c>
      <c r="B11" s="1921"/>
      <c r="C11" s="1921"/>
      <c r="D11" s="1921"/>
      <c r="E11" s="1921"/>
      <c r="F11" s="1921"/>
      <c r="G11" s="1921"/>
      <c r="H11" s="1921"/>
      <c r="I11" s="1921"/>
      <c r="J11" s="1921"/>
      <c r="K11" s="1921"/>
      <c r="L11" s="1921"/>
      <c r="M11" s="1921"/>
      <c r="N11" s="1921"/>
      <c r="O11" s="1922"/>
      <c r="P11" s="634"/>
      <c r="Q11" s="498"/>
      <c r="R11" s="499"/>
      <c r="S11" s="1095"/>
      <c r="T11" s="632"/>
    </row>
    <row r="12" spans="1:25" ht="15.75" customHeight="1" x14ac:dyDescent="0.2">
      <c r="A12" s="1923" t="s">
        <v>23</v>
      </c>
      <c r="B12" s="1924"/>
      <c r="C12" s="1924"/>
      <c r="D12" s="1924"/>
      <c r="E12" s="1924"/>
      <c r="F12" s="1924"/>
      <c r="G12" s="1924"/>
      <c r="H12" s="1924"/>
      <c r="I12" s="1924"/>
      <c r="J12" s="1924"/>
      <c r="K12" s="1924"/>
      <c r="L12" s="1924"/>
      <c r="M12" s="1924"/>
      <c r="N12" s="1924"/>
      <c r="O12" s="1924"/>
      <c r="P12" s="635"/>
      <c r="Q12" s="500"/>
      <c r="R12" s="636"/>
      <c r="S12" s="1096"/>
      <c r="T12" s="632"/>
    </row>
    <row r="13" spans="1:25" ht="15.75" customHeight="1" x14ac:dyDescent="0.2">
      <c r="A13" s="108" t="s">
        <v>10</v>
      </c>
      <c r="B13" s="1748" t="s">
        <v>27</v>
      </c>
      <c r="C13" s="1749"/>
      <c r="D13" s="1749"/>
      <c r="E13" s="1749"/>
      <c r="F13" s="1749"/>
      <c r="G13" s="1749"/>
      <c r="H13" s="1749"/>
      <c r="I13" s="1749"/>
      <c r="J13" s="1749"/>
      <c r="K13" s="1749"/>
      <c r="L13" s="1749"/>
      <c r="M13" s="1749"/>
      <c r="N13" s="1749"/>
      <c r="O13" s="1749"/>
      <c r="P13" s="637"/>
      <c r="Q13" s="638"/>
      <c r="R13" s="639"/>
      <c r="S13" s="1095"/>
      <c r="T13" s="13"/>
    </row>
    <row r="14" spans="1:25" ht="15.75" customHeight="1" thickBot="1" x14ac:dyDescent="0.25">
      <c r="A14" s="109" t="s">
        <v>10</v>
      </c>
      <c r="B14" s="110" t="s">
        <v>10</v>
      </c>
      <c r="C14" s="1762" t="s">
        <v>46</v>
      </c>
      <c r="D14" s="1763"/>
      <c r="E14" s="1763"/>
      <c r="F14" s="1763"/>
      <c r="G14" s="1763"/>
      <c r="H14" s="1763"/>
      <c r="I14" s="1763"/>
      <c r="J14" s="1763"/>
      <c r="K14" s="1763"/>
      <c r="L14" s="1763"/>
      <c r="M14" s="1763"/>
      <c r="N14" s="1763"/>
      <c r="O14" s="1763"/>
      <c r="P14" s="640"/>
      <c r="Q14" s="640"/>
      <c r="R14" s="641"/>
      <c r="S14" s="1097"/>
      <c r="T14" s="13"/>
    </row>
    <row r="15" spans="1:25" ht="29.25" customHeight="1" x14ac:dyDescent="0.2">
      <c r="A15" s="111" t="s">
        <v>10</v>
      </c>
      <c r="B15" s="112" t="s">
        <v>10</v>
      </c>
      <c r="C15" s="113" t="s">
        <v>10</v>
      </c>
      <c r="D15" s="25"/>
      <c r="E15" s="25"/>
      <c r="F15" s="1616" t="s">
        <v>35</v>
      </c>
      <c r="G15" s="114"/>
      <c r="H15" s="1770" t="s">
        <v>149</v>
      </c>
      <c r="I15" s="351" t="s">
        <v>42</v>
      </c>
      <c r="J15" s="230">
        <v>620.20000000000005</v>
      </c>
      <c r="K15" s="1254">
        <v>13.7</v>
      </c>
      <c r="L15" s="516"/>
      <c r="M15" s="529"/>
      <c r="N15" s="62"/>
      <c r="O15" s="502"/>
      <c r="P15" s="5"/>
      <c r="Q15" s="950"/>
      <c r="R15" s="937"/>
      <c r="S15" s="342"/>
      <c r="T15" s="13"/>
    </row>
    <row r="16" spans="1:25" ht="14.25" customHeight="1" x14ac:dyDescent="0.2">
      <c r="A16" s="108"/>
      <c r="B16" s="115"/>
      <c r="C16" s="116"/>
      <c r="D16" s="229" t="s">
        <v>10</v>
      </c>
      <c r="E16" s="229"/>
      <c r="F16" s="1716" t="s">
        <v>75</v>
      </c>
      <c r="G16" s="414" t="s">
        <v>135</v>
      </c>
      <c r="H16" s="1771"/>
      <c r="I16" s="36" t="s">
        <v>11</v>
      </c>
      <c r="J16" s="77">
        <v>23613.5</v>
      </c>
      <c r="K16" s="8">
        <v>27580.799999999999</v>
      </c>
      <c r="L16" s="76">
        <v>27580.799999999999</v>
      </c>
      <c r="M16" s="77">
        <v>27580.799999999999</v>
      </c>
      <c r="N16" s="513" t="s">
        <v>66</v>
      </c>
      <c r="O16" s="36">
        <v>44</v>
      </c>
      <c r="P16" s="6">
        <v>41</v>
      </c>
      <c r="Q16" s="73">
        <v>42</v>
      </c>
      <c r="R16" s="89">
        <v>42</v>
      </c>
      <c r="S16" s="342"/>
      <c r="T16" s="13"/>
    </row>
    <row r="17" spans="1:20" ht="14.25" customHeight="1" x14ac:dyDescent="0.2">
      <c r="A17" s="108"/>
      <c r="B17" s="115"/>
      <c r="C17" s="116"/>
      <c r="D17" s="368"/>
      <c r="E17" s="368"/>
      <c r="F17" s="1717"/>
      <c r="G17" s="271" t="s">
        <v>213</v>
      </c>
      <c r="H17" s="1771"/>
      <c r="I17" s="352" t="s">
        <v>14</v>
      </c>
      <c r="J17" s="226">
        <v>14663.3</v>
      </c>
      <c r="K17" s="1277">
        <v>17147.8</v>
      </c>
      <c r="L17" s="76">
        <v>17147.8</v>
      </c>
      <c r="M17" s="212">
        <v>17147.8</v>
      </c>
      <c r="N17" s="9" t="s">
        <v>67</v>
      </c>
      <c r="O17" s="535">
        <v>7995</v>
      </c>
      <c r="P17" s="647">
        <v>7975</v>
      </c>
      <c r="Q17" s="935">
        <v>8075</v>
      </c>
      <c r="R17" s="958">
        <v>8075</v>
      </c>
      <c r="S17" s="342"/>
      <c r="T17" s="13"/>
    </row>
    <row r="18" spans="1:20" ht="15" customHeight="1" x14ac:dyDescent="0.2">
      <c r="A18" s="108"/>
      <c r="B18" s="115"/>
      <c r="C18" s="116"/>
      <c r="D18" s="368"/>
      <c r="E18" s="368"/>
      <c r="F18" s="1717"/>
      <c r="G18" s="271" t="s">
        <v>212</v>
      </c>
      <c r="H18" s="1719" t="s">
        <v>198</v>
      </c>
      <c r="I18" s="36" t="s">
        <v>34</v>
      </c>
      <c r="J18" s="77">
        <v>4445.7</v>
      </c>
      <c r="K18" s="75">
        <v>5179.5</v>
      </c>
      <c r="L18" s="1270">
        <v>5247.5</v>
      </c>
      <c r="M18" s="1275">
        <v>5247.5</v>
      </c>
      <c r="N18" s="521"/>
      <c r="O18" s="401"/>
      <c r="P18" s="339"/>
      <c r="Q18" s="843"/>
      <c r="R18" s="906"/>
      <c r="S18" s="342"/>
      <c r="T18" s="13"/>
    </row>
    <row r="19" spans="1:20" ht="14.25" customHeight="1" x14ac:dyDescent="0.2">
      <c r="A19" s="108"/>
      <c r="B19" s="117"/>
      <c r="C19" s="116"/>
      <c r="D19" s="473"/>
      <c r="E19" s="473"/>
      <c r="F19" s="1717"/>
      <c r="G19" s="472"/>
      <c r="H19" s="1719"/>
      <c r="I19" s="36" t="s">
        <v>14</v>
      </c>
      <c r="J19" s="77">
        <v>37</v>
      </c>
      <c r="K19" s="295"/>
      <c r="L19" s="76"/>
      <c r="M19" s="1275"/>
      <c r="N19" s="1710" t="s">
        <v>234</v>
      </c>
      <c r="O19" s="686">
        <v>24.18</v>
      </c>
      <c r="P19" s="1947"/>
      <c r="Q19" s="935"/>
      <c r="R19" s="958"/>
      <c r="S19" s="342"/>
      <c r="T19" s="13"/>
    </row>
    <row r="20" spans="1:20" ht="15" customHeight="1" x14ac:dyDescent="0.2">
      <c r="A20" s="108"/>
      <c r="B20" s="117"/>
      <c r="C20" s="116"/>
      <c r="D20" s="484"/>
      <c r="E20" s="484"/>
      <c r="F20" s="476"/>
      <c r="G20" s="481"/>
      <c r="H20" s="1719"/>
      <c r="I20" s="36" t="s">
        <v>14</v>
      </c>
      <c r="J20" s="77">
        <v>67.8</v>
      </c>
      <c r="K20" s="1278"/>
      <c r="L20" s="1269"/>
      <c r="M20" s="212"/>
      <c r="N20" s="1814"/>
      <c r="O20" s="687"/>
      <c r="P20" s="1948"/>
      <c r="Q20" s="964"/>
      <c r="R20" s="960"/>
      <c r="S20" s="342"/>
      <c r="T20" s="13"/>
    </row>
    <row r="21" spans="1:20" ht="26.25" customHeight="1" x14ac:dyDescent="0.2">
      <c r="A21" s="108"/>
      <c r="B21" s="117"/>
      <c r="C21" s="116"/>
      <c r="D21" s="980"/>
      <c r="E21" s="980"/>
      <c r="F21" s="939"/>
      <c r="G21" s="968"/>
      <c r="H21" s="1719"/>
      <c r="I21" s="979"/>
      <c r="J21" s="976"/>
      <c r="K21" s="1277"/>
      <c r="L21" s="1268"/>
      <c r="M21" s="1280"/>
      <c r="N21" s="970" t="s">
        <v>233</v>
      </c>
      <c r="O21" s="688">
        <v>71.8</v>
      </c>
      <c r="P21" s="975"/>
      <c r="Q21" s="964"/>
      <c r="R21" s="960"/>
      <c r="S21" s="342"/>
      <c r="T21" s="13"/>
    </row>
    <row r="22" spans="1:20" ht="15" customHeight="1" x14ac:dyDescent="0.2">
      <c r="A22" s="108"/>
      <c r="B22" s="117"/>
      <c r="C22" s="116"/>
      <c r="D22" s="1248"/>
      <c r="E22" s="1248"/>
      <c r="F22" s="1234"/>
      <c r="G22" s="1245"/>
      <c r="H22" s="1719"/>
      <c r="I22" s="1236" t="s">
        <v>14</v>
      </c>
      <c r="J22" s="223">
        <v>97.4</v>
      </c>
      <c r="K22" s="1278"/>
      <c r="L22" s="1269"/>
      <c r="M22" s="1276"/>
      <c r="N22" s="1237" t="s">
        <v>437</v>
      </c>
      <c r="O22" s="1243">
        <v>23</v>
      </c>
      <c r="P22" s="1246"/>
      <c r="Q22" s="1232"/>
      <c r="R22" s="1239"/>
      <c r="S22" s="342"/>
      <c r="T22" s="13"/>
    </row>
    <row r="23" spans="1:20" ht="15" customHeight="1" x14ac:dyDescent="0.2">
      <c r="A23" s="108"/>
      <c r="B23" s="117"/>
      <c r="C23" s="116"/>
      <c r="D23" s="1249"/>
      <c r="E23" s="1249"/>
      <c r="F23" s="1235"/>
      <c r="G23" s="1245"/>
      <c r="H23" s="1238"/>
      <c r="I23" s="1243" t="s">
        <v>14</v>
      </c>
      <c r="J23" s="1244">
        <v>169</v>
      </c>
      <c r="K23" s="1278"/>
      <c r="L23" s="1269"/>
      <c r="M23" s="1276"/>
      <c r="N23" s="1233"/>
      <c r="O23" s="1236"/>
      <c r="P23" s="1241"/>
      <c r="Q23" s="1242"/>
      <c r="R23" s="1240"/>
      <c r="S23" s="342"/>
      <c r="T23" s="13"/>
    </row>
    <row r="24" spans="1:20" ht="15.75" customHeight="1" x14ac:dyDescent="0.2">
      <c r="A24" s="108"/>
      <c r="B24" s="117"/>
      <c r="C24" s="116"/>
      <c r="D24" s="229" t="s">
        <v>13</v>
      </c>
      <c r="E24" s="229"/>
      <c r="F24" s="1716" t="s">
        <v>129</v>
      </c>
      <c r="G24" s="272" t="s">
        <v>212</v>
      </c>
      <c r="H24" s="349"/>
      <c r="I24" s="36" t="s">
        <v>14</v>
      </c>
      <c r="J24" s="77">
        <v>1032.4000000000001</v>
      </c>
      <c r="K24" s="1278">
        <v>1248.4000000000001</v>
      </c>
      <c r="L24" s="1269">
        <v>1248.4000000000001</v>
      </c>
      <c r="M24" s="1276">
        <v>1248.4000000000001</v>
      </c>
      <c r="N24" s="521" t="s">
        <v>66</v>
      </c>
      <c r="O24" s="528">
        <v>10</v>
      </c>
      <c r="P24" s="72">
        <v>9</v>
      </c>
      <c r="Q24" s="951">
        <v>9</v>
      </c>
      <c r="R24" s="952">
        <v>9</v>
      </c>
      <c r="S24" s="342"/>
      <c r="T24" s="13"/>
    </row>
    <row r="25" spans="1:20" ht="14.25" customHeight="1" x14ac:dyDescent="0.2">
      <c r="A25" s="108"/>
      <c r="B25" s="115"/>
      <c r="C25" s="116"/>
      <c r="D25" s="980"/>
      <c r="E25" s="980"/>
      <c r="F25" s="1717"/>
      <c r="G25" s="968"/>
      <c r="H25" s="349"/>
      <c r="I25" s="979" t="s">
        <v>14</v>
      </c>
      <c r="J25" s="976">
        <v>5</v>
      </c>
      <c r="K25" s="986"/>
      <c r="L25" s="962"/>
      <c r="M25" s="976"/>
      <c r="N25" s="68" t="s">
        <v>67</v>
      </c>
      <c r="O25" s="36">
        <v>499</v>
      </c>
      <c r="P25" s="651">
        <v>351</v>
      </c>
      <c r="Q25" s="935">
        <v>360</v>
      </c>
      <c r="R25" s="89">
        <v>360</v>
      </c>
      <c r="S25" s="342"/>
      <c r="T25" s="13"/>
    </row>
    <row r="26" spans="1:20" ht="24.75" customHeight="1" x14ac:dyDescent="0.2">
      <c r="A26" s="108"/>
      <c r="B26" s="115"/>
      <c r="C26" s="231"/>
      <c r="D26" s="981"/>
      <c r="E26" s="981"/>
      <c r="F26" s="1718"/>
      <c r="G26" s="271"/>
      <c r="H26" s="952"/>
      <c r="I26" s="944"/>
      <c r="J26" s="978"/>
      <c r="K26" s="983"/>
      <c r="L26" s="955"/>
      <c r="M26" s="940"/>
      <c r="N26" s="68" t="s">
        <v>234</v>
      </c>
      <c r="O26" s="689">
        <v>24.18</v>
      </c>
      <c r="P26" s="645"/>
      <c r="Q26" s="935"/>
      <c r="R26" s="89"/>
      <c r="S26" s="342"/>
      <c r="T26" s="13"/>
    </row>
    <row r="27" spans="1:20" ht="27" customHeight="1" x14ac:dyDescent="0.2">
      <c r="A27" s="108"/>
      <c r="B27" s="117"/>
      <c r="C27" s="231"/>
      <c r="D27" s="229" t="s">
        <v>15</v>
      </c>
      <c r="E27" s="229"/>
      <c r="F27" s="1716" t="s">
        <v>413</v>
      </c>
      <c r="G27" s="414" t="s">
        <v>212</v>
      </c>
      <c r="H27" s="362"/>
      <c r="I27" s="1755" t="s">
        <v>11</v>
      </c>
      <c r="J27" s="1768"/>
      <c r="K27" s="75">
        <v>321.5</v>
      </c>
      <c r="L27" s="954"/>
      <c r="M27" s="982"/>
      <c r="N27" s="68" t="s">
        <v>233</v>
      </c>
      <c r="O27" s="688"/>
      <c r="P27" s="987">
        <v>58.8</v>
      </c>
      <c r="Q27" s="73"/>
      <c r="R27" s="952"/>
      <c r="S27" s="342"/>
      <c r="T27" s="13"/>
    </row>
    <row r="28" spans="1:20" ht="27.75" customHeight="1" x14ac:dyDescent="0.2">
      <c r="A28" s="108"/>
      <c r="B28" s="117"/>
      <c r="C28" s="231"/>
      <c r="D28" s="227"/>
      <c r="E28" s="227"/>
      <c r="F28" s="1718"/>
      <c r="G28" s="419"/>
      <c r="H28" s="362"/>
      <c r="I28" s="1756"/>
      <c r="J28" s="1769"/>
      <c r="K28" s="984"/>
      <c r="L28" s="955"/>
      <c r="M28" s="977"/>
      <c r="N28" s="195" t="s">
        <v>234</v>
      </c>
      <c r="O28" s="687"/>
      <c r="P28" s="1005">
        <v>21.45</v>
      </c>
      <c r="Q28" s="951"/>
      <c r="R28" s="89"/>
      <c r="S28" s="342"/>
      <c r="T28" s="13"/>
    </row>
    <row r="29" spans="1:20" ht="12.75" customHeight="1" x14ac:dyDescent="0.2">
      <c r="A29" s="119"/>
      <c r="B29" s="117"/>
      <c r="C29" s="120"/>
      <c r="D29" s="439" t="s">
        <v>17</v>
      </c>
      <c r="E29" s="439"/>
      <c r="F29" s="1717" t="s">
        <v>48</v>
      </c>
      <c r="G29" s="271" t="s">
        <v>212</v>
      </c>
      <c r="H29" s="416"/>
      <c r="I29" s="432" t="s">
        <v>11</v>
      </c>
      <c r="J29" s="440">
        <f>1539.5+64.5</f>
        <v>1604</v>
      </c>
      <c r="K29" s="1278">
        <v>1751.6</v>
      </c>
      <c r="L29" s="1269">
        <v>1776.2</v>
      </c>
      <c r="M29" s="1276">
        <v>1776.2</v>
      </c>
      <c r="N29" s="195" t="s">
        <v>66</v>
      </c>
      <c r="O29" s="528">
        <v>4</v>
      </c>
      <c r="P29" s="651">
        <v>4</v>
      </c>
      <c r="Q29" s="73">
        <v>4</v>
      </c>
      <c r="R29" s="958">
        <v>4</v>
      </c>
      <c r="S29" s="342"/>
      <c r="T29" s="13"/>
    </row>
    <row r="30" spans="1:20" ht="15.75" customHeight="1" x14ac:dyDescent="0.2">
      <c r="A30" s="119"/>
      <c r="B30" s="117"/>
      <c r="C30" s="121"/>
      <c r="D30" s="368"/>
      <c r="E30" s="368"/>
      <c r="F30" s="1717"/>
      <c r="G30" s="271"/>
      <c r="H30" s="416"/>
      <c r="I30" s="352" t="s">
        <v>14</v>
      </c>
      <c r="J30" s="226">
        <v>2078.1</v>
      </c>
      <c r="K30" s="1277">
        <v>2497.8000000000002</v>
      </c>
      <c r="L30" s="1268">
        <v>2497.8000000000002</v>
      </c>
      <c r="M30" s="1280">
        <v>2497.8000000000002</v>
      </c>
      <c r="N30" s="519" t="s">
        <v>67</v>
      </c>
      <c r="O30" s="535">
        <v>1233</v>
      </c>
      <c r="P30" s="647">
        <v>1251</v>
      </c>
      <c r="Q30" s="73">
        <v>1260</v>
      </c>
      <c r="R30" s="649">
        <v>1260</v>
      </c>
      <c r="S30" s="342"/>
      <c r="T30" s="13"/>
    </row>
    <row r="31" spans="1:20" ht="15.75" customHeight="1" x14ac:dyDescent="0.2">
      <c r="A31" s="119"/>
      <c r="B31" s="117"/>
      <c r="C31" s="121"/>
      <c r="D31" s="368"/>
      <c r="E31" s="368"/>
      <c r="F31" s="1717"/>
      <c r="G31" s="300"/>
      <c r="H31" s="416"/>
      <c r="I31" s="354" t="s">
        <v>34</v>
      </c>
      <c r="J31" s="93">
        <v>348.9</v>
      </c>
      <c r="K31" s="75">
        <v>397.9</v>
      </c>
      <c r="L31" s="954">
        <v>397.9</v>
      </c>
      <c r="M31" s="982">
        <v>397.9</v>
      </c>
      <c r="N31" s="9" t="s">
        <v>115</v>
      </c>
      <c r="O31" s="535">
        <v>854</v>
      </c>
      <c r="P31" s="647">
        <v>914</v>
      </c>
      <c r="Q31" s="924">
        <v>920</v>
      </c>
      <c r="R31" s="89">
        <v>920</v>
      </c>
      <c r="S31" s="342"/>
      <c r="T31" s="13"/>
    </row>
    <row r="32" spans="1:20" ht="29.25" customHeight="1" x14ac:dyDescent="0.2">
      <c r="A32" s="122"/>
      <c r="B32" s="117"/>
      <c r="C32" s="121"/>
      <c r="D32" s="368"/>
      <c r="E32" s="21"/>
      <c r="F32" s="356"/>
      <c r="G32" s="271"/>
      <c r="H32" s="416"/>
      <c r="I32" s="365" t="s">
        <v>14</v>
      </c>
      <c r="J32" s="93">
        <v>11.5</v>
      </c>
      <c r="K32" s="75"/>
      <c r="L32" s="954"/>
      <c r="M32" s="982"/>
      <c r="N32" s="513" t="s">
        <v>233</v>
      </c>
      <c r="O32" s="688">
        <v>4.4000000000000004</v>
      </c>
      <c r="P32" s="651"/>
      <c r="Q32" s="73"/>
      <c r="R32" s="960"/>
      <c r="S32" s="342"/>
      <c r="T32" s="13"/>
    </row>
    <row r="33" spans="1:22" ht="28.5" customHeight="1" x14ac:dyDescent="0.2">
      <c r="A33" s="122"/>
      <c r="B33" s="117"/>
      <c r="C33" s="121"/>
      <c r="D33" s="368"/>
      <c r="E33" s="21"/>
      <c r="F33" s="356"/>
      <c r="G33" s="481"/>
      <c r="H33" s="416"/>
      <c r="I33" s="361"/>
      <c r="J33" s="533"/>
      <c r="K33" s="984"/>
      <c r="L33" s="955"/>
      <c r="M33" s="977"/>
      <c r="N33" s="513" t="s">
        <v>234</v>
      </c>
      <c r="O33" s="689">
        <v>1.43</v>
      </c>
      <c r="P33" s="8"/>
      <c r="Q33" s="73"/>
      <c r="R33" s="89"/>
      <c r="S33" s="342"/>
      <c r="T33" s="13"/>
    </row>
    <row r="34" spans="1:22" ht="17.25" customHeight="1" x14ac:dyDescent="0.2">
      <c r="A34" s="122"/>
      <c r="B34" s="117"/>
      <c r="C34" s="121"/>
      <c r="D34" s="484"/>
      <c r="E34" s="21"/>
      <c r="F34" s="476"/>
      <c r="G34" s="1086"/>
      <c r="H34" s="416"/>
      <c r="I34" s="483" t="s">
        <v>14</v>
      </c>
      <c r="J34" s="487">
        <v>9</v>
      </c>
      <c r="K34" s="983"/>
      <c r="L34" s="962"/>
      <c r="M34" s="976"/>
      <c r="N34" s="506" t="s">
        <v>437</v>
      </c>
      <c r="O34" s="528">
        <v>4</v>
      </c>
      <c r="P34" s="6"/>
      <c r="Q34" s="73"/>
      <c r="R34" s="89"/>
      <c r="S34" s="342"/>
      <c r="T34" s="13"/>
    </row>
    <row r="35" spans="1:22" ht="16.899999999999999" customHeight="1" x14ac:dyDescent="0.2">
      <c r="A35" s="122"/>
      <c r="B35" s="117"/>
      <c r="C35" s="121"/>
      <c r="D35" s="229" t="s">
        <v>18</v>
      </c>
      <c r="E35" s="30"/>
      <c r="F35" s="1716" t="s">
        <v>143</v>
      </c>
      <c r="G35" s="271" t="s">
        <v>212</v>
      </c>
      <c r="H35" s="416"/>
      <c r="I35" s="365" t="s">
        <v>14</v>
      </c>
      <c r="J35" s="93">
        <v>263.10000000000002</v>
      </c>
      <c r="K35" s="75">
        <v>362</v>
      </c>
      <c r="L35" s="1376">
        <v>362</v>
      </c>
      <c r="M35" s="1381">
        <v>362</v>
      </c>
      <c r="N35" s="519" t="s">
        <v>66</v>
      </c>
      <c r="O35" s="535">
        <v>2</v>
      </c>
      <c r="P35" s="72">
        <v>2</v>
      </c>
      <c r="Q35" s="951">
        <v>2</v>
      </c>
      <c r="R35" s="952">
        <v>2</v>
      </c>
      <c r="S35" s="342"/>
      <c r="T35" s="1813"/>
    </row>
    <row r="36" spans="1:22" ht="16.899999999999999" customHeight="1" x14ac:dyDescent="0.2">
      <c r="A36" s="122"/>
      <c r="B36" s="117"/>
      <c r="C36" s="121"/>
      <c r="D36" s="484"/>
      <c r="E36" s="484"/>
      <c r="F36" s="1717"/>
      <c r="G36" s="481"/>
      <c r="H36" s="416"/>
      <c r="I36" s="432"/>
      <c r="J36" s="533"/>
      <c r="K36" s="987"/>
      <c r="L36" s="955"/>
      <c r="M36" s="976"/>
      <c r="N36" s="9" t="s">
        <v>67</v>
      </c>
      <c r="O36" s="535">
        <v>110</v>
      </c>
      <c r="P36" s="974">
        <v>147</v>
      </c>
      <c r="Q36" s="935">
        <v>150</v>
      </c>
      <c r="R36" s="1722">
        <v>150</v>
      </c>
      <c r="S36" s="342"/>
      <c r="T36" s="1813"/>
    </row>
    <row r="37" spans="1:22" ht="16.899999999999999" customHeight="1" x14ac:dyDescent="0.2">
      <c r="A37" s="122"/>
      <c r="B37" s="117"/>
      <c r="C37" s="121"/>
      <c r="D37" s="485"/>
      <c r="E37" s="31"/>
      <c r="F37" s="478"/>
      <c r="G37" s="482"/>
      <c r="H37" s="416"/>
      <c r="I37" s="479" t="s">
        <v>14</v>
      </c>
      <c r="J37" s="488">
        <v>4.5</v>
      </c>
      <c r="K37" s="984"/>
      <c r="L37" s="955"/>
      <c r="M37" s="212"/>
      <c r="N37" s="195"/>
      <c r="O37" s="503"/>
      <c r="P37" s="975"/>
      <c r="Q37" s="964"/>
      <c r="R37" s="1723"/>
      <c r="S37" s="342"/>
      <c r="T37" s="507"/>
    </row>
    <row r="38" spans="1:22" ht="15.75" customHeight="1" x14ac:dyDescent="0.2">
      <c r="A38" s="122"/>
      <c r="B38" s="115"/>
      <c r="C38" s="121"/>
      <c r="D38" s="439" t="s">
        <v>58</v>
      </c>
      <c r="E38" s="439"/>
      <c r="F38" s="1717" t="s">
        <v>76</v>
      </c>
      <c r="G38" s="271" t="s">
        <v>212</v>
      </c>
      <c r="H38" s="416"/>
      <c r="I38" s="432" t="s">
        <v>11</v>
      </c>
      <c r="J38" s="440">
        <v>10718.6</v>
      </c>
      <c r="K38" s="1260">
        <v>12197.8</v>
      </c>
      <c r="L38" s="1258">
        <v>12197.8</v>
      </c>
      <c r="M38" s="1259">
        <v>12197.8</v>
      </c>
      <c r="N38" s="195" t="s">
        <v>66</v>
      </c>
      <c r="O38" s="503">
        <v>32</v>
      </c>
      <c r="P38" s="974">
        <v>32</v>
      </c>
      <c r="Q38" s="935">
        <v>32</v>
      </c>
      <c r="R38" s="958">
        <v>32</v>
      </c>
      <c r="S38" s="342"/>
      <c r="T38" s="13"/>
    </row>
    <row r="39" spans="1:22" ht="15.75" customHeight="1" x14ac:dyDescent="0.2">
      <c r="A39" s="122"/>
      <c r="B39" s="115"/>
      <c r="C39" s="121"/>
      <c r="D39" s="368"/>
      <c r="E39" s="368"/>
      <c r="F39" s="1717"/>
      <c r="G39" s="271"/>
      <c r="H39" s="416"/>
      <c r="I39" s="352" t="s">
        <v>14</v>
      </c>
      <c r="J39" s="226">
        <v>42234.400000000001</v>
      </c>
      <c r="K39" s="1277">
        <v>49746.2</v>
      </c>
      <c r="L39" s="1268">
        <v>49746.2</v>
      </c>
      <c r="M39" s="1280">
        <v>49746.2</v>
      </c>
      <c r="N39" s="9" t="s">
        <v>67</v>
      </c>
      <c r="O39" s="36">
        <v>18957</v>
      </c>
      <c r="P39" s="651">
        <v>20420</v>
      </c>
      <c r="Q39" s="914">
        <v>20420</v>
      </c>
      <c r="R39" s="89">
        <v>20420</v>
      </c>
      <c r="S39" s="342"/>
      <c r="T39" s="13"/>
    </row>
    <row r="40" spans="1:22" ht="15.75" customHeight="1" x14ac:dyDescent="0.2">
      <c r="A40" s="122"/>
      <c r="B40" s="115"/>
      <c r="C40" s="121"/>
      <c r="D40" s="368"/>
      <c r="E40" s="368"/>
      <c r="F40" s="1717"/>
      <c r="G40" s="271"/>
      <c r="H40" s="416"/>
      <c r="I40" s="352" t="s">
        <v>14</v>
      </c>
      <c r="J40" s="77">
        <v>1472.9</v>
      </c>
      <c r="K40" s="8">
        <v>1830.6</v>
      </c>
      <c r="L40" s="76">
        <v>1830.6</v>
      </c>
      <c r="M40" s="77">
        <f t="shared" ref="M40" si="0">+L40</f>
        <v>1830.6</v>
      </c>
      <c r="N40" s="68" t="s">
        <v>115</v>
      </c>
      <c r="O40" s="36">
        <v>18805</v>
      </c>
      <c r="P40" s="651">
        <v>20280</v>
      </c>
      <c r="Q40" s="73">
        <v>20280</v>
      </c>
      <c r="R40" s="89">
        <v>20280</v>
      </c>
      <c r="S40" s="342"/>
      <c r="T40" s="13"/>
    </row>
    <row r="41" spans="1:22" ht="15.75" customHeight="1" x14ac:dyDescent="0.2">
      <c r="A41" s="122"/>
      <c r="B41" s="115"/>
      <c r="C41" s="121"/>
      <c r="D41" s="980"/>
      <c r="E41" s="980"/>
      <c r="F41" s="1717"/>
      <c r="G41" s="271"/>
      <c r="H41" s="416"/>
      <c r="I41" s="944" t="s">
        <v>60</v>
      </c>
      <c r="J41" s="77">
        <v>3.9</v>
      </c>
      <c r="K41" s="8"/>
      <c r="L41" s="76"/>
      <c r="M41" s="77"/>
      <c r="N41" s="63" t="s">
        <v>437</v>
      </c>
      <c r="O41" s="979">
        <v>31</v>
      </c>
      <c r="P41" s="72"/>
      <c r="Q41" s="951"/>
      <c r="R41" s="958"/>
      <c r="S41" s="342"/>
      <c r="T41" s="13"/>
    </row>
    <row r="42" spans="1:22" ht="15.75" customHeight="1" x14ac:dyDescent="0.2">
      <c r="A42" s="122"/>
      <c r="B42" s="115"/>
      <c r="C42" s="121"/>
      <c r="D42" s="471"/>
      <c r="E42" s="471"/>
      <c r="F42" s="1717"/>
      <c r="G42" s="271"/>
      <c r="H42" s="416"/>
      <c r="I42" s="470" t="s">
        <v>14</v>
      </c>
      <c r="J42" s="77">
        <v>125</v>
      </c>
      <c r="K42" s="295"/>
      <c r="L42" s="76"/>
      <c r="M42" s="212"/>
      <c r="N42" s="63"/>
      <c r="O42" s="528"/>
      <c r="P42" s="681"/>
      <c r="Q42" s="268"/>
      <c r="R42" s="952"/>
      <c r="S42" s="342"/>
      <c r="T42" s="13"/>
    </row>
    <row r="43" spans="1:22" ht="15.75" customHeight="1" x14ac:dyDescent="0.2">
      <c r="A43" s="122"/>
      <c r="B43" s="115"/>
      <c r="C43" s="121"/>
      <c r="D43" s="471"/>
      <c r="E43" s="471"/>
      <c r="F43" s="1717"/>
      <c r="G43" s="271"/>
      <c r="H43" s="416"/>
      <c r="I43" s="470" t="s">
        <v>14</v>
      </c>
      <c r="J43" s="77">
        <v>105.6</v>
      </c>
      <c r="K43" s="1277"/>
      <c r="L43" s="1268"/>
      <c r="M43" s="1280"/>
      <c r="N43" s="63"/>
      <c r="O43" s="528"/>
      <c r="P43" s="840"/>
      <c r="Q43" s="268"/>
      <c r="R43" s="952"/>
      <c r="S43" s="342"/>
      <c r="T43" s="13"/>
    </row>
    <row r="44" spans="1:22" ht="15.75" customHeight="1" x14ac:dyDescent="0.2">
      <c r="A44" s="122"/>
      <c r="B44" s="115"/>
      <c r="C44" s="121"/>
      <c r="D44" s="484"/>
      <c r="E44" s="484"/>
      <c r="F44" s="1717"/>
      <c r="G44" s="271"/>
      <c r="H44" s="416"/>
      <c r="I44" s="479" t="s">
        <v>14</v>
      </c>
      <c r="J44" s="77">
        <v>694.6</v>
      </c>
      <c r="K44" s="295"/>
      <c r="L44" s="76"/>
      <c r="M44" s="212"/>
      <c r="N44" s="63"/>
      <c r="O44" s="528"/>
      <c r="P44" s="681"/>
      <c r="Q44" s="268"/>
      <c r="R44" s="952"/>
      <c r="S44" s="342"/>
      <c r="T44" s="13"/>
    </row>
    <row r="45" spans="1:22" ht="15.75" customHeight="1" x14ac:dyDescent="0.2">
      <c r="A45" s="122"/>
      <c r="B45" s="115"/>
      <c r="C45" s="121"/>
      <c r="D45" s="368"/>
      <c r="E45" s="368"/>
      <c r="F45" s="1717"/>
      <c r="G45" s="266"/>
      <c r="H45" s="416"/>
      <c r="I45" s="36" t="s">
        <v>34</v>
      </c>
      <c r="J45" s="77">
        <v>868.1</v>
      </c>
      <c r="K45" s="1278">
        <v>996.7</v>
      </c>
      <c r="L45" s="1269">
        <v>996.7</v>
      </c>
      <c r="M45" s="1276">
        <v>996.7</v>
      </c>
      <c r="N45" s="195"/>
      <c r="O45" s="401"/>
      <c r="P45" s="841"/>
      <c r="Q45" s="843"/>
      <c r="R45" s="960"/>
      <c r="S45" s="342"/>
      <c r="T45" s="13"/>
    </row>
    <row r="46" spans="1:22" ht="15.6" customHeight="1" x14ac:dyDescent="0.2">
      <c r="A46" s="122"/>
      <c r="B46" s="115"/>
      <c r="C46" s="121"/>
      <c r="D46" s="229" t="s">
        <v>59</v>
      </c>
      <c r="E46" s="229"/>
      <c r="F46" s="1716" t="s">
        <v>420</v>
      </c>
      <c r="G46" s="271" t="s">
        <v>212</v>
      </c>
      <c r="H46" s="416"/>
      <c r="I46" s="353" t="s">
        <v>11</v>
      </c>
      <c r="J46" s="230">
        <v>119.4</v>
      </c>
      <c r="K46" s="1277"/>
      <c r="L46" s="76"/>
      <c r="M46" s="1280"/>
      <c r="N46" s="63" t="s">
        <v>66</v>
      </c>
      <c r="O46" s="528">
        <v>6</v>
      </c>
      <c r="P46" s="72">
        <v>5</v>
      </c>
      <c r="Q46" s="268"/>
      <c r="R46" s="952"/>
      <c r="S46" s="342"/>
      <c r="T46" s="1813"/>
      <c r="U46" s="1813"/>
      <c r="V46" s="1813"/>
    </row>
    <row r="47" spans="1:22" ht="15.6" customHeight="1" x14ac:dyDescent="0.2">
      <c r="A47" s="122"/>
      <c r="B47" s="115"/>
      <c r="C47" s="121"/>
      <c r="D47" s="368"/>
      <c r="E47" s="368"/>
      <c r="F47" s="1717"/>
      <c r="G47" s="271"/>
      <c r="H47" s="416"/>
      <c r="I47" s="36" t="s">
        <v>124</v>
      </c>
      <c r="J47" s="77">
        <v>95.2</v>
      </c>
      <c r="K47" s="295">
        <v>91.9</v>
      </c>
      <c r="L47" s="1268"/>
      <c r="M47" s="212"/>
      <c r="N47" s="63"/>
      <c r="O47" s="528"/>
      <c r="P47" s="681"/>
      <c r="Q47" s="268"/>
      <c r="R47" s="952"/>
      <c r="S47" s="342"/>
      <c r="T47" s="1813"/>
      <c r="U47" s="1813"/>
      <c r="V47" s="1813"/>
    </row>
    <row r="48" spans="1:22" ht="17.25" customHeight="1" x14ac:dyDescent="0.2">
      <c r="A48" s="122"/>
      <c r="B48" s="115"/>
      <c r="C48" s="121"/>
      <c r="D48" s="227"/>
      <c r="E48" s="227"/>
      <c r="F48" s="1718"/>
      <c r="G48" s="266"/>
      <c r="H48" s="416"/>
      <c r="I48" s="432" t="s">
        <v>62</v>
      </c>
      <c r="J48" s="440">
        <v>675.9</v>
      </c>
      <c r="K48" s="1172"/>
      <c r="L48" s="76"/>
      <c r="M48" s="977"/>
      <c r="N48" s="195"/>
      <c r="O48" s="503"/>
      <c r="P48" s="339"/>
      <c r="Q48" s="843"/>
      <c r="R48" s="960"/>
      <c r="S48" s="342"/>
      <c r="T48" s="1813"/>
      <c r="U48" s="1813"/>
      <c r="V48" s="1813"/>
    </row>
    <row r="49" spans="1:22" ht="28.5" customHeight="1" x14ac:dyDescent="0.2">
      <c r="A49" s="122"/>
      <c r="B49" s="115"/>
      <c r="C49" s="121"/>
      <c r="D49" s="1078" t="s">
        <v>102</v>
      </c>
      <c r="E49" s="1078"/>
      <c r="F49" s="1073" t="s">
        <v>457</v>
      </c>
      <c r="G49" s="419" t="s">
        <v>212</v>
      </c>
      <c r="H49" s="416"/>
      <c r="I49" s="1077" t="s">
        <v>62</v>
      </c>
      <c r="J49" s="1079">
        <v>112.4</v>
      </c>
      <c r="K49" s="1260">
        <v>502.1</v>
      </c>
      <c r="L49" s="76"/>
      <c r="M49" s="1079"/>
      <c r="N49" s="195" t="s">
        <v>458</v>
      </c>
      <c r="O49" s="1247">
        <v>24.8</v>
      </c>
      <c r="P49" s="1256">
        <v>26.5</v>
      </c>
      <c r="Q49" s="1083"/>
      <c r="R49" s="1075"/>
      <c r="S49" s="342"/>
      <c r="T49" s="1074"/>
      <c r="U49" s="1074"/>
      <c r="V49" s="1074"/>
    </row>
    <row r="50" spans="1:22" ht="30.75" customHeight="1" x14ac:dyDescent="0.2">
      <c r="A50" s="122"/>
      <c r="B50" s="115"/>
      <c r="C50" s="121"/>
      <c r="D50" s="1078" t="s">
        <v>103</v>
      </c>
      <c r="E50" s="1078"/>
      <c r="F50" s="1073" t="s">
        <v>491</v>
      </c>
      <c r="G50" s="419" t="s">
        <v>217</v>
      </c>
      <c r="H50" s="416"/>
      <c r="I50" s="1077" t="s">
        <v>214</v>
      </c>
      <c r="J50" s="1079"/>
      <c r="K50" s="1080">
        <v>3380</v>
      </c>
      <c r="L50" s="76">
        <v>5140</v>
      </c>
      <c r="M50" s="1079">
        <v>1980</v>
      </c>
      <c r="N50" s="195" t="s">
        <v>66</v>
      </c>
      <c r="O50" s="36"/>
      <c r="P50" s="6">
        <v>6</v>
      </c>
      <c r="Q50" s="73">
        <v>6</v>
      </c>
      <c r="R50" s="89">
        <v>6</v>
      </c>
      <c r="S50" s="342"/>
      <c r="T50" s="891"/>
      <c r="U50" s="891"/>
      <c r="V50" s="891"/>
    </row>
    <row r="51" spans="1:22" ht="24.6" customHeight="1" x14ac:dyDescent="0.2">
      <c r="A51" s="122"/>
      <c r="B51" s="115"/>
      <c r="C51" s="121"/>
      <c r="D51" s="229" t="s">
        <v>4</v>
      </c>
      <c r="E51" s="30"/>
      <c r="F51" s="1716" t="s">
        <v>468</v>
      </c>
      <c r="G51" s="272" t="s">
        <v>212</v>
      </c>
      <c r="H51" s="349"/>
      <c r="I51" s="36" t="s">
        <v>14</v>
      </c>
      <c r="J51" s="77">
        <v>3585.8</v>
      </c>
      <c r="K51" s="1277">
        <v>4022.3</v>
      </c>
      <c r="L51" s="1268">
        <v>4022.3</v>
      </c>
      <c r="M51" s="1280">
        <v>4022.3</v>
      </c>
      <c r="N51" s="506" t="s">
        <v>66</v>
      </c>
      <c r="O51" s="528">
        <v>6</v>
      </c>
      <c r="P51" s="6">
        <v>6</v>
      </c>
      <c r="Q51" s="73">
        <v>6</v>
      </c>
      <c r="R51" s="649">
        <v>6</v>
      </c>
      <c r="S51" s="342"/>
      <c r="T51" s="13"/>
    </row>
    <row r="52" spans="1:22" ht="16.5" customHeight="1" x14ac:dyDescent="0.2">
      <c r="A52" s="122"/>
      <c r="B52" s="115"/>
      <c r="C52" s="121"/>
      <c r="D52" s="227"/>
      <c r="E52" s="31"/>
      <c r="F52" s="1718"/>
      <c r="G52" s="518" t="s">
        <v>213</v>
      </c>
      <c r="H52" s="495"/>
      <c r="I52" s="432" t="s">
        <v>14</v>
      </c>
      <c r="J52" s="533">
        <v>38.5</v>
      </c>
      <c r="K52" s="295"/>
      <c r="L52" s="76"/>
      <c r="M52" s="212"/>
      <c r="N52" s="68" t="s">
        <v>67</v>
      </c>
      <c r="O52" s="36">
        <v>1442</v>
      </c>
      <c r="P52" s="6">
        <v>1442</v>
      </c>
      <c r="Q52" s="73">
        <v>1450</v>
      </c>
      <c r="R52" s="649">
        <v>1450</v>
      </c>
      <c r="S52" s="342"/>
      <c r="T52" s="13"/>
    </row>
    <row r="53" spans="1:22" ht="21.75" customHeight="1" x14ac:dyDescent="0.2">
      <c r="A53" s="122"/>
      <c r="B53" s="115"/>
      <c r="C53" s="121"/>
      <c r="D53" s="229" t="s">
        <v>104</v>
      </c>
      <c r="E53" s="229"/>
      <c r="F53" s="1716" t="s">
        <v>111</v>
      </c>
      <c r="G53" s="414" t="s">
        <v>212</v>
      </c>
      <c r="H53" s="1142" t="s">
        <v>140</v>
      </c>
      <c r="I53" s="365" t="s">
        <v>11</v>
      </c>
      <c r="J53" s="93">
        <v>44.8</v>
      </c>
      <c r="K53" s="75">
        <v>41.3</v>
      </c>
      <c r="L53" s="1270">
        <v>41.3</v>
      </c>
      <c r="M53" s="1275">
        <v>41.4</v>
      </c>
      <c r="N53" s="1710" t="s">
        <v>96</v>
      </c>
      <c r="O53" s="535">
        <v>1877</v>
      </c>
      <c r="P53" s="949">
        <v>2050</v>
      </c>
      <c r="Q53" s="1949">
        <v>2050</v>
      </c>
      <c r="R53" s="958">
        <v>2050</v>
      </c>
      <c r="S53" s="342"/>
      <c r="T53" s="13"/>
    </row>
    <row r="54" spans="1:22" s="123" customFormat="1" ht="19.5" customHeight="1" x14ac:dyDescent="0.2">
      <c r="A54" s="108"/>
      <c r="B54" s="115"/>
      <c r="C54" s="120"/>
      <c r="D54" s="227"/>
      <c r="E54" s="227"/>
      <c r="F54" s="1718"/>
      <c r="G54" s="443"/>
      <c r="H54" s="459"/>
      <c r="I54" s="432"/>
      <c r="J54" s="440"/>
      <c r="K54" s="1278"/>
      <c r="L54" s="1269"/>
      <c r="M54" s="1276"/>
      <c r="N54" s="1814"/>
      <c r="O54" s="503"/>
      <c r="P54" s="949"/>
      <c r="Q54" s="1950"/>
      <c r="R54" s="960"/>
      <c r="S54" s="342"/>
      <c r="T54" s="196"/>
    </row>
    <row r="55" spans="1:22" ht="15.6" customHeight="1" x14ac:dyDescent="0.2">
      <c r="A55" s="119"/>
      <c r="B55" s="115"/>
      <c r="C55" s="121"/>
      <c r="D55" s="368" t="s">
        <v>105</v>
      </c>
      <c r="E55" s="368"/>
      <c r="F55" s="1717" t="s">
        <v>179</v>
      </c>
      <c r="G55" s="94" t="s">
        <v>212</v>
      </c>
      <c r="H55" s="1722" t="s">
        <v>149</v>
      </c>
      <c r="I55" s="353" t="s">
        <v>11</v>
      </c>
      <c r="J55" s="230">
        <v>6943.7</v>
      </c>
      <c r="K55" s="1277">
        <v>9895</v>
      </c>
      <c r="L55" s="1268">
        <v>9895</v>
      </c>
      <c r="M55" s="1280">
        <f>+L55</f>
        <v>9895</v>
      </c>
      <c r="N55" s="195" t="s">
        <v>66</v>
      </c>
      <c r="O55" s="503">
        <v>6</v>
      </c>
      <c r="P55" s="651">
        <v>6</v>
      </c>
      <c r="Q55" s="964">
        <v>6</v>
      </c>
      <c r="R55" s="960">
        <v>6</v>
      </c>
      <c r="S55" s="342"/>
      <c r="T55" s="13"/>
    </row>
    <row r="56" spans="1:22" ht="15.6" customHeight="1" x14ac:dyDescent="0.2">
      <c r="A56" s="119"/>
      <c r="B56" s="115"/>
      <c r="C56" s="121"/>
      <c r="D56" s="316"/>
      <c r="E56" s="316"/>
      <c r="F56" s="1717"/>
      <c r="G56" s="95"/>
      <c r="H56" s="1719"/>
      <c r="I56" s="36" t="s">
        <v>14</v>
      </c>
      <c r="J56" s="77">
        <v>164.4</v>
      </c>
      <c r="K56" s="295">
        <v>176.3</v>
      </c>
      <c r="L56" s="76">
        <v>176.3</v>
      </c>
      <c r="M56" s="212">
        <v>176.3</v>
      </c>
      <c r="N56" s="1710" t="s">
        <v>67</v>
      </c>
      <c r="O56" s="1755">
        <v>4309</v>
      </c>
      <c r="P56" s="647">
        <v>5468</v>
      </c>
      <c r="Q56" s="935">
        <f>+P56</f>
        <v>5468</v>
      </c>
      <c r="R56" s="958">
        <f>+Q56</f>
        <v>5468</v>
      </c>
      <c r="S56" s="342"/>
      <c r="T56" s="13"/>
    </row>
    <row r="57" spans="1:22" ht="15.6" customHeight="1" x14ac:dyDescent="0.2">
      <c r="A57" s="119"/>
      <c r="B57" s="115"/>
      <c r="C57" s="121"/>
      <c r="D57" s="471"/>
      <c r="E57" s="471"/>
      <c r="F57" s="1717"/>
      <c r="G57" s="95"/>
      <c r="H57" s="1719"/>
      <c r="I57" s="36" t="s">
        <v>14</v>
      </c>
      <c r="J57" s="77">
        <v>1610</v>
      </c>
      <c r="K57" s="984"/>
      <c r="L57" s="955"/>
      <c r="M57" s="977"/>
      <c r="N57" s="1785"/>
      <c r="O57" s="1815"/>
      <c r="P57" s="72"/>
      <c r="Q57" s="951"/>
      <c r="R57" s="952"/>
      <c r="S57" s="342"/>
      <c r="T57" s="13"/>
    </row>
    <row r="58" spans="1:22" ht="15.6" customHeight="1" x14ac:dyDescent="0.2">
      <c r="A58" s="119"/>
      <c r="B58" s="115"/>
      <c r="C58" s="121"/>
      <c r="D58" s="980"/>
      <c r="E58" s="980"/>
      <c r="F58" s="1717"/>
      <c r="G58" s="95"/>
      <c r="H58" s="952"/>
      <c r="I58" s="36" t="s">
        <v>14</v>
      </c>
      <c r="J58" s="77">
        <v>9.9</v>
      </c>
      <c r="K58" s="983"/>
      <c r="L58" s="955"/>
      <c r="M58" s="977"/>
      <c r="N58" s="936"/>
      <c r="O58" s="944"/>
      <c r="P58" s="72"/>
      <c r="Q58" s="951"/>
      <c r="R58" s="952"/>
      <c r="S58" s="342"/>
      <c r="T58" s="13"/>
    </row>
    <row r="59" spans="1:22" ht="12.75" customHeight="1" x14ac:dyDescent="0.2">
      <c r="A59" s="119"/>
      <c r="B59" s="115"/>
      <c r="C59" s="121"/>
      <c r="D59" s="316"/>
      <c r="E59" s="316"/>
      <c r="F59" s="1717"/>
      <c r="G59" s="95"/>
      <c r="H59" s="1719" t="s">
        <v>198</v>
      </c>
      <c r="I59" s="36" t="s">
        <v>34</v>
      </c>
      <c r="J59" s="77">
        <v>409.5</v>
      </c>
      <c r="K59" s="75">
        <v>444</v>
      </c>
      <c r="L59" s="76">
        <v>444</v>
      </c>
      <c r="M59" s="212">
        <v>444</v>
      </c>
      <c r="N59" s="1710" t="s">
        <v>190</v>
      </c>
      <c r="O59" s="535">
        <v>180</v>
      </c>
      <c r="P59" s="647">
        <v>180</v>
      </c>
      <c r="Q59" s="935">
        <v>180</v>
      </c>
      <c r="R59" s="958">
        <v>180</v>
      </c>
      <c r="S59" s="342"/>
      <c r="T59" s="13"/>
    </row>
    <row r="60" spans="1:22" ht="15.6" customHeight="1" x14ac:dyDescent="0.2">
      <c r="A60" s="119"/>
      <c r="B60" s="115"/>
      <c r="C60" s="121"/>
      <c r="D60" s="227"/>
      <c r="E60" s="227"/>
      <c r="F60" s="1718"/>
      <c r="G60" s="417"/>
      <c r="H60" s="1719"/>
      <c r="I60" s="352" t="s">
        <v>60</v>
      </c>
      <c r="J60" s="226">
        <v>1.4</v>
      </c>
      <c r="K60" s="295"/>
      <c r="L60" s="955"/>
      <c r="M60" s="977"/>
      <c r="N60" s="1814"/>
      <c r="O60" s="503"/>
      <c r="P60" s="645"/>
      <c r="Q60" s="964"/>
      <c r="R60" s="372"/>
      <c r="S60" s="342"/>
      <c r="T60" s="13"/>
    </row>
    <row r="61" spans="1:22" ht="29.25" customHeight="1" x14ac:dyDescent="0.2">
      <c r="A61" s="119"/>
      <c r="B61" s="115"/>
      <c r="C61" s="121"/>
      <c r="D61" s="310" t="s">
        <v>106</v>
      </c>
      <c r="E61" s="310"/>
      <c r="F61" s="304" t="s">
        <v>218</v>
      </c>
      <c r="G61" s="118" t="s">
        <v>212</v>
      </c>
      <c r="H61" s="1719"/>
      <c r="I61" s="36" t="s">
        <v>11</v>
      </c>
      <c r="J61" s="77">
        <v>59.6</v>
      </c>
      <c r="K61" s="8">
        <f>32.4+32.2</f>
        <v>64.599999999999994</v>
      </c>
      <c r="L61" s="76">
        <v>53.1</v>
      </c>
      <c r="M61" s="77"/>
      <c r="N61" s="1228" t="s">
        <v>219</v>
      </c>
      <c r="O61" s="36">
        <v>74</v>
      </c>
      <c r="P61" s="1193">
        <v>106</v>
      </c>
      <c r="Q61" s="951">
        <v>22</v>
      </c>
      <c r="R61" s="370"/>
      <c r="S61" s="342"/>
      <c r="T61" s="13"/>
    </row>
    <row r="62" spans="1:22" ht="17.25" customHeight="1" x14ac:dyDescent="0.2">
      <c r="A62" s="119"/>
      <c r="B62" s="115"/>
      <c r="C62" s="121"/>
      <c r="D62" s="229" t="s">
        <v>107</v>
      </c>
      <c r="E62" s="229"/>
      <c r="F62" s="1820" t="s">
        <v>180</v>
      </c>
      <c r="G62" s="414" t="s">
        <v>209</v>
      </c>
      <c r="H62" s="1719"/>
      <c r="I62" s="432" t="s">
        <v>11</v>
      </c>
      <c r="J62" s="230">
        <v>433.9</v>
      </c>
      <c r="K62" s="1277">
        <v>551.79999999999995</v>
      </c>
      <c r="L62" s="1268">
        <v>598.5</v>
      </c>
      <c r="M62" s="1280">
        <v>598.5</v>
      </c>
      <c r="N62" s="63" t="s">
        <v>157</v>
      </c>
      <c r="O62" s="528">
        <v>10000</v>
      </c>
      <c r="P62" s="651">
        <v>10000</v>
      </c>
      <c r="Q62" s="935">
        <v>10000</v>
      </c>
      <c r="R62" s="89">
        <v>10000</v>
      </c>
      <c r="S62" s="342"/>
      <c r="T62" s="13"/>
    </row>
    <row r="63" spans="1:22" ht="18" customHeight="1" x14ac:dyDescent="0.2">
      <c r="A63" s="119"/>
      <c r="B63" s="115"/>
      <c r="C63" s="121"/>
      <c r="D63" s="439"/>
      <c r="E63" s="439"/>
      <c r="F63" s="1821"/>
      <c r="G63" s="271" t="s">
        <v>212</v>
      </c>
      <c r="H63" s="1719"/>
      <c r="I63" s="36" t="s">
        <v>14</v>
      </c>
      <c r="J63" s="77">
        <v>889.5</v>
      </c>
      <c r="K63" s="8">
        <v>1050.5</v>
      </c>
      <c r="L63" s="76">
        <v>1050.5</v>
      </c>
      <c r="M63" s="77">
        <v>1050.5</v>
      </c>
      <c r="N63" s="513" t="s">
        <v>136</v>
      </c>
      <c r="O63" s="36">
        <v>1</v>
      </c>
      <c r="P63" s="1178">
        <v>3</v>
      </c>
      <c r="Q63" s="935"/>
      <c r="R63" s="952"/>
      <c r="S63" s="342"/>
      <c r="T63" s="13"/>
    </row>
    <row r="64" spans="1:22" ht="16.5" customHeight="1" x14ac:dyDescent="0.2">
      <c r="A64" s="119"/>
      <c r="B64" s="115"/>
      <c r="C64" s="121"/>
      <c r="D64" s="227"/>
      <c r="E64" s="227"/>
      <c r="F64" s="1822"/>
      <c r="G64" s="419" t="s">
        <v>213</v>
      </c>
      <c r="H64" s="416"/>
      <c r="I64" s="36" t="s">
        <v>34</v>
      </c>
      <c r="J64" s="77">
        <v>21</v>
      </c>
      <c r="K64" s="8">
        <v>18</v>
      </c>
      <c r="L64" s="76">
        <v>18</v>
      </c>
      <c r="M64" s="77">
        <v>18</v>
      </c>
      <c r="N64" s="513" t="s">
        <v>194</v>
      </c>
      <c r="O64" s="36">
        <v>1</v>
      </c>
      <c r="P64" s="925">
        <v>4.75</v>
      </c>
      <c r="Q64" s="73"/>
      <c r="R64" s="89"/>
      <c r="S64" s="342"/>
      <c r="T64" s="13"/>
    </row>
    <row r="65" spans="1:20" ht="16.149999999999999" customHeight="1" x14ac:dyDescent="0.2">
      <c r="A65" s="124"/>
      <c r="B65" s="117"/>
      <c r="C65" s="116"/>
      <c r="D65" s="229" t="s">
        <v>108</v>
      </c>
      <c r="E65" s="229"/>
      <c r="F65" s="1794" t="s">
        <v>80</v>
      </c>
      <c r="G65" s="272" t="s">
        <v>212</v>
      </c>
      <c r="H65" s="349"/>
      <c r="I65" s="1815" t="s">
        <v>11</v>
      </c>
      <c r="J65" s="1953">
        <v>673</v>
      </c>
      <c r="K65" s="1277">
        <v>769.9</v>
      </c>
      <c r="L65" s="1268">
        <v>769.9</v>
      </c>
      <c r="M65" s="1280">
        <v>769.9</v>
      </c>
      <c r="N65" s="195" t="s">
        <v>67</v>
      </c>
      <c r="O65" s="890">
        <v>77</v>
      </c>
      <c r="P65" s="6">
        <v>76</v>
      </c>
      <c r="Q65" s="73">
        <v>77</v>
      </c>
      <c r="R65" s="89">
        <v>77</v>
      </c>
      <c r="S65" s="342"/>
      <c r="T65" s="13"/>
    </row>
    <row r="66" spans="1:20" ht="16.149999999999999" customHeight="1" x14ac:dyDescent="0.2">
      <c r="A66" s="124"/>
      <c r="B66" s="117"/>
      <c r="C66" s="116"/>
      <c r="D66" s="439"/>
      <c r="E66" s="439"/>
      <c r="F66" s="1823"/>
      <c r="G66" s="433" t="s">
        <v>213</v>
      </c>
      <c r="H66" s="349"/>
      <c r="I66" s="1756"/>
      <c r="J66" s="1769"/>
      <c r="K66" s="1278"/>
      <c r="L66" s="1269"/>
      <c r="M66" s="1276"/>
      <c r="N66" s="195" t="s">
        <v>157</v>
      </c>
      <c r="O66" s="890">
        <v>150</v>
      </c>
      <c r="P66" s="6">
        <v>150</v>
      </c>
      <c r="Q66" s="73">
        <v>150</v>
      </c>
      <c r="R66" s="89">
        <v>150</v>
      </c>
      <c r="S66" s="342"/>
      <c r="T66" s="13"/>
    </row>
    <row r="67" spans="1:20" ht="15.6" customHeight="1" x14ac:dyDescent="0.2">
      <c r="A67" s="124"/>
      <c r="B67" s="117"/>
      <c r="C67" s="116"/>
      <c r="D67" s="439"/>
      <c r="E67" s="439"/>
      <c r="F67" s="1823"/>
      <c r="G67" s="444"/>
      <c r="H67" s="349"/>
      <c r="I67" s="352" t="s">
        <v>14</v>
      </c>
      <c r="J67" s="226">
        <v>251.5</v>
      </c>
      <c r="K67" s="295">
        <v>289.7</v>
      </c>
      <c r="L67" s="1268">
        <v>289.7</v>
      </c>
      <c r="M67" s="212">
        <v>289.7</v>
      </c>
      <c r="N67" s="1710" t="s">
        <v>233</v>
      </c>
      <c r="O67" s="1055">
        <v>2</v>
      </c>
      <c r="P67" s="953"/>
      <c r="Q67" s="935"/>
      <c r="R67" s="958"/>
      <c r="S67" s="342"/>
      <c r="T67" s="13"/>
    </row>
    <row r="68" spans="1:20" ht="13.5" customHeight="1" x14ac:dyDescent="0.2">
      <c r="A68" s="124"/>
      <c r="B68" s="117"/>
      <c r="C68" s="116"/>
      <c r="D68" s="1811"/>
      <c r="E68" s="1811"/>
      <c r="F68" s="1823"/>
      <c r="G68" s="444"/>
      <c r="H68" s="349"/>
      <c r="I68" s="36" t="s">
        <v>34</v>
      </c>
      <c r="J68" s="77">
        <v>39.6</v>
      </c>
      <c r="K68" s="984">
        <v>45.4</v>
      </c>
      <c r="L68" s="76">
        <v>45.4</v>
      </c>
      <c r="M68" s="977">
        <v>45.4</v>
      </c>
      <c r="N68" s="1814"/>
      <c r="O68" s="1053"/>
      <c r="P68" s="645"/>
      <c r="Q68" s="964"/>
      <c r="R68" s="960"/>
      <c r="S68" s="342"/>
      <c r="T68" s="13"/>
    </row>
    <row r="69" spans="1:20" ht="29.25" customHeight="1" x14ac:dyDescent="0.2">
      <c r="A69" s="124"/>
      <c r="B69" s="117"/>
      <c r="C69" s="116"/>
      <c r="D69" s="1812"/>
      <c r="E69" s="1812"/>
      <c r="F69" s="1795"/>
      <c r="G69" s="445"/>
      <c r="H69" s="349"/>
      <c r="I69" s="432" t="s">
        <v>14</v>
      </c>
      <c r="J69" s="440">
        <v>1.1000000000000001</v>
      </c>
      <c r="K69" s="984"/>
      <c r="L69" s="955"/>
      <c r="M69" s="977"/>
      <c r="N69" s="195" t="s">
        <v>234</v>
      </c>
      <c r="O69" s="1054">
        <v>0.1</v>
      </c>
      <c r="P69" s="953"/>
      <c r="Q69" s="73"/>
      <c r="R69" s="952"/>
      <c r="S69" s="342"/>
      <c r="T69" s="13"/>
    </row>
    <row r="70" spans="1:20" ht="26.25" customHeight="1" x14ac:dyDescent="0.2">
      <c r="A70" s="124"/>
      <c r="B70" s="117"/>
      <c r="C70" s="116"/>
      <c r="D70" s="439" t="s">
        <v>109</v>
      </c>
      <c r="E70" s="439"/>
      <c r="F70" s="429" t="s">
        <v>81</v>
      </c>
      <c r="G70" s="271" t="s">
        <v>212</v>
      </c>
      <c r="H70" s="416"/>
      <c r="I70" s="438" t="s">
        <v>11</v>
      </c>
      <c r="J70" s="230">
        <v>313.60000000000002</v>
      </c>
      <c r="K70" s="983">
        <v>406.4</v>
      </c>
      <c r="L70" s="962">
        <v>406.4</v>
      </c>
      <c r="M70" s="976">
        <v>406.4</v>
      </c>
      <c r="N70" s="195" t="s">
        <v>165</v>
      </c>
      <c r="O70" s="890">
        <v>2100</v>
      </c>
      <c r="P70" s="647">
        <v>2190</v>
      </c>
      <c r="Q70" s="951">
        <v>2190</v>
      </c>
      <c r="R70" s="958">
        <v>2190</v>
      </c>
      <c r="S70" s="342"/>
      <c r="T70" s="13"/>
    </row>
    <row r="71" spans="1:20" ht="28.5" customHeight="1" x14ac:dyDescent="0.2">
      <c r="A71" s="124"/>
      <c r="B71" s="117"/>
      <c r="C71" s="116"/>
      <c r="D71" s="368"/>
      <c r="E71" s="368"/>
      <c r="F71" s="357"/>
      <c r="G71" s="262"/>
      <c r="H71" s="416"/>
      <c r="I71" s="354" t="s">
        <v>34</v>
      </c>
      <c r="J71" s="93">
        <v>30</v>
      </c>
      <c r="K71" s="75">
        <v>30</v>
      </c>
      <c r="L71" s="954">
        <v>30</v>
      </c>
      <c r="M71" s="982">
        <v>30</v>
      </c>
      <c r="N71" s="68" t="s">
        <v>235</v>
      </c>
      <c r="O71" s="898">
        <v>85</v>
      </c>
      <c r="P71" s="651">
        <v>90</v>
      </c>
      <c r="Q71" s="73">
        <v>90</v>
      </c>
      <c r="R71" s="89">
        <v>90</v>
      </c>
      <c r="S71" s="342"/>
      <c r="T71" s="13"/>
    </row>
    <row r="72" spans="1:20" ht="17.25" customHeight="1" x14ac:dyDescent="0.2">
      <c r="A72" s="124"/>
      <c r="B72" s="117"/>
      <c r="C72" s="116"/>
      <c r="D72" s="484"/>
      <c r="E72" s="484"/>
      <c r="F72" s="477"/>
      <c r="G72" s="492"/>
      <c r="H72" s="480"/>
      <c r="I72" s="483"/>
      <c r="J72" s="487"/>
      <c r="K72" s="983"/>
      <c r="L72" s="962"/>
      <c r="M72" s="976"/>
      <c r="N72" s="68" t="s">
        <v>69</v>
      </c>
      <c r="O72" s="36">
        <v>12500</v>
      </c>
      <c r="P72" s="651">
        <v>12000</v>
      </c>
      <c r="Q72" s="73">
        <v>12000</v>
      </c>
      <c r="R72" s="89">
        <v>12000</v>
      </c>
      <c r="S72" s="342"/>
      <c r="T72" s="13"/>
    </row>
    <row r="73" spans="1:20" ht="17.25" customHeight="1" x14ac:dyDescent="0.2">
      <c r="A73" s="108"/>
      <c r="B73" s="117"/>
      <c r="C73" s="116"/>
      <c r="D73" s="980"/>
      <c r="E73" s="980"/>
      <c r="F73" s="985"/>
      <c r="G73" s="262"/>
      <c r="H73" s="952"/>
      <c r="I73" s="979"/>
      <c r="J73" s="976"/>
      <c r="K73" s="983"/>
      <c r="L73" s="962"/>
      <c r="M73" s="976"/>
      <c r="N73" s="195" t="s">
        <v>451</v>
      </c>
      <c r="O73" s="944">
        <v>1</v>
      </c>
      <c r="P73" s="975"/>
      <c r="Q73" s="951"/>
      <c r="R73" s="952"/>
      <c r="S73" s="342"/>
      <c r="T73" s="13"/>
    </row>
    <row r="74" spans="1:20" ht="17.25" customHeight="1" x14ac:dyDescent="0.2">
      <c r="A74" s="108"/>
      <c r="B74" s="117"/>
      <c r="C74" s="116"/>
      <c r="D74" s="485"/>
      <c r="E74" s="485"/>
      <c r="F74" s="486"/>
      <c r="G74" s="452"/>
      <c r="H74" s="495"/>
      <c r="I74" s="479"/>
      <c r="J74" s="533"/>
      <c r="K74" s="984"/>
      <c r="L74" s="955"/>
      <c r="M74" s="977"/>
      <c r="N74" s="195" t="s">
        <v>438</v>
      </c>
      <c r="O74" s="890">
        <v>1</v>
      </c>
      <c r="P74" s="975"/>
      <c r="Q74" s="73"/>
      <c r="R74" s="89"/>
      <c r="S74" s="342"/>
      <c r="T74" s="13"/>
    </row>
    <row r="75" spans="1:20" ht="29.25" customHeight="1" x14ac:dyDescent="0.2">
      <c r="A75" s="108"/>
      <c r="B75" s="117"/>
      <c r="C75" s="116"/>
      <c r="D75" s="229" t="s">
        <v>110</v>
      </c>
      <c r="E75" s="229"/>
      <c r="F75" s="1794" t="s">
        <v>97</v>
      </c>
      <c r="G75" s="272" t="s">
        <v>229</v>
      </c>
      <c r="H75" s="458" t="s">
        <v>140</v>
      </c>
      <c r="I75" s="455" t="s">
        <v>11</v>
      </c>
      <c r="J75" s="456">
        <v>9.9</v>
      </c>
      <c r="K75" s="983">
        <v>10</v>
      </c>
      <c r="L75" s="962">
        <v>10</v>
      </c>
      <c r="M75" s="976">
        <v>10</v>
      </c>
      <c r="N75" s="195" t="s">
        <v>236</v>
      </c>
      <c r="O75" s="503">
        <v>50</v>
      </c>
      <c r="P75" s="6">
        <v>50</v>
      </c>
      <c r="Q75" s="73">
        <v>50</v>
      </c>
      <c r="R75" s="89">
        <v>50</v>
      </c>
      <c r="S75" s="342"/>
      <c r="T75" s="13"/>
    </row>
    <row r="76" spans="1:20" ht="26.25" customHeight="1" x14ac:dyDescent="0.2">
      <c r="A76" s="108"/>
      <c r="B76" s="117"/>
      <c r="C76" s="116"/>
      <c r="D76" s="227"/>
      <c r="E76" s="227"/>
      <c r="F76" s="1795"/>
      <c r="G76" s="434" t="s">
        <v>213</v>
      </c>
      <c r="H76" s="372"/>
      <c r="I76" s="454"/>
      <c r="J76" s="533"/>
      <c r="K76" s="984"/>
      <c r="L76" s="955"/>
      <c r="M76" s="977"/>
      <c r="N76" s="9" t="s">
        <v>137</v>
      </c>
      <c r="O76" s="36">
        <v>34</v>
      </c>
      <c r="P76" s="651">
        <v>34</v>
      </c>
      <c r="Q76" s="73">
        <v>34</v>
      </c>
      <c r="R76" s="952">
        <v>34</v>
      </c>
      <c r="S76" s="342"/>
      <c r="T76" s="13"/>
    </row>
    <row r="77" spans="1:20" ht="42" customHeight="1" x14ac:dyDescent="0.2">
      <c r="A77" s="108"/>
      <c r="B77" s="117"/>
      <c r="C77" s="116"/>
      <c r="D77" s="316" t="s">
        <v>150</v>
      </c>
      <c r="E77" s="316"/>
      <c r="F77" s="320" t="s">
        <v>414</v>
      </c>
      <c r="G77" s="415" t="s">
        <v>213</v>
      </c>
      <c r="H77" s="1722" t="s">
        <v>422</v>
      </c>
      <c r="I77" s="432"/>
      <c r="J77" s="440"/>
      <c r="K77" s="984"/>
      <c r="L77" s="955"/>
      <c r="M77" s="977"/>
      <c r="N77" s="327"/>
      <c r="O77" s="1053"/>
      <c r="P77" s="1056"/>
      <c r="Q77" s="1057"/>
      <c r="R77" s="89"/>
      <c r="S77" s="342"/>
      <c r="T77" s="13"/>
    </row>
    <row r="78" spans="1:20" ht="18.75" customHeight="1" x14ac:dyDescent="0.2">
      <c r="A78" s="108"/>
      <c r="B78" s="117"/>
      <c r="C78" s="116"/>
      <c r="D78" s="316"/>
      <c r="E78" s="229" t="s">
        <v>10</v>
      </c>
      <c r="F78" s="358" t="s">
        <v>128</v>
      </c>
      <c r="G78" s="1873" t="s">
        <v>250</v>
      </c>
      <c r="H78" s="1719"/>
      <c r="I78" s="36" t="s">
        <v>11</v>
      </c>
      <c r="J78" s="77">
        <f>135.4-34</f>
        <v>101.4</v>
      </c>
      <c r="K78" s="8">
        <v>138.4</v>
      </c>
      <c r="L78" s="76">
        <v>157.19999999999999</v>
      </c>
      <c r="M78" s="77">
        <v>176</v>
      </c>
      <c r="N78" s="513" t="s">
        <v>66</v>
      </c>
      <c r="O78" s="36">
        <v>2</v>
      </c>
      <c r="P78" s="72">
        <v>2</v>
      </c>
      <c r="Q78" s="73">
        <v>1</v>
      </c>
      <c r="R78" s="952">
        <v>1</v>
      </c>
      <c r="S78" s="342"/>
      <c r="T78" s="13"/>
    </row>
    <row r="79" spans="1:20" ht="45.75" customHeight="1" x14ac:dyDescent="0.2">
      <c r="A79" s="108"/>
      <c r="B79" s="117"/>
      <c r="C79" s="116"/>
      <c r="D79" s="21"/>
      <c r="E79" s="227"/>
      <c r="F79" s="359"/>
      <c r="G79" s="1758"/>
      <c r="H79" s="1723"/>
      <c r="I79" s="361" t="s">
        <v>14</v>
      </c>
      <c r="J79" s="378">
        <v>34</v>
      </c>
      <c r="K79" s="984"/>
      <c r="L79" s="955"/>
      <c r="M79" s="977"/>
      <c r="N79" s="521" t="s">
        <v>68</v>
      </c>
      <c r="O79" s="503">
        <v>169</v>
      </c>
      <c r="P79" s="651">
        <v>187</v>
      </c>
      <c r="Q79" s="964">
        <v>210</v>
      </c>
      <c r="R79" s="89">
        <v>210</v>
      </c>
      <c r="S79" s="342"/>
      <c r="T79" s="13"/>
    </row>
    <row r="80" spans="1:20" ht="29.25" customHeight="1" x14ac:dyDescent="0.2">
      <c r="A80" s="108"/>
      <c r="B80" s="117"/>
      <c r="C80" s="125"/>
      <c r="D80" s="21"/>
      <c r="E80" s="229" t="s">
        <v>13</v>
      </c>
      <c r="F80" s="418" t="s">
        <v>134</v>
      </c>
      <c r="G80" s="414" t="s">
        <v>212</v>
      </c>
      <c r="H80" s="1722" t="s">
        <v>422</v>
      </c>
      <c r="I80" s="365" t="s">
        <v>11</v>
      </c>
      <c r="J80" s="93">
        <v>100.5</v>
      </c>
      <c r="K80" s="75">
        <v>131</v>
      </c>
      <c r="L80" s="954">
        <v>155.1</v>
      </c>
      <c r="M80" s="982">
        <v>172.1</v>
      </c>
      <c r="N80" s="513" t="s">
        <v>68</v>
      </c>
      <c r="O80" s="36">
        <v>211</v>
      </c>
      <c r="P80" s="901">
        <v>211</v>
      </c>
      <c r="Q80" s="902">
        <v>260</v>
      </c>
      <c r="R80" s="903">
        <v>310</v>
      </c>
      <c r="S80" s="342"/>
      <c r="T80" s="13"/>
    </row>
    <row r="81" spans="1:21" ht="25.15" customHeight="1" x14ac:dyDescent="0.2">
      <c r="A81" s="108"/>
      <c r="B81" s="117"/>
      <c r="C81" s="116"/>
      <c r="D81" s="21"/>
      <c r="E81" s="227"/>
      <c r="F81" s="814" t="s">
        <v>145</v>
      </c>
      <c r="G81" s="419"/>
      <c r="H81" s="1719"/>
      <c r="I81" s="361"/>
      <c r="J81" s="378"/>
      <c r="K81" s="984"/>
      <c r="L81" s="955"/>
      <c r="M81" s="977"/>
      <c r="N81" s="521" t="s">
        <v>114</v>
      </c>
      <c r="O81" s="36">
        <v>12</v>
      </c>
      <c r="P81" s="901">
        <v>12</v>
      </c>
      <c r="Q81" s="902">
        <v>14</v>
      </c>
      <c r="R81" s="904">
        <v>15</v>
      </c>
      <c r="S81" s="342"/>
      <c r="T81" s="13"/>
    </row>
    <row r="82" spans="1:21" ht="26.25" customHeight="1" x14ac:dyDescent="0.2">
      <c r="A82" s="108"/>
      <c r="B82" s="117"/>
      <c r="C82" s="116"/>
      <c r="D82" s="21"/>
      <c r="E82" s="527" t="s">
        <v>15</v>
      </c>
      <c r="F82" s="1717" t="s">
        <v>431</v>
      </c>
      <c r="G82" s="433" t="s">
        <v>228</v>
      </c>
      <c r="H82" s="1719"/>
      <c r="I82" s="364" t="s">
        <v>11</v>
      </c>
      <c r="J82" s="230">
        <v>219.3</v>
      </c>
      <c r="K82" s="983">
        <v>339</v>
      </c>
      <c r="L82" s="962">
        <v>350</v>
      </c>
      <c r="M82" s="976">
        <v>350</v>
      </c>
      <c r="N82" s="195" t="s">
        <v>98</v>
      </c>
      <c r="O82" s="687">
        <v>8.8699999999999992</v>
      </c>
      <c r="P82" s="295">
        <v>12.1</v>
      </c>
      <c r="Q82" s="722">
        <v>13.39</v>
      </c>
      <c r="R82" s="100">
        <v>13.39</v>
      </c>
      <c r="S82" s="342"/>
      <c r="T82" s="13"/>
    </row>
    <row r="83" spans="1:21" ht="27.75" customHeight="1" x14ac:dyDescent="0.2">
      <c r="A83" s="108"/>
      <c r="B83" s="117"/>
      <c r="C83" s="116"/>
      <c r="D83" s="21"/>
      <c r="E83" s="439"/>
      <c r="F83" s="1824"/>
      <c r="G83" s="816" t="s">
        <v>213</v>
      </c>
      <c r="H83" s="1719"/>
      <c r="I83" s="364"/>
      <c r="J83" s="230"/>
      <c r="K83" s="983"/>
      <c r="L83" s="962"/>
      <c r="M83" s="976"/>
      <c r="N83" s="68" t="s">
        <v>241</v>
      </c>
      <c r="O83" s="528">
        <v>3</v>
      </c>
      <c r="P83" s="6">
        <v>3</v>
      </c>
      <c r="Q83" s="73">
        <v>1</v>
      </c>
      <c r="R83" s="89"/>
      <c r="S83" s="342"/>
      <c r="T83" s="13"/>
    </row>
    <row r="84" spans="1:21" ht="27" customHeight="1" x14ac:dyDescent="0.2">
      <c r="A84" s="108"/>
      <c r="B84" s="117"/>
      <c r="C84" s="116"/>
      <c r="D84" s="31"/>
      <c r="E84" s="227"/>
      <c r="F84" s="1718"/>
      <c r="G84" s="434" t="s">
        <v>138</v>
      </c>
      <c r="H84" s="1723"/>
      <c r="I84" s="432"/>
      <c r="J84" s="440"/>
      <c r="K84" s="984"/>
      <c r="L84" s="955"/>
      <c r="M84" s="977"/>
      <c r="N84" s="195" t="s">
        <v>417</v>
      </c>
      <c r="O84" s="36">
        <v>735</v>
      </c>
      <c r="P84" s="927">
        <v>720</v>
      </c>
      <c r="Q84" s="928">
        <v>720</v>
      </c>
      <c r="R84" s="926">
        <v>720</v>
      </c>
      <c r="S84" s="342"/>
      <c r="T84" s="13"/>
    </row>
    <row r="85" spans="1:21" ht="42" customHeight="1" x14ac:dyDescent="0.2">
      <c r="A85" s="122"/>
      <c r="B85" s="115"/>
      <c r="C85" s="121"/>
      <c r="D85" s="439" t="s">
        <v>151</v>
      </c>
      <c r="E85" s="21"/>
      <c r="F85" s="428" t="s">
        <v>52</v>
      </c>
      <c r="G85" s="271" t="s">
        <v>212</v>
      </c>
      <c r="H85" s="416" t="s">
        <v>140</v>
      </c>
      <c r="I85" s="438" t="s">
        <v>11</v>
      </c>
      <c r="J85" s="230">
        <v>444</v>
      </c>
      <c r="K85" s="983">
        <v>299.89999999999998</v>
      </c>
      <c r="L85" s="962">
        <v>623</v>
      </c>
      <c r="M85" s="976">
        <v>623</v>
      </c>
      <c r="N85" s="63" t="s">
        <v>82</v>
      </c>
      <c r="O85" s="1055">
        <v>111</v>
      </c>
      <c r="P85" s="651">
        <v>111</v>
      </c>
      <c r="Q85" s="73">
        <v>180</v>
      </c>
      <c r="R85" s="960">
        <v>180</v>
      </c>
      <c r="S85" s="342"/>
      <c r="T85" s="13"/>
    </row>
    <row r="86" spans="1:21" ht="18.75" customHeight="1" x14ac:dyDescent="0.2">
      <c r="A86" s="122"/>
      <c r="B86" s="115"/>
      <c r="C86" s="121"/>
      <c r="D86" s="31"/>
      <c r="E86" s="31"/>
      <c r="F86" s="431"/>
      <c r="G86" s="419"/>
      <c r="H86" s="416"/>
      <c r="I86" s="36" t="s">
        <v>14</v>
      </c>
      <c r="J86" s="77"/>
      <c r="K86" s="8">
        <v>227.9</v>
      </c>
      <c r="L86" s="76">
        <v>227.9</v>
      </c>
      <c r="M86" s="77">
        <v>227.9</v>
      </c>
      <c r="N86" s="68" t="s">
        <v>133</v>
      </c>
      <c r="O86" s="36">
        <v>8</v>
      </c>
      <c r="P86" s="984">
        <v>13.5</v>
      </c>
      <c r="Q86" s="955">
        <v>13.5</v>
      </c>
      <c r="R86" s="324">
        <v>13.5</v>
      </c>
      <c r="S86" s="342"/>
      <c r="T86" s="13"/>
    </row>
    <row r="87" spans="1:21" ht="39.75" customHeight="1" x14ac:dyDescent="0.2">
      <c r="A87" s="122"/>
      <c r="B87" s="115"/>
      <c r="C87" s="121"/>
      <c r="D87" s="31" t="s">
        <v>152</v>
      </c>
      <c r="E87" s="31"/>
      <c r="F87" s="1194" t="s">
        <v>466</v>
      </c>
      <c r="G87" s="419" t="s">
        <v>217</v>
      </c>
      <c r="H87" s="416"/>
      <c r="I87" s="1196" t="s">
        <v>11</v>
      </c>
      <c r="J87" s="1197"/>
      <c r="K87" s="1198">
        <v>96</v>
      </c>
      <c r="L87" s="1195">
        <v>96</v>
      </c>
      <c r="M87" s="1197">
        <v>96</v>
      </c>
      <c r="N87" s="195" t="s">
        <v>67</v>
      </c>
      <c r="O87" s="36"/>
      <c r="P87" s="6">
        <v>500</v>
      </c>
      <c r="Q87" s="73">
        <v>500</v>
      </c>
      <c r="R87" s="191">
        <v>500</v>
      </c>
      <c r="S87" s="342"/>
      <c r="T87" s="13"/>
    </row>
    <row r="88" spans="1:21" ht="27.75" customHeight="1" x14ac:dyDescent="0.2">
      <c r="A88" s="122"/>
      <c r="B88" s="115"/>
      <c r="C88" s="121"/>
      <c r="D88" s="227" t="s">
        <v>153</v>
      </c>
      <c r="E88" s="227"/>
      <c r="F88" s="359" t="s">
        <v>41</v>
      </c>
      <c r="G88" s="434" t="s">
        <v>250</v>
      </c>
      <c r="H88" s="453"/>
      <c r="I88" s="432" t="s">
        <v>14</v>
      </c>
      <c r="J88" s="440">
        <v>50.5</v>
      </c>
      <c r="K88" s="984">
        <v>60</v>
      </c>
      <c r="L88" s="955">
        <v>60</v>
      </c>
      <c r="M88" s="977">
        <v>60</v>
      </c>
      <c r="N88" s="521" t="s">
        <v>71</v>
      </c>
      <c r="O88" s="898">
        <v>17</v>
      </c>
      <c r="P88" s="1199">
        <v>17</v>
      </c>
      <c r="Q88" s="951">
        <v>17</v>
      </c>
      <c r="R88" s="155">
        <v>17</v>
      </c>
      <c r="S88" s="342"/>
      <c r="T88" s="13"/>
    </row>
    <row r="89" spans="1:21" ht="105.75" customHeight="1" x14ac:dyDescent="0.2">
      <c r="A89" s="122"/>
      <c r="B89" s="115"/>
      <c r="C89" s="116"/>
      <c r="D89" s="316" t="s">
        <v>430</v>
      </c>
      <c r="E89" s="316"/>
      <c r="F89" s="302" t="s">
        <v>63</v>
      </c>
      <c r="G89" s="94" t="s">
        <v>212</v>
      </c>
      <c r="H89" s="363" t="s">
        <v>221</v>
      </c>
      <c r="I89" s="353" t="s">
        <v>11</v>
      </c>
      <c r="J89" s="230">
        <v>568.70000000000005</v>
      </c>
      <c r="K89" s="983">
        <f>728.8-200</f>
        <v>528.79999999999995</v>
      </c>
      <c r="L89" s="962">
        <f>700-170</f>
        <v>530</v>
      </c>
      <c r="M89" s="976">
        <f>700-170</f>
        <v>530</v>
      </c>
      <c r="N89" s="68" t="s">
        <v>67</v>
      </c>
      <c r="O89" s="36">
        <v>1712</v>
      </c>
      <c r="P89" s="651">
        <v>1364</v>
      </c>
      <c r="Q89" s="73">
        <v>1400</v>
      </c>
      <c r="R89" s="89">
        <v>1400</v>
      </c>
      <c r="S89" s="342"/>
      <c r="T89" s="13"/>
    </row>
    <row r="90" spans="1:21" ht="51.75" customHeight="1" x14ac:dyDescent="0.2">
      <c r="A90" s="122"/>
      <c r="B90" s="115"/>
      <c r="C90" s="116"/>
      <c r="D90" s="28" t="s">
        <v>154</v>
      </c>
      <c r="E90" s="28"/>
      <c r="F90" s="38" t="s">
        <v>73</v>
      </c>
      <c r="G90" s="256" t="s">
        <v>212</v>
      </c>
      <c r="H90" s="89" t="s">
        <v>140</v>
      </c>
      <c r="I90" s="36" t="s">
        <v>11</v>
      </c>
      <c r="J90" s="77">
        <v>55.4</v>
      </c>
      <c r="K90" s="8">
        <v>44.7</v>
      </c>
      <c r="L90" s="76">
        <v>44.7</v>
      </c>
      <c r="M90" s="77">
        <v>44.7</v>
      </c>
      <c r="N90" s="68" t="s">
        <v>237</v>
      </c>
      <c r="O90" s="36">
        <v>7950</v>
      </c>
      <c r="P90" s="651">
        <v>6000</v>
      </c>
      <c r="Q90" s="73">
        <v>6000</v>
      </c>
      <c r="R90" s="89">
        <v>6000</v>
      </c>
      <c r="S90" s="342"/>
    </row>
    <row r="91" spans="1:21" ht="43.5" customHeight="1" x14ac:dyDescent="0.2">
      <c r="A91" s="122"/>
      <c r="B91" s="115"/>
      <c r="C91" s="116"/>
      <c r="D91" s="229" t="s">
        <v>197</v>
      </c>
      <c r="E91" s="229"/>
      <c r="F91" s="1716" t="s">
        <v>195</v>
      </c>
      <c r="G91" s="278" t="s">
        <v>212</v>
      </c>
      <c r="H91" s="1719" t="s">
        <v>140</v>
      </c>
      <c r="I91" s="36" t="s">
        <v>11</v>
      </c>
      <c r="J91" s="8">
        <v>185.5</v>
      </c>
      <c r="K91" s="8">
        <f>376.8-100</f>
        <v>276.8</v>
      </c>
      <c r="L91" s="76">
        <v>401.9</v>
      </c>
      <c r="M91" s="910"/>
      <c r="N91" s="195" t="s">
        <v>166</v>
      </c>
      <c r="O91" s="503">
        <v>36</v>
      </c>
      <c r="P91" s="651">
        <v>68</v>
      </c>
      <c r="Q91" s="73">
        <v>65</v>
      </c>
      <c r="R91" s="960"/>
      <c r="S91" s="342"/>
    </row>
    <row r="92" spans="1:21" ht="28.5" customHeight="1" x14ac:dyDescent="0.2">
      <c r="A92" s="122"/>
      <c r="B92" s="115"/>
      <c r="C92" s="116"/>
      <c r="D92" s="899"/>
      <c r="E92" s="899"/>
      <c r="F92" s="1717"/>
      <c r="G92" s="888" t="s">
        <v>213</v>
      </c>
      <c r="H92" s="1719"/>
      <c r="I92" s="1815" t="s">
        <v>14</v>
      </c>
      <c r="J92" s="1731"/>
      <c r="K92" s="986">
        <v>6.5</v>
      </c>
      <c r="L92" s="946">
        <v>2.4</v>
      </c>
      <c r="M92" s="976"/>
      <c r="N92" s="63" t="s">
        <v>450</v>
      </c>
      <c r="O92" s="898"/>
      <c r="P92" s="974">
        <v>162</v>
      </c>
      <c r="Q92" s="935">
        <v>162</v>
      </c>
      <c r="R92" s="960"/>
      <c r="S92" s="342"/>
    </row>
    <row r="93" spans="1:21" ht="31.5" customHeight="1" x14ac:dyDescent="0.2">
      <c r="A93" s="122"/>
      <c r="B93" s="115"/>
      <c r="C93" s="116"/>
      <c r="D93" s="227"/>
      <c r="E93" s="227"/>
      <c r="F93" s="1718"/>
      <c r="G93" s="207"/>
      <c r="H93" s="1723"/>
      <c r="I93" s="1756"/>
      <c r="J93" s="1732"/>
      <c r="K93" s="923"/>
      <c r="L93" s="730"/>
      <c r="M93" s="16"/>
      <c r="N93" s="9" t="s">
        <v>167</v>
      </c>
      <c r="O93" s="535">
        <v>20</v>
      </c>
      <c r="P93" s="974"/>
      <c r="Q93" s="935">
        <v>10</v>
      </c>
      <c r="R93" s="244"/>
      <c r="S93" s="342"/>
    </row>
    <row r="94" spans="1:21" ht="42.75" customHeight="1" x14ac:dyDescent="0.2">
      <c r="A94" s="122"/>
      <c r="B94" s="115"/>
      <c r="C94" s="116"/>
      <c r="D94" s="221" t="s">
        <v>467</v>
      </c>
      <c r="E94" s="221"/>
      <c r="F94" s="64" t="s">
        <v>222</v>
      </c>
      <c r="G94" s="118" t="s">
        <v>212</v>
      </c>
      <c r="H94" s="346" t="s">
        <v>148</v>
      </c>
      <c r="I94" s="36" t="s">
        <v>11</v>
      </c>
      <c r="J94" s="77">
        <v>52.7</v>
      </c>
      <c r="K94" s="295">
        <f>144.9-92.2</f>
        <v>52.7</v>
      </c>
      <c r="L94" s="954">
        <f>144.9-92.2</f>
        <v>52.7</v>
      </c>
      <c r="M94" s="982">
        <f>144.9-92.2</f>
        <v>52.7</v>
      </c>
      <c r="N94" s="9" t="s">
        <v>66</v>
      </c>
      <c r="O94" s="535">
        <v>44</v>
      </c>
      <c r="P94" s="1061">
        <v>44</v>
      </c>
      <c r="Q94" s="1059">
        <v>44</v>
      </c>
      <c r="R94" s="1060">
        <v>44</v>
      </c>
      <c r="S94" s="342"/>
      <c r="T94" s="1816"/>
      <c r="U94" s="1816"/>
    </row>
    <row r="95" spans="1:21" ht="42.75" customHeight="1" x14ac:dyDescent="0.2">
      <c r="A95" s="122"/>
      <c r="B95" s="115"/>
      <c r="C95" s="116"/>
      <c r="D95" s="221"/>
      <c r="E95" s="221"/>
      <c r="F95" s="64" t="s">
        <v>216</v>
      </c>
      <c r="G95" s="442" t="s">
        <v>217</v>
      </c>
      <c r="H95" s="1121" t="s">
        <v>140</v>
      </c>
      <c r="I95" s="36" t="s">
        <v>11</v>
      </c>
      <c r="J95" s="77">
        <v>212.5</v>
      </c>
      <c r="K95" s="8"/>
      <c r="L95" s="76"/>
      <c r="M95" s="77"/>
      <c r="N95" s="1124" t="s">
        <v>96</v>
      </c>
      <c r="O95" s="36">
        <v>1960</v>
      </c>
      <c r="P95" s="1156"/>
      <c r="Q95" s="929"/>
      <c r="R95" s="930"/>
      <c r="S95" s="342"/>
      <c r="T95" s="1125"/>
      <c r="U95" s="1125"/>
    </row>
    <row r="96" spans="1:21" ht="42.75" customHeight="1" x14ac:dyDescent="0.2">
      <c r="A96" s="122"/>
      <c r="B96" s="115"/>
      <c r="C96" s="116"/>
      <c r="D96" s="1143"/>
      <c r="E96" s="1143"/>
      <c r="F96" s="1115" t="s">
        <v>164</v>
      </c>
      <c r="G96" s="415" t="s">
        <v>212</v>
      </c>
      <c r="H96" s="1722" t="s">
        <v>462</v>
      </c>
      <c r="I96" s="36" t="s">
        <v>11</v>
      </c>
      <c r="J96" s="77">
        <v>9</v>
      </c>
      <c r="K96" s="8"/>
      <c r="L96" s="76"/>
      <c r="M96" s="77"/>
      <c r="N96" s="1124" t="s">
        <v>189</v>
      </c>
      <c r="O96" s="36">
        <v>1</v>
      </c>
      <c r="P96" s="6"/>
      <c r="Q96" s="73"/>
      <c r="R96" s="89"/>
      <c r="S96" s="342"/>
      <c r="T96" s="1125"/>
      <c r="U96" s="1125"/>
    </row>
    <row r="97" spans="1:22" ht="30.75" customHeight="1" x14ac:dyDescent="0.2">
      <c r="A97" s="122"/>
      <c r="B97" s="115"/>
      <c r="C97" s="116"/>
      <c r="D97" s="221"/>
      <c r="E97" s="221"/>
      <c r="F97" s="64" t="s">
        <v>130</v>
      </c>
      <c r="G97" s="442" t="s">
        <v>212</v>
      </c>
      <c r="H97" s="1719"/>
      <c r="I97" s="36" t="s">
        <v>11</v>
      </c>
      <c r="J97" s="77">
        <v>13.9</v>
      </c>
      <c r="K97" s="8"/>
      <c r="L97" s="76"/>
      <c r="M97" s="77"/>
      <c r="N97" s="68" t="s">
        <v>66</v>
      </c>
      <c r="O97" s="1130">
        <v>4</v>
      </c>
      <c r="P97" s="6"/>
      <c r="Q97" s="73"/>
      <c r="R97" s="1121"/>
      <c r="S97" s="342"/>
      <c r="T97" s="1125"/>
      <c r="U97" s="1125"/>
    </row>
    <row r="98" spans="1:22" ht="42.75" customHeight="1" x14ac:dyDescent="0.2">
      <c r="A98" s="122"/>
      <c r="B98" s="115"/>
      <c r="C98" s="116"/>
      <c r="D98" s="221"/>
      <c r="E98" s="221"/>
      <c r="F98" s="64" t="s">
        <v>421</v>
      </c>
      <c r="G98" s="415" t="s">
        <v>217</v>
      </c>
      <c r="H98" s="1719"/>
      <c r="I98" s="1130" t="s">
        <v>11</v>
      </c>
      <c r="J98" s="1136">
        <v>43.9</v>
      </c>
      <c r="K98" s="1138"/>
      <c r="L98" s="1117"/>
      <c r="M98" s="1136"/>
      <c r="N98" s="1145" t="s">
        <v>232</v>
      </c>
      <c r="O98" s="1130">
        <v>33</v>
      </c>
      <c r="P98" s="651"/>
      <c r="Q98" s="73"/>
      <c r="R98" s="89"/>
      <c r="S98" s="342"/>
      <c r="T98" s="1125"/>
      <c r="U98" s="1125"/>
    </row>
    <row r="99" spans="1:22" ht="28.5" customHeight="1" x14ac:dyDescent="0.2">
      <c r="A99" s="122"/>
      <c r="B99" s="115"/>
      <c r="C99" s="116"/>
      <c r="D99" s="221"/>
      <c r="E99" s="221"/>
      <c r="F99" s="64" t="s">
        <v>220</v>
      </c>
      <c r="G99" s="442" t="s">
        <v>217</v>
      </c>
      <c r="H99" s="1719"/>
      <c r="I99" s="36" t="s">
        <v>11</v>
      </c>
      <c r="J99" s="77">
        <v>31.6</v>
      </c>
      <c r="K99" s="8"/>
      <c r="L99" s="76"/>
      <c r="M99" s="77"/>
      <c r="N99" s="1124" t="s">
        <v>230</v>
      </c>
      <c r="O99" s="36">
        <v>2</v>
      </c>
      <c r="P99" s="1146"/>
      <c r="Q99" s="1126"/>
      <c r="R99" s="89"/>
      <c r="S99" s="342"/>
      <c r="T99" s="1125"/>
      <c r="U99" s="1125"/>
    </row>
    <row r="100" spans="1:22" ht="48.75" customHeight="1" x14ac:dyDescent="0.2">
      <c r="A100" s="122"/>
      <c r="B100" s="115"/>
      <c r="C100" s="116"/>
      <c r="D100" s="229"/>
      <c r="E100" s="229"/>
      <c r="F100" s="1716" t="s">
        <v>439</v>
      </c>
      <c r="G100" s="415" t="s">
        <v>217</v>
      </c>
      <c r="H100" s="1723"/>
      <c r="I100" s="36" t="s">
        <v>14</v>
      </c>
      <c r="J100" s="77">
        <v>77</v>
      </c>
      <c r="K100" s="1138"/>
      <c r="L100" s="1117"/>
      <c r="M100" s="1136"/>
      <c r="N100" s="63" t="s">
        <v>440</v>
      </c>
      <c r="O100" s="1140">
        <v>100</v>
      </c>
      <c r="P100" s="1146"/>
      <c r="Q100" s="1126"/>
      <c r="R100" s="1120"/>
      <c r="S100" s="342"/>
      <c r="T100" s="1125"/>
      <c r="U100" s="1125"/>
    </row>
    <row r="101" spans="1:22" ht="15.6" customHeight="1" thickBot="1" x14ac:dyDescent="0.25">
      <c r="A101" s="128"/>
      <c r="B101" s="129"/>
      <c r="C101" s="130"/>
      <c r="D101" s="467"/>
      <c r="E101" s="467"/>
      <c r="F101" s="1775"/>
      <c r="G101" s="1817" t="s">
        <v>37</v>
      </c>
      <c r="H101" s="1818"/>
      <c r="I101" s="1819"/>
      <c r="J101" s="447">
        <f>SUM(J15:J100)</f>
        <v>124026.99999999996</v>
      </c>
      <c r="K101" s="447">
        <f>SUM(K15:K94)</f>
        <v>145263.19999999998</v>
      </c>
      <c r="L101" s="739">
        <f>SUM(L15:L94)</f>
        <v>146721</v>
      </c>
      <c r="M101" s="653">
        <f>SUM(M15:M94)</f>
        <v>143139.5</v>
      </c>
      <c r="N101" s="1118"/>
      <c r="O101" s="1141"/>
      <c r="P101" s="842"/>
      <c r="Q101" s="268"/>
      <c r="R101" s="988"/>
      <c r="S101" s="342"/>
    </row>
    <row r="102" spans="1:22" ht="29.1" customHeight="1" x14ac:dyDescent="0.2">
      <c r="A102" s="131" t="s">
        <v>10</v>
      </c>
      <c r="B102" s="132" t="s">
        <v>10</v>
      </c>
      <c r="C102" s="113" t="s">
        <v>13</v>
      </c>
      <c r="D102" s="20"/>
      <c r="E102" s="20"/>
      <c r="F102" s="312" t="s">
        <v>53</v>
      </c>
      <c r="G102" s="807"/>
      <c r="H102" s="1737" t="s">
        <v>221</v>
      </c>
      <c r="I102" s="11"/>
      <c r="J102" s="768"/>
      <c r="K102" s="769"/>
      <c r="L102" s="96"/>
      <c r="M102" s="976"/>
      <c r="N102" s="62"/>
      <c r="O102" s="502"/>
      <c r="P102" s="845"/>
      <c r="Q102" s="846"/>
      <c r="R102" s="960"/>
      <c r="S102" s="342"/>
    </row>
    <row r="103" spans="1:22" ht="75.75" customHeight="1" x14ac:dyDescent="0.2">
      <c r="A103" s="122"/>
      <c r="B103" s="115"/>
      <c r="C103" s="121"/>
      <c r="D103" s="28" t="s">
        <v>10</v>
      </c>
      <c r="E103" s="28"/>
      <c r="F103" s="64" t="s">
        <v>257</v>
      </c>
      <c r="G103" s="94" t="s">
        <v>212</v>
      </c>
      <c r="H103" s="1723"/>
      <c r="I103" s="12" t="s">
        <v>14</v>
      </c>
      <c r="J103" s="8">
        <v>297</v>
      </c>
      <c r="K103" s="8">
        <v>333.1</v>
      </c>
      <c r="L103" s="76">
        <v>333.1</v>
      </c>
      <c r="M103" s="77">
        <v>333.1</v>
      </c>
      <c r="N103" s="68" t="s">
        <v>67</v>
      </c>
      <c r="O103" s="36">
        <v>3176</v>
      </c>
      <c r="P103" s="975">
        <v>3100</v>
      </c>
      <c r="Q103" s="964">
        <v>3100</v>
      </c>
      <c r="R103" s="960">
        <v>3100</v>
      </c>
      <c r="S103" s="342"/>
      <c r="T103" s="1782"/>
      <c r="U103" s="1782"/>
      <c r="V103" s="1782"/>
    </row>
    <row r="104" spans="1:22" ht="16.149999999999999" customHeight="1" x14ac:dyDescent="0.2">
      <c r="A104" s="122"/>
      <c r="B104" s="115"/>
      <c r="C104" s="121"/>
      <c r="D104" s="21" t="s">
        <v>13</v>
      </c>
      <c r="E104" s="21"/>
      <c r="F104" s="1716" t="s">
        <v>40</v>
      </c>
      <c r="G104" s="1783" t="s">
        <v>228</v>
      </c>
      <c r="H104" s="1722" t="s">
        <v>140</v>
      </c>
      <c r="I104" s="1" t="s">
        <v>11</v>
      </c>
      <c r="J104" s="75">
        <v>193.1</v>
      </c>
      <c r="K104" s="75">
        <v>200</v>
      </c>
      <c r="L104" s="954">
        <v>200</v>
      </c>
      <c r="M104" s="982">
        <v>220</v>
      </c>
      <c r="N104" s="1710" t="s">
        <v>83</v>
      </c>
      <c r="O104" s="1055">
        <v>90</v>
      </c>
      <c r="P104" s="974">
        <v>90</v>
      </c>
      <c r="Q104" s="935">
        <v>100</v>
      </c>
      <c r="R104" s="958">
        <v>110</v>
      </c>
      <c r="S104" s="342"/>
      <c r="T104" s="1782"/>
      <c r="U104" s="1782"/>
      <c r="V104" s="1782"/>
    </row>
    <row r="105" spans="1:22" ht="10.5" customHeight="1" x14ac:dyDescent="0.2">
      <c r="A105" s="122"/>
      <c r="B105" s="115"/>
      <c r="C105" s="121"/>
      <c r="D105" s="21"/>
      <c r="E105" s="21"/>
      <c r="F105" s="1717"/>
      <c r="G105" s="1784"/>
      <c r="H105" s="1719"/>
      <c r="I105" s="364"/>
      <c r="J105" s="532"/>
      <c r="K105" s="983"/>
      <c r="L105" s="962"/>
      <c r="M105" s="976"/>
      <c r="N105" s="1785"/>
      <c r="O105" s="528"/>
      <c r="P105" s="949"/>
      <c r="Q105" s="951"/>
      <c r="R105" s="952"/>
      <c r="S105" s="342"/>
    </row>
    <row r="106" spans="1:22" ht="16.149999999999999" customHeight="1" x14ac:dyDescent="0.2">
      <c r="A106" s="122"/>
      <c r="B106" s="115"/>
      <c r="C106" s="121"/>
      <c r="D106" s="21"/>
      <c r="E106" s="21"/>
      <c r="F106" s="305"/>
      <c r="G106" s="278" t="s">
        <v>213</v>
      </c>
      <c r="H106" s="800"/>
      <c r="I106" s="59"/>
      <c r="J106" s="381"/>
      <c r="K106" s="983"/>
      <c r="L106" s="962"/>
      <c r="M106" s="976"/>
      <c r="N106" s="506"/>
      <c r="O106" s="528"/>
      <c r="P106" s="645"/>
      <c r="Q106" s="951"/>
      <c r="R106" s="952"/>
      <c r="S106" s="342"/>
    </row>
    <row r="107" spans="1:22" ht="15.75" customHeight="1" x14ac:dyDescent="0.2">
      <c r="A107" s="122"/>
      <c r="B107" s="115"/>
      <c r="C107" s="121"/>
      <c r="D107" s="30" t="s">
        <v>15</v>
      </c>
      <c r="E107" s="30"/>
      <c r="F107" s="1716" t="s">
        <v>50</v>
      </c>
      <c r="G107" s="801" t="s">
        <v>212</v>
      </c>
      <c r="H107" s="800"/>
      <c r="I107" s="71" t="s">
        <v>14</v>
      </c>
      <c r="J107" s="75">
        <v>1157.5</v>
      </c>
      <c r="K107" s="75">
        <v>1157.5</v>
      </c>
      <c r="L107" s="1376">
        <v>1157.5</v>
      </c>
      <c r="M107" s="1381">
        <v>1157.5</v>
      </c>
      <c r="N107" s="519" t="s">
        <v>83</v>
      </c>
      <c r="O107" s="535">
        <v>100</v>
      </c>
      <c r="P107" s="72">
        <v>115</v>
      </c>
      <c r="Q107" s="73">
        <v>115</v>
      </c>
      <c r="R107" s="89">
        <v>115</v>
      </c>
      <c r="S107" s="342"/>
    </row>
    <row r="108" spans="1:22" ht="21" customHeight="1" x14ac:dyDescent="0.2">
      <c r="A108" s="122"/>
      <c r="B108" s="115"/>
      <c r="C108" s="121"/>
      <c r="D108" s="21"/>
      <c r="E108" s="21"/>
      <c r="F108" s="1717"/>
      <c r="G108" s="94" t="s">
        <v>213</v>
      </c>
      <c r="H108" s="800"/>
      <c r="I108" s="72"/>
      <c r="J108" s="381"/>
      <c r="K108" s="983"/>
      <c r="L108" s="962"/>
      <c r="M108" s="976"/>
      <c r="N108" s="1710" t="s">
        <v>242</v>
      </c>
      <c r="O108" s="535">
        <v>5800</v>
      </c>
      <c r="P108" s="974">
        <v>7000</v>
      </c>
      <c r="Q108" s="935">
        <v>7000</v>
      </c>
      <c r="R108" s="958">
        <v>7000</v>
      </c>
      <c r="S108" s="342"/>
    </row>
    <row r="109" spans="1:22" ht="15.75" customHeight="1" thickBot="1" x14ac:dyDescent="0.25">
      <c r="A109" s="133"/>
      <c r="B109" s="134"/>
      <c r="C109" s="135"/>
      <c r="D109" s="22"/>
      <c r="E109" s="22"/>
      <c r="F109" s="1775"/>
      <c r="G109" s="334"/>
      <c r="H109" s="796"/>
      <c r="I109" s="136" t="s">
        <v>12</v>
      </c>
      <c r="J109" s="34">
        <f>SUM(J103:J108)</f>
        <v>1647.6</v>
      </c>
      <c r="K109" s="34">
        <f>SUM(K103:K108)</f>
        <v>1690.6</v>
      </c>
      <c r="L109" s="80">
        <f>SUM(L103:L108)</f>
        <v>1690.6</v>
      </c>
      <c r="M109" s="78">
        <f>SUM(M103:M108)</f>
        <v>1710.6</v>
      </c>
      <c r="N109" s="1711"/>
      <c r="O109" s="526"/>
      <c r="P109" s="842"/>
      <c r="Q109" s="268"/>
      <c r="R109" s="952"/>
      <c r="S109" s="342"/>
    </row>
    <row r="110" spans="1:22" ht="15" customHeight="1" x14ac:dyDescent="0.2">
      <c r="A110" s="131" t="s">
        <v>10</v>
      </c>
      <c r="B110" s="132" t="s">
        <v>10</v>
      </c>
      <c r="C110" s="113" t="s">
        <v>15</v>
      </c>
      <c r="D110" s="20"/>
      <c r="E110" s="20"/>
      <c r="F110" s="1774" t="s">
        <v>44</v>
      </c>
      <c r="G110" s="94" t="s">
        <v>212</v>
      </c>
      <c r="H110" s="1776" t="s">
        <v>155</v>
      </c>
      <c r="I110" s="11" t="s">
        <v>11</v>
      </c>
      <c r="J110" s="1779">
        <v>3.9</v>
      </c>
      <c r="K110" s="531">
        <v>3.9</v>
      </c>
      <c r="L110" s="515">
        <v>3.9</v>
      </c>
      <c r="M110" s="82">
        <v>3.9</v>
      </c>
      <c r="N110" s="62" t="s">
        <v>72</v>
      </c>
      <c r="O110" s="502">
        <v>10</v>
      </c>
      <c r="P110" s="1008">
        <v>10</v>
      </c>
      <c r="Q110" s="87">
        <v>10</v>
      </c>
      <c r="R110" s="99">
        <v>10</v>
      </c>
      <c r="S110" s="342"/>
    </row>
    <row r="111" spans="1:22" ht="16.5" customHeight="1" x14ac:dyDescent="0.2">
      <c r="A111" s="122"/>
      <c r="B111" s="115"/>
      <c r="C111" s="121"/>
      <c r="D111" s="21"/>
      <c r="E111" s="21"/>
      <c r="F111" s="1717"/>
      <c r="G111" s="94"/>
      <c r="H111" s="1777"/>
      <c r="I111" s="59"/>
      <c r="J111" s="1780"/>
      <c r="K111" s="532"/>
      <c r="L111" s="516"/>
      <c r="M111" s="529"/>
      <c r="N111" s="9" t="s">
        <v>68</v>
      </c>
      <c r="O111" s="36">
        <v>860</v>
      </c>
      <c r="P111" s="974">
        <v>860</v>
      </c>
      <c r="Q111" s="935">
        <v>860</v>
      </c>
      <c r="R111" s="958">
        <v>860</v>
      </c>
      <c r="S111" s="342"/>
    </row>
    <row r="112" spans="1:22" ht="17.25" customHeight="1" x14ac:dyDescent="0.2">
      <c r="A112" s="122"/>
      <c r="B112" s="115"/>
      <c r="C112" s="121"/>
      <c r="D112" s="21"/>
      <c r="E112" s="21"/>
      <c r="F112" s="1717"/>
      <c r="G112" s="94"/>
      <c r="H112" s="1777"/>
      <c r="I112" s="59"/>
      <c r="J112" s="1781"/>
      <c r="K112" s="532"/>
      <c r="L112" s="516"/>
      <c r="M112" s="529"/>
      <c r="N112" s="1710" t="s">
        <v>247</v>
      </c>
      <c r="O112" s="1755">
        <v>3</v>
      </c>
      <c r="P112" s="974">
        <v>3</v>
      </c>
      <c r="Q112" s="935">
        <v>3</v>
      </c>
      <c r="R112" s="958">
        <v>3</v>
      </c>
      <c r="S112" s="342"/>
    </row>
    <row r="113" spans="1:19" ht="13.5" thickBot="1" x14ac:dyDescent="0.25">
      <c r="A113" s="133"/>
      <c r="B113" s="129"/>
      <c r="C113" s="135"/>
      <c r="D113" s="22"/>
      <c r="E113" s="22"/>
      <c r="F113" s="1775"/>
      <c r="G113" s="334"/>
      <c r="H113" s="1778"/>
      <c r="I113" s="136" t="s">
        <v>12</v>
      </c>
      <c r="J113" s="187">
        <f t="shared" ref="J113:M113" si="1">J110</f>
        <v>3.9</v>
      </c>
      <c r="K113" s="652">
        <f t="shared" si="1"/>
        <v>3.9</v>
      </c>
      <c r="L113" s="80">
        <f t="shared" si="1"/>
        <v>3.9</v>
      </c>
      <c r="M113" s="653">
        <f t="shared" si="1"/>
        <v>3.9</v>
      </c>
      <c r="N113" s="1711"/>
      <c r="O113" s="1791"/>
      <c r="P113" s="847"/>
      <c r="Q113" s="848"/>
      <c r="R113" s="938"/>
      <c r="S113" s="342"/>
    </row>
    <row r="114" spans="1:19" ht="97.5" customHeight="1" x14ac:dyDescent="0.2">
      <c r="A114" s="131" t="s">
        <v>10</v>
      </c>
      <c r="B114" s="132" t="s">
        <v>10</v>
      </c>
      <c r="C114" s="113" t="s">
        <v>17</v>
      </c>
      <c r="D114" s="20"/>
      <c r="E114" s="20"/>
      <c r="F114" s="1774" t="s">
        <v>74</v>
      </c>
      <c r="G114" s="97" t="s">
        <v>212</v>
      </c>
      <c r="H114" s="1737" t="s">
        <v>221</v>
      </c>
      <c r="I114" s="11" t="s">
        <v>11</v>
      </c>
      <c r="J114" s="381">
        <v>53.5</v>
      </c>
      <c r="K114" s="532">
        <v>57.3</v>
      </c>
      <c r="L114" s="516">
        <v>61.3</v>
      </c>
      <c r="M114" s="529">
        <v>65.5</v>
      </c>
      <c r="N114" s="1793" t="s">
        <v>84</v>
      </c>
      <c r="O114" s="824">
        <v>39</v>
      </c>
      <c r="P114" s="825">
        <v>39</v>
      </c>
      <c r="Q114" s="826">
        <v>39</v>
      </c>
      <c r="R114" s="822">
        <v>39</v>
      </c>
      <c r="S114" s="342"/>
    </row>
    <row r="115" spans="1:19" ht="14.25" customHeight="1" thickBot="1" x14ac:dyDescent="0.25">
      <c r="A115" s="133"/>
      <c r="B115" s="134"/>
      <c r="C115" s="135"/>
      <c r="D115" s="22"/>
      <c r="E115" s="22"/>
      <c r="F115" s="1775"/>
      <c r="G115" s="334"/>
      <c r="H115" s="1792"/>
      <c r="I115" s="136" t="s">
        <v>12</v>
      </c>
      <c r="J115" s="34">
        <f t="shared" ref="J115:M115" si="2">SUM(J114)</f>
        <v>53.5</v>
      </c>
      <c r="K115" s="652">
        <f t="shared" si="2"/>
        <v>57.3</v>
      </c>
      <c r="L115" s="78">
        <f t="shared" si="2"/>
        <v>61.3</v>
      </c>
      <c r="M115" s="653">
        <f t="shared" si="2"/>
        <v>65.5</v>
      </c>
      <c r="N115" s="1711"/>
      <c r="O115" s="827"/>
      <c r="P115" s="851"/>
      <c r="Q115" s="848"/>
      <c r="R115" s="823"/>
      <c r="S115" s="342"/>
    </row>
    <row r="116" spans="1:19" ht="28.15" customHeight="1" x14ac:dyDescent="0.2">
      <c r="A116" s="131" t="s">
        <v>10</v>
      </c>
      <c r="B116" s="132" t="s">
        <v>10</v>
      </c>
      <c r="C116" s="113" t="s">
        <v>18</v>
      </c>
      <c r="D116" s="20"/>
      <c r="E116" s="20"/>
      <c r="F116" s="1774" t="s">
        <v>159</v>
      </c>
      <c r="G116" s="97" t="s">
        <v>212</v>
      </c>
      <c r="H116" s="1737" t="s">
        <v>148</v>
      </c>
      <c r="I116" s="11" t="s">
        <v>11</v>
      </c>
      <c r="J116" s="380">
        <v>2.7</v>
      </c>
      <c r="K116" s="531">
        <v>4.4000000000000004</v>
      </c>
      <c r="L116" s="515">
        <v>4.4000000000000004</v>
      </c>
      <c r="M116" s="82">
        <v>4.4000000000000004</v>
      </c>
      <c r="N116" s="1793" t="s">
        <v>158</v>
      </c>
      <c r="O116" s="502">
        <v>1</v>
      </c>
      <c r="P116" s="948">
        <v>1</v>
      </c>
      <c r="Q116" s="950">
        <v>1</v>
      </c>
      <c r="R116" s="937">
        <v>1</v>
      </c>
      <c r="S116" s="342"/>
    </row>
    <row r="117" spans="1:19" ht="15.75" customHeight="1" thickBot="1" x14ac:dyDescent="0.25">
      <c r="A117" s="133"/>
      <c r="B117" s="134"/>
      <c r="C117" s="135"/>
      <c r="D117" s="22"/>
      <c r="E117" s="22"/>
      <c r="F117" s="1775"/>
      <c r="G117" s="334"/>
      <c r="H117" s="1792"/>
      <c r="I117" s="136" t="s">
        <v>12</v>
      </c>
      <c r="J117" s="34">
        <f t="shared" ref="J117:M117" si="3">SUM(J116:J116)</f>
        <v>2.7</v>
      </c>
      <c r="K117" s="34">
        <f t="shared" si="3"/>
        <v>4.4000000000000004</v>
      </c>
      <c r="L117" s="724">
        <f t="shared" si="3"/>
        <v>4.4000000000000004</v>
      </c>
      <c r="M117" s="653">
        <f t="shared" si="3"/>
        <v>4.4000000000000004</v>
      </c>
      <c r="N117" s="1711"/>
      <c r="O117" s="526"/>
      <c r="P117" s="851"/>
      <c r="Q117" s="848"/>
      <c r="R117" s="796"/>
      <c r="S117" s="342"/>
    </row>
    <row r="118" spans="1:19" ht="16.149999999999999" customHeight="1" x14ac:dyDescent="0.2">
      <c r="A118" s="131" t="s">
        <v>10</v>
      </c>
      <c r="B118" s="132" t="s">
        <v>10</v>
      </c>
      <c r="C118" s="113" t="s">
        <v>58</v>
      </c>
      <c r="D118" s="20"/>
      <c r="E118" s="20"/>
      <c r="F118" s="1774" t="s">
        <v>79</v>
      </c>
      <c r="G118" s="335" t="s">
        <v>212</v>
      </c>
      <c r="H118" s="1832" t="s">
        <v>140</v>
      </c>
      <c r="I118" s="137" t="s">
        <v>11</v>
      </c>
      <c r="J118" s="382">
        <v>5</v>
      </c>
      <c r="K118" s="382">
        <v>5</v>
      </c>
      <c r="L118" s="103">
        <v>8</v>
      </c>
      <c r="M118" s="104">
        <v>5</v>
      </c>
      <c r="N118" s="522" t="s">
        <v>66</v>
      </c>
      <c r="O118" s="502">
        <v>89</v>
      </c>
      <c r="P118" s="17">
        <v>86</v>
      </c>
      <c r="Q118" s="617">
        <v>87</v>
      </c>
      <c r="R118" s="897">
        <v>87</v>
      </c>
      <c r="S118" s="342"/>
    </row>
    <row r="119" spans="1:19" ht="16.149999999999999" customHeight="1" thickBot="1" x14ac:dyDescent="0.25">
      <c r="A119" s="133"/>
      <c r="B119" s="134"/>
      <c r="C119" s="135"/>
      <c r="D119" s="22"/>
      <c r="E119" s="22"/>
      <c r="F119" s="1775"/>
      <c r="G119" s="336"/>
      <c r="H119" s="1833"/>
      <c r="I119" s="136" t="s">
        <v>12</v>
      </c>
      <c r="J119" s="34">
        <f t="shared" ref="J119:M119" si="4">SUM(J118)</f>
        <v>5</v>
      </c>
      <c r="K119" s="34">
        <f t="shared" si="4"/>
        <v>5</v>
      </c>
      <c r="L119" s="80">
        <f t="shared" si="4"/>
        <v>8</v>
      </c>
      <c r="M119" s="78">
        <f t="shared" si="4"/>
        <v>5</v>
      </c>
      <c r="N119" s="1593"/>
      <c r="O119" s="1595"/>
      <c r="P119" s="842"/>
      <c r="Q119" s="268"/>
      <c r="R119" s="509"/>
      <c r="S119" s="342"/>
    </row>
    <row r="120" spans="1:19" ht="27" customHeight="1" x14ac:dyDescent="0.2">
      <c r="A120" s="131" t="s">
        <v>10</v>
      </c>
      <c r="B120" s="132" t="s">
        <v>10</v>
      </c>
      <c r="C120" s="113" t="s">
        <v>59</v>
      </c>
      <c r="D120" s="25"/>
      <c r="E120" s="1604"/>
      <c r="F120" s="1774" t="s">
        <v>488</v>
      </c>
      <c r="G120" s="1836" t="s">
        <v>217</v>
      </c>
      <c r="H120" s="1834" t="s">
        <v>489</v>
      </c>
      <c r="I120" s="1609"/>
      <c r="J120" s="1610"/>
      <c r="K120" s="1610"/>
      <c r="L120" s="1611"/>
      <c r="M120" s="1612"/>
      <c r="N120" s="1712" t="s">
        <v>490</v>
      </c>
      <c r="O120" s="1335"/>
      <c r="P120" s="11">
        <v>12</v>
      </c>
      <c r="Q120" s="1326">
        <v>24</v>
      </c>
      <c r="R120" s="1607">
        <v>36</v>
      </c>
      <c r="S120" s="342"/>
    </row>
    <row r="121" spans="1:19" ht="16.149999999999999" customHeight="1" thickBot="1" x14ac:dyDescent="0.25">
      <c r="A121" s="133"/>
      <c r="B121" s="134"/>
      <c r="C121" s="135"/>
      <c r="D121" s="369"/>
      <c r="E121" s="1601"/>
      <c r="F121" s="1775"/>
      <c r="G121" s="1837"/>
      <c r="H121" s="1835"/>
      <c r="I121" s="1605" t="s">
        <v>12</v>
      </c>
      <c r="J121" s="187">
        <f>J120</f>
        <v>0</v>
      </c>
      <c r="K121" s="187">
        <f>K120</f>
        <v>0</v>
      </c>
      <c r="L121" s="1602">
        <f>L120</f>
        <v>0</v>
      </c>
      <c r="M121" s="204">
        <f>M120</f>
        <v>0</v>
      </c>
      <c r="N121" s="1713"/>
      <c r="O121" s="1592"/>
      <c r="P121" s="851"/>
      <c r="Q121" s="848"/>
      <c r="R121" s="1606"/>
      <c r="S121" s="342"/>
    </row>
    <row r="122" spans="1:19" ht="13.5" customHeight="1" thickBot="1" x14ac:dyDescent="0.25">
      <c r="A122" s="138" t="s">
        <v>10</v>
      </c>
      <c r="B122" s="139" t="s">
        <v>10</v>
      </c>
      <c r="C122" s="1789" t="s">
        <v>16</v>
      </c>
      <c r="D122" s="1790"/>
      <c r="E122" s="1790"/>
      <c r="F122" s="1790"/>
      <c r="G122" s="1790"/>
      <c r="H122" s="1790"/>
      <c r="I122" s="1790"/>
      <c r="J122" s="140">
        <f>J101+J109+J115+J117+J119+J113</f>
        <v>125739.69999999995</v>
      </c>
      <c r="K122" s="140">
        <f>K101+K109+K115+K117+K119+K113+K121</f>
        <v>147024.39999999997</v>
      </c>
      <c r="L122" s="141">
        <f>L101+L109+L115+L117+L119+L113+L121</f>
        <v>148489.19999999998</v>
      </c>
      <c r="M122" s="576">
        <f>M101+M109+M115+M117+M119+M113+M121</f>
        <v>144928.9</v>
      </c>
      <c r="N122" s="328"/>
      <c r="O122" s="329"/>
      <c r="P122" s="852"/>
      <c r="Q122" s="852"/>
      <c r="R122" s="330"/>
      <c r="S122" s="1098"/>
    </row>
    <row r="123" spans="1:19" ht="15.75" customHeight="1" thickBot="1" x14ac:dyDescent="0.25">
      <c r="A123" s="138" t="s">
        <v>10</v>
      </c>
      <c r="B123" s="1772" t="s">
        <v>5</v>
      </c>
      <c r="C123" s="1773"/>
      <c r="D123" s="1773"/>
      <c r="E123" s="1773"/>
      <c r="F123" s="1773"/>
      <c r="G123" s="1773"/>
      <c r="H123" s="1773"/>
      <c r="I123" s="1773"/>
      <c r="J123" s="142">
        <f t="shared" ref="J123:M123" si="5">J122</f>
        <v>125739.69999999995</v>
      </c>
      <c r="K123" s="726">
        <f t="shared" si="5"/>
        <v>147024.39999999997</v>
      </c>
      <c r="L123" s="143">
        <f t="shared" si="5"/>
        <v>148489.19999999998</v>
      </c>
      <c r="M123" s="577">
        <f t="shared" si="5"/>
        <v>144928.9</v>
      </c>
      <c r="N123" s="331"/>
      <c r="O123" s="332"/>
      <c r="P123" s="853"/>
      <c r="Q123" s="853"/>
      <c r="R123" s="333"/>
      <c r="S123" s="1098"/>
    </row>
    <row r="124" spans="1:19" ht="15.75" customHeight="1" thickBot="1" x14ac:dyDescent="0.25">
      <c r="A124" s="131" t="s">
        <v>13</v>
      </c>
      <c r="B124" s="1764" t="s">
        <v>28</v>
      </c>
      <c r="C124" s="1765"/>
      <c r="D124" s="1765"/>
      <c r="E124" s="1765"/>
      <c r="F124" s="1765"/>
      <c r="G124" s="1765"/>
      <c r="H124" s="1765"/>
      <c r="I124" s="1765"/>
      <c r="J124" s="1765"/>
      <c r="K124" s="1765"/>
      <c r="L124" s="1765"/>
      <c r="M124" s="1765"/>
      <c r="N124" s="1765"/>
      <c r="O124" s="1765"/>
      <c r="P124" s="854"/>
      <c r="Q124" s="854"/>
      <c r="R124" s="700"/>
      <c r="S124" s="1095"/>
    </row>
    <row r="125" spans="1:19" ht="15.75" customHeight="1" thickBot="1" x14ac:dyDescent="0.25">
      <c r="A125" s="138" t="s">
        <v>13</v>
      </c>
      <c r="B125" s="145" t="s">
        <v>10</v>
      </c>
      <c r="C125" s="1766" t="s">
        <v>24</v>
      </c>
      <c r="D125" s="1767"/>
      <c r="E125" s="1767"/>
      <c r="F125" s="1767"/>
      <c r="G125" s="1767"/>
      <c r="H125" s="1767"/>
      <c r="I125" s="1767"/>
      <c r="J125" s="1767"/>
      <c r="K125" s="1767"/>
      <c r="L125" s="1767"/>
      <c r="M125" s="1767"/>
      <c r="N125" s="1767"/>
      <c r="O125" s="1767"/>
      <c r="P125" s="855"/>
      <c r="Q125" s="855"/>
      <c r="R125" s="699"/>
      <c r="S125" s="1097"/>
    </row>
    <row r="126" spans="1:19" s="146" customFormat="1" ht="15" customHeight="1" x14ac:dyDescent="0.2">
      <c r="A126" s="1738" t="s">
        <v>13</v>
      </c>
      <c r="B126" s="1741" t="s">
        <v>10</v>
      </c>
      <c r="C126" s="1744" t="s">
        <v>10</v>
      </c>
      <c r="D126" s="23"/>
      <c r="E126" s="23"/>
      <c r="F126" s="1774" t="s">
        <v>99</v>
      </c>
      <c r="G126" s="1951" t="s">
        <v>460</v>
      </c>
      <c r="H126" s="1737" t="s">
        <v>147</v>
      </c>
      <c r="I126" s="6" t="s">
        <v>11</v>
      </c>
      <c r="J126" s="385">
        <v>56.7</v>
      </c>
      <c r="K126" s="656">
        <v>71.8</v>
      </c>
      <c r="L126" s="341">
        <v>71.8</v>
      </c>
      <c r="M126" s="342">
        <v>71.8</v>
      </c>
      <c r="N126" s="506" t="s">
        <v>255</v>
      </c>
      <c r="O126" s="548">
        <v>4</v>
      </c>
      <c r="P126" s="72">
        <v>4</v>
      </c>
      <c r="Q126" s="951">
        <v>4</v>
      </c>
      <c r="R126" s="571">
        <v>4</v>
      </c>
      <c r="S126" s="1099"/>
    </row>
    <row r="127" spans="1:19" s="146" customFormat="1" ht="15.6" customHeight="1" x14ac:dyDescent="0.2">
      <c r="A127" s="1739"/>
      <c r="B127" s="1742"/>
      <c r="C127" s="1745"/>
      <c r="D127" s="35"/>
      <c r="E127" s="35"/>
      <c r="F127" s="1717"/>
      <c r="G127" s="1784"/>
      <c r="H127" s="1719"/>
      <c r="I127" s="421" t="s">
        <v>60</v>
      </c>
      <c r="J127" s="421">
        <v>15.1</v>
      </c>
      <c r="K127" s="738"/>
      <c r="L127" s="601"/>
      <c r="M127" s="657"/>
      <c r="N127" s="506"/>
      <c r="O127" s="550"/>
      <c r="P127" s="842"/>
      <c r="Q127" s="268"/>
      <c r="R127" s="546"/>
      <c r="S127" s="1099"/>
    </row>
    <row r="128" spans="1:19" s="146" customFormat="1" ht="14.65" customHeight="1" thickBot="1" x14ac:dyDescent="0.25">
      <c r="A128" s="1740"/>
      <c r="B128" s="1743"/>
      <c r="C128" s="1746"/>
      <c r="D128" s="24"/>
      <c r="E128" s="24"/>
      <c r="F128" s="1775"/>
      <c r="G128" s="1952"/>
      <c r="H128" s="348"/>
      <c r="I128" s="7" t="s">
        <v>12</v>
      </c>
      <c r="J128" s="34">
        <f>SUM(J126:J127)</f>
        <v>71.8</v>
      </c>
      <c r="K128" s="34">
        <f>SUM(K126:K127)</f>
        <v>71.8</v>
      </c>
      <c r="L128" s="724">
        <f>SUM(L126:L127)</f>
        <v>71.8</v>
      </c>
      <c r="M128" s="653">
        <f>SUM(M126:M127)</f>
        <v>71.8</v>
      </c>
      <c r="N128" s="520"/>
      <c r="O128" s="526"/>
      <c r="P128" s="851"/>
      <c r="Q128" s="839"/>
      <c r="R128" s="654"/>
      <c r="S128" s="1099"/>
    </row>
    <row r="129" spans="1:20" ht="28.5" customHeight="1" x14ac:dyDescent="0.2">
      <c r="A129" s="131" t="s">
        <v>13</v>
      </c>
      <c r="B129" s="132" t="s">
        <v>10</v>
      </c>
      <c r="C129" s="113" t="s">
        <v>13</v>
      </c>
      <c r="D129" s="25"/>
      <c r="E129" s="25"/>
      <c r="F129" s="39" t="s">
        <v>141</v>
      </c>
      <c r="G129" s="97"/>
      <c r="H129" s="1737"/>
      <c r="I129" s="92"/>
      <c r="J129" s="92"/>
      <c r="K129" s="92"/>
      <c r="L129" s="87"/>
      <c r="M129" s="40"/>
      <c r="N129" s="92"/>
      <c r="O129" s="215"/>
      <c r="P129" s="1201"/>
      <c r="Q129" s="846"/>
      <c r="R129" s="99"/>
      <c r="S129" s="342"/>
    </row>
    <row r="130" spans="1:20" s="55" customFormat="1" ht="43.5" customHeight="1" x14ac:dyDescent="0.2">
      <c r="A130" s="147"/>
      <c r="B130" s="148"/>
      <c r="C130" s="149"/>
      <c r="D130" s="58" t="s">
        <v>10</v>
      </c>
      <c r="E130" s="56"/>
      <c r="F130" s="57" t="s">
        <v>85</v>
      </c>
      <c r="G130" s="150"/>
      <c r="H130" s="1719"/>
      <c r="I130" s="66"/>
      <c r="J130" s="386"/>
      <c r="K130" s="197"/>
      <c r="L130" s="198"/>
      <c r="M130" s="578"/>
      <c r="N130" s="197"/>
      <c r="O130" s="701"/>
      <c r="P130" s="339"/>
      <c r="Q130" s="843"/>
      <c r="R130" s="1185"/>
      <c r="S130" s="1100"/>
    </row>
    <row r="131" spans="1:20" ht="16.899999999999999" customHeight="1" x14ac:dyDescent="0.2">
      <c r="A131" s="122"/>
      <c r="B131" s="115"/>
      <c r="C131" s="121"/>
      <c r="D131" s="316"/>
      <c r="E131" s="306" t="s">
        <v>10</v>
      </c>
      <c r="F131" s="1716" t="s">
        <v>182</v>
      </c>
      <c r="G131" s="1128" t="s">
        <v>135</v>
      </c>
      <c r="H131" s="1722" t="s">
        <v>156</v>
      </c>
      <c r="I131" s="233" t="s">
        <v>60</v>
      </c>
      <c r="J131" s="387">
        <v>2557.9</v>
      </c>
      <c r="K131" s="1368">
        <v>48</v>
      </c>
      <c r="L131" s="660"/>
      <c r="M131" s="580"/>
      <c r="N131" s="234" t="s">
        <v>176</v>
      </c>
      <c r="O131" s="703">
        <v>75</v>
      </c>
      <c r="P131" s="1193">
        <v>100</v>
      </c>
      <c r="Q131" s="856"/>
      <c r="R131" s="655"/>
      <c r="S131" s="1101"/>
    </row>
    <row r="132" spans="1:20" ht="16.899999999999999" customHeight="1" x14ac:dyDescent="0.2">
      <c r="A132" s="122"/>
      <c r="B132" s="115"/>
      <c r="C132" s="121"/>
      <c r="D132" s="316"/>
      <c r="E132" s="307"/>
      <c r="F132" s="1717"/>
      <c r="G132" s="278" t="s">
        <v>2</v>
      </c>
      <c r="H132" s="1719"/>
      <c r="I132" s="1223" t="s">
        <v>174</v>
      </c>
      <c r="J132" s="1224">
        <v>3395.5</v>
      </c>
      <c r="K132" s="1369">
        <v>3719.5</v>
      </c>
      <c r="L132" s="660"/>
      <c r="M132" s="1225"/>
      <c r="N132" s="236"/>
      <c r="O132" s="704"/>
      <c r="P132" s="857"/>
      <c r="Q132" s="858"/>
      <c r="R132" s="338"/>
      <c r="S132" s="1101"/>
    </row>
    <row r="133" spans="1:20" ht="15" customHeight="1" x14ac:dyDescent="0.2">
      <c r="A133" s="122"/>
      <c r="B133" s="115"/>
      <c r="C133" s="121"/>
      <c r="D133" s="316"/>
      <c r="E133" s="307"/>
      <c r="F133" s="1717"/>
      <c r="G133" s="278" t="s">
        <v>251</v>
      </c>
      <c r="H133" s="1719"/>
      <c r="I133" s="422" t="s">
        <v>11</v>
      </c>
      <c r="J133" s="572"/>
      <c r="K133" s="1370">
        <v>3072.7</v>
      </c>
      <c r="L133" s="1221"/>
      <c r="M133" s="1222"/>
      <c r="N133" s="236"/>
      <c r="O133" s="704"/>
      <c r="P133" s="1202"/>
      <c r="Q133" s="858"/>
      <c r="R133" s="338"/>
      <c r="S133" s="1101"/>
    </row>
    <row r="134" spans="1:20" ht="16.5" customHeight="1" x14ac:dyDescent="0.2">
      <c r="A134" s="122"/>
      <c r="B134" s="115"/>
      <c r="C134" s="121"/>
      <c r="D134" s="1263"/>
      <c r="E134" s="1264"/>
      <c r="F134" s="1261"/>
      <c r="G134" s="1262"/>
      <c r="H134" s="1723"/>
      <c r="I134" s="1292" t="s">
        <v>470</v>
      </c>
      <c r="J134" s="1224"/>
      <c r="K134" s="1370">
        <v>230</v>
      </c>
      <c r="L134" s="1221"/>
      <c r="M134" s="1222"/>
      <c r="N134" s="236"/>
      <c r="O134" s="705"/>
      <c r="P134" s="1202"/>
      <c r="Q134" s="858"/>
      <c r="R134" s="1267"/>
      <c r="S134" s="1101"/>
    </row>
    <row r="135" spans="1:20" ht="18" customHeight="1" x14ac:dyDescent="0.2">
      <c r="A135" s="122"/>
      <c r="B135" s="115"/>
      <c r="C135" s="116"/>
      <c r="D135" s="91"/>
      <c r="E135" s="383" t="s">
        <v>13</v>
      </c>
      <c r="F135" s="1716" t="s">
        <v>501</v>
      </c>
      <c r="G135" s="277" t="s">
        <v>213</v>
      </c>
      <c r="H135" s="1722" t="s">
        <v>146</v>
      </c>
      <c r="I135" s="1" t="s">
        <v>11</v>
      </c>
      <c r="J135" s="381">
        <v>1035.0999999999999</v>
      </c>
      <c r="K135" s="295">
        <f>975-650</f>
        <v>325</v>
      </c>
      <c r="L135" s="76">
        <f>1110+350</f>
        <v>1460</v>
      </c>
      <c r="M135" s="212">
        <v>1405</v>
      </c>
      <c r="N135" s="68" t="s">
        <v>90</v>
      </c>
      <c r="O135" s="36">
        <v>2</v>
      </c>
      <c r="P135" s="651">
        <v>1</v>
      </c>
      <c r="Q135" s="73">
        <v>2</v>
      </c>
      <c r="R135" s="623">
        <v>1</v>
      </c>
      <c r="S135" s="1831"/>
      <c r="T135" s="1831"/>
    </row>
    <row r="136" spans="1:20" ht="17.25" customHeight="1" x14ac:dyDescent="0.2">
      <c r="A136" s="122"/>
      <c r="B136" s="115"/>
      <c r="C136" s="116"/>
      <c r="D136" s="91"/>
      <c r="E136" s="296"/>
      <c r="F136" s="1717"/>
      <c r="G136" s="94" t="s">
        <v>212</v>
      </c>
      <c r="H136" s="1719"/>
      <c r="I136" s="71" t="s">
        <v>60</v>
      </c>
      <c r="J136" s="75">
        <v>157.4</v>
      </c>
      <c r="K136" s="75">
        <v>146.1</v>
      </c>
      <c r="L136" s="510"/>
      <c r="M136" s="536"/>
      <c r="N136" s="9" t="s">
        <v>169</v>
      </c>
      <c r="O136" s="535">
        <v>4</v>
      </c>
      <c r="P136" s="1188">
        <v>2</v>
      </c>
      <c r="Q136" s="924">
        <v>3</v>
      </c>
      <c r="R136" s="235">
        <v>3</v>
      </c>
      <c r="S136" s="342"/>
      <c r="T136" s="13"/>
    </row>
    <row r="137" spans="1:20" ht="20.45" customHeight="1" x14ac:dyDescent="0.2">
      <c r="A137" s="122"/>
      <c r="B137" s="115"/>
      <c r="C137" s="116"/>
      <c r="D137" s="91"/>
      <c r="E137" s="296"/>
      <c r="F137" s="1717"/>
      <c r="G137" s="94" t="s">
        <v>2</v>
      </c>
      <c r="H137" s="1719"/>
      <c r="I137" s="71" t="s">
        <v>168</v>
      </c>
      <c r="J137" s="75">
        <v>89.9</v>
      </c>
      <c r="K137" s="323"/>
      <c r="L137" s="510"/>
      <c r="M137" s="557"/>
      <c r="N137" s="63"/>
      <c r="O137" s="528"/>
      <c r="P137" s="1203"/>
      <c r="Q137" s="860"/>
      <c r="R137" s="237"/>
      <c r="S137" s="342"/>
    </row>
    <row r="138" spans="1:20" ht="72.75" customHeight="1" x14ac:dyDescent="0.2">
      <c r="A138" s="122"/>
      <c r="B138" s="115"/>
      <c r="C138" s="116"/>
      <c r="D138" s="91"/>
      <c r="E138" s="296"/>
      <c r="F138" s="1717"/>
      <c r="G138" s="94"/>
      <c r="H138" s="370"/>
      <c r="I138" s="361"/>
      <c r="J138" s="533"/>
      <c r="K138" s="532"/>
      <c r="L138" s="516"/>
      <c r="M138" s="529"/>
      <c r="N138" s="63"/>
      <c r="O138" s="503"/>
      <c r="P138" s="1203"/>
      <c r="Q138" s="860"/>
      <c r="R138" s="237"/>
      <c r="S138" s="342"/>
    </row>
    <row r="139" spans="1:20" ht="18" customHeight="1" x14ac:dyDescent="0.2">
      <c r="A139" s="122"/>
      <c r="B139" s="115"/>
      <c r="C139" s="121"/>
      <c r="D139" s="316"/>
      <c r="E139" s="306" t="s">
        <v>15</v>
      </c>
      <c r="F139" s="1716" t="s">
        <v>423</v>
      </c>
      <c r="G139" s="277" t="s">
        <v>135</v>
      </c>
      <c r="H139" s="1722" t="s">
        <v>139</v>
      </c>
      <c r="I139" s="238" t="s">
        <v>60</v>
      </c>
      <c r="J139" s="281">
        <v>42.3</v>
      </c>
      <c r="K139" s="391"/>
      <c r="L139" s="602"/>
      <c r="M139" s="579"/>
      <c r="N139" s="1720" t="s">
        <v>243</v>
      </c>
      <c r="O139" s="707">
        <v>5</v>
      </c>
      <c r="P139" s="1013">
        <v>4</v>
      </c>
      <c r="Q139" s="861"/>
      <c r="R139" s="235"/>
      <c r="S139" s="1101"/>
    </row>
    <row r="140" spans="1:20" ht="16.5" customHeight="1" x14ac:dyDescent="0.2">
      <c r="A140" s="122"/>
      <c r="B140" s="115"/>
      <c r="C140" s="121"/>
      <c r="D140" s="980"/>
      <c r="E140" s="967"/>
      <c r="F140" s="1717"/>
      <c r="G140" s="942" t="s">
        <v>212</v>
      </c>
      <c r="H140" s="1719"/>
      <c r="I140" s="194" t="s">
        <v>11</v>
      </c>
      <c r="J140" s="1012"/>
      <c r="K140" s="391">
        <v>37.4</v>
      </c>
      <c r="L140" s="602"/>
      <c r="M140" s="579"/>
      <c r="N140" s="1721"/>
      <c r="O140" s="708"/>
      <c r="P140" s="1011"/>
      <c r="Q140" s="860"/>
      <c r="R140" s="237"/>
      <c r="S140" s="1101"/>
    </row>
    <row r="141" spans="1:20" ht="19.899999999999999" customHeight="1" x14ac:dyDescent="0.2">
      <c r="A141" s="122"/>
      <c r="B141" s="115"/>
      <c r="C141" s="121"/>
      <c r="D141" s="316"/>
      <c r="E141" s="307"/>
      <c r="F141" s="1717"/>
      <c r="G141" s="278" t="s">
        <v>2</v>
      </c>
      <c r="H141" s="1719"/>
      <c r="I141" s="239" t="s">
        <v>62</v>
      </c>
      <c r="J141" s="388">
        <v>177.6</v>
      </c>
      <c r="K141" s="661">
        <v>128.9</v>
      </c>
      <c r="L141" s="658"/>
      <c r="M141" s="659"/>
      <c r="N141" s="1841"/>
      <c r="O141" s="706"/>
      <c r="P141" s="862"/>
      <c r="Q141" s="279"/>
      <c r="R141" s="1183"/>
      <c r="S141" s="1101"/>
    </row>
    <row r="142" spans="1:20" ht="18" customHeight="1" x14ac:dyDescent="0.2">
      <c r="A142" s="122"/>
      <c r="B142" s="115"/>
      <c r="C142" s="121"/>
      <c r="D142" s="316"/>
      <c r="E142" s="307"/>
      <c r="F142" s="1717"/>
      <c r="G142" s="278"/>
      <c r="H142" s="1719"/>
      <c r="I142" s="238" t="s">
        <v>124</v>
      </c>
      <c r="J142" s="389">
        <v>12</v>
      </c>
      <c r="K142" s="241"/>
      <c r="L142" s="569"/>
      <c r="M142" s="663"/>
      <c r="N142" s="217" t="s">
        <v>176</v>
      </c>
      <c r="O142" s="707">
        <v>100</v>
      </c>
      <c r="P142" s="1204"/>
      <c r="Q142" s="276"/>
      <c r="R142" s="413"/>
      <c r="S142" s="1101"/>
    </row>
    <row r="143" spans="1:20" ht="16.5" customHeight="1" x14ac:dyDescent="0.2">
      <c r="A143" s="122"/>
      <c r="B143" s="115"/>
      <c r="C143" s="121"/>
      <c r="D143" s="316"/>
      <c r="E143" s="307"/>
      <c r="F143" s="1717"/>
      <c r="G143" s="278"/>
      <c r="H143" s="349"/>
      <c r="I143" s="239" t="s">
        <v>14</v>
      </c>
      <c r="J143" s="390">
        <v>16</v>
      </c>
      <c r="K143" s="390">
        <v>11.4</v>
      </c>
      <c r="L143" s="662"/>
      <c r="M143" s="663"/>
      <c r="N143" s="217"/>
      <c r="O143" s="708"/>
      <c r="P143" s="1204"/>
      <c r="Q143" s="279"/>
      <c r="R143" s="413"/>
      <c r="S143" s="1101"/>
    </row>
    <row r="144" spans="1:20" ht="16.5" customHeight="1" x14ac:dyDescent="0.2">
      <c r="A144" s="122"/>
      <c r="B144" s="115"/>
      <c r="C144" s="121"/>
      <c r="D144" s="316"/>
      <c r="E144" s="310"/>
      <c r="F144" s="1718"/>
      <c r="G144" s="207"/>
      <c r="H144" s="346"/>
      <c r="I144" s="101" t="s">
        <v>125</v>
      </c>
      <c r="J144" s="391">
        <v>1.1000000000000001</v>
      </c>
      <c r="K144" s="661"/>
      <c r="L144" s="603"/>
      <c r="M144" s="581"/>
      <c r="N144" s="525"/>
      <c r="O144" s="706"/>
      <c r="P144" s="339"/>
      <c r="Q144" s="843"/>
      <c r="R144" s="1185"/>
      <c r="S144" s="1101"/>
    </row>
    <row r="145" spans="1:22" ht="15.75" customHeight="1" x14ac:dyDescent="0.2">
      <c r="A145" s="122"/>
      <c r="B145" s="115"/>
      <c r="C145" s="121"/>
      <c r="D145" s="316"/>
      <c r="E145" s="1169" t="s">
        <v>17</v>
      </c>
      <c r="F145" s="1716" t="s">
        <v>506</v>
      </c>
      <c r="G145" s="1167" t="s">
        <v>135</v>
      </c>
      <c r="H145" s="1722" t="s">
        <v>146</v>
      </c>
      <c r="I145" s="194" t="s">
        <v>11</v>
      </c>
      <c r="J145" s="389">
        <v>513.5</v>
      </c>
      <c r="K145" s="241">
        <v>300</v>
      </c>
      <c r="L145" s="662"/>
      <c r="M145" s="663"/>
      <c r="N145" s="1827" t="s">
        <v>206</v>
      </c>
      <c r="O145" s="707">
        <v>2</v>
      </c>
      <c r="P145" s="1187">
        <v>1</v>
      </c>
      <c r="Q145" s="863"/>
      <c r="R145" s="1184"/>
      <c r="S145" s="1101"/>
    </row>
    <row r="146" spans="1:22" ht="23.25" customHeight="1" x14ac:dyDescent="0.2">
      <c r="A146" s="122"/>
      <c r="B146" s="115"/>
      <c r="C146" s="121"/>
      <c r="D146" s="484"/>
      <c r="E146" s="1170"/>
      <c r="F146" s="1717"/>
      <c r="G146" s="1168" t="s">
        <v>212</v>
      </c>
      <c r="H146" s="1723"/>
      <c r="I146" s="194" t="s">
        <v>60</v>
      </c>
      <c r="J146" s="389">
        <v>55.7</v>
      </c>
      <c r="K146" s="390"/>
      <c r="L146" s="569"/>
      <c r="M146" s="582"/>
      <c r="N146" s="1828"/>
      <c r="O146" s="706"/>
      <c r="P146" s="681"/>
      <c r="Q146" s="268"/>
      <c r="R146" s="1182"/>
      <c r="S146" s="1101"/>
    </row>
    <row r="147" spans="1:22" ht="37.5" customHeight="1" x14ac:dyDescent="0.2">
      <c r="A147" s="122"/>
      <c r="B147" s="115"/>
      <c r="C147" s="121"/>
      <c r="D147" s="980"/>
      <c r="E147" s="1170"/>
      <c r="F147" s="1717"/>
      <c r="G147" s="1168"/>
      <c r="H147" s="1722" t="s">
        <v>221</v>
      </c>
      <c r="I147" s="194" t="s">
        <v>11</v>
      </c>
      <c r="J147" s="1173">
        <v>250</v>
      </c>
      <c r="K147" s="1157">
        <v>30</v>
      </c>
      <c r="L147" s="662"/>
      <c r="M147" s="664"/>
      <c r="N147" s="1827" t="s">
        <v>206</v>
      </c>
      <c r="O147" s="1829">
        <v>1</v>
      </c>
      <c r="P147" s="1188">
        <v>1</v>
      </c>
      <c r="Q147" s="836"/>
      <c r="R147" s="1184"/>
      <c r="S147" s="1101"/>
    </row>
    <row r="148" spans="1:22" ht="65.25" customHeight="1" x14ac:dyDescent="0.2">
      <c r="A148" s="122"/>
      <c r="B148" s="115"/>
      <c r="C148" s="121"/>
      <c r="D148" s="1081"/>
      <c r="E148" s="1171"/>
      <c r="F148" s="1166"/>
      <c r="G148" s="1168"/>
      <c r="H148" s="1723"/>
      <c r="I148" s="384" t="s">
        <v>60</v>
      </c>
      <c r="J148" s="390"/>
      <c r="K148" s="1157">
        <v>150</v>
      </c>
      <c r="L148" s="662"/>
      <c r="M148" s="664"/>
      <c r="N148" s="1828"/>
      <c r="O148" s="1830"/>
      <c r="P148" s="1174"/>
      <c r="Q148" s="843"/>
      <c r="R148" s="1185"/>
      <c r="S148" s="1101"/>
    </row>
    <row r="149" spans="1:22" ht="18" customHeight="1" x14ac:dyDescent="0.2">
      <c r="A149" s="122"/>
      <c r="B149" s="115"/>
      <c r="C149" s="121"/>
      <c r="D149" s="316"/>
      <c r="E149" s="307" t="s">
        <v>18</v>
      </c>
      <c r="F149" s="1716" t="s">
        <v>425</v>
      </c>
      <c r="G149" s="277" t="s">
        <v>2</v>
      </c>
      <c r="H149" s="1722" t="s">
        <v>146</v>
      </c>
      <c r="I149" s="101" t="s">
        <v>11</v>
      </c>
      <c r="J149" s="568">
        <v>50.2</v>
      </c>
      <c r="K149" s="1157">
        <f>400-100</f>
        <v>300</v>
      </c>
      <c r="L149" s="569">
        <v>100</v>
      </c>
      <c r="M149" s="664"/>
      <c r="N149" s="525" t="s">
        <v>39</v>
      </c>
      <c r="O149" s="709">
        <v>1</v>
      </c>
      <c r="P149" s="1202"/>
      <c r="Q149" s="858"/>
      <c r="R149" s="1186"/>
      <c r="S149" s="1101"/>
    </row>
    <row r="150" spans="1:22" ht="21.75" customHeight="1" x14ac:dyDescent="0.2">
      <c r="A150" s="122"/>
      <c r="B150" s="115"/>
      <c r="C150" s="121"/>
      <c r="D150" s="316"/>
      <c r="E150" s="310"/>
      <c r="F150" s="1718"/>
      <c r="G150" s="207" t="s">
        <v>212</v>
      </c>
      <c r="H150" s="1723"/>
      <c r="I150" s="199"/>
      <c r="J150" s="565"/>
      <c r="K150" s="565"/>
      <c r="L150" s="604"/>
      <c r="M150" s="583"/>
      <c r="N150" s="525" t="s">
        <v>176</v>
      </c>
      <c r="O150" s="709">
        <v>30</v>
      </c>
      <c r="P150" s="1187">
        <v>70</v>
      </c>
      <c r="Q150" s="242">
        <v>100</v>
      </c>
      <c r="R150" s="89"/>
      <c r="S150" s="1101"/>
    </row>
    <row r="151" spans="1:22" s="52" customFormat="1" ht="18.75" customHeight="1" x14ac:dyDescent="0.2">
      <c r="A151" s="122"/>
      <c r="B151" s="115"/>
      <c r="C151" s="121"/>
      <c r="D151" s="560"/>
      <c r="E151" s="552" t="s">
        <v>58</v>
      </c>
      <c r="F151" s="1716" t="s">
        <v>171</v>
      </c>
      <c r="G151" s="547" t="s">
        <v>172</v>
      </c>
      <c r="H151" s="1747" t="s">
        <v>139</v>
      </c>
      <c r="I151" s="1825" t="s">
        <v>3</v>
      </c>
      <c r="J151" s="733"/>
      <c r="K151" s="218"/>
      <c r="L151" s="1006">
        <v>843</v>
      </c>
      <c r="M151" s="958"/>
      <c r="N151" s="337" t="s">
        <v>173</v>
      </c>
      <c r="O151" s="729"/>
      <c r="P151" s="865"/>
      <c r="Q151" s="1015">
        <v>1</v>
      </c>
      <c r="R151" s="731"/>
      <c r="S151" s="344"/>
    </row>
    <row r="152" spans="1:22" s="52" customFormat="1" ht="24.75" customHeight="1" x14ac:dyDescent="0.2">
      <c r="A152" s="122"/>
      <c r="B152" s="115"/>
      <c r="C152" s="121"/>
      <c r="D152" s="560"/>
      <c r="F152" s="1718"/>
      <c r="G152" s="555" t="s">
        <v>248</v>
      </c>
      <c r="H152" s="1747"/>
      <c r="I152" s="1826"/>
      <c r="J152" s="732"/>
      <c r="K152" s="963"/>
      <c r="L152" s="730"/>
      <c r="M152" s="960"/>
      <c r="N152" s="337" t="s">
        <v>176</v>
      </c>
      <c r="O152" s="544"/>
      <c r="P152" s="865"/>
      <c r="Q152" s="1015">
        <v>100</v>
      </c>
      <c r="R152" s="731"/>
      <c r="S152" s="344"/>
    </row>
    <row r="153" spans="1:22" ht="15.75" customHeight="1" x14ac:dyDescent="0.2">
      <c r="A153" s="122"/>
      <c r="B153" s="115"/>
      <c r="C153" s="121"/>
      <c r="D153" s="316"/>
      <c r="E153" s="1750" t="s">
        <v>59</v>
      </c>
      <c r="F153" s="1716" t="s">
        <v>175</v>
      </c>
      <c r="G153" s="277" t="s">
        <v>209</v>
      </c>
      <c r="H153" s="958" t="s">
        <v>139</v>
      </c>
      <c r="I153" s="194" t="s">
        <v>11</v>
      </c>
      <c r="J153" s="1016">
        <f>40-15</f>
        <v>25</v>
      </c>
      <c r="K153" s="1016">
        <v>186.9</v>
      </c>
      <c r="L153" s="1017">
        <v>119.1</v>
      </c>
      <c r="M153" s="1018">
        <v>119.1</v>
      </c>
      <c r="N153" s="475" t="s">
        <v>173</v>
      </c>
      <c r="O153" s="243"/>
      <c r="P153" s="1205">
        <v>1</v>
      </c>
      <c r="Q153" s="864"/>
      <c r="R153" s="89"/>
      <c r="S153" s="1102"/>
      <c r="T153" s="1782"/>
      <c r="U153" s="1782"/>
      <c r="V153" s="1782"/>
    </row>
    <row r="154" spans="1:22" ht="14.25" customHeight="1" x14ac:dyDescent="0.2">
      <c r="A154" s="122"/>
      <c r="B154" s="115"/>
      <c r="C154" s="121"/>
      <c r="D154" s="316"/>
      <c r="E154" s="1918"/>
      <c r="F154" s="1717"/>
      <c r="G154" s="278" t="s">
        <v>213</v>
      </c>
      <c r="H154" s="370"/>
      <c r="I154" s="275" t="s">
        <v>214</v>
      </c>
      <c r="J154" s="384"/>
      <c r="K154" s="384"/>
      <c r="L154" s="605">
        <v>1275</v>
      </c>
      <c r="M154" s="1019">
        <v>1275</v>
      </c>
      <c r="N154" s="1021" t="s">
        <v>176</v>
      </c>
      <c r="O154" s="1022"/>
      <c r="P154" s="1191"/>
      <c r="Q154" s="1023">
        <v>50</v>
      </c>
      <c r="R154" s="1184">
        <v>100</v>
      </c>
      <c r="S154" s="1102"/>
      <c r="T154" s="1782"/>
      <c r="U154" s="1782"/>
      <c r="V154" s="1782"/>
    </row>
    <row r="155" spans="1:22" ht="13.5" customHeight="1" x14ac:dyDescent="0.2">
      <c r="A155" s="122"/>
      <c r="B155" s="115"/>
      <c r="C155" s="121"/>
      <c r="D155" s="316"/>
      <c r="E155" s="1751"/>
      <c r="F155" s="1718"/>
      <c r="G155" s="207" t="s">
        <v>2</v>
      </c>
      <c r="H155" s="372"/>
      <c r="I155" s="367"/>
      <c r="J155" s="523"/>
      <c r="K155" s="523"/>
      <c r="L155" s="563"/>
      <c r="M155" s="1020"/>
      <c r="N155" s="245"/>
      <c r="O155" s="245"/>
      <c r="P155" s="1192"/>
      <c r="Q155" s="252"/>
      <c r="R155" s="1185"/>
      <c r="S155" s="1102"/>
    </row>
    <row r="156" spans="1:22" s="52" customFormat="1" ht="15" customHeight="1" x14ac:dyDescent="0.2">
      <c r="A156" s="122"/>
      <c r="B156" s="115"/>
      <c r="C156" s="121"/>
      <c r="D156" s="560"/>
      <c r="E156" s="552" t="s">
        <v>102</v>
      </c>
      <c r="F156" s="1716" t="s">
        <v>196</v>
      </c>
      <c r="G156" s="547" t="s">
        <v>209</v>
      </c>
      <c r="H156" s="1024" t="s">
        <v>139</v>
      </c>
      <c r="I156" s="1027" t="s">
        <v>11</v>
      </c>
      <c r="J156" s="957"/>
      <c r="K156" s="1028"/>
      <c r="L156" s="957"/>
      <c r="M156" s="212">
        <v>58.6</v>
      </c>
      <c r="N156" s="1827" t="s">
        <v>176</v>
      </c>
      <c r="O156" s="556"/>
      <c r="P156" s="1844"/>
      <c r="Q156" s="844"/>
      <c r="R156" s="1206">
        <v>100</v>
      </c>
      <c r="S156" s="344"/>
    </row>
    <row r="157" spans="1:22" s="52" customFormat="1" ht="24.75" customHeight="1" x14ac:dyDescent="0.2">
      <c r="A157" s="122"/>
      <c r="B157" s="115"/>
      <c r="C157" s="121"/>
      <c r="D157" s="560"/>
      <c r="E157" s="560"/>
      <c r="F157" s="1718"/>
      <c r="G157" s="555" t="s">
        <v>248</v>
      </c>
      <c r="H157" s="736">
        <v>300</v>
      </c>
      <c r="I157" s="1025" t="s">
        <v>3</v>
      </c>
      <c r="K157" s="1026"/>
      <c r="M157" s="940">
        <v>300</v>
      </c>
      <c r="N157" s="1828"/>
      <c r="O157" s="735"/>
      <c r="P157" s="1845"/>
      <c r="Q157" s="345"/>
      <c r="R157" s="1040"/>
      <c r="S157" s="344"/>
    </row>
    <row r="158" spans="1:22" ht="15" customHeight="1" x14ac:dyDescent="0.2">
      <c r="A158" s="122"/>
      <c r="B158" s="115"/>
      <c r="C158" s="121"/>
      <c r="D158" s="551"/>
      <c r="E158" s="552" t="s">
        <v>103</v>
      </c>
      <c r="F158" s="1716" t="s">
        <v>497</v>
      </c>
      <c r="G158" s="541" t="s">
        <v>448</v>
      </c>
      <c r="H158" s="538" t="s">
        <v>139</v>
      </c>
      <c r="I158" s="1846" t="s">
        <v>11</v>
      </c>
      <c r="J158" s="1848">
        <v>57.1</v>
      </c>
      <c r="K158" s="573">
        <v>13.5</v>
      </c>
      <c r="L158" s="606"/>
      <c r="M158" s="584">
        <v>707.5</v>
      </c>
      <c r="N158" s="820" t="s">
        <v>173</v>
      </c>
      <c r="O158" s="709">
        <v>1</v>
      </c>
      <c r="P158" s="1205">
        <v>1</v>
      </c>
      <c r="Q158" s="242"/>
      <c r="R158" s="89"/>
      <c r="S158" s="1101"/>
      <c r="T158" s="1782"/>
      <c r="U158" s="1782"/>
      <c r="V158" s="1782"/>
    </row>
    <row r="159" spans="1:22" ht="40.5" customHeight="1" x14ac:dyDescent="0.2">
      <c r="A159" s="122"/>
      <c r="B159" s="115"/>
      <c r="C159" s="121"/>
      <c r="D159" s="551"/>
      <c r="E159" s="1591"/>
      <c r="F159" s="1718"/>
      <c r="G159" s="555" t="s">
        <v>459</v>
      </c>
      <c r="H159" s="539" t="s">
        <v>211</v>
      </c>
      <c r="I159" s="1847"/>
      <c r="J159" s="1849"/>
      <c r="K159" s="574"/>
      <c r="L159" s="570"/>
      <c r="M159" s="585"/>
      <c r="N159" s="337" t="s">
        <v>176</v>
      </c>
      <c r="O159" s="709"/>
      <c r="P159" s="666"/>
      <c r="Q159" s="73"/>
      <c r="R159" s="1185">
        <v>25</v>
      </c>
      <c r="S159" s="1101"/>
      <c r="T159" s="1782"/>
      <c r="U159" s="1782"/>
      <c r="V159" s="1782"/>
    </row>
    <row r="160" spans="1:22" ht="40.5" customHeight="1" x14ac:dyDescent="0.2">
      <c r="A160" s="122"/>
      <c r="B160" s="115"/>
      <c r="C160" s="121"/>
      <c r="D160" s="1594"/>
      <c r="E160" s="1599" t="s">
        <v>4</v>
      </c>
      <c r="F160" s="1589" t="s">
        <v>498</v>
      </c>
      <c r="G160" s="1597" t="s">
        <v>217</v>
      </c>
      <c r="H160" s="89" t="s">
        <v>211</v>
      </c>
      <c r="I160" s="239" t="s">
        <v>11</v>
      </c>
      <c r="J160" s="394"/>
      <c r="K160" s="394"/>
      <c r="L160" s="607">
        <v>50</v>
      </c>
      <c r="M160" s="587"/>
      <c r="N160" s="1598" t="s">
        <v>39</v>
      </c>
      <c r="O160" s="708"/>
      <c r="P160" s="1303"/>
      <c r="Q160" s="571">
        <v>1</v>
      </c>
      <c r="R160" s="1590"/>
      <c r="S160" s="1101"/>
      <c r="T160" s="1596"/>
      <c r="U160" s="1596"/>
      <c r="V160" s="1596"/>
    </row>
    <row r="161" spans="1:19" ht="17.25" customHeight="1" x14ac:dyDescent="0.2">
      <c r="A161" s="122"/>
      <c r="B161" s="115"/>
      <c r="C161" s="121"/>
      <c r="D161" s="316"/>
      <c r="E161" s="229" t="s">
        <v>104</v>
      </c>
      <c r="F161" s="1716" t="s">
        <v>461</v>
      </c>
      <c r="G161" s="350" t="s">
        <v>212</v>
      </c>
      <c r="H161" s="1719" t="s">
        <v>221</v>
      </c>
      <c r="I161" s="60" t="s">
        <v>11</v>
      </c>
      <c r="J161" s="392">
        <v>51.4</v>
      </c>
      <c r="K161" s="392"/>
      <c r="L161" s="606">
        <v>81</v>
      </c>
      <c r="M161" s="562">
        <v>83</v>
      </c>
      <c r="N161" s="1827" t="s">
        <v>258</v>
      </c>
      <c r="O161" s="707">
        <v>81</v>
      </c>
      <c r="P161" s="1942"/>
      <c r="Q161" s="1944">
        <v>81</v>
      </c>
      <c r="R161" s="1722">
        <v>83</v>
      </c>
      <c r="S161" s="1101"/>
    </row>
    <row r="162" spans="1:19" ht="87" customHeight="1" x14ac:dyDescent="0.2">
      <c r="A162" s="122"/>
      <c r="B162" s="115"/>
      <c r="C162" s="121"/>
      <c r="D162" s="316"/>
      <c r="E162" s="227"/>
      <c r="F162" s="1718"/>
      <c r="G162" s="207"/>
      <c r="H162" s="1723"/>
      <c r="I162" s="737" t="s">
        <v>60</v>
      </c>
      <c r="J162" s="392">
        <v>78.400000000000006</v>
      </c>
      <c r="K162" s="665"/>
      <c r="L162" s="609"/>
      <c r="M162" s="586"/>
      <c r="N162" s="1828"/>
      <c r="O162" s="706"/>
      <c r="P162" s="1943"/>
      <c r="Q162" s="1945"/>
      <c r="R162" s="1723"/>
      <c r="S162" s="1101"/>
    </row>
    <row r="163" spans="1:19" ht="28.5" customHeight="1" x14ac:dyDescent="0.2">
      <c r="A163" s="122"/>
      <c r="B163" s="115"/>
      <c r="C163" s="121"/>
      <c r="D163" s="316"/>
      <c r="E163" s="28"/>
      <c r="F163" s="38" t="s">
        <v>415</v>
      </c>
      <c r="G163" s="415" t="s">
        <v>217</v>
      </c>
      <c r="H163" s="1722" t="s">
        <v>146</v>
      </c>
      <c r="I163" s="60" t="s">
        <v>11</v>
      </c>
      <c r="J163" s="573">
        <v>7.5</v>
      </c>
      <c r="K163" s="573"/>
      <c r="L163" s="606"/>
      <c r="M163" s="584"/>
      <c r="N163" s="475" t="s">
        <v>176</v>
      </c>
      <c r="O163" s="709">
        <v>100</v>
      </c>
      <c r="P163" s="1191"/>
      <c r="Q163" s="863"/>
      <c r="R163" s="89"/>
      <c r="S163" s="1101"/>
    </row>
    <row r="164" spans="1:19" ht="41.25" customHeight="1" x14ac:dyDescent="0.2">
      <c r="A164" s="122"/>
      <c r="B164" s="115"/>
      <c r="C164" s="121"/>
      <c r="D164" s="474"/>
      <c r="E164" s="1144"/>
      <c r="F164" s="38" t="s">
        <v>435</v>
      </c>
      <c r="G164" s="1150"/>
      <c r="H164" s="1719"/>
      <c r="I164" s="238" t="s">
        <v>11</v>
      </c>
      <c r="J164" s="393">
        <v>23.1</v>
      </c>
      <c r="K164" s="665"/>
      <c r="L164" s="609"/>
      <c r="M164" s="562"/>
      <c r="N164" s="821" t="s">
        <v>436</v>
      </c>
      <c r="O164" s="709">
        <v>100</v>
      </c>
      <c r="P164" s="865"/>
      <c r="Q164" s="864"/>
      <c r="R164" s="1185"/>
      <c r="S164" s="1101"/>
    </row>
    <row r="165" spans="1:19" ht="27" customHeight="1" x14ac:dyDescent="0.2">
      <c r="A165" s="122"/>
      <c r="B165" s="115"/>
      <c r="C165" s="121"/>
      <c r="D165" s="1143"/>
      <c r="E165" s="1151"/>
      <c r="F165" s="1115" t="s">
        <v>424</v>
      </c>
      <c r="G165" s="1122" t="s">
        <v>217</v>
      </c>
      <c r="H165" s="1723"/>
      <c r="I165" s="384" t="s">
        <v>11</v>
      </c>
      <c r="J165" s="390">
        <f>200-100-80-10</f>
        <v>10</v>
      </c>
      <c r="K165" s="390"/>
      <c r="L165" s="569"/>
      <c r="M165" s="582"/>
      <c r="N165" s="1154" t="s">
        <v>176</v>
      </c>
      <c r="O165" s="707">
        <v>100</v>
      </c>
      <c r="P165" s="1191"/>
      <c r="Q165" s="858"/>
      <c r="R165" s="1084"/>
      <c r="S165" s="1101"/>
    </row>
    <row r="166" spans="1:19" ht="15.75" customHeight="1" x14ac:dyDescent="0.2">
      <c r="A166" s="122"/>
      <c r="B166" s="115"/>
      <c r="C166" s="121"/>
      <c r="D166" s="1143"/>
      <c r="E166" s="1132"/>
      <c r="F166" s="1716" t="s">
        <v>181</v>
      </c>
      <c r="G166" s="1128" t="s">
        <v>135</v>
      </c>
      <c r="H166" s="1120" t="s">
        <v>139</v>
      </c>
      <c r="I166" s="466" t="s">
        <v>11</v>
      </c>
      <c r="J166" s="281">
        <f>505.5+15</f>
        <v>520.5</v>
      </c>
      <c r="K166" s="391"/>
      <c r="L166" s="658"/>
      <c r="M166" s="659"/>
      <c r="N166" s="1720" t="s">
        <v>176</v>
      </c>
      <c r="O166" s="713">
        <v>100</v>
      </c>
      <c r="P166" s="1188"/>
      <c r="Q166" s="1179"/>
      <c r="R166" s="1182"/>
      <c r="S166" s="1101"/>
    </row>
    <row r="167" spans="1:19" ht="17.25" customHeight="1" x14ac:dyDescent="0.2">
      <c r="A167" s="122"/>
      <c r="B167" s="115"/>
      <c r="C167" s="121"/>
      <c r="D167" s="1143"/>
      <c r="E167" s="1151"/>
      <c r="F167" s="1717"/>
      <c r="G167" s="1122" t="s">
        <v>2</v>
      </c>
      <c r="H167" s="1127"/>
      <c r="I167" s="466" t="s">
        <v>60</v>
      </c>
      <c r="J167" s="75">
        <v>13.9</v>
      </c>
      <c r="K167" s="1134"/>
      <c r="L167" s="1116"/>
      <c r="M167" s="212"/>
      <c r="N167" s="1721"/>
      <c r="O167" s="708"/>
      <c r="P167" s="1180"/>
      <c r="Q167" s="1181"/>
      <c r="R167" s="1182"/>
      <c r="S167" s="1101"/>
    </row>
    <row r="168" spans="1:19" ht="15.75" customHeight="1" x14ac:dyDescent="0.2">
      <c r="A168" s="122"/>
      <c r="B168" s="115"/>
      <c r="C168" s="121"/>
      <c r="D168" s="1143"/>
      <c r="E168" s="1151"/>
      <c r="F168" s="1717"/>
      <c r="G168" s="1152" t="s">
        <v>213</v>
      </c>
      <c r="H168" s="1127"/>
      <c r="I168" s="194" t="s">
        <v>14</v>
      </c>
      <c r="J168" s="8">
        <v>240</v>
      </c>
      <c r="K168" s="295"/>
      <c r="L168" s="76"/>
      <c r="M168" s="223"/>
      <c r="N168" s="377"/>
      <c r="O168" s="717"/>
      <c r="P168" s="1180"/>
      <c r="Q168" s="1181"/>
      <c r="R168" s="1182"/>
      <c r="S168" s="1101"/>
    </row>
    <row r="169" spans="1:19" ht="15" customHeight="1" x14ac:dyDescent="0.2">
      <c r="A169" s="122"/>
      <c r="B169" s="115"/>
      <c r="C169" s="166"/>
      <c r="D169" s="227"/>
      <c r="E169" s="803"/>
      <c r="F169" s="1149"/>
      <c r="G169" s="811"/>
      <c r="H169" s="372"/>
      <c r="I169" s="797" t="s">
        <v>12</v>
      </c>
      <c r="J169" s="812">
        <f>SUM(J131:J168)</f>
        <v>9381.1</v>
      </c>
      <c r="K169" s="809">
        <f>SUM(K131:K164)</f>
        <v>8699.4</v>
      </c>
      <c r="L169" s="813">
        <f>SUM(L131:L164)</f>
        <v>3928.1</v>
      </c>
      <c r="M169" s="685">
        <f>SUM(M131:M164)</f>
        <v>3948.2</v>
      </c>
      <c r="N169" s="245"/>
      <c r="O169" s="706"/>
      <c r="P169" s="1192"/>
      <c r="Q169" s="252"/>
      <c r="R169" s="1185"/>
      <c r="S169" s="1101"/>
    </row>
    <row r="170" spans="1:19" ht="14.65" customHeight="1" x14ac:dyDescent="0.2">
      <c r="A170" s="119"/>
      <c r="B170" s="115"/>
      <c r="C170" s="121"/>
      <c r="D170" s="90" t="s">
        <v>13</v>
      </c>
      <c r="E170" s="54"/>
      <c r="F170" s="1842" t="s">
        <v>86</v>
      </c>
      <c r="G170" s="806"/>
      <c r="H170" s="1719"/>
      <c r="I170" s="802"/>
      <c r="J170" s="802"/>
      <c r="K170" s="798"/>
      <c r="L170" s="799"/>
      <c r="M170" s="800"/>
      <c r="N170" s="72"/>
      <c r="O170" s="802"/>
      <c r="P170" s="857"/>
      <c r="Q170" s="858"/>
      <c r="R170" s="1182"/>
      <c r="S170" s="342"/>
    </row>
    <row r="171" spans="1:19" ht="14.65" customHeight="1" x14ac:dyDescent="0.2">
      <c r="A171" s="122"/>
      <c r="B171" s="115"/>
      <c r="C171" s="121"/>
      <c r="D171" s="54"/>
      <c r="E171" s="54"/>
      <c r="F171" s="1843"/>
      <c r="G171" s="278"/>
      <c r="H171" s="1723"/>
      <c r="I171" s="67"/>
      <c r="J171" s="199"/>
      <c r="K171" s="384"/>
      <c r="L171" s="240"/>
      <c r="M171" s="239"/>
      <c r="N171" s="524"/>
      <c r="O171" s="528"/>
      <c r="P171" s="1207"/>
      <c r="Q171" s="252"/>
      <c r="R171" s="1185"/>
      <c r="S171" s="342"/>
    </row>
    <row r="172" spans="1:19" ht="17.45" customHeight="1" x14ac:dyDescent="0.2">
      <c r="A172" s="122"/>
      <c r="B172" s="115"/>
      <c r="C172" s="121"/>
      <c r="D172" s="316"/>
      <c r="E172" s="306" t="s">
        <v>10</v>
      </c>
      <c r="F172" s="1716" t="s">
        <v>118</v>
      </c>
      <c r="G172" s="202" t="s">
        <v>135</v>
      </c>
      <c r="H172" s="1722" t="s">
        <v>139</v>
      </c>
      <c r="I172" s="239" t="s">
        <v>60</v>
      </c>
      <c r="J172" s="394">
        <v>1328.6</v>
      </c>
      <c r="K172" s="741"/>
      <c r="L172" s="606"/>
      <c r="M172" s="561"/>
      <c r="N172" s="247" t="s">
        <v>65</v>
      </c>
      <c r="O172" s="711">
        <v>70</v>
      </c>
      <c r="P172" s="1208">
        <v>100</v>
      </c>
      <c r="Q172" s="858"/>
      <c r="R172" s="1182"/>
      <c r="S172" s="1104"/>
    </row>
    <row r="173" spans="1:19" ht="14.65" customHeight="1" x14ac:dyDescent="0.2">
      <c r="A173" s="122"/>
      <c r="B173" s="115"/>
      <c r="C173" s="121"/>
      <c r="D173" s="316"/>
      <c r="E173" s="307"/>
      <c r="F173" s="1717"/>
      <c r="G173" s="278" t="s">
        <v>213</v>
      </c>
      <c r="H173" s="1719"/>
      <c r="I173" s="194" t="s">
        <v>62</v>
      </c>
      <c r="J173" s="393">
        <f>800.1-160.1</f>
        <v>640</v>
      </c>
      <c r="K173" s="741">
        <v>167.8</v>
      </c>
      <c r="L173" s="609"/>
      <c r="M173" s="561"/>
      <c r="N173" s="248"/>
      <c r="O173" s="710"/>
      <c r="P173" s="1202"/>
      <c r="Q173" s="858"/>
      <c r="R173" s="338"/>
      <c r="S173" s="1104"/>
    </row>
    <row r="174" spans="1:19" ht="14.65" customHeight="1" x14ac:dyDescent="0.2">
      <c r="A174" s="122"/>
      <c r="B174" s="115"/>
      <c r="C174" s="121"/>
      <c r="D174" s="316"/>
      <c r="E174" s="307"/>
      <c r="F174" s="1717"/>
      <c r="G174" s="203" t="s">
        <v>192</v>
      </c>
      <c r="H174" s="1719"/>
      <c r="I174" s="194" t="s">
        <v>11</v>
      </c>
      <c r="J174" s="989">
        <v>100</v>
      </c>
      <c r="K174" s="665">
        <v>1911.9</v>
      </c>
      <c r="L174" s="609"/>
      <c r="M174" s="562"/>
      <c r="N174" s="248"/>
      <c r="O174" s="710"/>
      <c r="P174" s="842"/>
      <c r="Q174" s="268"/>
      <c r="R174" s="1182"/>
      <c r="S174" s="1104"/>
    </row>
    <row r="175" spans="1:19" ht="15" customHeight="1" x14ac:dyDescent="0.2">
      <c r="A175" s="122"/>
      <c r="B175" s="115"/>
      <c r="C175" s="121"/>
      <c r="D175" s="316"/>
      <c r="E175" s="310"/>
      <c r="F175" s="1717"/>
      <c r="G175" s="207" t="s">
        <v>215</v>
      </c>
      <c r="H175" s="1719"/>
      <c r="I175" s="367" t="s">
        <v>14</v>
      </c>
      <c r="J175" s="398">
        <v>56.5</v>
      </c>
      <c r="K175" s="398">
        <v>14.8</v>
      </c>
      <c r="L175" s="570"/>
      <c r="M175" s="587"/>
      <c r="N175" s="251"/>
      <c r="O175" s="712"/>
      <c r="P175" s="681"/>
      <c r="Q175" s="268"/>
      <c r="R175" s="1182"/>
      <c r="S175" s="1104"/>
    </row>
    <row r="176" spans="1:19" ht="13.9" customHeight="1" x14ac:dyDescent="0.2">
      <c r="A176" s="122"/>
      <c r="B176" s="115"/>
      <c r="C176" s="121"/>
      <c r="D176" s="90"/>
      <c r="E176" s="307" t="s">
        <v>13</v>
      </c>
      <c r="F176" s="1759" t="s">
        <v>160</v>
      </c>
      <c r="G176" s="278" t="s">
        <v>135</v>
      </c>
      <c r="H176" s="371"/>
      <c r="I176" s="1839"/>
      <c r="J176" s="395"/>
      <c r="K176" s="397"/>
      <c r="L176" s="608"/>
      <c r="M176" s="588"/>
      <c r="N176" s="246"/>
      <c r="O176" s="707"/>
      <c r="P176" s="1209"/>
      <c r="Q176" s="866"/>
      <c r="R176" s="622"/>
      <c r="S176" s="1101"/>
    </row>
    <row r="177" spans="1:24" ht="13.9" customHeight="1" x14ac:dyDescent="0.2">
      <c r="A177" s="122"/>
      <c r="B177" s="115"/>
      <c r="C177" s="121"/>
      <c r="D177" s="316"/>
      <c r="E177" s="307"/>
      <c r="F177" s="1838"/>
      <c r="G177" s="441"/>
      <c r="H177" s="460"/>
      <c r="I177" s="1840"/>
      <c r="J177" s="396"/>
      <c r="K177" s="397"/>
      <c r="L177" s="608"/>
      <c r="M177" s="588"/>
      <c r="N177" s="246"/>
      <c r="O177" s="706"/>
      <c r="P177" s="1210"/>
      <c r="Q177" s="867"/>
      <c r="R177" s="250"/>
      <c r="S177" s="1101"/>
    </row>
    <row r="178" spans="1:24" ht="18" customHeight="1" x14ac:dyDescent="0.2">
      <c r="A178" s="122"/>
      <c r="B178" s="115"/>
      <c r="C178" s="121"/>
      <c r="D178" s="316"/>
      <c r="E178" s="307"/>
      <c r="F178" s="1759" t="s">
        <v>504</v>
      </c>
      <c r="G178" s="278" t="s">
        <v>2</v>
      </c>
      <c r="H178" s="457" t="s">
        <v>139</v>
      </c>
      <c r="I178" s="194" t="s">
        <v>60</v>
      </c>
      <c r="J178" s="393">
        <v>346.8</v>
      </c>
      <c r="K178" s="393"/>
      <c r="L178" s="609"/>
      <c r="M178" s="589"/>
      <c r="N178" s="475" t="s">
        <v>90</v>
      </c>
      <c r="O178" s="714">
        <v>1</v>
      </c>
      <c r="P178" s="1029"/>
      <c r="Q178" s="1200">
        <v>2</v>
      </c>
      <c r="R178" s="1211">
        <v>2</v>
      </c>
      <c r="S178" s="1105"/>
      <c r="T178" s="1782"/>
      <c r="U178" s="1782"/>
      <c r="V178" s="1782"/>
      <c r="W178" s="1782"/>
    </row>
    <row r="179" spans="1:24" ht="17.25" customHeight="1" x14ac:dyDescent="0.2">
      <c r="A179" s="122"/>
      <c r="B179" s="115"/>
      <c r="C179" s="121"/>
      <c r="D179" s="316"/>
      <c r="E179" s="307"/>
      <c r="F179" s="1760"/>
      <c r="G179" s="1873" t="s">
        <v>213</v>
      </c>
      <c r="H179" s="459"/>
      <c r="I179" s="239" t="s">
        <v>11</v>
      </c>
      <c r="J179" s="394">
        <v>376.6</v>
      </c>
      <c r="K179" s="394">
        <v>170.4</v>
      </c>
      <c r="L179" s="607">
        <v>690.3</v>
      </c>
      <c r="M179" s="586">
        <v>1324.2</v>
      </c>
      <c r="N179" s="217" t="s">
        <v>176</v>
      </c>
      <c r="O179" s="708">
        <v>20</v>
      </c>
      <c r="P179" s="1212">
        <v>25</v>
      </c>
      <c r="Q179" s="249">
        <v>55</v>
      </c>
      <c r="R179" s="622">
        <v>70</v>
      </c>
      <c r="S179" s="1101"/>
      <c r="T179" s="1782"/>
      <c r="U179" s="1782"/>
      <c r="V179" s="1782"/>
      <c r="W179" s="1782"/>
    </row>
    <row r="180" spans="1:24" ht="13.9" customHeight="1" x14ac:dyDescent="0.2">
      <c r="A180" s="122"/>
      <c r="B180" s="115"/>
      <c r="C180" s="121"/>
      <c r="D180" s="316"/>
      <c r="E180" s="307"/>
      <c r="F180" s="1760"/>
      <c r="G180" s="1873"/>
      <c r="H180" s="459"/>
      <c r="I180" s="253"/>
      <c r="J180" s="397"/>
      <c r="K180" s="397"/>
      <c r="L180" s="608"/>
      <c r="M180" s="588"/>
      <c r="N180" s="1721"/>
      <c r="O180" s="708"/>
      <c r="P180" s="857"/>
      <c r="Q180" s="858"/>
      <c r="R180" s="237"/>
      <c r="S180" s="1101"/>
      <c r="T180" s="1782"/>
      <c r="U180" s="1782"/>
      <c r="V180" s="1782"/>
      <c r="W180" s="1782"/>
    </row>
    <row r="181" spans="1:24" ht="15.75" customHeight="1" x14ac:dyDescent="0.2">
      <c r="A181" s="122"/>
      <c r="B181" s="115"/>
      <c r="C181" s="121"/>
      <c r="D181" s="316"/>
      <c r="E181" s="307"/>
      <c r="F181" s="1761"/>
      <c r="G181" s="207" t="s">
        <v>212</v>
      </c>
      <c r="H181" s="372"/>
      <c r="I181" s="254"/>
      <c r="J181" s="396"/>
      <c r="K181" s="396"/>
      <c r="L181" s="610"/>
      <c r="M181" s="590"/>
      <c r="N181" s="1841"/>
      <c r="O181" s="706"/>
      <c r="P181" s="1202"/>
      <c r="Q181" s="858"/>
      <c r="R181" s="237"/>
      <c r="S181" s="1101"/>
      <c r="T181" s="1782"/>
      <c r="U181" s="1782"/>
      <c r="V181" s="1782"/>
      <c r="W181" s="1782"/>
    </row>
    <row r="182" spans="1:24" ht="16.5" customHeight="1" x14ac:dyDescent="0.2">
      <c r="A182" s="122"/>
      <c r="B182" s="115"/>
      <c r="C182" s="121"/>
      <c r="D182" s="316"/>
      <c r="E182" s="804"/>
      <c r="F182" s="1759" t="s">
        <v>259</v>
      </c>
      <c r="G182" s="801" t="s">
        <v>213</v>
      </c>
      <c r="H182" s="1722" t="s">
        <v>211</v>
      </c>
      <c r="I182" s="194" t="s">
        <v>11</v>
      </c>
      <c r="J182" s="393">
        <v>38.5</v>
      </c>
      <c r="K182" s="573"/>
      <c r="L182" s="609"/>
      <c r="M182" s="562"/>
      <c r="N182" s="1827" t="s">
        <v>238</v>
      </c>
      <c r="O182" s="707">
        <v>100</v>
      </c>
      <c r="P182" s="1213"/>
      <c r="Q182" s="868"/>
      <c r="R182" s="623"/>
      <c r="S182" s="1101"/>
    </row>
    <row r="183" spans="1:24" ht="25.5" customHeight="1" x14ac:dyDescent="0.2">
      <c r="A183" s="122"/>
      <c r="B183" s="115"/>
      <c r="C183" s="121"/>
      <c r="D183" s="316"/>
      <c r="E183" s="804"/>
      <c r="F183" s="1760"/>
      <c r="G183" s="795" t="s">
        <v>474</v>
      </c>
      <c r="H183" s="1723"/>
      <c r="I183" s="523" t="s">
        <v>60</v>
      </c>
      <c r="J183" s="574">
        <v>936.3</v>
      </c>
      <c r="K183" s="665"/>
      <c r="L183" s="609"/>
      <c r="M183" s="562"/>
      <c r="N183" s="1828"/>
      <c r="O183" s="706"/>
      <c r="P183" s="1202"/>
      <c r="Q183" s="858"/>
      <c r="R183" s="237"/>
      <c r="S183" s="1101"/>
    </row>
    <row r="184" spans="1:24" s="52" customFormat="1" ht="29.25" customHeight="1" x14ac:dyDescent="0.2">
      <c r="A184" s="122"/>
      <c r="B184" s="115"/>
      <c r="C184" s="166"/>
      <c r="E184" s="221" t="s">
        <v>15</v>
      </c>
      <c r="F184" s="102" t="s">
        <v>177</v>
      </c>
      <c r="G184" s="256" t="s">
        <v>239</v>
      </c>
      <c r="H184" s="89" t="s">
        <v>139</v>
      </c>
      <c r="I184" s="1030" t="s">
        <v>11</v>
      </c>
      <c r="J184" s="956"/>
      <c r="K184" s="1031">
        <f>546.4-200</f>
        <v>346.4</v>
      </c>
      <c r="L184" s="51">
        <f>569.6+200</f>
        <v>769.6</v>
      </c>
      <c r="M184" s="743"/>
      <c r="N184" s="794" t="s">
        <v>176</v>
      </c>
      <c r="O184" s="744"/>
      <c r="P184" s="666">
        <v>30</v>
      </c>
      <c r="Q184" s="1032">
        <v>100</v>
      </c>
      <c r="R184" s="743"/>
      <c r="S184" s="344"/>
    </row>
    <row r="185" spans="1:24" s="52" customFormat="1" ht="24" customHeight="1" x14ac:dyDescent="0.2">
      <c r="A185" s="122"/>
      <c r="B185" s="115"/>
      <c r="C185" s="121"/>
      <c r="D185" s="727"/>
      <c r="E185" s="966" t="s">
        <v>17</v>
      </c>
      <c r="F185" s="1759" t="s">
        <v>207</v>
      </c>
      <c r="G185" s="941" t="s">
        <v>208</v>
      </c>
      <c r="H185" s="958" t="s">
        <v>139</v>
      </c>
      <c r="I185" s="1030" t="s">
        <v>11</v>
      </c>
      <c r="J185" s="744"/>
      <c r="K185" s="1031"/>
      <c r="L185" s="1033">
        <v>478.8</v>
      </c>
      <c r="M185" s="1034">
        <v>392.3</v>
      </c>
      <c r="N185" s="1827" t="s">
        <v>176</v>
      </c>
      <c r="O185" s="734"/>
      <c r="P185" s="1187"/>
      <c r="Q185" s="1037">
        <v>50</v>
      </c>
      <c r="R185" s="1189">
        <v>100</v>
      </c>
      <c r="S185" s="344"/>
    </row>
    <row r="186" spans="1:24" s="52" customFormat="1" ht="13.5" customHeight="1" x14ac:dyDescent="0.2">
      <c r="A186" s="122"/>
      <c r="B186" s="115"/>
      <c r="C186" s="166"/>
      <c r="E186" s="560"/>
      <c r="F186" s="1760"/>
      <c r="G186" s="942" t="s">
        <v>213</v>
      </c>
      <c r="H186" s="370"/>
      <c r="I186" s="1044" t="s">
        <v>214</v>
      </c>
      <c r="J186" s="1048"/>
      <c r="K186" s="961"/>
      <c r="L186" s="1035">
        <v>1960</v>
      </c>
      <c r="M186" s="1036">
        <v>1960</v>
      </c>
      <c r="N186" s="1855"/>
      <c r="O186" s="945"/>
      <c r="P186" s="869"/>
      <c r="Q186" s="870"/>
      <c r="R186" s="742"/>
      <c r="S186" s="344"/>
    </row>
    <row r="187" spans="1:24" s="52" customFormat="1" ht="18.75" customHeight="1" x14ac:dyDescent="0.2">
      <c r="A187" s="122"/>
      <c r="B187" s="115"/>
      <c r="C187" s="121"/>
      <c r="D187" s="727"/>
      <c r="E187" s="730"/>
      <c r="F187" s="1761"/>
      <c r="G187" s="969" t="s">
        <v>2</v>
      </c>
      <c r="H187" s="372"/>
      <c r="I187" s="1045"/>
      <c r="J187" s="1047"/>
      <c r="K187" s="963"/>
      <c r="L187" s="959"/>
      <c r="M187" s="255"/>
      <c r="N187" s="1828"/>
      <c r="O187" s="1038"/>
      <c r="P187" s="1214"/>
      <c r="Q187" s="1039"/>
      <c r="R187" s="1040"/>
      <c r="S187" s="1106"/>
    </row>
    <row r="188" spans="1:24" s="52" customFormat="1" ht="15.75" customHeight="1" x14ac:dyDescent="0.2">
      <c r="A188" s="122"/>
      <c r="B188" s="115"/>
      <c r="C188" s="121"/>
      <c r="D188" s="727"/>
      <c r="E188" s="966" t="s">
        <v>18</v>
      </c>
      <c r="F188" s="1759" t="s">
        <v>472</v>
      </c>
      <c r="G188" s="968" t="s">
        <v>2</v>
      </c>
      <c r="H188" s="1722" t="s">
        <v>211</v>
      </c>
      <c r="I188" s="8" t="s">
        <v>11</v>
      </c>
      <c r="J188" s="744"/>
      <c r="K188" s="1041">
        <v>44.3</v>
      </c>
      <c r="L188" s="1042"/>
      <c r="M188" s="1043">
        <v>710.6</v>
      </c>
      <c r="N188" s="337" t="s">
        <v>39</v>
      </c>
      <c r="O188" s="1050"/>
      <c r="P188" s="1215">
        <v>1</v>
      </c>
      <c r="Q188" s="1014"/>
      <c r="R188" s="731"/>
      <c r="S188" s="1782"/>
      <c r="T188" s="1857"/>
      <c r="U188" s="1857"/>
    </row>
    <row r="189" spans="1:24" s="52" customFormat="1" ht="16.5" customHeight="1" x14ac:dyDescent="0.2">
      <c r="A189" s="122"/>
      <c r="B189" s="115"/>
      <c r="C189" s="121"/>
      <c r="D189" s="727"/>
      <c r="E189" s="560"/>
      <c r="F189" s="1760"/>
      <c r="G189" s="968" t="s">
        <v>213</v>
      </c>
      <c r="H189" s="1719"/>
      <c r="I189" s="976" t="s">
        <v>214</v>
      </c>
      <c r="J189" s="1047"/>
      <c r="K189" s="963"/>
      <c r="L189" s="1049"/>
      <c r="M189" s="1036">
        <v>2880</v>
      </c>
      <c r="N189" s="947" t="s">
        <v>176</v>
      </c>
      <c r="O189" s="745"/>
      <c r="P189" s="869"/>
      <c r="Q189" s="1051"/>
      <c r="R189" s="1190">
        <v>50</v>
      </c>
      <c r="S189" s="1106"/>
    </row>
    <row r="190" spans="1:24" ht="12" customHeight="1" x14ac:dyDescent="0.2">
      <c r="A190" s="122"/>
      <c r="B190" s="115"/>
      <c r="C190" s="121"/>
      <c r="D190" s="316"/>
      <c r="E190" s="805"/>
      <c r="F190" s="1761"/>
      <c r="G190" s="969" t="s">
        <v>217</v>
      </c>
      <c r="H190" s="1723"/>
      <c r="I190" s="808" t="s">
        <v>12</v>
      </c>
      <c r="J190" s="1046">
        <f>SUM(J172:J189)</f>
        <v>3823.3</v>
      </c>
      <c r="K190" s="809">
        <f>SUM(K172:K189)</f>
        <v>2655.6000000000008</v>
      </c>
      <c r="L190" s="810">
        <f>SUM(L172:L189)</f>
        <v>3898.7</v>
      </c>
      <c r="M190" s="685">
        <f>SUM(M172:M189)</f>
        <v>7267.1</v>
      </c>
      <c r="N190" s="794"/>
      <c r="O190" s="706"/>
      <c r="P190" s="1192"/>
      <c r="Q190" s="252"/>
      <c r="R190" s="255"/>
      <c r="S190" s="1101"/>
      <c r="T190" s="1782"/>
      <c r="U190" s="1782"/>
    </row>
    <row r="191" spans="1:24" ht="15" customHeight="1" x14ac:dyDescent="0.2">
      <c r="A191" s="122"/>
      <c r="B191" s="115"/>
      <c r="C191" s="121"/>
      <c r="D191" s="58" t="s">
        <v>15</v>
      </c>
      <c r="E191" s="258"/>
      <c r="F191" s="1842" t="s">
        <v>87</v>
      </c>
      <c r="G191" s="806"/>
      <c r="H191" s="1719"/>
      <c r="I191" s="802"/>
      <c r="J191" s="802"/>
      <c r="K191" s="798"/>
      <c r="L191" s="799"/>
      <c r="M191" s="800"/>
      <c r="N191" s="1119"/>
      <c r="O191" s="1133"/>
      <c r="P191" s="1216"/>
      <c r="Q191" s="863"/>
      <c r="R191" s="237"/>
      <c r="S191" s="342"/>
      <c r="T191" s="13"/>
      <c r="U191" s="13"/>
      <c r="V191" s="13"/>
      <c r="W191" s="13"/>
      <c r="X191" s="13"/>
    </row>
    <row r="192" spans="1:24" ht="15" customHeight="1" x14ac:dyDescent="0.2">
      <c r="A192" s="122"/>
      <c r="B192" s="115"/>
      <c r="C192" s="121"/>
      <c r="D192" s="54"/>
      <c r="E192" s="1165"/>
      <c r="F192" s="1843"/>
      <c r="G192" s="1135"/>
      <c r="H192" s="1723"/>
      <c r="I192" s="59"/>
      <c r="J192" s="72"/>
      <c r="K192" s="645"/>
      <c r="L192" s="723"/>
      <c r="M192" s="539"/>
      <c r="N192" s="1145"/>
      <c r="O192" s="1130"/>
      <c r="P192" s="1192"/>
      <c r="Q192" s="252"/>
      <c r="R192" s="255"/>
      <c r="S192" s="342"/>
      <c r="T192" s="1813"/>
      <c r="U192" s="1813"/>
      <c r="V192" s="1813"/>
      <c r="W192" s="1813"/>
      <c r="X192" s="1813"/>
    </row>
    <row r="193" spans="1:24" ht="25.5" customHeight="1" x14ac:dyDescent="0.2">
      <c r="A193" s="122"/>
      <c r="B193" s="115"/>
      <c r="C193" s="120"/>
      <c r="D193" s="980"/>
      <c r="E193" s="967" t="s">
        <v>10</v>
      </c>
      <c r="F193" s="1716" t="s">
        <v>500</v>
      </c>
      <c r="G193" s="942" t="s">
        <v>2</v>
      </c>
      <c r="H193" s="952" t="s">
        <v>139</v>
      </c>
      <c r="I193" s="261" t="s">
        <v>3</v>
      </c>
      <c r="J193" s="424"/>
      <c r="K193" s="399"/>
      <c r="L193" s="1052"/>
      <c r="M193" s="750">
        <v>676.1</v>
      </c>
      <c r="N193" s="217" t="s">
        <v>176</v>
      </c>
      <c r="O193" s="708"/>
      <c r="P193" s="857"/>
      <c r="Q193" s="858"/>
      <c r="R193" s="237">
        <v>30</v>
      </c>
      <c r="S193" s="1101"/>
      <c r="T193" s="13"/>
      <c r="U193" s="13"/>
      <c r="V193" s="13"/>
      <c r="W193" s="13"/>
      <c r="X193" s="13"/>
    </row>
    <row r="194" spans="1:24" ht="15" customHeight="1" x14ac:dyDescent="0.2">
      <c r="A194" s="122"/>
      <c r="B194" s="115"/>
      <c r="C194" s="120"/>
      <c r="D194" s="423"/>
      <c r="E194" s="366"/>
      <c r="F194" s="1718"/>
      <c r="G194" s="266" t="s">
        <v>217</v>
      </c>
      <c r="H194" s="372"/>
      <c r="I194" s="61" t="s">
        <v>12</v>
      </c>
      <c r="J194" s="257">
        <f>SUM(J191:J193)</f>
        <v>0</v>
      </c>
      <c r="K194" s="257">
        <f>SUM(K191:K192)</f>
        <v>0</v>
      </c>
      <c r="L194" s="747">
        <f>SUM(L191:L192)</f>
        <v>0</v>
      </c>
      <c r="M194" s="685">
        <f>SUM(M191:M193)</f>
        <v>676.1</v>
      </c>
      <c r="N194" s="217"/>
      <c r="O194" s="708"/>
      <c r="P194" s="857"/>
      <c r="Q194" s="858"/>
      <c r="R194" s="255"/>
      <c r="S194" s="1101"/>
    </row>
    <row r="195" spans="1:24" ht="15" customHeight="1" x14ac:dyDescent="0.2">
      <c r="A195" s="122"/>
      <c r="B195" s="115"/>
      <c r="C195" s="120"/>
      <c r="D195" s="423"/>
      <c r="E195" s="1132"/>
      <c r="F195" s="1716" t="s">
        <v>88</v>
      </c>
      <c r="G195" s="1128" t="s">
        <v>135</v>
      </c>
      <c r="H195" s="1722" t="s">
        <v>142</v>
      </c>
      <c r="I195" s="259" t="s">
        <v>60</v>
      </c>
      <c r="J195" s="399">
        <v>2.2999999999999998</v>
      </c>
      <c r="K195" s="399"/>
      <c r="L195" s="749"/>
      <c r="M195" s="990"/>
      <c r="N195" s="260" t="s">
        <v>64</v>
      </c>
      <c r="O195" s="715">
        <v>100</v>
      </c>
      <c r="P195" s="1191"/>
      <c r="Q195" s="863"/>
      <c r="R195" s="237"/>
      <c r="S195" s="1101"/>
    </row>
    <row r="196" spans="1:24" ht="15" customHeight="1" x14ac:dyDescent="0.2">
      <c r="A196" s="122"/>
      <c r="B196" s="115"/>
      <c r="C196" s="120"/>
      <c r="D196" s="423"/>
      <c r="E196" s="1151"/>
      <c r="F196" s="1717"/>
      <c r="G196" s="1122"/>
      <c r="H196" s="1719"/>
      <c r="I196" s="261" t="s">
        <v>62</v>
      </c>
      <c r="J196" s="424">
        <v>4.9000000000000004</v>
      </c>
      <c r="K196" s="566"/>
      <c r="L196" s="611"/>
      <c r="M196" s="591"/>
      <c r="N196" s="217"/>
      <c r="O196" s="708"/>
      <c r="P196" s="857"/>
      <c r="Q196" s="858"/>
      <c r="R196" s="237"/>
      <c r="S196" s="1101"/>
    </row>
    <row r="197" spans="1:24" ht="15" customHeight="1" x14ac:dyDescent="0.2">
      <c r="A197" s="122"/>
      <c r="B197" s="115"/>
      <c r="C197" s="120"/>
      <c r="D197" s="423"/>
      <c r="E197" s="1151"/>
      <c r="F197" s="1717"/>
      <c r="G197" s="1150" t="s">
        <v>2</v>
      </c>
      <c r="H197" s="1723"/>
      <c r="I197" s="261" t="s">
        <v>124</v>
      </c>
      <c r="J197" s="424">
        <v>29.8</v>
      </c>
      <c r="K197" s="748"/>
      <c r="L197" s="749"/>
      <c r="M197" s="750"/>
      <c r="N197" s="205"/>
      <c r="O197" s="708"/>
      <c r="P197" s="857"/>
      <c r="Q197" s="858"/>
      <c r="R197" s="237"/>
      <c r="S197" s="1101"/>
    </row>
    <row r="198" spans="1:24" ht="14.25" customHeight="1" thickBot="1" x14ac:dyDescent="0.25">
      <c r="A198" s="122"/>
      <c r="B198" s="115"/>
      <c r="C198" s="121"/>
      <c r="D198" s="446"/>
      <c r="E198" s="1158"/>
      <c r="F198" s="294"/>
      <c r="G198" s="1852" t="s">
        <v>37</v>
      </c>
      <c r="H198" s="1853"/>
      <c r="I198" s="1854"/>
      <c r="J198" s="447">
        <f>+J190+J169+J194+J195+J196+J197</f>
        <v>13241.4</v>
      </c>
      <c r="K198" s="652">
        <f>+K190+K169+K194</f>
        <v>11355</v>
      </c>
      <c r="L198" s="740">
        <f>+L190+L169+L194</f>
        <v>7826.7999999999993</v>
      </c>
      <c r="M198" s="653">
        <f>+M190+M169+M194</f>
        <v>11891.4</v>
      </c>
      <c r="N198" s="217"/>
      <c r="O198" s="205"/>
      <c r="P198" s="1159"/>
      <c r="Q198" s="871"/>
      <c r="R198" s="1160"/>
      <c r="S198" s="1102"/>
    </row>
    <row r="199" spans="1:24" ht="29.25" customHeight="1" x14ac:dyDescent="0.2">
      <c r="A199" s="131" t="s">
        <v>13</v>
      </c>
      <c r="B199" s="132" t="s">
        <v>10</v>
      </c>
      <c r="C199" s="113" t="s">
        <v>15</v>
      </c>
      <c r="D199" s="25"/>
      <c r="E199" s="25"/>
      <c r="F199" s="427" t="s">
        <v>57</v>
      </c>
      <c r="G199" s="420"/>
      <c r="H199" s="1737" t="s">
        <v>221</v>
      </c>
      <c r="I199" s="11"/>
      <c r="J199" s="5"/>
      <c r="K199" s="5"/>
      <c r="L199" s="508"/>
      <c r="M199" s="11"/>
      <c r="N199" s="522"/>
      <c r="O199" s="501"/>
      <c r="P199" s="845"/>
      <c r="Q199" s="340"/>
      <c r="R199" s="99"/>
      <c r="S199" s="65"/>
    </row>
    <row r="200" spans="1:24" ht="38.25" customHeight="1" x14ac:dyDescent="0.2">
      <c r="A200" s="122"/>
      <c r="B200" s="115"/>
      <c r="C200" s="116"/>
      <c r="D200" s="229" t="s">
        <v>10</v>
      </c>
      <c r="E200" s="229"/>
      <c r="F200" s="833" t="s">
        <v>119</v>
      </c>
      <c r="G200" s="434" t="s">
        <v>212</v>
      </c>
      <c r="H200" s="1719"/>
      <c r="I200" s="12" t="s">
        <v>11</v>
      </c>
      <c r="J200" s="8">
        <v>131</v>
      </c>
      <c r="K200" s="8">
        <v>176.8</v>
      </c>
      <c r="L200" s="76">
        <v>150</v>
      </c>
      <c r="M200" s="77">
        <v>150</v>
      </c>
      <c r="N200" s="513" t="s">
        <v>66</v>
      </c>
      <c r="O200" s="36">
        <v>11</v>
      </c>
      <c r="P200" s="912">
        <v>16</v>
      </c>
      <c r="Q200" s="830">
        <v>14</v>
      </c>
      <c r="R200" s="831">
        <v>15</v>
      </c>
      <c r="S200" s="342"/>
    </row>
    <row r="201" spans="1:24" ht="16.5" customHeight="1" x14ac:dyDescent="0.2">
      <c r="A201" s="122"/>
      <c r="B201" s="115"/>
      <c r="C201" s="151"/>
      <c r="D201" s="435" t="s">
        <v>13</v>
      </c>
      <c r="E201" s="435"/>
      <c r="F201" s="1716" t="s">
        <v>120</v>
      </c>
      <c r="G201" s="272" t="s">
        <v>212</v>
      </c>
      <c r="H201" s="1719"/>
      <c r="I201" s="1850" t="s">
        <v>11</v>
      </c>
      <c r="J201" s="75">
        <v>290.10000000000002</v>
      </c>
      <c r="K201" s="532">
        <v>264.60000000000002</v>
      </c>
      <c r="L201" s="516">
        <v>265</v>
      </c>
      <c r="M201" s="529">
        <v>265</v>
      </c>
      <c r="N201" s="506" t="s">
        <v>66</v>
      </c>
      <c r="O201" s="528">
        <v>23</v>
      </c>
      <c r="P201" s="921">
        <v>24</v>
      </c>
      <c r="Q201" s="922">
        <v>23</v>
      </c>
      <c r="R201" s="400">
        <v>23</v>
      </c>
      <c r="S201" s="342"/>
    </row>
    <row r="202" spans="1:24" ht="12" customHeight="1" x14ac:dyDescent="0.2">
      <c r="A202" s="122"/>
      <c r="B202" s="115"/>
      <c r="C202" s="220"/>
      <c r="D202" s="436"/>
      <c r="E202" s="436"/>
      <c r="F202" s="1718"/>
      <c r="G202" s="434" t="s">
        <v>213</v>
      </c>
      <c r="H202" s="1719"/>
      <c r="I202" s="1851"/>
      <c r="J202" s="437"/>
      <c r="K202" s="533"/>
      <c r="L202" s="511"/>
      <c r="M202" s="530"/>
      <c r="N202" s="521"/>
      <c r="O202" s="503"/>
      <c r="P202" s="895"/>
      <c r="Q202" s="893"/>
      <c r="R202" s="255"/>
      <c r="S202" s="342"/>
    </row>
    <row r="203" spans="1:24" ht="27.75" customHeight="1" x14ac:dyDescent="0.2">
      <c r="A203" s="122"/>
      <c r="B203" s="115"/>
      <c r="C203" s="220"/>
      <c r="D203" s="221" t="s">
        <v>15</v>
      </c>
      <c r="E203" s="221"/>
      <c r="F203" s="38" t="s">
        <v>127</v>
      </c>
      <c r="G203" s="434" t="s">
        <v>251</v>
      </c>
      <c r="H203" s="1719"/>
      <c r="I203" s="6" t="s">
        <v>11</v>
      </c>
      <c r="J203" s="8">
        <v>19</v>
      </c>
      <c r="K203" s="8">
        <v>18.600000000000001</v>
      </c>
      <c r="L203" s="76">
        <v>19</v>
      </c>
      <c r="M203" s="77">
        <v>70</v>
      </c>
      <c r="N203" s="513" t="s">
        <v>66</v>
      </c>
      <c r="O203" s="36">
        <v>5</v>
      </c>
      <c r="P203" s="666">
        <v>3</v>
      </c>
      <c r="Q203" s="893">
        <v>4</v>
      </c>
      <c r="R203" s="894">
        <v>11</v>
      </c>
      <c r="S203" s="342"/>
    </row>
    <row r="204" spans="1:24" ht="18.75" customHeight="1" x14ac:dyDescent="0.2">
      <c r="A204" s="122"/>
      <c r="B204" s="115"/>
      <c r="C204" s="220"/>
      <c r="D204" s="1750" t="s">
        <v>17</v>
      </c>
      <c r="E204" s="1750"/>
      <c r="F204" s="1716" t="s">
        <v>426</v>
      </c>
      <c r="G204" s="1757" t="s">
        <v>212</v>
      </c>
      <c r="H204" s="1719"/>
      <c r="I204" s="1755" t="s">
        <v>11</v>
      </c>
      <c r="J204" s="1731">
        <v>125</v>
      </c>
      <c r="K204" s="1733">
        <v>93.3</v>
      </c>
      <c r="L204" s="1735"/>
      <c r="M204" s="1728"/>
      <c r="N204" s="513" t="s">
        <v>161</v>
      </c>
      <c r="O204" s="36">
        <v>1</v>
      </c>
      <c r="P204" s="907"/>
      <c r="Q204" s="908"/>
      <c r="R204" s="909"/>
      <c r="S204" s="342"/>
    </row>
    <row r="205" spans="1:24" ht="24" customHeight="1" x14ac:dyDescent="0.2">
      <c r="A205" s="122"/>
      <c r="B205" s="115"/>
      <c r="C205" s="220"/>
      <c r="D205" s="1751"/>
      <c r="E205" s="1751"/>
      <c r="F205" s="1718"/>
      <c r="G205" s="1758"/>
      <c r="H205" s="1719"/>
      <c r="I205" s="1756"/>
      <c r="J205" s="1732"/>
      <c r="K205" s="1734"/>
      <c r="L205" s="1736"/>
      <c r="M205" s="1730"/>
      <c r="N205" s="931" t="s">
        <v>487</v>
      </c>
      <c r="O205" s="36"/>
      <c r="P205" s="905">
        <v>5</v>
      </c>
      <c r="Q205" s="908"/>
      <c r="R205" s="909"/>
      <c r="S205" s="342"/>
    </row>
    <row r="206" spans="1:24" ht="39.75" customHeight="1" x14ac:dyDescent="0.2">
      <c r="A206" s="122"/>
      <c r="B206" s="115"/>
      <c r="C206" s="220"/>
      <c r="D206" s="221" t="s">
        <v>18</v>
      </c>
      <c r="E206" s="435"/>
      <c r="F206" s="430" t="s">
        <v>223</v>
      </c>
      <c r="G206" s="415" t="s">
        <v>212</v>
      </c>
      <c r="H206" s="1719"/>
      <c r="I206" s="12" t="s">
        <v>11</v>
      </c>
      <c r="J206" s="8">
        <v>97.1</v>
      </c>
      <c r="K206" s="8">
        <v>120</v>
      </c>
      <c r="L206" s="76">
        <v>188.2</v>
      </c>
      <c r="M206" s="77">
        <v>160</v>
      </c>
      <c r="N206" s="513" t="s">
        <v>224</v>
      </c>
      <c r="O206" s="36">
        <v>2</v>
      </c>
      <c r="P206" s="219">
        <v>2</v>
      </c>
      <c r="Q206" s="242">
        <v>2</v>
      </c>
      <c r="R206" s="1084">
        <v>1</v>
      </c>
      <c r="S206" s="342"/>
    </row>
    <row r="207" spans="1:24" s="52" customFormat="1" ht="40.5" customHeight="1" x14ac:dyDescent="0.2">
      <c r="A207" s="122"/>
      <c r="B207" s="115"/>
      <c r="C207" s="751"/>
      <c r="D207" s="552" t="s">
        <v>58</v>
      </c>
      <c r="E207" s="721"/>
      <c r="F207" s="1716" t="s">
        <v>429</v>
      </c>
      <c r="G207" s="415" t="s">
        <v>212</v>
      </c>
      <c r="H207" s="815">
        <v>48</v>
      </c>
      <c r="I207" s="753" t="s">
        <v>11</v>
      </c>
      <c r="J207" s="8"/>
      <c r="K207" s="295">
        <v>48</v>
      </c>
      <c r="L207" s="728"/>
      <c r="M207" s="191"/>
      <c r="N207" s="1856" t="s">
        <v>240</v>
      </c>
      <c r="O207" s="733"/>
      <c r="P207" s="72">
        <v>1</v>
      </c>
      <c r="Q207" s="844"/>
      <c r="R207" s="752"/>
      <c r="S207" s="1103"/>
    </row>
    <row r="208" spans="1:24" ht="14.25" customHeight="1" thickBot="1" x14ac:dyDescent="0.25">
      <c r="A208" s="133"/>
      <c r="B208" s="134"/>
      <c r="C208" s="448"/>
      <c r="D208" s="369"/>
      <c r="E208" s="369"/>
      <c r="F208" s="1775"/>
      <c r="G208" s="1860" t="s">
        <v>37</v>
      </c>
      <c r="H208" s="1861"/>
      <c r="I208" s="1862"/>
      <c r="J208" s="34">
        <f>SUM(J200:J207)</f>
        <v>662.2</v>
      </c>
      <c r="K208" s="652">
        <f>SUM(K200:K207)</f>
        <v>721.30000000000007</v>
      </c>
      <c r="L208" s="78">
        <f>SUM(L200:L207)</f>
        <v>622.20000000000005</v>
      </c>
      <c r="M208" s="653">
        <f>SUM(M200:M207)</f>
        <v>645</v>
      </c>
      <c r="N208" s="1713"/>
      <c r="O208" s="537"/>
      <c r="P208" s="859"/>
      <c r="Q208" s="858"/>
      <c r="R208" s="542"/>
      <c r="S208" s="65"/>
    </row>
    <row r="209" spans="1:19" ht="16.5" customHeight="1" thickBot="1" x14ac:dyDescent="0.25">
      <c r="A209" s="138" t="s">
        <v>13</v>
      </c>
      <c r="B209" s="139" t="s">
        <v>10</v>
      </c>
      <c r="C209" s="1789" t="s">
        <v>16</v>
      </c>
      <c r="D209" s="1790"/>
      <c r="E209" s="1790"/>
      <c r="F209" s="1790"/>
      <c r="G209" s="1790"/>
      <c r="H209" s="1790"/>
      <c r="I209" s="1863"/>
      <c r="J209" s="140">
        <f>+J208+J198+J128</f>
        <v>13975.4</v>
      </c>
      <c r="K209" s="140">
        <f>+K208+K198+K128</f>
        <v>12148.099999999999</v>
      </c>
      <c r="L209" s="141">
        <f>+L208+L198+L128</f>
        <v>8520.7999999999993</v>
      </c>
      <c r="M209" s="576">
        <f>+M208+M198+M128</f>
        <v>12608.199999999999</v>
      </c>
      <c r="N209" s="313"/>
      <c r="O209" s="214"/>
      <c r="P209" s="872"/>
      <c r="Q209" s="873"/>
      <c r="R209" s="684"/>
      <c r="S209" s="53"/>
    </row>
    <row r="210" spans="1:19" ht="15" customHeight="1" thickBot="1" x14ac:dyDescent="0.25">
      <c r="A210" s="138" t="s">
        <v>13</v>
      </c>
      <c r="B210" s="139" t="s">
        <v>13</v>
      </c>
      <c r="C210" s="1766" t="s">
        <v>47</v>
      </c>
      <c r="D210" s="1767"/>
      <c r="E210" s="1767"/>
      <c r="F210" s="1767"/>
      <c r="G210" s="1767"/>
      <c r="H210" s="1767"/>
      <c r="I210" s="1767"/>
      <c r="J210" s="1767"/>
      <c r="K210" s="1767"/>
      <c r="L210" s="1767"/>
      <c r="M210" s="1767"/>
      <c r="N210" s="1767"/>
      <c r="O210" s="1767"/>
      <c r="P210" s="874"/>
      <c r="Q210" s="875"/>
      <c r="R210" s="683"/>
      <c r="S210" s="1095"/>
    </row>
    <row r="211" spans="1:19" ht="16.149999999999999" customHeight="1" x14ac:dyDescent="0.2">
      <c r="A211" s="131" t="s">
        <v>13</v>
      </c>
      <c r="B211" s="132" t="s">
        <v>13</v>
      </c>
      <c r="C211" s="157" t="s">
        <v>10</v>
      </c>
      <c r="D211" s="70"/>
      <c r="E211" s="25"/>
      <c r="F211" s="312" t="s">
        <v>54</v>
      </c>
      <c r="G211" s="449"/>
      <c r="H211" s="792"/>
      <c r="I211" s="754"/>
      <c r="J211" s="127"/>
      <c r="K211" s="127"/>
      <c r="L211" s="559"/>
      <c r="M211" s="558"/>
      <c r="N211" s="522"/>
      <c r="O211" s="943"/>
      <c r="P211" s="876"/>
      <c r="Q211" s="877"/>
      <c r="R211" s="937"/>
      <c r="S211" s="342"/>
    </row>
    <row r="212" spans="1:19" ht="18.75" customHeight="1" x14ac:dyDescent="0.2">
      <c r="A212" s="122"/>
      <c r="B212" s="115"/>
      <c r="C212" s="116"/>
      <c r="D212" s="553" t="s">
        <v>10</v>
      </c>
      <c r="E212" s="229"/>
      <c r="F212" s="1716" t="s">
        <v>427</v>
      </c>
      <c r="G212" s="232" t="s">
        <v>212</v>
      </c>
      <c r="H212" s="1869" t="s">
        <v>221</v>
      </c>
      <c r="I212" s="756" t="s">
        <v>11</v>
      </c>
      <c r="J212" s="402">
        <v>39</v>
      </c>
      <c r="K212" s="402">
        <v>13.2</v>
      </c>
      <c r="L212" s="612">
        <v>15</v>
      </c>
      <c r="M212" s="592">
        <v>15</v>
      </c>
      <c r="N212" s="513" t="s">
        <v>66</v>
      </c>
      <c r="O212" s="36">
        <v>10</v>
      </c>
      <c r="P212" s="651">
        <v>4</v>
      </c>
      <c r="Q212" s="73">
        <v>3</v>
      </c>
      <c r="R212" s="191">
        <v>5</v>
      </c>
      <c r="S212" s="342"/>
    </row>
    <row r="213" spans="1:19" ht="16.5" customHeight="1" x14ac:dyDescent="0.2">
      <c r="A213" s="122"/>
      <c r="B213" s="115"/>
      <c r="C213" s="116"/>
      <c r="D213" s="31"/>
      <c r="E213" s="227"/>
      <c r="F213" s="1718"/>
      <c r="G213" s="450"/>
      <c r="H213" s="1869"/>
      <c r="I213" s="757"/>
      <c r="J213" s="403"/>
      <c r="K213" s="667"/>
      <c r="L213" s="614"/>
      <c r="M213" s="668"/>
      <c r="N213" s="9" t="s">
        <v>162</v>
      </c>
      <c r="O213" s="965">
        <v>211</v>
      </c>
      <c r="P213" s="2">
        <v>93</v>
      </c>
      <c r="Q213" s="964">
        <v>100</v>
      </c>
      <c r="R213" s="960">
        <v>120</v>
      </c>
      <c r="S213" s="342"/>
    </row>
    <row r="214" spans="1:19" s="146" customFormat="1" ht="15.6" customHeight="1" x14ac:dyDescent="0.2">
      <c r="A214" s="308"/>
      <c r="B214" s="156"/>
      <c r="C214" s="158"/>
      <c r="D214" s="758" t="s">
        <v>13</v>
      </c>
      <c r="E214" s="26"/>
      <c r="F214" s="1864" t="s">
        <v>428</v>
      </c>
      <c r="G214" s="94" t="s">
        <v>212</v>
      </c>
      <c r="H214" s="1869"/>
      <c r="I214" s="756" t="s">
        <v>11</v>
      </c>
      <c r="J214" s="404">
        <f>4.6+4</f>
        <v>8.6</v>
      </c>
      <c r="K214" s="404">
        <v>42.4</v>
      </c>
      <c r="L214" s="613">
        <v>42</v>
      </c>
      <c r="M214" s="593">
        <v>30</v>
      </c>
      <c r="N214" s="68" t="s">
        <v>66</v>
      </c>
      <c r="O214" s="36">
        <v>3</v>
      </c>
      <c r="P214" s="12">
        <v>8</v>
      </c>
      <c r="Q214" s="73">
        <v>7</v>
      </c>
      <c r="R214" s="89">
        <v>5</v>
      </c>
      <c r="S214" s="342"/>
    </row>
    <row r="215" spans="1:19" s="146" customFormat="1" ht="52.5" customHeight="1" x14ac:dyDescent="0.2">
      <c r="A215" s="308"/>
      <c r="B215" s="156"/>
      <c r="C215" s="158"/>
      <c r="D215" s="464"/>
      <c r="E215" s="464"/>
      <c r="F215" s="1865"/>
      <c r="G215" s="419"/>
      <c r="H215" s="1870"/>
      <c r="I215" s="465"/>
      <c r="J215" s="403"/>
      <c r="K215" s="403"/>
      <c r="L215" s="614"/>
      <c r="M215" s="594"/>
      <c r="N215" s="68" t="s">
        <v>418</v>
      </c>
      <c r="O215" s="944">
        <v>5</v>
      </c>
      <c r="P215" s="651">
        <v>25</v>
      </c>
      <c r="Q215" s="73">
        <v>14</v>
      </c>
      <c r="R215" s="191">
        <v>15</v>
      </c>
      <c r="S215" s="342"/>
    </row>
    <row r="216" spans="1:19" s="146" customFormat="1" ht="15" customHeight="1" x14ac:dyDescent="0.2">
      <c r="A216" s="462"/>
      <c r="B216" s="156"/>
      <c r="C216" s="158"/>
      <c r="D216" s="758" t="s">
        <v>15</v>
      </c>
      <c r="E216" s="299"/>
      <c r="F216" s="1716" t="s">
        <v>433</v>
      </c>
      <c r="G216" s="94" t="s">
        <v>212</v>
      </c>
      <c r="H216" s="1722" t="s">
        <v>432</v>
      </c>
      <c r="I216" s="201" t="s">
        <v>11</v>
      </c>
      <c r="J216" s="407">
        <v>12</v>
      </c>
      <c r="K216" s="407"/>
      <c r="L216" s="619"/>
      <c r="M216" s="991"/>
      <c r="N216" s="63" t="s">
        <v>434</v>
      </c>
      <c r="O216" s="1218">
        <v>1</v>
      </c>
      <c r="P216" s="1">
        <v>1</v>
      </c>
      <c r="Q216" s="836"/>
      <c r="R216" s="1217"/>
      <c r="S216" s="342"/>
    </row>
    <row r="217" spans="1:19" s="146" customFormat="1" ht="15" customHeight="1" x14ac:dyDescent="0.2">
      <c r="A217" s="1220"/>
      <c r="B217" s="156"/>
      <c r="C217" s="158"/>
      <c r="D217" s="299"/>
      <c r="E217" s="299"/>
      <c r="F217" s="1717"/>
      <c r="G217" s="94"/>
      <c r="H217" s="1719"/>
      <c r="I217" s="201" t="s">
        <v>60</v>
      </c>
      <c r="J217" s="407"/>
      <c r="K217" s="407">
        <v>18</v>
      </c>
      <c r="L217" s="619"/>
      <c r="M217" s="991"/>
      <c r="N217" s="63"/>
      <c r="O217" s="1219"/>
      <c r="P217" s="339"/>
      <c r="Q217" s="843"/>
      <c r="R217" s="192"/>
      <c r="S217" s="342"/>
    </row>
    <row r="218" spans="1:19" s="146" customFormat="1" ht="15.75" customHeight="1" x14ac:dyDescent="0.2">
      <c r="A218" s="832"/>
      <c r="B218" s="156"/>
      <c r="C218" s="158"/>
      <c r="D218" s="299"/>
      <c r="E218" s="299"/>
      <c r="F218" s="1717"/>
      <c r="G218" s="94"/>
      <c r="H218" s="1719"/>
      <c r="I218" s="468" t="s">
        <v>60</v>
      </c>
      <c r="J218" s="469"/>
      <c r="K218" s="469">
        <f>2344.6-500</f>
        <v>1844.6</v>
      </c>
      <c r="L218" s="615"/>
      <c r="M218" s="595"/>
      <c r="N218" s="828" t="s">
        <v>225</v>
      </c>
      <c r="O218" s="733"/>
      <c r="P218" s="992">
        <v>5170</v>
      </c>
      <c r="Q218" s="844"/>
      <c r="R218" s="993"/>
      <c r="S218" s="342"/>
    </row>
    <row r="219" spans="1:19" s="146" customFormat="1" ht="15.6" customHeight="1" thickBot="1" x14ac:dyDescent="0.25">
      <c r="A219" s="308"/>
      <c r="B219" s="156"/>
      <c r="C219" s="158"/>
      <c r="D219" s="50"/>
      <c r="E219" s="32"/>
      <c r="F219" s="1775"/>
      <c r="G219" s="94"/>
      <c r="H219" s="1792"/>
      <c r="I219" s="61" t="s">
        <v>12</v>
      </c>
      <c r="J219" s="447">
        <f>SUM(J212:J218)</f>
        <v>59.6</v>
      </c>
      <c r="K219" s="447">
        <f>SUM(K212:K218)</f>
        <v>1918.1999999999998</v>
      </c>
      <c r="L219" s="80">
        <f>SUM(L212:L218)</f>
        <v>57</v>
      </c>
      <c r="M219" s="740">
        <f>SUM(M212:M218)</f>
        <v>45</v>
      </c>
      <c r="N219" s="69"/>
      <c r="O219" s="971"/>
      <c r="P219" s="851"/>
      <c r="Q219" s="848"/>
      <c r="R219" s="934"/>
      <c r="S219" s="342"/>
    </row>
    <row r="220" spans="1:19" s="146" customFormat="1" ht="30" customHeight="1" x14ac:dyDescent="0.2">
      <c r="A220" s="319" t="s">
        <v>13</v>
      </c>
      <c r="B220" s="159" t="s">
        <v>13</v>
      </c>
      <c r="C220" s="160" t="s">
        <v>13</v>
      </c>
      <c r="D220" s="42"/>
      <c r="E220" s="425"/>
      <c r="F220" s="311" t="s">
        <v>191</v>
      </c>
      <c r="G220" s="420"/>
      <c r="H220" s="461"/>
      <c r="I220" s="215"/>
      <c r="J220" s="768"/>
      <c r="K220" s="769"/>
      <c r="L220" s="96"/>
      <c r="M220" s="213"/>
      <c r="N220" s="210"/>
      <c r="O220" s="222"/>
      <c r="P220" s="994"/>
      <c r="Q220" s="878"/>
      <c r="R220" s="678"/>
      <c r="S220" s="1107"/>
    </row>
    <row r="221" spans="1:19" s="761" customFormat="1" ht="16.899999999999999" customHeight="1" x14ac:dyDescent="0.2">
      <c r="A221" s="549"/>
      <c r="B221" s="156"/>
      <c r="C221" s="793"/>
      <c r="D221" s="758" t="s">
        <v>10</v>
      </c>
      <c r="F221" s="1716" t="s">
        <v>101</v>
      </c>
      <c r="G221" s="541" t="s">
        <v>212</v>
      </c>
      <c r="H221" s="1728" t="s">
        <v>221</v>
      </c>
      <c r="I221" s="1867" t="s">
        <v>11</v>
      </c>
      <c r="J221" s="1726"/>
      <c r="K221" s="900">
        <v>52</v>
      </c>
      <c r="L221" s="1724">
        <v>36</v>
      </c>
      <c r="M221" s="766"/>
      <c r="N221" s="88" t="s">
        <v>70</v>
      </c>
      <c r="O221" s="765"/>
      <c r="P221" s="73">
        <v>15</v>
      </c>
      <c r="Q221" s="915">
        <v>11</v>
      </c>
      <c r="R221" s="766"/>
      <c r="S221" s="1108"/>
    </row>
    <row r="222" spans="1:19" s="761" customFormat="1" ht="16.899999999999999" customHeight="1" x14ac:dyDescent="0.2">
      <c r="A222" s="549"/>
      <c r="B222" s="156"/>
      <c r="C222" s="793"/>
      <c r="D222" s="762"/>
      <c r="E222" s="541"/>
      <c r="F222" s="1866"/>
      <c r="G222" s="540"/>
      <c r="H222" s="1729"/>
      <c r="I222" s="1868"/>
      <c r="J222" s="1727"/>
      <c r="K222" s="646"/>
      <c r="L222" s="1725"/>
      <c r="M222" s="763"/>
      <c r="N222" s="74" t="s">
        <v>132</v>
      </c>
      <c r="O222" s="764"/>
      <c r="P222" s="651">
        <v>52</v>
      </c>
      <c r="Q222" s="916">
        <v>36</v>
      </c>
      <c r="R222" s="791"/>
      <c r="S222" s="1109"/>
    </row>
    <row r="223" spans="1:19" s="146" customFormat="1" ht="17.25" customHeight="1" x14ac:dyDescent="0.2">
      <c r="A223" s="308"/>
      <c r="B223" s="156"/>
      <c r="C223" s="793"/>
      <c r="D223" s="298" t="s">
        <v>13</v>
      </c>
      <c r="E223" s="758"/>
      <c r="F223" s="1716" t="s">
        <v>226</v>
      </c>
      <c r="G223" s="554" t="s">
        <v>212</v>
      </c>
      <c r="H223" s="1729"/>
      <c r="I223" s="72" t="s">
        <v>11</v>
      </c>
      <c r="J223" s="767">
        <v>100</v>
      </c>
      <c r="K223" s="532">
        <v>100</v>
      </c>
      <c r="L223" s="516">
        <v>100</v>
      </c>
      <c r="M223" s="529"/>
      <c r="N223" s="9" t="s">
        <v>132</v>
      </c>
      <c r="O223" s="36">
        <v>100</v>
      </c>
      <c r="P223" s="651">
        <v>100</v>
      </c>
      <c r="Q223" s="73">
        <v>100</v>
      </c>
      <c r="R223" s="191"/>
      <c r="S223" s="342"/>
    </row>
    <row r="224" spans="1:19" s="146" customFormat="1" ht="54.75" customHeight="1" x14ac:dyDescent="0.2">
      <c r="A224" s="308"/>
      <c r="B224" s="156"/>
      <c r="C224" s="158"/>
      <c r="D224" s="1161"/>
      <c r="E224" s="1161"/>
      <c r="F224" s="1718"/>
      <c r="G224" s="347"/>
      <c r="H224" s="1730"/>
      <c r="I224" s="161"/>
      <c r="J224" s="379"/>
      <c r="K224" s="760"/>
      <c r="L224" s="1117"/>
      <c r="M224" s="1136"/>
      <c r="N224" s="68" t="s">
        <v>66</v>
      </c>
      <c r="O224" s="36">
        <v>47</v>
      </c>
      <c r="P224" s="2">
        <v>50</v>
      </c>
      <c r="Q224" s="1153">
        <v>50</v>
      </c>
      <c r="R224" s="89"/>
      <c r="S224" s="342"/>
    </row>
    <row r="225" spans="1:21" s="146" customFormat="1" ht="16.5" customHeight="1" x14ac:dyDescent="0.2">
      <c r="A225" s="308"/>
      <c r="B225" s="156"/>
      <c r="C225" s="158"/>
      <c r="D225" s="299" t="s">
        <v>15</v>
      </c>
      <c r="E225" s="299"/>
      <c r="F225" s="1716" t="s">
        <v>163</v>
      </c>
      <c r="G225" s="94" t="s">
        <v>212</v>
      </c>
      <c r="H225" s="1874" t="s">
        <v>148</v>
      </c>
      <c r="I225" s="72" t="s">
        <v>11</v>
      </c>
      <c r="J225" s="381">
        <v>94</v>
      </c>
      <c r="K225" s="911">
        <v>15</v>
      </c>
      <c r="L225" s="516"/>
      <c r="M225" s="529"/>
      <c r="N225" s="195" t="s">
        <v>66</v>
      </c>
      <c r="O225" s="1130">
        <v>44</v>
      </c>
      <c r="P225" s="59">
        <v>5</v>
      </c>
      <c r="Q225" s="964"/>
      <c r="R225" s="952"/>
      <c r="S225" s="342"/>
    </row>
    <row r="226" spans="1:21" s="146" customFormat="1" ht="15.75" customHeight="1" x14ac:dyDescent="0.2">
      <c r="A226" s="308"/>
      <c r="B226" s="156"/>
      <c r="C226" s="158"/>
      <c r="D226" s="299"/>
      <c r="E226" s="299"/>
      <c r="F226" s="1717"/>
      <c r="G226" s="94"/>
      <c r="H226" s="1869"/>
      <c r="I226" s="72"/>
      <c r="J226" s="381"/>
      <c r="K226" s="759"/>
      <c r="L226" s="516"/>
      <c r="M226" s="529"/>
      <c r="N226" s="68" t="s">
        <v>132</v>
      </c>
      <c r="O226" s="36">
        <v>47</v>
      </c>
      <c r="P226" s="1">
        <v>5</v>
      </c>
      <c r="Q226" s="935"/>
      <c r="R226" s="958"/>
      <c r="S226" s="342"/>
    </row>
    <row r="227" spans="1:21" s="146" customFormat="1" ht="17.25" customHeight="1" x14ac:dyDescent="0.2">
      <c r="A227" s="308"/>
      <c r="B227" s="156"/>
      <c r="C227" s="158"/>
      <c r="D227" s="299"/>
      <c r="E227" s="299"/>
      <c r="F227" s="326"/>
      <c r="G227" s="94"/>
      <c r="H227" s="1869"/>
      <c r="I227" s="72"/>
      <c r="J227" s="401"/>
      <c r="K227" s="1138"/>
      <c r="L227" s="1117"/>
      <c r="M227" s="1129"/>
      <c r="N227" s="68" t="s">
        <v>464</v>
      </c>
      <c r="O227" s="36">
        <v>47</v>
      </c>
      <c r="P227" s="1">
        <v>5</v>
      </c>
      <c r="Q227" s="935"/>
      <c r="R227" s="958"/>
      <c r="S227" s="342"/>
    </row>
    <row r="228" spans="1:21" s="146" customFormat="1" ht="20.25" customHeight="1" x14ac:dyDescent="0.2">
      <c r="A228" s="1131"/>
      <c r="B228" s="156"/>
      <c r="C228" s="158"/>
      <c r="D228" s="1871"/>
      <c r="E228" s="1871"/>
      <c r="F228" s="1716" t="s">
        <v>100</v>
      </c>
      <c r="G228" s="1757" t="s">
        <v>252</v>
      </c>
      <c r="H228" s="1874" t="s">
        <v>148</v>
      </c>
      <c r="I228" s="6" t="s">
        <v>11</v>
      </c>
      <c r="J228" s="688">
        <v>122.3</v>
      </c>
      <c r="K228" s="1058"/>
      <c r="L228" s="1117"/>
      <c r="M228" s="1155"/>
      <c r="N228" s="63" t="s">
        <v>66</v>
      </c>
      <c r="O228" s="1140">
        <v>10</v>
      </c>
      <c r="P228" s="879"/>
      <c r="Q228" s="880"/>
      <c r="R228" s="682"/>
      <c r="S228" s="342"/>
    </row>
    <row r="229" spans="1:21" s="146" customFormat="1" ht="18.75" customHeight="1" x14ac:dyDescent="0.2">
      <c r="A229" s="1131"/>
      <c r="B229" s="156"/>
      <c r="C229" s="158"/>
      <c r="D229" s="1872"/>
      <c r="E229" s="1872"/>
      <c r="F229" s="1717"/>
      <c r="G229" s="1873"/>
      <c r="H229" s="1869"/>
      <c r="I229" s="1147" t="s">
        <v>60</v>
      </c>
      <c r="J229" s="1138">
        <v>24.1</v>
      </c>
      <c r="K229" s="1085"/>
      <c r="L229" s="1117"/>
      <c r="M229" s="212"/>
      <c r="N229" s="63"/>
      <c r="O229" s="1164"/>
      <c r="P229" s="842"/>
      <c r="Q229" s="268"/>
      <c r="R229" s="270"/>
      <c r="S229" s="342"/>
    </row>
    <row r="230" spans="1:21" s="146" customFormat="1" ht="14.25" customHeight="1" thickBot="1" x14ac:dyDescent="0.25">
      <c r="A230" s="309"/>
      <c r="B230" s="162"/>
      <c r="C230" s="163"/>
      <c r="D230" s="1162"/>
      <c r="E230" s="1162"/>
      <c r="F230" s="294"/>
      <c r="G230" s="1163"/>
      <c r="H230" s="463"/>
      <c r="I230" s="7" t="s">
        <v>12</v>
      </c>
      <c r="J230" s="567">
        <f>SUM(J221:J229)</f>
        <v>340.40000000000003</v>
      </c>
      <c r="K230" s="669">
        <f>SUM(K221:K227)</f>
        <v>167</v>
      </c>
      <c r="L230" s="83">
        <f>SUM(L221:L227)</f>
        <v>136</v>
      </c>
      <c r="M230" s="670">
        <f>SUM(M221:M227)</f>
        <v>0</v>
      </c>
      <c r="N230" s="301"/>
      <c r="O230" s="301"/>
      <c r="P230" s="851"/>
      <c r="Q230" s="848"/>
      <c r="R230" s="1123"/>
      <c r="S230" s="342"/>
    </row>
    <row r="231" spans="1:21" ht="15.75" customHeight="1" thickBot="1" x14ac:dyDescent="0.25">
      <c r="A231" s="138" t="s">
        <v>13</v>
      </c>
      <c r="B231" s="134" t="s">
        <v>13</v>
      </c>
      <c r="C231" s="1858" t="s">
        <v>16</v>
      </c>
      <c r="D231" s="1859"/>
      <c r="E231" s="1859"/>
      <c r="F231" s="1859"/>
      <c r="G231" s="1859"/>
      <c r="H231" s="1859"/>
      <c r="I231" s="1859"/>
      <c r="J231" s="164">
        <f>J219+J230</f>
        <v>400.00000000000006</v>
      </c>
      <c r="K231" s="164">
        <f>K219+K230</f>
        <v>2085.1999999999998</v>
      </c>
      <c r="L231" s="770">
        <f>L219+L230</f>
        <v>193</v>
      </c>
      <c r="M231" s="725">
        <f>M219+M230</f>
        <v>45</v>
      </c>
      <c r="N231" s="718"/>
      <c r="O231" s="719"/>
      <c r="P231" s="881"/>
      <c r="Q231" s="882"/>
      <c r="R231" s="720"/>
      <c r="S231" s="53"/>
      <c r="U231" s="13"/>
    </row>
    <row r="232" spans="1:21" ht="15.75" customHeight="1" thickBot="1" x14ac:dyDescent="0.25">
      <c r="A232" s="138" t="s">
        <v>13</v>
      </c>
      <c r="B232" s="165" t="s">
        <v>15</v>
      </c>
      <c r="C232" s="1875" t="s">
        <v>25</v>
      </c>
      <c r="D232" s="1876"/>
      <c r="E232" s="1876"/>
      <c r="F232" s="1876"/>
      <c r="G232" s="1876"/>
      <c r="H232" s="1876"/>
      <c r="I232" s="1876"/>
      <c r="J232" s="1876"/>
      <c r="K232" s="1876"/>
      <c r="L232" s="1876"/>
      <c r="M232" s="1876"/>
      <c r="N232" s="1876"/>
      <c r="O232" s="1876"/>
      <c r="P232" s="883"/>
      <c r="Q232" s="882"/>
      <c r="R232" s="720"/>
      <c r="S232" s="1095"/>
    </row>
    <row r="233" spans="1:21" ht="15.6" customHeight="1" x14ac:dyDescent="0.2">
      <c r="A233" s="131" t="s">
        <v>13</v>
      </c>
      <c r="B233" s="132" t="s">
        <v>15</v>
      </c>
      <c r="C233" s="113" t="s">
        <v>10</v>
      </c>
      <c r="D233" s="20"/>
      <c r="E233" s="20"/>
      <c r="F233" s="1902" t="s">
        <v>26</v>
      </c>
      <c r="G233" s="373"/>
      <c r="H233" s="1904"/>
      <c r="I233" s="3"/>
      <c r="J233" s="3"/>
      <c r="K233" s="3"/>
      <c r="L233" s="616"/>
      <c r="M233" s="137"/>
      <c r="N233" s="208"/>
      <c r="O233" s="325"/>
      <c r="P233" s="849"/>
      <c r="Q233" s="850"/>
      <c r="R233" s="211"/>
      <c r="S233" s="342"/>
    </row>
    <row r="234" spans="1:21" ht="13.5" customHeight="1" x14ac:dyDescent="0.2">
      <c r="A234" s="122"/>
      <c r="B234" s="115"/>
      <c r="C234" s="121"/>
      <c r="D234" s="21"/>
      <c r="E234" s="21"/>
      <c r="F234" s="1903"/>
      <c r="G234" s="451"/>
      <c r="H234" s="1905"/>
      <c r="I234" s="44"/>
      <c r="J234" s="44"/>
      <c r="K234" s="44"/>
      <c r="L234" s="617"/>
      <c r="M234" s="17"/>
      <c r="N234" s="209"/>
      <c r="O234" s="995"/>
      <c r="P234" s="884"/>
      <c r="Q234" s="885"/>
      <c r="R234" s="192"/>
      <c r="S234" s="1110"/>
    </row>
    <row r="235" spans="1:21" ht="28.5" customHeight="1" x14ac:dyDescent="0.2">
      <c r="A235" s="122"/>
      <c r="B235" s="115"/>
      <c r="C235" s="166"/>
      <c r="D235" s="1750" t="s">
        <v>10</v>
      </c>
      <c r="E235" s="1750"/>
      <c r="F235" s="321" t="s">
        <v>260</v>
      </c>
      <c r="G235" s="347" t="s">
        <v>212</v>
      </c>
      <c r="H235" s="1722" t="s">
        <v>146</v>
      </c>
      <c r="I235" s="71" t="s">
        <v>11</v>
      </c>
      <c r="J235" s="75">
        <v>698.7</v>
      </c>
      <c r="K235" s="75">
        <f>899-200-199</f>
        <v>500</v>
      </c>
      <c r="L235" s="1227">
        <f>729-199</f>
        <v>530</v>
      </c>
      <c r="M235" s="1231">
        <f>729-199</f>
        <v>530</v>
      </c>
      <c r="N235" s="68" t="s">
        <v>244</v>
      </c>
      <c r="O235" s="944">
        <v>26</v>
      </c>
      <c r="P235" s="1230">
        <v>18</v>
      </c>
      <c r="Q235" s="1229">
        <v>18</v>
      </c>
      <c r="R235" s="192">
        <v>18</v>
      </c>
      <c r="S235" s="342"/>
      <c r="T235" s="200"/>
    </row>
    <row r="236" spans="1:21" ht="26.45" customHeight="1" x14ac:dyDescent="0.2">
      <c r="A236" s="122"/>
      <c r="B236" s="115"/>
      <c r="C236" s="166"/>
      <c r="D236" s="1918"/>
      <c r="E236" s="1918"/>
      <c r="F236" s="326"/>
      <c r="G236" s="262"/>
      <c r="H236" s="1723"/>
      <c r="I236" s="71" t="s">
        <v>60</v>
      </c>
      <c r="J236" s="75">
        <v>432.7</v>
      </c>
      <c r="K236" s="75"/>
      <c r="L236" s="76"/>
      <c r="M236" s="212"/>
      <c r="N236" s="9" t="s">
        <v>210</v>
      </c>
      <c r="O236" s="535">
        <v>41</v>
      </c>
      <c r="P236" s="838"/>
      <c r="Q236" s="268"/>
      <c r="R236" s="155"/>
      <c r="S236" s="342"/>
    </row>
    <row r="237" spans="1:21" ht="103.5" customHeight="1" x14ac:dyDescent="0.2">
      <c r="A237" s="122"/>
      <c r="B237" s="115"/>
      <c r="C237" s="166"/>
      <c r="D237" s="490"/>
      <c r="E237" s="490"/>
      <c r="F237" s="326"/>
      <c r="G237" s="452"/>
      <c r="H237" s="489" t="s">
        <v>221</v>
      </c>
      <c r="I237" s="491" t="s">
        <v>11</v>
      </c>
      <c r="J237" s="75">
        <v>52.2</v>
      </c>
      <c r="K237" s="295"/>
      <c r="L237" s="516"/>
      <c r="M237" s="529"/>
      <c r="N237" s="68" t="s">
        <v>244</v>
      </c>
      <c r="O237" s="36">
        <v>5</v>
      </c>
      <c r="P237" s="339"/>
      <c r="Q237" s="834"/>
      <c r="R237" s="191"/>
      <c r="S237" s="342"/>
    </row>
    <row r="238" spans="1:21" s="167" customFormat="1" ht="16.5" customHeight="1" x14ac:dyDescent="0.2">
      <c r="A238" s="122"/>
      <c r="B238" s="115"/>
      <c r="C238" s="166"/>
      <c r="D238" s="966" t="s">
        <v>13</v>
      </c>
      <c r="E238" s="966"/>
      <c r="F238" s="1716" t="s">
        <v>55</v>
      </c>
      <c r="G238" s="968" t="s">
        <v>212</v>
      </c>
      <c r="H238" s="1728" t="s">
        <v>146</v>
      </c>
      <c r="I238" s="6" t="s">
        <v>11</v>
      </c>
      <c r="J238" s="8">
        <v>34.5</v>
      </c>
      <c r="K238" s="75">
        <v>31.8</v>
      </c>
      <c r="L238" s="510">
        <v>34.6</v>
      </c>
      <c r="M238" s="536">
        <v>34.6</v>
      </c>
      <c r="N238" s="519" t="s">
        <v>66</v>
      </c>
      <c r="O238" s="535">
        <v>93</v>
      </c>
      <c r="P238" s="647">
        <v>93</v>
      </c>
      <c r="Q238" s="1009">
        <v>93</v>
      </c>
      <c r="R238" s="933">
        <v>93</v>
      </c>
      <c r="S238" s="342"/>
    </row>
    <row r="239" spans="1:21" s="167" customFormat="1" ht="24" customHeight="1" x14ac:dyDescent="0.2">
      <c r="A239" s="122"/>
      <c r="B239" s="115"/>
      <c r="C239" s="166"/>
      <c r="D239" s="267"/>
      <c r="E239" s="967"/>
      <c r="F239" s="1718"/>
      <c r="G239" s="969"/>
      <c r="H239" s="1730"/>
      <c r="I239" s="6" t="s">
        <v>60</v>
      </c>
      <c r="J239" s="8"/>
      <c r="K239" s="75">
        <v>2.8</v>
      </c>
      <c r="L239" s="954"/>
      <c r="M239" s="982"/>
      <c r="N239" s="936"/>
      <c r="O239" s="944"/>
      <c r="P239" s="339"/>
      <c r="Q239" s="885"/>
      <c r="R239" s="192"/>
      <c r="S239" s="342"/>
    </row>
    <row r="240" spans="1:21" ht="16.5" customHeight="1" x14ac:dyDescent="0.2">
      <c r="A240" s="122"/>
      <c r="B240" s="115"/>
      <c r="C240" s="166"/>
      <c r="D240" s="264" t="s">
        <v>15</v>
      </c>
      <c r="E240" s="306"/>
      <c r="F240" s="1716" t="s">
        <v>30</v>
      </c>
      <c r="G240" s="347" t="s">
        <v>212</v>
      </c>
      <c r="H240" s="1728" t="s">
        <v>146</v>
      </c>
      <c r="I240" s="6" t="s">
        <v>11</v>
      </c>
      <c r="J240" s="8">
        <v>98</v>
      </c>
      <c r="K240" s="75">
        <v>120</v>
      </c>
      <c r="L240" s="76">
        <v>120</v>
      </c>
      <c r="M240" s="536">
        <v>120</v>
      </c>
      <c r="N240" s="1710" t="s">
        <v>419</v>
      </c>
      <c r="O240" s="535">
        <v>31</v>
      </c>
      <c r="P240" s="647">
        <v>31</v>
      </c>
      <c r="Q240" s="951">
        <v>31</v>
      </c>
      <c r="R240" s="155">
        <v>31</v>
      </c>
      <c r="S240" s="342"/>
    </row>
    <row r="241" spans="1:19" ht="24.75" customHeight="1" x14ac:dyDescent="0.2">
      <c r="A241" s="122"/>
      <c r="B241" s="115"/>
      <c r="C241" s="166"/>
      <c r="D241" s="267"/>
      <c r="E241" s="1285"/>
      <c r="F241" s="1717"/>
      <c r="G241" s="1288"/>
      <c r="H241" s="1730"/>
      <c r="I241" s="161" t="s">
        <v>60</v>
      </c>
      <c r="J241" s="379">
        <v>15.8</v>
      </c>
      <c r="K241" s="295"/>
      <c r="L241" s="511"/>
      <c r="M241" s="212"/>
      <c r="N241" s="1814"/>
      <c r="O241" s="503"/>
      <c r="P241" s="886"/>
      <c r="Q241" s="887"/>
      <c r="R241" s="680"/>
      <c r="S241" s="342"/>
    </row>
    <row r="242" spans="1:19" ht="104.25" customHeight="1" x14ac:dyDescent="0.2">
      <c r="A242" s="122"/>
      <c r="B242" s="115"/>
      <c r="C242" s="166"/>
      <c r="D242" s="1286"/>
      <c r="E242" s="1286"/>
      <c r="F242" s="1281"/>
      <c r="G242" s="1288"/>
      <c r="H242" s="1282" t="s">
        <v>221</v>
      </c>
      <c r="I242" s="1290" t="s">
        <v>11</v>
      </c>
      <c r="J242" s="1291">
        <v>1.9</v>
      </c>
      <c r="K242" s="1291"/>
      <c r="L242" s="1284"/>
      <c r="M242" s="1287"/>
      <c r="N242" s="1289" t="s">
        <v>419</v>
      </c>
      <c r="O242" s="1283">
        <v>1</v>
      </c>
      <c r="P242" s="1294"/>
      <c r="Q242" s="887"/>
      <c r="R242" s="680"/>
      <c r="S242" s="342"/>
    </row>
    <row r="243" spans="1:19" ht="37.5" customHeight="1" x14ac:dyDescent="0.2">
      <c r="A243" s="122"/>
      <c r="B243" s="115"/>
      <c r="C243" s="166"/>
      <c r="D243" s="307" t="s">
        <v>17</v>
      </c>
      <c r="E243" s="307"/>
      <c r="F243" s="326" t="s">
        <v>32</v>
      </c>
      <c r="G243" s="972" t="s">
        <v>212</v>
      </c>
      <c r="H243" s="1063" t="s">
        <v>146</v>
      </c>
      <c r="I243" s="161" t="s">
        <v>11</v>
      </c>
      <c r="J243" s="379">
        <v>31</v>
      </c>
      <c r="K243" s="533">
        <v>56</v>
      </c>
      <c r="L243" s="511">
        <f>56-20</f>
        <v>36</v>
      </c>
      <c r="M243" s="530">
        <f>56-20</f>
        <v>36</v>
      </c>
      <c r="N243" s="521" t="s">
        <v>245</v>
      </c>
      <c r="O243" s="503">
        <v>4</v>
      </c>
      <c r="P243" s="964">
        <v>4</v>
      </c>
      <c r="Q243" s="964">
        <v>3</v>
      </c>
      <c r="R243" s="89">
        <v>3</v>
      </c>
      <c r="S243" s="342"/>
    </row>
    <row r="244" spans="1:19" ht="105" customHeight="1" x14ac:dyDescent="0.2">
      <c r="A244" s="122"/>
      <c r="B244" s="115"/>
      <c r="C244" s="166"/>
      <c r="D244" s="1069"/>
      <c r="E244" s="1069"/>
      <c r="F244" s="326"/>
      <c r="G244" s="1070"/>
      <c r="H244" s="89" t="s">
        <v>456</v>
      </c>
      <c r="I244" s="1068" t="s">
        <v>11</v>
      </c>
      <c r="J244" s="1066">
        <v>10</v>
      </c>
      <c r="K244" s="1066"/>
      <c r="L244" s="1062"/>
      <c r="M244" s="1065"/>
      <c r="N244" s="1067" t="s">
        <v>245</v>
      </c>
      <c r="O244" s="1064">
        <v>1</v>
      </c>
      <c r="P244" s="1072"/>
      <c r="Q244" s="1071"/>
      <c r="R244" s="89"/>
      <c r="S244" s="342"/>
    </row>
    <row r="245" spans="1:19" ht="17.25" customHeight="1" x14ac:dyDescent="0.2">
      <c r="A245" s="122"/>
      <c r="B245" s="115"/>
      <c r="C245" s="166"/>
      <c r="D245" s="967"/>
      <c r="E245" s="967"/>
      <c r="F245" s="326"/>
      <c r="G245" s="968"/>
      <c r="H245" s="1722" t="s">
        <v>146</v>
      </c>
      <c r="I245" s="975" t="s">
        <v>11</v>
      </c>
      <c r="J245" s="984"/>
      <c r="K245" s="984">
        <v>20</v>
      </c>
      <c r="L245" s="955"/>
      <c r="M245" s="977"/>
      <c r="N245" s="970" t="s">
        <v>454</v>
      </c>
      <c r="O245" s="944"/>
      <c r="P245" s="651">
        <v>1</v>
      </c>
      <c r="Q245" s="73"/>
      <c r="R245" s="89"/>
      <c r="S245" s="342"/>
    </row>
    <row r="246" spans="1:19" ht="27.75" customHeight="1" x14ac:dyDescent="0.2">
      <c r="A246" s="122"/>
      <c r="B246" s="115"/>
      <c r="C246" s="166"/>
      <c r="D246" s="967"/>
      <c r="E246" s="967"/>
      <c r="F246" s="973"/>
      <c r="G246" s="969"/>
      <c r="H246" s="1719"/>
      <c r="I246" s="975" t="s">
        <v>11</v>
      </c>
      <c r="J246" s="984"/>
      <c r="K246" s="984"/>
      <c r="L246" s="955">
        <v>100</v>
      </c>
      <c r="M246" s="977"/>
      <c r="N246" s="970" t="s">
        <v>244</v>
      </c>
      <c r="O246" s="944"/>
      <c r="P246" s="1007"/>
      <c r="Q246" s="951">
        <v>1</v>
      </c>
      <c r="R246" s="89"/>
      <c r="S246" s="342"/>
    </row>
    <row r="247" spans="1:19" ht="18" customHeight="1" x14ac:dyDescent="0.2">
      <c r="A247" s="122"/>
      <c r="B247" s="115"/>
      <c r="C247" s="166"/>
      <c r="D247" s="221" t="s">
        <v>18</v>
      </c>
      <c r="E247" s="221"/>
      <c r="F247" s="38" t="s">
        <v>29</v>
      </c>
      <c r="G247" s="415" t="s">
        <v>212</v>
      </c>
      <c r="H247" s="349"/>
      <c r="I247" s="161" t="s">
        <v>11</v>
      </c>
      <c r="J247" s="379">
        <v>16.2</v>
      </c>
      <c r="K247" s="533">
        <v>18</v>
      </c>
      <c r="L247" s="511">
        <v>18</v>
      </c>
      <c r="M247" s="530">
        <v>18</v>
      </c>
      <c r="N247" s="513" t="s">
        <v>33</v>
      </c>
      <c r="O247" s="36">
        <v>38</v>
      </c>
      <c r="P247" s="986">
        <v>39.4</v>
      </c>
      <c r="Q247" s="954">
        <v>39.4</v>
      </c>
      <c r="R247" s="212">
        <v>39.4</v>
      </c>
      <c r="S247" s="342"/>
    </row>
    <row r="248" spans="1:19" ht="18" customHeight="1" x14ac:dyDescent="0.2">
      <c r="A248" s="122"/>
      <c r="B248" s="115"/>
      <c r="C248" s="121"/>
      <c r="D248" s="264" t="s">
        <v>58</v>
      </c>
      <c r="E248" s="264"/>
      <c r="F248" s="302" t="s">
        <v>31</v>
      </c>
      <c r="G248" s="347" t="s">
        <v>212</v>
      </c>
      <c r="H248" s="349"/>
      <c r="I248" s="161" t="s">
        <v>11</v>
      </c>
      <c r="J248" s="407">
        <v>272.60000000000002</v>
      </c>
      <c r="K248" s="409">
        <v>248</v>
      </c>
      <c r="L248" s="618">
        <v>270</v>
      </c>
      <c r="M248" s="596">
        <v>270</v>
      </c>
      <c r="N248" s="1710" t="s">
        <v>89</v>
      </c>
      <c r="O248" s="528">
        <v>103</v>
      </c>
      <c r="P248" s="1">
        <v>103</v>
      </c>
      <c r="Q248" s="935">
        <v>103</v>
      </c>
      <c r="R248" s="496">
        <v>104</v>
      </c>
      <c r="S248" s="342"/>
    </row>
    <row r="249" spans="1:19" ht="18" customHeight="1" x14ac:dyDescent="0.2">
      <c r="A249" s="122"/>
      <c r="B249" s="115"/>
      <c r="C249" s="121"/>
      <c r="D249" s="267"/>
      <c r="E249" s="267"/>
      <c r="F249" s="939"/>
      <c r="G249" s="942"/>
      <c r="H249" s="370"/>
      <c r="I249" s="72" t="s">
        <v>60</v>
      </c>
      <c r="J249" s="408"/>
      <c r="K249" s="409">
        <v>22</v>
      </c>
      <c r="L249" s="618"/>
      <c r="M249" s="596"/>
      <c r="N249" s="1785"/>
      <c r="O249" s="979"/>
      <c r="P249" s="839"/>
      <c r="Q249" s="268"/>
      <c r="R249" s="155"/>
      <c r="S249" s="342"/>
    </row>
    <row r="250" spans="1:19" ht="14.45" customHeight="1" x14ac:dyDescent="0.2">
      <c r="A250" s="122"/>
      <c r="B250" s="115"/>
      <c r="C250" s="121"/>
      <c r="D250" s="265"/>
      <c r="E250" s="265"/>
      <c r="F250" s="304"/>
      <c r="G250" s="452"/>
      <c r="H250" s="370"/>
      <c r="I250" s="45" t="s">
        <v>14</v>
      </c>
      <c r="J250" s="408">
        <v>2.9</v>
      </c>
      <c r="K250" s="771">
        <v>2.9</v>
      </c>
      <c r="L250" s="619">
        <v>2.9</v>
      </c>
      <c r="M250" s="193">
        <v>2.9</v>
      </c>
      <c r="N250" s="1814"/>
      <c r="O250" s="528"/>
      <c r="P250" s="842"/>
      <c r="Q250" s="268"/>
      <c r="R250" s="155"/>
      <c r="S250" s="342"/>
    </row>
    <row r="251" spans="1:19" ht="17.25" customHeight="1" x14ac:dyDescent="0.2">
      <c r="A251" s="122"/>
      <c r="B251" s="115"/>
      <c r="C251" s="166"/>
      <c r="D251" s="307" t="s">
        <v>59</v>
      </c>
      <c r="E251" s="307"/>
      <c r="F251" s="322" t="s">
        <v>36</v>
      </c>
      <c r="G251" s="415" t="s">
        <v>212</v>
      </c>
      <c r="H251" s="370"/>
      <c r="I251" s="201" t="s">
        <v>11</v>
      </c>
      <c r="J251" s="407">
        <v>192.4</v>
      </c>
      <c r="K251" s="407">
        <f>180-30</f>
        <v>150</v>
      </c>
      <c r="L251" s="619">
        <f>180-30</f>
        <v>150</v>
      </c>
      <c r="M251" s="597">
        <f>180-30</f>
        <v>150</v>
      </c>
      <c r="N251" s="68" t="s">
        <v>66</v>
      </c>
      <c r="O251" s="36">
        <v>10</v>
      </c>
      <c r="P251" s="651">
        <v>5</v>
      </c>
      <c r="Q251" s="73">
        <v>5</v>
      </c>
      <c r="R251" s="191">
        <v>5</v>
      </c>
      <c r="S251" s="342"/>
    </row>
    <row r="252" spans="1:19" ht="29.25" customHeight="1" x14ac:dyDescent="0.2">
      <c r="A252" s="122"/>
      <c r="B252" s="115"/>
      <c r="C252" s="166"/>
      <c r="D252" s="221" t="s">
        <v>102</v>
      </c>
      <c r="E252" s="221"/>
      <c r="F252" s="64" t="s">
        <v>144</v>
      </c>
      <c r="G252" s="207" t="s">
        <v>212</v>
      </c>
      <c r="H252" s="370"/>
      <c r="I252" s="201" t="s">
        <v>11</v>
      </c>
      <c r="J252" s="407">
        <v>260.3</v>
      </c>
      <c r="K252" s="407">
        <f>370-109.7-60.3</f>
        <v>200</v>
      </c>
      <c r="L252" s="619">
        <f>370-109.7-60.3</f>
        <v>200</v>
      </c>
      <c r="M252" s="597">
        <f>370-109.7-60.3</f>
        <v>200</v>
      </c>
      <c r="N252" s="68" t="s">
        <v>66</v>
      </c>
      <c r="O252" s="503">
        <v>9</v>
      </c>
      <c r="P252" s="12">
        <v>7</v>
      </c>
      <c r="Q252" s="73">
        <v>7</v>
      </c>
      <c r="R252" s="191">
        <v>7</v>
      </c>
      <c r="S252" s="342"/>
    </row>
    <row r="253" spans="1:19" ht="18" customHeight="1" x14ac:dyDescent="0.2">
      <c r="A253" s="122"/>
      <c r="B253" s="115"/>
      <c r="C253" s="166"/>
      <c r="D253" s="221" t="s">
        <v>103</v>
      </c>
      <c r="E253" s="221"/>
      <c r="F253" s="304" t="s">
        <v>51</v>
      </c>
      <c r="G253" s="207" t="s">
        <v>212</v>
      </c>
      <c r="H253" s="370"/>
      <c r="I253" s="201" t="s">
        <v>11</v>
      </c>
      <c r="J253" s="407">
        <v>200.5</v>
      </c>
      <c r="K253" s="407">
        <f>300-99.5</f>
        <v>200.5</v>
      </c>
      <c r="L253" s="619">
        <f>300-99.5</f>
        <v>200.5</v>
      </c>
      <c r="M253" s="597">
        <f>300-99.5</f>
        <v>200.5</v>
      </c>
      <c r="N253" s="68" t="s">
        <v>66</v>
      </c>
      <c r="O253" s="503">
        <v>12</v>
      </c>
      <c r="P253" s="1">
        <v>7</v>
      </c>
      <c r="Q253" s="1175">
        <v>7</v>
      </c>
      <c r="R253" s="1176">
        <v>7</v>
      </c>
      <c r="S253" s="342"/>
    </row>
    <row r="254" spans="1:19" ht="16.5" customHeight="1" x14ac:dyDescent="0.2">
      <c r="A254" s="122"/>
      <c r="B254" s="115"/>
      <c r="C254" s="121"/>
      <c r="D254" s="267" t="s">
        <v>4</v>
      </c>
      <c r="E254" s="267"/>
      <c r="F254" s="1716" t="s">
        <v>261</v>
      </c>
      <c r="G254" s="1783" t="s">
        <v>212</v>
      </c>
      <c r="H254" s="370"/>
      <c r="I254" s="71" t="s">
        <v>11</v>
      </c>
      <c r="J254" s="409">
        <f>184+4.2</f>
        <v>188.2</v>
      </c>
      <c r="K254" s="469">
        <v>24</v>
      </c>
      <c r="L254" s="615">
        <v>262</v>
      </c>
      <c r="M254" s="595">
        <v>51.5</v>
      </c>
      <c r="N254" s="506" t="s">
        <v>91</v>
      </c>
      <c r="O254" s="528">
        <v>2</v>
      </c>
      <c r="P254" s="12">
        <v>2</v>
      </c>
      <c r="Q254" s="73">
        <v>1</v>
      </c>
      <c r="R254" s="191"/>
      <c r="S254" s="342"/>
    </row>
    <row r="255" spans="1:19" ht="18" customHeight="1" x14ac:dyDescent="0.2">
      <c r="A255" s="122"/>
      <c r="B255" s="115"/>
      <c r="C255" s="121"/>
      <c r="D255" s="267"/>
      <c r="E255" s="267"/>
      <c r="F255" s="1718"/>
      <c r="G255" s="1914"/>
      <c r="H255" s="370"/>
      <c r="I255" s="71" t="s">
        <v>60</v>
      </c>
      <c r="J255" s="75">
        <v>9.9</v>
      </c>
      <c r="K255" s="75">
        <v>34.1</v>
      </c>
      <c r="L255" s="1251"/>
      <c r="M255" s="1253"/>
      <c r="N255" s="1250" t="s">
        <v>94</v>
      </c>
      <c r="O255" s="1252">
        <v>2</v>
      </c>
      <c r="P255" s="2">
        <v>2</v>
      </c>
      <c r="Q255" s="964">
        <v>2</v>
      </c>
      <c r="R255" s="192">
        <v>1</v>
      </c>
      <c r="S255" s="342"/>
    </row>
    <row r="256" spans="1:19" ht="27" customHeight="1" x14ac:dyDescent="0.2">
      <c r="A256" s="122"/>
      <c r="B256" s="115"/>
      <c r="C256" s="121"/>
      <c r="D256" s="263" t="s">
        <v>104</v>
      </c>
      <c r="E256" s="263"/>
      <c r="F256" s="38" t="s">
        <v>78</v>
      </c>
      <c r="G256" s="256" t="s">
        <v>212</v>
      </c>
      <c r="H256" s="370"/>
      <c r="I256" s="6" t="s">
        <v>11</v>
      </c>
      <c r="J256" s="407">
        <f>40-18.7</f>
        <v>21.3</v>
      </c>
      <c r="K256" s="409">
        <v>40</v>
      </c>
      <c r="L256" s="618">
        <v>40</v>
      </c>
      <c r="M256" s="596">
        <v>40</v>
      </c>
      <c r="N256" s="1255" t="s">
        <v>66</v>
      </c>
      <c r="O256" s="1252">
        <v>33</v>
      </c>
      <c r="P256" s="12">
        <v>33</v>
      </c>
      <c r="Q256" s="73">
        <v>33</v>
      </c>
      <c r="R256" s="624">
        <v>33</v>
      </c>
      <c r="S256" s="342"/>
    </row>
    <row r="257" spans="1:20" ht="18" customHeight="1" x14ac:dyDescent="0.2">
      <c r="A257" s="122"/>
      <c r="B257" s="115"/>
      <c r="C257" s="121"/>
      <c r="D257" s="263" t="s">
        <v>105</v>
      </c>
      <c r="E257" s="263"/>
      <c r="F257" s="38" t="s">
        <v>262</v>
      </c>
      <c r="G257" s="360" t="s">
        <v>212</v>
      </c>
      <c r="H257" s="370"/>
      <c r="I257" s="71" t="s">
        <v>11</v>
      </c>
      <c r="J257" s="409">
        <v>48.9</v>
      </c>
      <c r="K257" s="409">
        <f>110-60</f>
        <v>50</v>
      </c>
      <c r="L257" s="618">
        <f>110-60</f>
        <v>50</v>
      </c>
      <c r="M257" s="596">
        <f>110-60</f>
        <v>50</v>
      </c>
      <c r="N257" s="68" t="s">
        <v>66</v>
      </c>
      <c r="O257" s="36">
        <v>1</v>
      </c>
      <c r="P257" s="913">
        <v>1</v>
      </c>
      <c r="Q257" s="1226">
        <v>1</v>
      </c>
      <c r="R257" s="155">
        <v>1</v>
      </c>
      <c r="S257" s="342"/>
    </row>
    <row r="258" spans="1:20" ht="17.25" customHeight="1" x14ac:dyDescent="0.2">
      <c r="A258" s="122"/>
      <c r="B258" s="115"/>
      <c r="C258" s="121"/>
      <c r="D258" s="307" t="s">
        <v>106</v>
      </c>
      <c r="E258" s="296"/>
      <c r="F258" s="322" t="s">
        <v>256</v>
      </c>
      <c r="G258" s="415" t="s">
        <v>212</v>
      </c>
      <c r="H258" s="370"/>
      <c r="I258" s="6" t="s">
        <v>11</v>
      </c>
      <c r="J258" s="688">
        <v>11.4</v>
      </c>
      <c r="K258" s="295">
        <v>15</v>
      </c>
      <c r="L258" s="76">
        <v>15</v>
      </c>
      <c r="M258" s="212">
        <v>15</v>
      </c>
      <c r="N258" s="63" t="s">
        <v>66</v>
      </c>
      <c r="O258" s="528">
        <v>90</v>
      </c>
      <c r="P258" s="1082">
        <v>90</v>
      </c>
      <c r="Q258" s="1076">
        <v>90</v>
      </c>
      <c r="R258" s="191">
        <v>90</v>
      </c>
      <c r="S258" s="342"/>
    </row>
    <row r="259" spans="1:20" ht="18.75" customHeight="1" x14ac:dyDescent="0.2">
      <c r="A259" s="122"/>
      <c r="B259" s="115"/>
      <c r="C259" s="121"/>
      <c r="D259" s="264"/>
      <c r="E259" s="264"/>
      <c r="F259" s="1148" t="s">
        <v>253</v>
      </c>
      <c r="G259" s="1152" t="s">
        <v>212</v>
      </c>
      <c r="H259" s="1127"/>
      <c r="I259" s="1147" t="s">
        <v>11</v>
      </c>
      <c r="J259" s="1138">
        <v>3</v>
      </c>
      <c r="K259" s="1137"/>
      <c r="L259" s="1116"/>
      <c r="M259" s="1155"/>
      <c r="N259" s="1139" t="s">
        <v>254</v>
      </c>
      <c r="O259" s="1133">
        <v>35</v>
      </c>
      <c r="P259" s="835"/>
      <c r="Q259" s="836"/>
      <c r="R259" s="1127"/>
      <c r="S259" s="342"/>
    </row>
    <row r="260" spans="1:20" ht="16.899999999999999" customHeight="1" thickBot="1" x14ac:dyDescent="0.25">
      <c r="A260" s="133"/>
      <c r="B260" s="134"/>
      <c r="C260" s="135"/>
      <c r="D260" s="280"/>
      <c r="E260" s="280"/>
      <c r="F260" s="206"/>
      <c r="G260" s="297"/>
      <c r="H260" s="988"/>
      <c r="I260" s="7" t="s">
        <v>12</v>
      </c>
      <c r="J260" s="34">
        <f>SUM(J235:J259)</f>
        <v>2602.400000000001</v>
      </c>
      <c r="K260" s="34">
        <f>SUM(K235:K258)</f>
        <v>1735.1</v>
      </c>
      <c r="L260" s="80">
        <f>SUM(L235:L258)</f>
        <v>2029</v>
      </c>
      <c r="M260" s="78">
        <f>SUM(M235:M258)</f>
        <v>1718.5</v>
      </c>
      <c r="N260" s="69"/>
      <c r="O260" s="1141"/>
      <c r="P260" s="851"/>
      <c r="Q260" s="848"/>
      <c r="R260" s="155"/>
      <c r="S260" s="342"/>
    </row>
    <row r="261" spans="1:20" s="146" customFormat="1" ht="89.25" customHeight="1" x14ac:dyDescent="0.2">
      <c r="A261" s="1739" t="s">
        <v>13</v>
      </c>
      <c r="B261" s="1911" t="s">
        <v>15</v>
      </c>
      <c r="C261" s="158" t="s">
        <v>13</v>
      </c>
      <c r="D261" s="42"/>
      <c r="E261" s="37"/>
      <c r="F261" s="1774" t="s">
        <v>131</v>
      </c>
      <c r="G261" s="1913" t="s">
        <v>212</v>
      </c>
      <c r="H261" s="1832" t="s">
        <v>221</v>
      </c>
      <c r="I261" s="47" t="s">
        <v>11</v>
      </c>
      <c r="J261" s="410">
        <v>33</v>
      </c>
      <c r="K261" s="671">
        <v>31.8</v>
      </c>
      <c r="L261" s="274">
        <v>32</v>
      </c>
      <c r="M261" s="273">
        <v>32</v>
      </c>
      <c r="N261" s="1793" t="s">
        <v>116</v>
      </c>
      <c r="O261" s="502">
        <v>300</v>
      </c>
      <c r="P261" s="59">
        <v>300</v>
      </c>
      <c r="Q261" s="829">
        <v>300</v>
      </c>
      <c r="R261" s="679">
        <v>300</v>
      </c>
      <c r="S261" s="342"/>
    </row>
    <row r="262" spans="1:20" s="146" customFormat="1" ht="14.25" customHeight="1" thickBot="1" x14ac:dyDescent="0.25">
      <c r="A262" s="1740"/>
      <c r="B262" s="1912"/>
      <c r="C262" s="168"/>
      <c r="D262" s="32"/>
      <c r="E262" s="32"/>
      <c r="F262" s="1775"/>
      <c r="G262" s="1837"/>
      <c r="H262" s="1833"/>
      <c r="I262" s="7" t="s">
        <v>12</v>
      </c>
      <c r="J262" s="48">
        <f t="shared" ref="J262:M262" si="6">SUM(J261:J261)</f>
        <v>33</v>
      </c>
      <c r="K262" s="669">
        <f t="shared" si="6"/>
        <v>31.8</v>
      </c>
      <c r="L262" s="81">
        <f t="shared" si="6"/>
        <v>32</v>
      </c>
      <c r="M262" s="670">
        <f t="shared" si="6"/>
        <v>32</v>
      </c>
      <c r="N262" s="1711"/>
      <c r="O262" s="526"/>
      <c r="P262" s="851"/>
      <c r="Q262" s="268"/>
      <c r="R262" s="155"/>
      <c r="S262" s="342"/>
    </row>
    <row r="263" spans="1:20" ht="16.5" customHeight="1" x14ac:dyDescent="0.2">
      <c r="A263" s="131" t="s">
        <v>13</v>
      </c>
      <c r="B263" s="132" t="s">
        <v>15</v>
      </c>
      <c r="C263" s="157" t="s">
        <v>15</v>
      </c>
      <c r="D263" s="25"/>
      <c r="E263" s="25"/>
      <c r="F263" s="1774" t="s">
        <v>77</v>
      </c>
      <c r="G263" s="1836" t="s">
        <v>212</v>
      </c>
      <c r="H263" s="374" t="s">
        <v>140</v>
      </c>
      <c r="I263" s="5" t="s">
        <v>11</v>
      </c>
      <c r="J263" s="380"/>
      <c r="K263" s="531">
        <v>50</v>
      </c>
      <c r="L263" s="896">
        <v>40</v>
      </c>
      <c r="M263" s="82">
        <v>40</v>
      </c>
      <c r="N263" s="62" t="s">
        <v>92</v>
      </c>
      <c r="O263" s="889"/>
      <c r="P263" s="913">
        <v>8</v>
      </c>
      <c r="Q263" s="892">
        <v>6</v>
      </c>
      <c r="R263" s="211">
        <v>6</v>
      </c>
      <c r="S263" s="342"/>
    </row>
    <row r="264" spans="1:20" ht="15" customHeight="1" thickBot="1" x14ac:dyDescent="0.25">
      <c r="A264" s="133"/>
      <c r="B264" s="134"/>
      <c r="C264" s="169"/>
      <c r="D264" s="317"/>
      <c r="E264" s="317"/>
      <c r="F264" s="1775"/>
      <c r="G264" s="1837"/>
      <c r="H264" s="375"/>
      <c r="I264" s="7" t="s">
        <v>12</v>
      </c>
      <c r="J264" s="34">
        <f>SUM(J263:J263)</f>
        <v>0</v>
      </c>
      <c r="K264" s="34">
        <f t="shared" ref="K264:M264" si="7">SUM(K263:K263)</f>
        <v>50</v>
      </c>
      <c r="L264" s="724">
        <f t="shared" si="7"/>
        <v>40</v>
      </c>
      <c r="M264" s="653">
        <f t="shared" si="7"/>
        <v>40</v>
      </c>
      <c r="N264" s="69"/>
      <c r="O264" s="46"/>
      <c r="P264" s="842"/>
      <c r="Q264" s="268"/>
      <c r="R264" s="155"/>
      <c r="S264" s="1111"/>
    </row>
    <row r="265" spans="1:20" ht="28.5" customHeight="1" x14ac:dyDescent="0.2">
      <c r="A265" s="131" t="s">
        <v>13</v>
      </c>
      <c r="B265" s="132" t="s">
        <v>15</v>
      </c>
      <c r="C265" s="70" t="s">
        <v>17</v>
      </c>
      <c r="D265" s="25"/>
      <c r="E265" s="25"/>
      <c r="F265" s="312" t="s">
        <v>56</v>
      </c>
      <c r="G265" s="170"/>
      <c r="H265" s="996"/>
      <c r="I265" s="5"/>
      <c r="J265" s="380"/>
      <c r="K265" s="531"/>
      <c r="L265" s="515"/>
      <c r="M265" s="82"/>
      <c r="N265" s="522"/>
      <c r="O265" s="501"/>
      <c r="P265" s="845"/>
      <c r="Q265" s="846"/>
      <c r="R265" s="678"/>
      <c r="S265" s="65"/>
    </row>
    <row r="266" spans="1:20" s="18" customFormat="1" ht="16.5" customHeight="1" x14ac:dyDescent="0.2">
      <c r="A266" s="122"/>
      <c r="B266" s="115"/>
      <c r="C266" s="153"/>
      <c r="D266" s="306" t="s">
        <v>10</v>
      </c>
      <c r="E266" s="306"/>
      <c r="F266" s="1759" t="s">
        <v>465</v>
      </c>
      <c r="G266" s="228" t="s">
        <v>212</v>
      </c>
      <c r="H266" s="1899" t="s">
        <v>146</v>
      </c>
      <c r="I266" s="154" t="s">
        <v>11</v>
      </c>
      <c r="J266" s="411">
        <v>16.600000000000001</v>
      </c>
      <c r="K266" s="409">
        <v>16.8</v>
      </c>
      <c r="L266" s="618">
        <v>17.8</v>
      </c>
      <c r="M266" s="596">
        <v>17.8</v>
      </c>
      <c r="N266" s="269" t="s">
        <v>93</v>
      </c>
      <c r="O266" s="713">
        <v>79</v>
      </c>
      <c r="P266" s="1">
        <v>90</v>
      </c>
      <c r="Q266" s="935">
        <v>90</v>
      </c>
      <c r="R266" s="933">
        <v>90</v>
      </c>
      <c r="S266" s="342"/>
    </row>
    <row r="267" spans="1:20" s="18" customFormat="1" ht="16.5" customHeight="1" x14ac:dyDescent="0.2">
      <c r="A267" s="122"/>
      <c r="B267" s="115"/>
      <c r="C267" s="153"/>
      <c r="D267" s="967"/>
      <c r="E267" s="967"/>
      <c r="F267" s="1760"/>
      <c r="G267" s="232"/>
      <c r="H267" s="1900"/>
      <c r="I267" s="154" t="s">
        <v>60</v>
      </c>
      <c r="J267" s="409"/>
      <c r="K267" s="409">
        <v>1</v>
      </c>
      <c r="L267" s="618"/>
      <c r="M267" s="596"/>
      <c r="N267" s="1010"/>
      <c r="O267" s="702"/>
      <c r="P267" s="645"/>
      <c r="Q267" s="964"/>
      <c r="R267" s="192"/>
      <c r="S267" s="342"/>
    </row>
    <row r="268" spans="1:20" s="18" customFormat="1" ht="28.5" customHeight="1" x14ac:dyDescent="0.2">
      <c r="A268" s="122"/>
      <c r="B268" s="115"/>
      <c r="C268" s="153"/>
      <c r="D268" s="307"/>
      <c r="E268" s="307"/>
      <c r="F268" s="1761"/>
      <c r="G268" s="171"/>
      <c r="H268" s="1900"/>
      <c r="I268" s="154" t="s">
        <v>11</v>
      </c>
      <c r="J268" s="409">
        <v>37</v>
      </c>
      <c r="K268" s="409">
        <v>88</v>
      </c>
      <c r="L268" s="618"/>
      <c r="M268" s="596"/>
      <c r="N268" s="269" t="s">
        <v>246</v>
      </c>
      <c r="O268" s="713">
        <v>28</v>
      </c>
      <c r="P268" s="12">
        <v>10</v>
      </c>
      <c r="Q268" s="73"/>
      <c r="R268" s="191"/>
      <c r="S268" s="342"/>
    </row>
    <row r="269" spans="1:20" s="18" customFormat="1" ht="28.5" customHeight="1" x14ac:dyDescent="0.2">
      <c r="A269" s="122"/>
      <c r="B269" s="117"/>
      <c r="C269" s="153"/>
      <c r="D269" s="306" t="s">
        <v>13</v>
      </c>
      <c r="E269" s="306"/>
      <c r="F269" s="1293" t="s">
        <v>469</v>
      </c>
      <c r="G269" s="350" t="s">
        <v>213</v>
      </c>
      <c r="H269" s="1900"/>
      <c r="I269" s="406" t="s">
        <v>11</v>
      </c>
      <c r="J269" s="8">
        <v>0.5</v>
      </c>
      <c r="K269" s="8"/>
      <c r="L269" s="76"/>
      <c r="M269" s="77"/>
      <c r="N269" s="376" t="s">
        <v>231</v>
      </c>
      <c r="O269" s="716">
        <v>2</v>
      </c>
      <c r="P269" s="837"/>
      <c r="Q269" s="834"/>
      <c r="R269" s="155"/>
      <c r="S269" s="342"/>
      <c r="T269" s="200"/>
    </row>
    <row r="270" spans="1:20" ht="14.25" customHeight="1" x14ac:dyDescent="0.2">
      <c r="A270" s="122"/>
      <c r="B270" s="117"/>
      <c r="C270" s="153"/>
      <c r="D270" s="307"/>
      <c r="E270" s="307"/>
      <c r="F270" s="1265"/>
      <c r="G270" s="360" t="s">
        <v>212</v>
      </c>
      <c r="H270" s="1899" t="s">
        <v>221</v>
      </c>
      <c r="I270" s="154" t="s">
        <v>11</v>
      </c>
      <c r="J270" s="412">
        <f>59.4+28.7</f>
        <v>88.1</v>
      </c>
      <c r="K270" s="412">
        <v>6.2</v>
      </c>
      <c r="L270" s="620">
        <v>7</v>
      </c>
      <c r="M270" s="672">
        <v>7</v>
      </c>
      <c r="N270" s="1906" t="s">
        <v>117</v>
      </c>
      <c r="O270" s="713">
        <v>5</v>
      </c>
      <c r="P270" s="1257">
        <v>5</v>
      </c>
      <c r="Q270" s="268"/>
      <c r="R270" s="514"/>
      <c r="S270" s="342"/>
      <c r="T270" s="200"/>
    </row>
    <row r="271" spans="1:20" ht="12.75" customHeight="1" x14ac:dyDescent="0.2">
      <c r="A271" s="122"/>
      <c r="B271" s="117"/>
      <c r="C271" s="153"/>
      <c r="D271" s="307"/>
      <c r="E271" s="307"/>
      <c r="F271" s="1265"/>
      <c r="G271" s="95"/>
      <c r="H271" s="1900"/>
      <c r="I271" s="154" t="s">
        <v>60</v>
      </c>
      <c r="J271" s="412">
        <v>18.5</v>
      </c>
      <c r="K271" s="355">
        <v>59.5</v>
      </c>
      <c r="L271" s="620"/>
      <c r="M271" s="598"/>
      <c r="N271" s="1907"/>
      <c r="O271" s="702"/>
      <c r="P271" s="842"/>
      <c r="Q271" s="268"/>
      <c r="R271" s="155"/>
      <c r="S271" s="342"/>
      <c r="T271" s="200"/>
    </row>
    <row r="272" spans="1:20" ht="13.5" customHeight="1" x14ac:dyDescent="0.2">
      <c r="A272" s="122"/>
      <c r="B272" s="117"/>
      <c r="C272" s="153"/>
      <c r="D272" s="307"/>
      <c r="E272" s="307"/>
      <c r="F272" s="1265"/>
      <c r="G272" s="95"/>
      <c r="H272" s="1900"/>
      <c r="I272" s="1000"/>
      <c r="J272" s="917"/>
      <c r="K272" s="918"/>
      <c r="L272" s="1002"/>
      <c r="M272" s="1003"/>
      <c r="N272" s="919" t="s">
        <v>441</v>
      </c>
      <c r="O272" s="716">
        <v>5</v>
      </c>
      <c r="P272" s="651"/>
      <c r="Q272" s="834"/>
      <c r="R272" s="191"/>
      <c r="S272" s="342"/>
      <c r="T272" s="200"/>
    </row>
    <row r="273" spans="1:20" ht="51.75" customHeight="1" x14ac:dyDescent="0.2">
      <c r="A273" s="122"/>
      <c r="B273" s="117"/>
      <c r="C273" s="152"/>
      <c r="D273" s="267"/>
      <c r="E273" s="267"/>
      <c r="F273" s="1265"/>
      <c r="G273" s="95"/>
      <c r="H273" s="1900"/>
      <c r="I273" s="426"/>
      <c r="J273" s="1001"/>
      <c r="K273" s="673"/>
      <c r="L273" s="920"/>
      <c r="M273" s="1004"/>
      <c r="N273" s="493" t="s">
        <v>231</v>
      </c>
      <c r="O273" s="717"/>
      <c r="P273" s="932">
        <v>7</v>
      </c>
      <c r="Q273" s="1177">
        <v>8</v>
      </c>
      <c r="R273" s="155">
        <v>8</v>
      </c>
      <c r="S273" s="342"/>
      <c r="T273" s="200"/>
    </row>
    <row r="274" spans="1:20" ht="14.25" customHeight="1" thickBot="1" x14ac:dyDescent="0.25">
      <c r="A274" s="122"/>
      <c r="B274" s="115"/>
      <c r="C274" s="152"/>
      <c r="D274" s="267"/>
      <c r="E274" s="267"/>
      <c r="F274" s="1266"/>
      <c r="G274" s="95"/>
      <c r="H274" s="1901"/>
      <c r="I274" s="997" t="s">
        <v>12</v>
      </c>
      <c r="J274" s="187">
        <f>SUM(J266:J272)</f>
        <v>160.69999999999999</v>
      </c>
      <c r="K274" s="998">
        <f t="shared" ref="K274:M274" si="8">SUM(K266:K272)</f>
        <v>171.5</v>
      </c>
      <c r="L274" s="204">
        <f t="shared" si="8"/>
        <v>24.8</v>
      </c>
      <c r="M274" s="999">
        <f t="shared" si="8"/>
        <v>24.8</v>
      </c>
      <c r="N274" s="494"/>
      <c r="O274" s="505"/>
      <c r="P274" s="851"/>
      <c r="Q274" s="848"/>
      <c r="R274" s="509"/>
      <c r="S274" s="65"/>
      <c r="T274" s="200"/>
    </row>
    <row r="275" spans="1:20" ht="16.149999999999999" customHeight="1" x14ac:dyDescent="0.2">
      <c r="A275" s="131" t="s">
        <v>13</v>
      </c>
      <c r="B275" s="132" t="s">
        <v>15</v>
      </c>
      <c r="C275" s="172" t="s">
        <v>18</v>
      </c>
      <c r="D275" s="25"/>
      <c r="E275" s="20"/>
      <c r="F275" s="190" t="s">
        <v>186</v>
      </c>
      <c r="G275" s="97" t="s">
        <v>212</v>
      </c>
      <c r="H275" s="1737" t="s">
        <v>146</v>
      </c>
      <c r="I275" s="92" t="s">
        <v>11</v>
      </c>
      <c r="J275" s="405"/>
      <c r="K275" s="405">
        <f>5380-1000</f>
        <v>4380</v>
      </c>
      <c r="L275" s="96">
        <v>6100</v>
      </c>
      <c r="M275" s="126">
        <v>6100</v>
      </c>
      <c r="N275" s="216" t="s">
        <v>463</v>
      </c>
      <c r="O275" s="215">
        <v>92</v>
      </c>
      <c r="P275" s="1008">
        <v>90</v>
      </c>
      <c r="Q275" s="87">
        <v>90</v>
      </c>
      <c r="R275" s="99">
        <v>90</v>
      </c>
      <c r="S275" s="1111"/>
    </row>
    <row r="276" spans="1:20" ht="25.5" customHeight="1" x14ac:dyDescent="0.2">
      <c r="A276" s="122"/>
      <c r="B276" s="115"/>
      <c r="C276" s="116"/>
      <c r="D276" s="980"/>
      <c r="E276" s="21"/>
      <c r="F276" s="973"/>
      <c r="G276" s="94"/>
      <c r="H276" s="1719"/>
      <c r="I276" s="36" t="s">
        <v>60</v>
      </c>
      <c r="J276" s="688"/>
      <c r="K276" s="8">
        <v>721.8</v>
      </c>
      <c r="L276" s="76"/>
      <c r="M276" s="910"/>
      <c r="N276" s="74" t="s">
        <v>452</v>
      </c>
      <c r="O276" s="36"/>
      <c r="P276" s="1272">
        <v>90</v>
      </c>
      <c r="Q276" s="1273">
        <v>90</v>
      </c>
      <c r="R276" s="89">
        <v>90</v>
      </c>
      <c r="S276" s="1111"/>
    </row>
    <row r="277" spans="1:20" ht="27" customHeight="1" x14ac:dyDescent="0.2">
      <c r="A277" s="122"/>
      <c r="B277" s="115"/>
      <c r="C277" s="121"/>
      <c r="D277" s="316"/>
      <c r="E277" s="21"/>
      <c r="F277" s="38" t="s">
        <v>187</v>
      </c>
      <c r="G277" s="94"/>
      <c r="H277" s="1719"/>
      <c r="I277" s="975" t="s">
        <v>11</v>
      </c>
      <c r="J277" s="978">
        <v>3036.7</v>
      </c>
      <c r="K277" s="532"/>
      <c r="L277" s="516"/>
      <c r="M277" s="529"/>
      <c r="N277" s="63" t="s">
        <v>453</v>
      </c>
      <c r="O277" s="528"/>
      <c r="P277" s="1279">
        <v>90</v>
      </c>
      <c r="Q277" s="1271">
        <v>90</v>
      </c>
      <c r="R277" s="1274">
        <v>90</v>
      </c>
      <c r="S277" s="342"/>
    </row>
    <row r="278" spans="1:20" ht="16.149999999999999" customHeight="1" x14ac:dyDescent="0.2">
      <c r="A278" s="122"/>
      <c r="B278" s="115"/>
      <c r="C278" s="121"/>
      <c r="D278" s="21"/>
      <c r="E278" s="21"/>
      <c r="F278" s="322" t="s">
        <v>188</v>
      </c>
      <c r="G278" s="94"/>
      <c r="H278" s="1719"/>
      <c r="I278" s="71" t="s">
        <v>11</v>
      </c>
      <c r="J278" s="409">
        <v>820.4</v>
      </c>
      <c r="K278" s="409"/>
      <c r="L278" s="618"/>
      <c r="M278" s="596"/>
      <c r="N278" s="1710" t="s">
        <v>249</v>
      </c>
      <c r="O278" s="535">
        <v>90</v>
      </c>
      <c r="P278" s="647">
        <v>90</v>
      </c>
      <c r="Q278" s="545">
        <v>90</v>
      </c>
      <c r="R278" s="514">
        <v>90</v>
      </c>
      <c r="S278" s="342"/>
    </row>
    <row r="279" spans="1:20" ht="16.149999999999999" customHeight="1" x14ac:dyDescent="0.2">
      <c r="A279" s="122"/>
      <c r="B279" s="115"/>
      <c r="C279" s="121"/>
      <c r="D279" s="21"/>
      <c r="E279" s="21"/>
      <c r="F279" s="322"/>
      <c r="G279" s="98"/>
      <c r="H279" s="1719"/>
      <c r="I279" s="71" t="s">
        <v>11</v>
      </c>
      <c r="J279" s="412">
        <v>9.1</v>
      </c>
      <c r="K279" s="355"/>
      <c r="L279" s="620"/>
      <c r="M279" s="674"/>
      <c r="N279" s="1785"/>
      <c r="O279" s="504"/>
      <c r="P279" s="648"/>
      <c r="Q279" s="621"/>
      <c r="R279" s="155"/>
      <c r="S279" s="65"/>
    </row>
    <row r="280" spans="1:20" ht="16.5" customHeight="1" x14ac:dyDescent="0.2">
      <c r="A280" s="122"/>
      <c r="B280" s="115"/>
      <c r="C280" s="121"/>
      <c r="D280" s="21"/>
      <c r="E280" s="21"/>
      <c r="F280" s="322"/>
      <c r="G280" s="98"/>
      <c r="H280" s="1719"/>
      <c r="I280" s="71" t="s">
        <v>14</v>
      </c>
      <c r="J280" s="412">
        <v>11.5</v>
      </c>
      <c r="K280" s="675">
        <v>15</v>
      </c>
      <c r="L280" s="620">
        <v>15</v>
      </c>
      <c r="M280" s="672">
        <v>15</v>
      </c>
      <c r="N280" s="1785"/>
      <c r="O280" s="504"/>
      <c r="P280" s="648"/>
      <c r="Q280" s="621"/>
      <c r="R280" s="155"/>
      <c r="S280" s="65"/>
    </row>
    <row r="281" spans="1:20" ht="15" customHeight="1" thickBot="1" x14ac:dyDescent="0.25">
      <c r="A281" s="122"/>
      <c r="B281" s="115"/>
      <c r="C281" s="152"/>
      <c r="D281" s="27"/>
      <c r="E281" s="27"/>
      <c r="F281" s="303"/>
      <c r="G281" s="95"/>
      <c r="H281" s="1792"/>
      <c r="I281" s="49" t="s">
        <v>12</v>
      </c>
      <c r="J281" s="746">
        <f>SUM(J277:J280)</f>
        <v>3877.7</v>
      </c>
      <c r="K281" s="652">
        <f>SUM(K275:K280)</f>
        <v>5116.8</v>
      </c>
      <c r="L281" s="78">
        <f>SUM(L275:L280)</f>
        <v>6115</v>
      </c>
      <c r="M281" s="653">
        <f>SUM(M275:M280)</f>
        <v>6115</v>
      </c>
      <c r="N281" s="69"/>
      <c r="O281" s="497"/>
      <c r="P281" s="676"/>
      <c r="Q281" s="621"/>
      <c r="R281" s="509"/>
      <c r="S281" s="65"/>
    </row>
    <row r="282" spans="1:20" ht="14.25" customHeight="1" thickBot="1" x14ac:dyDescent="0.25">
      <c r="A282" s="173" t="s">
        <v>13</v>
      </c>
      <c r="B282" s="174" t="s">
        <v>15</v>
      </c>
      <c r="C282" s="1789" t="s">
        <v>16</v>
      </c>
      <c r="D282" s="1790"/>
      <c r="E282" s="1790"/>
      <c r="F282" s="1790"/>
      <c r="G282" s="1790"/>
      <c r="H282" s="1790"/>
      <c r="I282" s="1790"/>
      <c r="J282" s="140">
        <f>J262+J264+J274+J260+J281</f>
        <v>6673.8000000000011</v>
      </c>
      <c r="K282" s="140">
        <f t="shared" ref="K282:M282" si="9">K262+K264+K274+K260+K281</f>
        <v>7105.2</v>
      </c>
      <c r="L282" s="770">
        <f t="shared" si="9"/>
        <v>8240.7999999999993</v>
      </c>
      <c r="M282" s="725">
        <f t="shared" si="9"/>
        <v>7930.3</v>
      </c>
      <c r="N282" s="313"/>
      <c r="O282" s="214"/>
      <c r="P282" s="690"/>
      <c r="Q282" s="691"/>
      <c r="R282" s="692"/>
      <c r="S282" s="53"/>
    </row>
    <row r="283" spans="1:20" s="52" customFormat="1" ht="14.25" customHeight="1" thickBot="1" x14ac:dyDescent="0.25">
      <c r="A283" s="173" t="s">
        <v>13</v>
      </c>
      <c r="B283" s="1772" t="s">
        <v>5</v>
      </c>
      <c r="C283" s="1773"/>
      <c r="D283" s="1773"/>
      <c r="E283" s="1773"/>
      <c r="F283" s="1773"/>
      <c r="G283" s="1773"/>
      <c r="H283" s="1773"/>
      <c r="I283" s="1773"/>
      <c r="J283" s="175">
        <f>J282+J231+J209</f>
        <v>21049.200000000001</v>
      </c>
      <c r="K283" s="726">
        <f>K282+K231+K209</f>
        <v>21338.5</v>
      </c>
      <c r="L283" s="599">
        <f>L282+L231+L209</f>
        <v>16954.599999999999</v>
      </c>
      <c r="M283" s="773">
        <f>M282+M231+M209</f>
        <v>20583.5</v>
      </c>
      <c r="N283" s="314"/>
      <c r="O283" s="144"/>
      <c r="P283" s="694"/>
      <c r="Q283" s="695"/>
      <c r="R283" s="697"/>
      <c r="S283" s="1112"/>
    </row>
    <row r="284" spans="1:20" s="52" customFormat="1" ht="14.25" customHeight="1" thickBot="1" x14ac:dyDescent="0.25">
      <c r="A284" s="176" t="s">
        <v>4</v>
      </c>
      <c r="B284" s="1895" t="s">
        <v>6</v>
      </c>
      <c r="C284" s="1896"/>
      <c r="D284" s="1896"/>
      <c r="E284" s="1896"/>
      <c r="F284" s="1896"/>
      <c r="G284" s="1896"/>
      <c r="H284" s="1896"/>
      <c r="I284" s="1896"/>
      <c r="J284" s="177">
        <f>J283+J123</f>
        <v>146788.89999999997</v>
      </c>
      <c r="K284" s="772">
        <f>K283+K123</f>
        <v>168362.89999999997</v>
      </c>
      <c r="L284" s="600">
        <f>L283+L123</f>
        <v>165443.79999999999</v>
      </c>
      <c r="M284" s="774">
        <f>M283+M123</f>
        <v>165512.4</v>
      </c>
      <c r="N284" s="178"/>
      <c r="O284" s="179"/>
      <c r="P284" s="693"/>
      <c r="Q284" s="696"/>
      <c r="R284" s="698"/>
      <c r="S284" s="1112"/>
    </row>
    <row r="285" spans="1:20" s="52" customFormat="1" ht="17.25" customHeight="1" x14ac:dyDescent="0.2">
      <c r="A285" s="1897" t="s">
        <v>503</v>
      </c>
      <c r="B285" s="1897"/>
      <c r="C285" s="1897"/>
      <c r="D285" s="1897"/>
      <c r="E285" s="1897"/>
      <c r="F285" s="1897"/>
      <c r="G285" s="1897"/>
      <c r="H285" s="1897"/>
      <c r="I285" s="1897"/>
      <c r="J285" s="1897"/>
      <c r="K285" s="1897"/>
      <c r="L285" s="1897"/>
      <c r="M285" s="1897"/>
      <c r="N285" s="1897"/>
      <c r="O285" s="1897"/>
      <c r="P285" s="677"/>
      <c r="Q285" s="677"/>
      <c r="R285" s="468"/>
      <c r="S285" s="65"/>
    </row>
    <row r="286" spans="1:20" s="52" customFormat="1" ht="23.25" customHeight="1" x14ac:dyDescent="0.2">
      <c r="A286" s="1915" t="s">
        <v>505</v>
      </c>
      <c r="B286" s="1915"/>
      <c r="C286" s="1915"/>
      <c r="D286" s="1915"/>
      <c r="E286" s="1915"/>
      <c r="F286" s="1915"/>
      <c r="G286" s="1915"/>
      <c r="H286" s="1915"/>
      <c r="I286" s="1915"/>
      <c r="J286" s="1915"/>
      <c r="K286" s="1915"/>
      <c r="L286" s="1915"/>
      <c r="M286" s="1915"/>
      <c r="N286" s="1915"/>
      <c r="O286" s="1915"/>
      <c r="P286" s="1915"/>
      <c r="Q286" s="1915"/>
      <c r="R286" s="1915"/>
      <c r="S286" s="65"/>
    </row>
    <row r="287" spans="1:20" s="52" customFormat="1" ht="19.5" customHeight="1" thickBot="1" x14ac:dyDescent="0.25">
      <c r="A287" s="1898" t="s">
        <v>0</v>
      </c>
      <c r="B287" s="1898"/>
      <c r="C287" s="1898"/>
      <c r="D287" s="1898"/>
      <c r="E287" s="1898"/>
      <c r="F287" s="1898"/>
      <c r="G287" s="1898"/>
      <c r="H287" s="1898"/>
      <c r="I287" s="1898"/>
      <c r="J287" s="1898"/>
      <c r="K287" s="783"/>
      <c r="L287" s="650"/>
      <c r="M287" s="650"/>
      <c r="N287" s="180"/>
      <c r="O287" s="180"/>
      <c r="P287" s="625"/>
      <c r="Q287" s="13"/>
      <c r="R287" s="59"/>
      <c r="S287" s="1113"/>
    </row>
    <row r="288" spans="1:20" s="52" customFormat="1" ht="102" customHeight="1" thickBot="1" x14ac:dyDescent="0.25">
      <c r="A288" s="1908" t="s">
        <v>1</v>
      </c>
      <c r="B288" s="1909"/>
      <c r="C288" s="1909"/>
      <c r="D288" s="1909"/>
      <c r="E288" s="1909"/>
      <c r="F288" s="1909"/>
      <c r="G288" s="1909"/>
      <c r="H288" s="1909"/>
      <c r="I288" s="1910"/>
      <c r="J288" s="775" t="s">
        <v>449</v>
      </c>
      <c r="K288" s="776" t="s">
        <v>442</v>
      </c>
      <c r="L288" s="224" t="s">
        <v>205</v>
      </c>
      <c r="M288" s="785" t="s">
        <v>443</v>
      </c>
      <c r="N288" s="41"/>
      <c r="O288" s="41"/>
      <c r="P288" s="13"/>
      <c r="Q288" s="13"/>
      <c r="R288" s="59"/>
      <c r="S288" s="1114"/>
    </row>
    <row r="289" spans="1:20" s="52" customFormat="1" ht="15" customHeight="1" x14ac:dyDescent="0.2">
      <c r="A289" s="1916" t="s">
        <v>416</v>
      </c>
      <c r="B289" s="1917"/>
      <c r="C289" s="1917"/>
      <c r="D289" s="1917"/>
      <c r="E289" s="1917"/>
      <c r="F289" s="1917"/>
      <c r="G289" s="1917"/>
      <c r="H289" s="1917"/>
      <c r="I289" s="1917"/>
      <c r="J289" s="181">
        <f>+J290+J296+J297+J298+J299+J300</f>
        <v>146698.99999999997</v>
      </c>
      <c r="K289" s="777">
        <f>+K290+K296+K297+K298+K299+K300</f>
        <v>164982.90000000002</v>
      </c>
      <c r="L289" s="182">
        <f>+L290+L296+L297+L298+L299+L300</f>
        <v>156225.79999999999</v>
      </c>
      <c r="M289" s="786">
        <f>+M290+M296+M297+M298+M299+M300</f>
        <v>156441.29999999999</v>
      </c>
      <c r="N289" s="41"/>
      <c r="O289" s="41"/>
      <c r="P289" s="507"/>
      <c r="Q289" s="507"/>
      <c r="R289" s="59"/>
      <c r="S289" s="1114"/>
    </row>
    <row r="290" spans="1:20" s="52" customFormat="1" ht="15.75" customHeight="1" x14ac:dyDescent="0.2">
      <c r="A290" s="1893" t="s">
        <v>123</v>
      </c>
      <c r="B290" s="1894"/>
      <c r="C290" s="1894"/>
      <c r="D290" s="1894"/>
      <c r="E290" s="1894"/>
      <c r="F290" s="1894"/>
      <c r="G290" s="1894"/>
      <c r="H290" s="1894"/>
      <c r="I290" s="1894"/>
      <c r="J290" s="183">
        <f>SUM(J291:J295)</f>
        <v>139899.69999999995</v>
      </c>
      <c r="K290" s="778">
        <f>SUM(K291:K295)</f>
        <v>161599.40000000002</v>
      </c>
      <c r="L290" s="184">
        <f t="shared" ref="L290:M290" si="10">SUM(L291:L295)</f>
        <v>156225.79999999999</v>
      </c>
      <c r="M290" s="787">
        <f t="shared" si="10"/>
        <v>156441.29999999999</v>
      </c>
      <c r="N290" s="41"/>
      <c r="O290" s="41"/>
      <c r="P290" s="626"/>
      <c r="Q290" s="507"/>
      <c r="R290" s="59"/>
      <c r="S290" s="1114"/>
      <c r="T290" s="16"/>
    </row>
    <row r="291" spans="1:20" s="52" customFormat="1" ht="14.25" customHeight="1" x14ac:dyDescent="0.2">
      <c r="A291" s="1882" t="s">
        <v>183</v>
      </c>
      <c r="B291" s="1883"/>
      <c r="C291" s="1883"/>
      <c r="D291" s="1883"/>
      <c r="E291" s="1883"/>
      <c r="F291" s="1883"/>
      <c r="G291" s="1883"/>
      <c r="H291" s="1883"/>
      <c r="I291" s="1883"/>
      <c r="J291" s="4">
        <f>SUMIF(I15:I281,"sb",J15:J281)</f>
        <v>57166.39999999998</v>
      </c>
      <c r="K291" s="779">
        <f>SUMIF(I15:I281,"sb",K15:K281)</f>
        <v>69768.900000000023</v>
      </c>
      <c r="L291" s="79">
        <f>SUMIF(I15:I281,"sb",L15:L281)</f>
        <v>68875.900000000009</v>
      </c>
      <c r="M291" s="788">
        <f>SUMIF(I15:I281,"sb",M15:M281)</f>
        <v>69093.8</v>
      </c>
      <c r="N291" s="10"/>
      <c r="O291" s="10"/>
      <c r="P291" s="507"/>
      <c r="Q291" s="507"/>
      <c r="R291" s="59"/>
      <c r="S291" s="343"/>
      <c r="T291" s="16"/>
    </row>
    <row r="292" spans="1:20" s="52" customFormat="1" ht="15.75" customHeight="1" x14ac:dyDescent="0.2">
      <c r="A292" s="1882" t="s">
        <v>184</v>
      </c>
      <c r="B292" s="1883"/>
      <c r="C292" s="1883"/>
      <c r="D292" s="1883"/>
      <c r="E292" s="1883"/>
      <c r="F292" s="1883"/>
      <c r="G292" s="1883"/>
      <c r="H292" s="1883"/>
      <c r="I292" s="1883"/>
      <c r="J292" s="4">
        <f>SUMIF(I15:I281,"sb(sp)",J15:J281)</f>
        <v>6162.8</v>
      </c>
      <c r="K292" s="779">
        <f>SUMIF(I15:I281,"sb(sp)",K15:K281)</f>
        <v>7111.4999999999991</v>
      </c>
      <c r="L292" s="79">
        <f>SUMIF(I15:I281,"sb(sp)",L15:L281)</f>
        <v>7179.4999999999991</v>
      </c>
      <c r="M292" s="788">
        <f>SUMIF(I15:I281,"sb(sp)",M15:M281)</f>
        <v>7179.4999999999991</v>
      </c>
      <c r="N292" s="17"/>
      <c r="O292" s="17"/>
      <c r="P292" s="43"/>
      <c r="Q292" s="43"/>
      <c r="R292" s="43"/>
      <c r="S292" s="343"/>
    </row>
    <row r="293" spans="1:20" s="52" customFormat="1" ht="15.75" customHeight="1" x14ac:dyDescent="0.2">
      <c r="A293" s="1882" t="s">
        <v>178</v>
      </c>
      <c r="B293" s="1883"/>
      <c r="C293" s="1883"/>
      <c r="D293" s="1883"/>
      <c r="E293" s="1883"/>
      <c r="F293" s="1883"/>
      <c r="G293" s="1883"/>
      <c r="H293" s="1883"/>
      <c r="I293" s="1884"/>
      <c r="J293" s="4">
        <f>SUMIF(I15:I281,"sb(p)",J15:J281)</f>
        <v>3395.5</v>
      </c>
      <c r="K293" s="779">
        <f>SUMIF(I15:I281,"sb(p)",K15:K281)</f>
        <v>3719.5</v>
      </c>
      <c r="L293" s="79">
        <f>SUMIF(I15:I281,"sb(p)",L15:L281)</f>
        <v>0</v>
      </c>
      <c r="M293" s="788">
        <f>SUMIF(I15:I281,"sb(p)",M15:M281)</f>
        <v>0</v>
      </c>
      <c r="N293" s="17"/>
      <c r="O293" s="17"/>
      <c r="P293" s="43"/>
      <c r="Q293" s="43"/>
      <c r="R293" s="43"/>
      <c r="S293" s="343"/>
    </row>
    <row r="294" spans="1:20" s="52" customFormat="1" ht="15.75" customHeight="1" x14ac:dyDescent="0.2">
      <c r="A294" s="1886" t="s">
        <v>185</v>
      </c>
      <c r="B294" s="1887"/>
      <c r="C294" s="1887"/>
      <c r="D294" s="1887"/>
      <c r="E294" s="1887"/>
      <c r="F294" s="1887"/>
      <c r="G294" s="1887"/>
      <c r="H294" s="1887"/>
      <c r="I294" s="1887"/>
      <c r="J294" s="4">
        <f>SUMIF(I15:I280,"sb(vb)",J15:J280)</f>
        <v>71564.199999999983</v>
      </c>
      <c r="K294" s="779">
        <f>SUMIF(I15:I280,"sb(vb)",K15:K280)</f>
        <v>80200.7</v>
      </c>
      <c r="L294" s="79">
        <f>SUMIF(I15:I280,"sb(vb)",L15:L280)</f>
        <v>80170.399999999994</v>
      </c>
      <c r="M294" s="788">
        <f>SUMIF(I15:I280,"sb(vb)",M15:M280)</f>
        <v>80168</v>
      </c>
      <c r="N294" s="17"/>
      <c r="O294" s="17"/>
      <c r="P294" s="43"/>
      <c r="Q294" s="43"/>
      <c r="R294" s="43"/>
      <c r="S294" s="343"/>
    </row>
    <row r="295" spans="1:20" ht="15.75" customHeight="1" x14ac:dyDescent="0.2">
      <c r="A295" s="1888" t="s">
        <v>121</v>
      </c>
      <c r="B295" s="1889"/>
      <c r="C295" s="1889"/>
      <c r="D295" s="1889"/>
      <c r="E295" s="1889"/>
      <c r="F295" s="1889"/>
      <c r="G295" s="1889"/>
      <c r="H295" s="1889"/>
      <c r="I295" s="1889"/>
      <c r="J295" s="4">
        <f>SUMIF(I15:I281,"sb(es)",J15:J281)</f>
        <v>1610.8000000000002</v>
      </c>
      <c r="K295" s="779">
        <f>SUMIF(I15:I281,"sb(es)",K15:K281)</f>
        <v>798.8</v>
      </c>
      <c r="L295" s="79">
        <f>SUMIF(I15:I281,"sb(es)",L15:L281)</f>
        <v>0</v>
      </c>
      <c r="M295" s="788">
        <f>SUMIF(I15:I281,"sb(es)",M15:M281)</f>
        <v>0</v>
      </c>
      <c r="N295" s="17"/>
      <c r="O295" s="17"/>
      <c r="P295" s="59"/>
      <c r="Q295" s="59"/>
      <c r="R295" s="59"/>
      <c r="S295" s="343"/>
    </row>
    <row r="296" spans="1:20" ht="15.75" customHeight="1" x14ac:dyDescent="0.2">
      <c r="A296" s="1878" t="s">
        <v>61</v>
      </c>
      <c r="B296" s="1878"/>
      <c r="C296" s="1878"/>
      <c r="D296" s="1878"/>
      <c r="E296" s="1878"/>
      <c r="F296" s="1878"/>
      <c r="G296" s="1878"/>
      <c r="H296" s="1879"/>
      <c r="I296" s="1879"/>
      <c r="J296" s="84">
        <f>SUMIF(I15:I279,"sb(l)",J15:J279)</f>
        <v>6041.0000000000009</v>
      </c>
      <c r="K296" s="780">
        <f>SUMIF(I15:I279,"sb(l)",K15:K279)</f>
        <v>3047.8999999999996</v>
      </c>
      <c r="L296" s="86">
        <f>SUMIF(I15:I279,"sb(l)",L15:L279)</f>
        <v>0</v>
      </c>
      <c r="M296" s="789">
        <f>SUMIF(I15:I279,"sb(l)",M15:M279)</f>
        <v>0</v>
      </c>
      <c r="N296" s="17"/>
      <c r="O296" s="17"/>
      <c r="P296" s="630"/>
      <c r="Q296" s="630"/>
      <c r="R296" s="630"/>
      <c r="S296" s="343"/>
    </row>
    <row r="297" spans="1:20" ht="15.75" customHeight="1" x14ac:dyDescent="0.2">
      <c r="A297" s="1878" t="s">
        <v>122</v>
      </c>
      <c r="B297" s="1878"/>
      <c r="C297" s="1878"/>
      <c r="D297" s="1878"/>
      <c r="E297" s="1878"/>
      <c r="F297" s="1878"/>
      <c r="G297" s="1878"/>
      <c r="H297" s="1879"/>
      <c r="I297" s="1879"/>
      <c r="J297" s="84">
        <f>SUMIF(I16:I281,"sb(esl)",J16:J281)</f>
        <v>137</v>
      </c>
      <c r="K297" s="780">
        <f>SUMIF(I16:I281,"sb(esl)",K16:K281)</f>
        <v>91.9</v>
      </c>
      <c r="L297" s="86">
        <f>SUMIF(I16:I281,"sb(esl)",L16:L281)</f>
        <v>0</v>
      </c>
      <c r="M297" s="789">
        <f>SUMIF(I16:I281,"sb(esl)",M16:M281)</f>
        <v>0</v>
      </c>
      <c r="N297" s="17"/>
      <c r="O297" s="17"/>
      <c r="P297" s="630"/>
      <c r="Q297" s="630"/>
      <c r="R297" s="630"/>
      <c r="S297" s="343"/>
    </row>
    <row r="298" spans="1:20" ht="16.5" customHeight="1" x14ac:dyDescent="0.2">
      <c r="A298" s="1878" t="s">
        <v>45</v>
      </c>
      <c r="B298" s="1878"/>
      <c r="C298" s="1878"/>
      <c r="D298" s="1878"/>
      <c r="E298" s="1878"/>
      <c r="F298" s="1878"/>
      <c r="G298" s="1878"/>
      <c r="H298" s="1879"/>
      <c r="I298" s="1879"/>
      <c r="J298" s="84">
        <f>SUMIF(I15:I281,"sb(spl)",J15:J281)</f>
        <v>620.20000000000005</v>
      </c>
      <c r="K298" s="780">
        <f>SUMIF(I15:I281,"sb(spl)",K15:K281)</f>
        <v>13.7</v>
      </c>
      <c r="L298" s="86">
        <f>SUMIF(I15:I281,"sb(spl)",L15:L281)</f>
        <v>0</v>
      </c>
      <c r="M298" s="789">
        <f>SUMIF(I15:I281,"sb(spl)",M15:M281)</f>
        <v>0</v>
      </c>
      <c r="N298" s="17"/>
      <c r="O298" s="17"/>
      <c r="P298" s="631"/>
      <c r="Q298" s="631"/>
      <c r="R298" s="631"/>
      <c r="S298" s="343"/>
    </row>
    <row r="299" spans="1:20" ht="16.5" customHeight="1" x14ac:dyDescent="0.2">
      <c r="A299" s="1878" t="s">
        <v>126</v>
      </c>
      <c r="B299" s="1878"/>
      <c r="C299" s="1878"/>
      <c r="D299" s="1878"/>
      <c r="E299" s="1878"/>
      <c r="F299" s="1878"/>
      <c r="G299" s="1878"/>
      <c r="H299" s="1879"/>
      <c r="I299" s="1879"/>
      <c r="J299" s="84">
        <f>SUMIF(I16:I281,"sb(vbl)",J16:J281)</f>
        <v>1.1000000000000001</v>
      </c>
      <c r="K299" s="780">
        <f>SUMIF(I16:I281,"sb(vbl)",K16:K281)</f>
        <v>0</v>
      </c>
      <c r="L299" s="86">
        <f>SUMIF(I16:I281,"sb(vbl)",L16:L281)</f>
        <v>0</v>
      </c>
      <c r="M299" s="789">
        <f>SUMIF(I16:I281,"sb(vbl)",M16:M281)</f>
        <v>0</v>
      </c>
      <c r="N299" s="17"/>
      <c r="O299" s="17"/>
      <c r="P299" s="627"/>
      <c r="Q299" s="627"/>
      <c r="S299" s="343"/>
    </row>
    <row r="300" spans="1:20" ht="15.75" customHeight="1" x14ac:dyDescent="0.2">
      <c r="A300" s="1714" t="s">
        <v>471</v>
      </c>
      <c r="B300" s="1714"/>
      <c r="C300" s="1714"/>
      <c r="D300" s="1714"/>
      <c r="E300" s="1714"/>
      <c r="F300" s="1714"/>
      <c r="G300" s="1714"/>
      <c r="H300" s="1714"/>
      <c r="I300" s="1715"/>
      <c r="J300" s="84">
        <f>SUMIF(I17:I282,"sb(spil)",J17:J282)</f>
        <v>0</v>
      </c>
      <c r="K300" s="780">
        <f>SUMIF(I17:I282,"sb(spil)",K17:K282)</f>
        <v>230</v>
      </c>
      <c r="L300" s="86">
        <f>SUMIF(I17:I282,"sb(spil)",L17:L282)</f>
        <v>0</v>
      </c>
      <c r="M300" s="789">
        <f>SUMIF(I17:I282,"sb(spil)",M17:M282)</f>
        <v>0</v>
      </c>
      <c r="N300" s="17"/>
      <c r="O300" s="17"/>
      <c r="P300" s="627"/>
      <c r="Q300" s="627"/>
      <c r="S300" s="343"/>
    </row>
    <row r="301" spans="1:20" ht="15" customHeight="1" x14ac:dyDescent="0.2">
      <c r="A301" s="1880" t="s">
        <v>20</v>
      </c>
      <c r="B301" s="1881"/>
      <c r="C301" s="1881"/>
      <c r="D301" s="1881"/>
      <c r="E301" s="1881"/>
      <c r="F301" s="1881"/>
      <c r="G301" s="1881"/>
      <c r="H301" s="1881"/>
      <c r="I301" s="1881"/>
      <c r="J301" s="188">
        <f>SUM(J303:J304)</f>
        <v>89.9</v>
      </c>
      <c r="K301" s="781">
        <f>SUM(K303:K304)</f>
        <v>3380</v>
      </c>
      <c r="L301" s="189">
        <f>SUM(L302:L304)</f>
        <v>9218</v>
      </c>
      <c r="M301" s="790">
        <f>SUM(M302:M304)</f>
        <v>9071.1</v>
      </c>
      <c r="N301" s="41"/>
      <c r="O301" s="41"/>
      <c r="P301" s="627"/>
      <c r="Q301" s="627"/>
      <c r="S301" s="1114"/>
    </row>
    <row r="302" spans="1:20" ht="15" customHeight="1" x14ac:dyDescent="0.2">
      <c r="A302" s="1890" t="s">
        <v>455</v>
      </c>
      <c r="B302" s="1891"/>
      <c r="C302" s="1891"/>
      <c r="D302" s="1891"/>
      <c r="E302" s="1891"/>
      <c r="F302" s="1891"/>
      <c r="G302" s="1891"/>
      <c r="H302" s="1891"/>
      <c r="I302" s="1892"/>
      <c r="J302" s="8">
        <f>SUMIF(I17:I281,"lrvb",J17:J281)</f>
        <v>0</v>
      </c>
      <c r="K302" s="8">
        <f>SUMIF(I17:I281,"lrvb",K17:K281)</f>
        <v>0</v>
      </c>
      <c r="L302" s="76">
        <f>SUMIF(I17:I281,"lrvb",L17:L281)</f>
        <v>843</v>
      </c>
      <c r="M302" s="910">
        <f>SUMIF(I17:I281,"lrvb",M17:M281)</f>
        <v>976.1</v>
      </c>
      <c r="N302" s="41"/>
      <c r="O302" s="41"/>
      <c r="P302" s="627"/>
      <c r="Q302" s="627"/>
      <c r="S302" s="1114"/>
    </row>
    <row r="303" spans="1:20" ht="15" customHeight="1" x14ac:dyDescent="0.2">
      <c r="A303" s="1882" t="s">
        <v>170</v>
      </c>
      <c r="B303" s="1883"/>
      <c r="C303" s="1883"/>
      <c r="D303" s="1883"/>
      <c r="E303" s="1883"/>
      <c r="F303" s="1883"/>
      <c r="G303" s="1883"/>
      <c r="H303" s="1883"/>
      <c r="I303" s="1884"/>
      <c r="J303" s="85">
        <f>SUMIF(I17:I281,"kt",J17:J281)</f>
        <v>89.9</v>
      </c>
      <c r="K303" s="782">
        <f>SUMIF(I17:I281,"kt",K17:K281)</f>
        <v>0</v>
      </c>
      <c r="L303" s="225">
        <f>SUMIF(I17:I281,"kt",L17:L281)</f>
        <v>0</v>
      </c>
      <c r="M303" s="755">
        <f>SUMIF(I17:I281,"kt",M17:M281)</f>
        <v>0</v>
      </c>
      <c r="N303" s="17"/>
      <c r="O303" s="17"/>
      <c r="P303" s="627"/>
      <c r="Q303" s="627"/>
      <c r="S303" s="343"/>
    </row>
    <row r="304" spans="1:20" ht="15" customHeight="1" x14ac:dyDescent="0.2">
      <c r="A304" s="1882" t="s">
        <v>227</v>
      </c>
      <c r="B304" s="1883"/>
      <c r="C304" s="1883"/>
      <c r="D304" s="1883"/>
      <c r="E304" s="1883"/>
      <c r="F304" s="1883"/>
      <c r="G304" s="1883"/>
      <c r="H304" s="1883"/>
      <c r="I304" s="1884"/>
      <c r="J304" s="85">
        <f>SUMIF(I18:I282,"es",J18:J282)</f>
        <v>0</v>
      </c>
      <c r="K304" s="782">
        <f>SUMIF(I18:I282,"es",K18:K282)</f>
        <v>3380</v>
      </c>
      <c r="L304" s="225">
        <f>SUMIF(I18:I282,"es",L18:L282)</f>
        <v>8375</v>
      </c>
      <c r="M304" s="755">
        <f>SUMIF(I18:I282,"es",M18:M282)</f>
        <v>8095</v>
      </c>
      <c r="N304" s="17"/>
      <c r="O304" s="17"/>
      <c r="P304" s="627"/>
      <c r="Q304" s="627"/>
      <c r="S304" s="343"/>
    </row>
    <row r="305" spans="1:19" ht="16.5" customHeight="1" thickBot="1" x14ac:dyDescent="0.25">
      <c r="A305" s="1885" t="s">
        <v>21</v>
      </c>
      <c r="B305" s="1861"/>
      <c r="C305" s="1861"/>
      <c r="D305" s="1861"/>
      <c r="E305" s="1861"/>
      <c r="F305" s="1861"/>
      <c r="G305" s="1861"/>
      <c r="H305" s="1861"/>
      <c r="I305" s="1861"/>
      <c r="J305" s="34">
        <f>J301+J289</f>
        <v>146788.89999999997</v>
      </c>
      <c r="K305" s="652">
        <f t="shared" ref="K305:M305" si="11">K301+K289</f>
        <v>168362.90000000002</v>
      </c>
      <c r="L305" s="80">
        <f t="shared" si="11"/>
        <v>165443.79999999999</v>
      </c>
      <c r="M305" s="653">
        <f t="shared" si="11"/>
        <v>165512.4</v>
      </c>
      <c r="N305" s="41"/>
      <c r="O305" s="41"/>
      <c r="P305" s="628"/>
      <c r="Q305" s="628"/>
      <c r="S305" s="1114"/>
    </row>
    <row r="306" spans="1:19" ht="22.5" customHeight="1" x14ac:dyDescent="0.2">
      <c r="A306" s="1877" t="s">
        <v>95</v>
      </c>
      <c r="B306" s="1877"/>
      <c r="C306" s="1877"/>
      <c r="D306" s="1877"/>
      <c r="E306" s="1877"/>
      <c r="F306" s="1877"/>
      <c r="G306" s="1877"/>
      <c r="H306" s="1877"/>
      <c r="I306" s="1877"/>
      <c r="J306" s="1877"/>
      <c r="K306" s="1877"/>
      <c r="L306" s="1877"/>
      <c r="M306" s="1877"/>
      <c r="N306" s="1877"/>
      <c r="O306" s="1877"/>
      <c r="P306" s="628"/>
      <c r="Q306" s="628"/>
      <c r="S306" s="51"/>
    </row>
    <row r="307" spans="1:19" x14ac:dyDescent="0.2">
      <c r="F307" s="16"/>
      <c r="G307" s="185"/>
      <c r="H307" s="315"/>
      <c r="I307" s="59"/>
      <c r="J307" s="59"/>
      <c r="K307" s="59"/>
      <c r="L307" s="59"/>
      <c r="M307" s="59"/>
      <c r="N307" s="13"/>
      <c r="O307" s="13"/>
      <c r="P307" s="14"/>
      <c r="Q307" s="14"/>
      <c r="S307" s="1111"/>
    </row>
    <row r="308" spans="1:19" x14ac:dyDescent="0.2">
      <c r="F308" s="16"/>
      <c r="G308" s="185"/>
      <c r="H308" s="315"/>
      <c r="I308" s="43"/>
      <c r="J308" s="43"/>
      <c r="K308" s="43"/>
      <c r="L308" s="43"/>
      <c r="M308" s="43"/>
      <c r="N308" s="65"/>
      <c r="O308" s="65"/>
      <c r="P308" s="14"/>
      <c r="Q308" s="14"/>
      <c r="S308" s="65"/>
    </row>
    <row r="309" spans="1:19" x14ac:dyDescent="0.2">
      <c r="F309" s="16"/>
      <c r="G309" s="185"/>
      <c r="H309" s="315"/>
      <c r="I309" s="315"/>
      <c r="J309" s="315"/>
      <c r="K309" s="543"/>
      <c r="L309" s="543"/>
      <c r="M309" s="543"/>
      <c r="P309" s="14"/>
      <c r="Q309" s="14"/>
    </row>
    <row r="310" spans="1:19" x14ac:dyDescent="0.2">
      <c r="F310" s="16"/>
      <c r="G310" s="185"/>
      <c r="H310" s="315"/>
      <c r="I310" s="315"/>
      <c r="J310" s="315"/>
      <c r="K310" s="543"/>
      <c r="L310" s="543"/>
      <c r="M310" s="543"/>
      <c r="P310" s="14"/>
      <c r="Q310" s="14"/>
    </row>
    <row r="311" spans="1:19" x14ac:dyDescent="0.2">
      <c r="F311" s="16"/>
      <c r="G311" s="185"/>
      <c r="H311" s="315"/>
      <c r="I311" s="315"/>
      <c r="J311" s="315"/>
      <c r="K311" s="543"/>
      <c r="L311" s="543"/>
      <c r="M311" s="543"/>
      <c r="P311" s="14"/>
      <c r="Q311" s="14"/>
    </row>
    <row r="312" spans="1:19" x14ac:dyDescent="0.2">
      <c r="F312" s="16"/>
      <c r="G312" s="185"/>
      <c r="H312" s="315"/>
      <c r="I312" s="315"/>
      <c r="J312" s="315"/>
      <c r="K312" s="543"/>
      <c r="L312" s="543"/>
      <c r="M312" s="543"/>
      <c r="P312" s="14"/>
      <c r="Q312" s="14"/>
    </row>
    <row r="313" spans="1:19" x14ac:dyDescent="0.2">
      <c r="F313" s="16"/>
      <c r="G313" s="185"/>
      <c r="H313" s="315"/>
      <c r="I313" s="315"/>
      <c r="J313" s="315"/>
      <c r="K313" s="543"/>
      <c r="L313" s="543"/>
      <c r="M313" s="543"/>
      <c r="P313" s="14"/>
      <c r="Q313" s="14"/>
    </row>
    <row r="314" spans="1:19" x14ac:dyDescent="0.2">
      <c r="F314" s="16"/>
      <c r="G314" s="185"/>
      <c r="H314" s="315"/>
      <c r="I314" s="315"/>
      <c r="J314" s="315"/>
      <c r="K314" s="543"/>
      <c r="L314" s="543"/>
      <c r="M314" s="543"/>
      <c r="P314" s="14"/>
      <c r="Q314" s="14"/>
    </row>
    <row r="315" spans="1:19" x14ac:dyDescent="0.2">
      <c r="A315" s="186"/>
      <c r="B315" s="186"/>
      <c r="C315" s="186"/>
      <c r="D315" s="33"/>
      <c r="E315" s="33"/>
      <c r="F315" s="16"/>
      <c r="G315" s="185"/>
      <c r="H315" s="315"/>
      <c r="I315" s="315"/>
      <c r="J315" s="315"/>
      <c r="K315" s="543"/>
      <c r="L315" s="543"/>
      <c r="M315" s="543"/>
      <c r="N315" s="16"/>
      <c r="O315" s="16"/>
      <c r="P315" s="627"/>
      <c r="Q315" s="627"/>
      <c r="S315" s="344"/>
    </row>
    <row r="316" spans="1:19" x14ac:dyDescent="0.2">
      <c r="A316" s="186"/>
      <c r="B316" s="186"/>
      <c r="C316" s="186"/>
      <c r="D316" s="33"/>
      <c r="E316" s="33"/>
      <c r="F316" s="16"/>
      <c r="G316" s="185"/>
      <c r="H316" s="315"/>
      <c r="I316" s="315"/>
      <c r="J316" s="315"/>
      <c r="K316" s="543"/>
      <c r="L316" s="543"/>
      <c r="M316" s="543"/>
      <c r="N316" s="16"/>
      <c r="O316" s="16"/>
      <c r="P316" s="14"/>
      <c r="Q316" s="14"/>
      <c r="S316" s="344"/>
    </row>
    <row r="317" spans="1:19" x14ac:dyDescent="0.2">
      <c r="A317" s="186"/>
      <c r="B317" s="186"/>
      <c r="C317" s="186"/>
      <c r="D317" s="33"/>
      <c r="E317" s="33"/>
      <c r="F317" s="16"/>
      <c r="G317" s="185"/>
      <c r="H317" s="315"/>
      <c r="I317" s="315"/>
      <c r="J317" s="315"/>
      <c r="K317" s="543"/>
      <c r="L317" s="543"/>
      <c r="M317" s="543"/>
      <c r="N317" s="16"/>
      <c r="O317" s="16"/>
      <c r="P317" s="14"/>
      <c r="Q317" s="14"/>
      <c r="S317" s="344"/>
    </row>
    <row r="318" spans="1:19" x14ac:dyDescent="0.2">
      <c r="A318" s="186"/>
      <c r="B318" s="186"/>
      <c r="C318" s="186"/>
      <c r="D318" s="33"/>
      <c r="E318" s="33"/>
      <c r="F318" s="16"/>
      <c r="G318" s="185"/>
      <c r="H318" s="315"/>
      <c r="I318" s="315"/>
      <c r="J318" s="543"/>
      <c r="K318" s="543"/>
      <c r="L318" s="543"/>
      <c r="M318" s="543"/>
      <c r="N318" s="16"/>
      <c r="O318" s="16"/>
      <c r="P318" s="627"/>
      <c r="Q318" s="627"/>
      <c r="S318" s="344"/>
    </row>
    <row r="319" spans="1:19" x14ac:dyDescent="0.2">
      <c r="A319" s="186"/>
      <c r="B319" s="186"/>
      <c r="C319" s="186"/>
      <c r="D319" s="33"/>
      <c r="E319" s="33"/>
      <c r="F319" s="16"/>
      <c r="G319" s="185"/>
      <c r="H319" s="315"/>
      <c r="I319" s="315"/>
      <c r="J319" s="543"/>
      <c r="K319" s="543"/>
      <c r="L319" s="543"/>
      <c r="M319" s="543"/>
      <c r="N319" s="16"/>
      <c r="O319" s="16"/>
      <c r="P319" s="16"/>
      <c r="Q319" s="16"/>
      <c r="R319" s="16"/>
      <c r="S319" s="344"/>
    </row>
    <row r="320" spans="1:19" x14ac:dyDescent="0.2">
      <c r="A320" s="186"/>
      <c r="B320" s="186"/>
      <c r="C320" s="186"/>
      <c r="D320" s="33"/>
      <c r="E320" s="33"/>
      <c r="F320" s="16"/>
      <c r="G320" s="185"/>
      <c r="H320" s="315"/>
      <c r="I320" s="315"/>
      <c r="J320" s="543"/>
      <c r="K320" s="543"/>
      <c r="L320" s="543"/>
      <c r="M320" s="543"/>
      <c r="N320" s="16"/>
      <c r="O320" s="16"/>
      <c r="P320" s="625"/>
      <c r="Q320" s="625"/>
      <c r="S320" s="344"/>
    </row>
    <row r="321" spans="1:19" x14ac:dyDescent="0.2">
      <c r="A321" s="186"/>
      <c r="B321" s="186"/>
      <c r="C321" s="186"/>
      <c r="D321" s="33"/>
      <c r="E321" s="33"/>
      <c r="F321" s="16"/>
      <c r="G321" s="185"/>
      <c r="H321" s="315"/>
      <c r="I321" s="315"/>
      <c r="J321" s="543"/>
      <c r="K321" s="543"/>
      <c r="L321" s="543"/>
      <c r="M321" s="543"/>
      <c r="N321" s="16"/>
      <c r="O321" s="16"/>
      <c r="P321" s="629"/>
      <c r="Q321" s="629"/>
      <c r="S321" s="344"/>
    </row>
    <row r="322" spans="1:19" x14ac:dyDescent="0.2">
      <c r="A322" s="186"/>
      <c r="B322" s="186"/>
      <c r="C322" s="186"/>
      <c r="D322" s="33"/>
      <c r="E322" s="33"/>
      <c r="F322" s="16"/>
      <c r="G322" s="185"/>
      <c r="H322" s="315"/>
      <c r="I322" s="315"/>
      <c r="J322" s="543"/>
      <c r="K322" s="543"/>
      <c r="L322" s="543"/>
      <c r="M322" s="543"/>
      <c r="N322" s="16"/>
      <c r="O322" s="16"/>
      <c r="S322" s="344"/>
    </row>
    <row r="323" spans="1:19" x14ac:dyDescent="0.2">
      <c r="A323" s="186"/>
      <c r="B323" s="186"/>
      <c r="C323" s="186"/>
      <c r="D323" s="33"/>
      <c r="E323" s="33"/>
      <c r="F323" s="16"/>
      <c r="G323" s="185"/>
      <c r="H323" s="315"/>
      <c r="I323" s="315"/>
      <c r="J323" s="543"/>
      <c r="K323" s="543"/>
      <c r="L323" s="543"/>
      <c r="M323" s="543"/>
      <c r="N323" s="16"/>
      <c r="O323" s="16"/>
      <c r="R323" s="52"/>
      <c r="S323" s="344"/>
    </row>
    <row r="324" spans="1:19" x14ac:dyDescent="0.2">
      <c r="A324" s="186"/>
      <c r="B324" s="186"/>
      <c r="C324" s="186"/>
      <c r="D324" s="33"/>
      <c r="E324" s="33"/>
      <c r="F324" s="16"/>
      <c r="G324" s="185"/>
      <c r="H324" s="315"/>
      <c r="I324" s="315"/>
      <c r="J324" s="543"/>
      <c r="K324" s="543"/>
      <c r="L324" s="543"/>
      <c r="M324" s="543"/>
      <c r="N324" s="16"/>
      <c r="O324" s="16"/>
      <c r="R324" s="52"/>
      <c r="S324" s="344"/>
    </row>
    <row r="325" spans="1:19" x14ac:dyDescent="0.2">
      <c r="A325" s="186"/>
      <c r="B325" s="186"/>
      <c r="C325" s="186"/>
      <c r="D325" s="33"/>
      <c r="E325" s="33"/>
      <c r="F325" s="16"/>
      <c r="G325" s="185"/>
      <c r="H325" s="315"/>
      <c r="I325" s="315"/>
      <c r="J325" s="543"/>
      <c r="K325" s="543"/>
      <c r="L325" s="543"/>
      <c r="M325" s="543"/>
      <c r="N325" s="16"/>
      <c r="O325" s="16"/>
      <c r="R325" s="52"/>
      <c r="S325" s="344"/>
    </row>
    <row r="326" spans="1:19" x14ac:dyDescent="0.2">
      <c r="A326" s="186"/>
      <c r="B326" s="186"/>
      <c r="C326" s="186"/>
      <c r="D326" s="33"/>
      <c r="E326" s="33"/>
      <c r="F326" s="16"/>
      <c r="G326" s="185"/>
      <c r="H326" s="315"/>
      <c r="I326" s="315"/>
      <c r="J326" s="543"/>
      <c r="K326" s="543"/>
      <c r="L326" s="543"/>
      <c r="M326" s="543"/>
      <c r="N326" s="16"/>
      <c r="O326" s="16"/>
      <c r="R326" s="52"/>
      <c r="S326" s="344"/>
    </row>
    <row r="327" spans="1:19" x14ac:dyDescent="0.2">
      <c r="A327" s="186"/>
      <c r="B327" s="186"/>
      <c r="C327" s="186"/>
      <c r="D327" s="33"/>
      <c r="E327" s="33"/>
      <c r="F327" s="16"/>
      <c r="G327" s="185"/>
      <c r="H327" s="315"/>
      <c r="I327" s="315"/>
      <c r="J327" s="543"/>
      <c r="K327" s="543"/>
      <c r="L327" s="543"/>
      <c r="M327" s="543"/>
      <c r="N327" s="16"/>
      <c r="O327" s="16"/>
      <c r="R327" s="52"/>
      <c r="S327" s="344"/>
    </row>
    <row r="328" spans="1:19" x14ac:dyDescent="0.2">
      <c r="J328" s="543"/>
      <c r="K328" s="543"/>
      <c r="L328" s="543"/>
      <c r="M328" s="543"/>
      <c r="R328" s="52"/>
    </row>
    <row r="329" spans="1:19" x14ac:dyDescent="0.2">
      <c r="J329" s="543"/>
      <c r="K329" s="543"/>
      <c r="L329" s="543"/>
      <c r="M329" s="543"/>
      <c r="R329" s="52"/>
    </row>
    <row r="330" spans="1:19" x14ac:dyDescent="0.2">
      <c r="J330" s="543"/>
      <c r="K330" s="543"/>
      <c r="L330" s="543"/>
      <c r="M330" s="543"/>
      <c r="R330" s="52"/>
    </row>
    <row r="331" spans="1:19" x14ac:dyDescent="0.2">
      <c r="J331" s="543"/>
      <c r="K331" s="543"/>
      <c r="L331" s="543"/>
      <c r="M331" s="543"/>
      <c r="R331" s="52"/>
    </row>
    <row r="332" spans="1:19" x14ac:dyDescent="0.2">
      <c r="J332" s="543"/>
      <c r="K332" s="543"/>
      <c r="L332" s="543"/>
      <c r="M332" s="543"/>
      <c r="R332" s="52"/>
    </row>
    <row r="333" spans="1:19" x14ac:dyDescent="0.2">
      <c r="J333" s="543"/>
      <c r="K333" s="543"/>
      <c r="L333" s="543"/>
      <c r="M333" s="543"/>
      <c r="R333" s="52"/>
    </row>
    <row r="334" spans="1:19" x14ac:dyDescent="0.2">
      <c r="J334" s="543"/>
      <c r="K334" s="543"/>
      <c r="L334" s="543"/>
      <c r="M334" s="543"/>
      <c r="R334" s="52"/>
    </row>
    <row r="335" spans="1:19" x14ac:dyDescent="0.2">
      <c r="J335" s="543"/>
      <c r="K335" s="543"/>
      <c r="L335" s="543"/>
      <c r="M335" s="543"/>
      <c r="R335" s="52"/>
    </row>
    <row r="336" spans="1:19" x14ac:dyDescent="0.2">
      <c r="J336" s="543"/>
      <c r="K336" s="543"/>
      <c r="L336" s="543"/>
      <c r="R336" s="52"/>
    </row>
    <row r="337" spans="10:18" x14ac:dyDescent="0.2">
      <c r="J337" s="543"/>
      <c r="K337" s="543"/>
      <c r="L337" s="543"/>
      <c r="R337" s="52"/>
    </row>
    <row r="338" spans="10:18" x14ac:dyDescent="0.2">
      <c r="J338" s="543"/>
      <c r="K338" s="543"/>
      <c r="L338" s="543"/>
      <c r="R338" s="52"/>
    </row>
    <row r="339" spans="10:18" x14ac:dyDescent="0.2">
      <c r="J339" s="543"/>
      <c r="K339" s="543"/>
      <c r="L339" s="543"/>
      <c r="R339" s="52"/>
    </row>
    <row r="340" spans="10:18" x14ac:dyDescent="0.2">
      <c r="J340" s="543"/>
      <c r="K340" s="543"/>
      <c r="L340" s="543"/>
      <c r="R340" s="52"/>
    </row>
    <row r="341" spans="10:18" x14ac:dyDescent="0.2">
      <c r="J341" s="543"/>
      <c r="K341" s="543"/>
      <c r="L341" s="543"/>
    </row>
    <row r="342" spans="10:18" x14ac:dyDescent="0.2">
      <c r="J342" s="543"/>
      <c r="K342" s="543"/>
      <c r="L342" s="543"/>
    </row>
    <row r="343" spans="10:18" x14ac:dyDescent="0.2">
      <c r="J343" s="543"/>
      <c r="K343" s="543"/>
      <c r="L343" s="543"/>
    </row>
    <row r="344" spans="10:18" x14ac:dyDescent="0.2">
      <c r="J344" s="543"/>
      <c r="K344" s="543"/>
      <c r="L344" s="543"/>
    </row>
    <row r="345" spans="10:18" x14ac:dyDescent="0.2">
      <c r="J345" s="543"/>
      <c r="K345" s="543"/>
      <c r="L345" s="543"/>
    </row>
    <row r="346" spans="10:18" x14ac:dyDescent="0.2">
      <c r="J346" s="543"/>
      <c r="K346" s="543"/>
      <c r="L346" s="543"/>
    </row>
    <row r="347" spans="10:18" x14ac:dyDescent="0.2">
      <c r="J347" s="543"/>
      <c r="K347" s="543"/>
      <c r="L347" s="543"/>
    </row>
    <row r="348" spans="10:18" x14ac:dyDescent="0.2">
      <c r="J348" s="543"/>
      <c r="K348" s="543"/>
      <c r="L348" s="543"/>
    </row>
    <row r="349" spans="10:18" x14ac:dyDescent="0.2">
      <c r="J349" s="543"/>
      <c r="K349" s="543"/>
      <c r="L349" s="543"/>
    </row>
    <row r="350" spans="10:18" x14ac:dyDescent="0.2">
      <c r="J350" s="543"/>
      <c r="K350" s="543"/>
      <c r="L350" s="543"/>
    </row>
    <row r="351" spans="10:18" x14ac:dyDescent="0.2">
      <c r="J351" s="543"/>
      <c r="K351" s="543"/>
      <c r="L351" s="543"/>
    </row>
    <row r="352" spans="10:18" x14ac:dyDescent="0.2">
      <c r="J352" s="543"/>
      <c r="K352" s="543"/>
      <c r="L352" s="543"/>
    </row>
    <row r="353" spans="10:12" x14ac:dyDescent="0.2">
      <c r="J353" s="543"/>
      <c r="K353" s="543"/>
      <c r="L353" s="543"/>
    </row>
    <row r="354" spans="10:12" x14ac:dyDescent="0.2">
      <c r="J354" s="543"/>
      <c r="K354" s="543"/>
      <c r="L354" s="543"/>
    </row>
    <row r="355" spans="10:12" x14ac:dyDescent="0.2">
      <c r="J355" s="543"/>
      <c r="K355" s="543"/>
      <c r="L355" s="543"/>
    </row>
    <row r="356" spans="10:12" x14ac:dyDescent="0.2">
      <c r="J356" s="543"/>
      <c r="K356" s="543"/>
      <c r="L356" s="543"/>
    </row>
    <row r="357" spans="10:12" x14ac:dyDescent="0.2">
      <c r="J357" s="543"/>
      <c r="K357" s="543"/>
      <c r="L357" s="543"/>
    </row>
    <row r="358" spans="10:12" x14ac:dyDescent="0.2">
      <c r="J358" s="543"/>
      <c r="K358" s="543"/>
      <c r="L358" s="543"/>
    </row>
    <row r="359" spans="10:12" x14ac:dyDescent="0.2">
      <c r="J359" s="543"/>
      <c r="K359" s="543"/>
      <c r="L359" s="543"/>
    </row>
    <row r="360" spans="10:12" x14ac:dyDescent="0.2">
      <c r="J360" s="543"/>
      <c r="K360" s="543"/>
      <c r="L360" s="543"/>
    </row>
    <row r="361" spans="10:12" x14ac:dyDescent="0.2">
      <c r="J361" s="543"/>
      <c r="K361" s="543"/>
      <c r="L361" s="543"/>
    </row>
    <row r="362" spans="10:12" x14ac:dyDescent="0.2">
      <c r="J362" s="543"/>
      <c r="K362" s="543"/>
      <c r="L362" s="543"/>
    </row>
    <row r="363" spans="10:12" x14ac:dyDescent="0.2">
      <c r="J363" s="543"/>
      <c r="K363" s="543"/>
      <c r="L363" s="543"/>
    </row>
    <row r="364" spans="10:12" x14ac:dyDescent="0.2">
      <c r="J364" s="543"/>
      <c r="K364" s="543"/>
      <c r="L364" s="543"/>
    </row>
    <row r="365" spans="10:12" x14ac:dyDescent="0.2">
      <c r="J365" s="543"/>
      <c r="K365" s="543"/>
      <c r="L365" s="543"/>
    </row>
    <row r="366" spans="10:12" x14ac:dyDescent="0.2">
      <c r="J366" s="543"/>
      <c r="K366" s="543"/>
      <c r="L366" s="543"/>
    </row>
    <row r="367" spans="10:12" x14ac:dyDescent="0.2">
      <c r="J367" s="543"/>
      <c r="K367" s="543"/>
      <c r="L367" s="543"/>
    </row>
    <row r="368" spans="10:12" x14ac:dyDescent="0.2">
      <c r="J368" s="543"/>
      <c r="K368" s="543"/>
      <c r="L368" s="543"/>
    </row>
    <row r="369" spans="10:13" x14ac:dyDescent="0.2">
      <c r="J369" s="543"/>
      <c r="K369" s="543"/>
      <c r="L369" s="543"/>
    </row>
    <row r="370" spans="10:13" x14ac:dyDescent="0.2">
      <c r="J370" s="543"/>
      <c r="K370" s="543"/>
      <c r="L370" s="543"/>
    </row>
    <row r="371" spans="10:13" x14ac:dyDescent="0.2">
      <c r="J371" s="543"/>
      <c r="K371" s="543"/>
      <c r="L371" s="543"/>
    </row>
    <row r="372" spans="10:13" x14ac:dyDescent="0.2">
      <c r="J372" s="543"/>
      <c r="K372" s="543"/>
      <c r="L372" s="543"/>
    </row>
    <row r="373" spans="10:13" x14ac:dyDescent="0.2">
      <c r="J373" s="543"/>
      <c r="K373" s="543"/>
      <c r="L373" s="543"/>
    </row>
    <row r="374" spans="10:13" x14ac:dyDescent="0.2">
      <c r="J374" s="543"/>
      <c r="K374" s="543"/>
      <c r="L374" s="543"/>
    </row>
    <row r="375" spans="10:13" x14ac:dyDescent="0.2">
      <c r="J375" s="543"/>
      <c r="K375" s="543"/>
      <c r="L375" s="543"/>
    </row>
    <row r="376" spans="10:13" x14ac:dyDescent="0.2">
      <c r="J376" s="543"/>
      <c r="K376" s="543"/>
      <c r="L376" s="543"/>
      <c r="M376" s="543"/>
    </row>
    <row r="377" spans="10:13" x14ac:dyDescent="0.2">
      <c r="J377" s="543"/>
      <c r="K377" s="543"/>
      <c r="L377" s="543"/>
      <c r="M377" s="543"/>
    </row>
    <row r="378" spans="10:13" x14ac:dyDescent="0.2">
      <c r="J378" s="543"/>
      <c r="K378" s="543"/>
      <c r="L378" s="543"/>
      <c r="M378" s="543"/>
    </row>
    <row r="379" spans="10:13" x14ac:dyDescent="0.2">
      <c r="J379" s="543"/>
      <c r="K379" s="543"/>
      <c r="L379" s="543"/>
      <c r="M379" s="543"/>
    </row>
    <row r="380" spans="10:13" x14ac:dyDescent="0.2">
      <c r="J380" s="543"/>
      <c r="K380" s="543"/>
      <c r="L380" s="543"/>
      <c r="M380" s="543"/>
    </row>
    <row r="381" spans="10:13" x14ac:dyDescent="0.2">
      <c r="J381" s="543"/>
      <c r="K381" s="543"/>
      <c r="L381" s="543"/>
      <c r="M381" s="543"/>
    </row>
    <row r="382" spans="10:13" x14ac:dyDescent="0.2">
      <c r="J382" s="543"/>
      <c r="K382" s="543"/>
      <c r="L382" s="543"/>
      <c r="M382" s="543"/>
    </row>
    <row r="383" spans="10:13" x14ac:dyDescent="0.2">
      <c r="J383" s="543"/>
      <c r="K383" s="543"/>
      <c r="L383" s="543"/>
      <c r="M383" s="543"/>
    </row>
    <row r="384" spans="10:13" x14ac:dyDescent="0.2">
      <c r="J384" s="543"/>
      <c r="K384" s="543"/>
      <c r="L384" s="543"/>
      <c r="M384" s="543"/>
    </row>
    <row r="385" spans="10:13" x14ac:dyDescent="0.2">
      <c r="J385" s="543"/>
      <c r="K385" s="543"/>
      <c r="L385" s="543"/>
      <c r="M385" s="543"/>
    </row>
    <row r="386" spans="10:13" x14ac:dyDescent="0.2">
      <c r="J386" s="543"/>
      <c r="K386" s="543"/>
      <c r="L386" s="543"/>
      <c r="M386" s="543"/>
    </row>
    <row r="387" spans="10:13" x14ac:dyDescent="0.2">
      <c r="J387" s="543"/>
      <c r="K387" s="543"/>
      <c r="L387" s="543"/>
      <c r="M387" s="543"/>
    </row>
    <row r="388" spans="10:13" x14ac:dyDescent="0.2">
      <c r="J388" s="543"/>
      <c r="K388" s="543"/>
      <c r="L388" s="543"/>
      <c r="M388" s="543"/>
    </row>
    <row r="389" spans="10:13" x14ac:dyDescent="0.2">
      <c r="J389" s="543"/>
      <c r="K389" s="543"/>
      <c r="L389" s="543"/>
      <c r="M389" s="543"/>
    </row>
    <row r="390" spans="10:13" x14ac:dyDescent="0.2">
      <c r="J390" s="543"/>
      <c r="K390" s="543"/>
      <c r="L390" s="543"/>
      <c r="M390" s="543"/>
    </row>
    <row r="391" spans="10:13" x14ac:dyDescent="0.2">
      <c r="J391" s="543"/>
      <c r="K391" s="543"/>
      <c r="L391" s="543"/>
      <c r="M391" s="543"/>
    </row>
    <row r="392" spans="10:13" x14ac:dyDescent="0.2">
      <c r="J392" s="543"/>
      <c r="K392" s="543"/>
      <c r="L392" s="543"/>
      <c r="M392" s="543"/>
    </row>
    <row r="393" spans="10:13" x14ac:dyDescent="0.2">
      <c r="J393" s="543"/>
      <c r="K393" s="543"/>
      <c r="L393" s="543"/>
      <c r="M393" s="543"/>
    </row>
    <row r="394" spans="10:13" x14ac:dyDescent="0.2">
      <c r="J394" s="543"/>
      <c r="K394" s="543"/>
      <c r="L394" s="543"/>
      <c r="M394" s="543"/>
    </row>
    <row r="395" spans="10:13" x14ac:dyDescent="0.2">
      <c r="J395" s="543"/>
      <c r="K395" s="543"/>
      <c r="L395" s="543"/>
      <c r="M395" s="543"/>
    </row>
    <row r="396" spans="10:13" x14ac:dyDescent="0.2">
      <c r="J396" s="543"/>
      <c r="K396" s="543"/>
      <c r="L396" s="543"/>
      <c r="M396" s="543"/>
    </row>
    <row r="397" spans="10:13" x14ac:dyDescent="0.2">
      <c r="J397" s="543"/>
      <c r="K397" s="543"/>
      <c r="L397" s="543"/>
      <c r="M397" s="543"/>
    </row>
    <row r="398" spans="10:13" x14ac:dyDescent="0.2">
      <c r="J398" s="543"/>
      <c r="K398" s="543"/>
      <c r="L398" s="543"/>
      <c r="M398" s="543"/>
    </row>
    <row r="399" spans="10:13" x14ac:dyDescent="0.2">
      <c r="J399" s="543"/>
      <c r="K399" s="543"/>
      <c r="L399" s="543"/>
      <c r="M399" s="543"/>
    </row>
    <row r="400" spans="10:13" x14ac:dyDescent="0.2">
      <c r="J400" s="543"/>
      <c r="K400" s="543"/>
      <c r="L400" s="543"/>
      <c r="M400" s="543"/>
    </row>
    <row r="401" spans="10:13" x14ac:dyDescent="0.2">
      <c r="J401" s="543"/>
      <c r="K401" s="543"/>
      <c r="L401" s="543"/>
      <c r="M401" s="543"/>
    </row>
    <row r="402" spans="10:13" x14ac:dyDescent="0.2">
      <c r="J402" s="543"/>
      <c r="K402" s="543"/>
      <c r="L402" s="543"/>
      <c r="M402" s="543"/>
    </row>
    <row r="403" spans="10:13" x14ac:dyDescent="0.2">
      <c r="J403" s="543"/>
      <c r="K403" s="543"/>
      <c r="L403" s="543"/>
      <c r="M403" s="543"/>
    </row>
    <row r="404" spans="10:13" x14ac:dyDescent="0.2">
      <c r="J404" s="543"/>
      <c r="K404" s="543"/>
      <c r="L404" s="543"/>
      <c r="M404" s="543"/>
    </row>
    <row r="405" spans="10:13" x14ac:dyDescent="0.2">
      <c r="J405" s="543"/>
      <c r="K405" s="543"/>
      <c r="L405" s="543"/>
      <c r="M405" s="543"/>
    </row>
    <row r="406" spans="10:13" x14ac:dyDescent="0.2">
      <c r="J406" s="543"/>
      <c r="K406" s="543"/>
      <c r="L406" s="543"/>
      <c r="M406" s="543"/>
    </row>
    <row r="407" spans="10:13" x14ac:dyDescent="0.2">
      <c r="J407" s="543"/>
      <c r="K407" s="543"/>
      <c r="L407" s="543"/>
      <c r="M407" s="543"/>
    </row>
    <row r="408" spans="10:13" x14ac:dyDescent="0.2">
      <c r="J408" s="543"/>
      <c r="K408" s="543"/>
      <c r="L408" s="543"/>
      <c r="M408" s="543"/>
    </row>
    <row r="409" spans="10:13" x14ac:dyDescent="0.2">
      <c r="J409" s="543"/>
      <c r="K409" s="543"/>
      <c r="L409" s="543"/>
      <c r="M409" s="543"/>
    </row>
    <row r="410" spans="10:13" x14ac:dyDescent="0.2">
      <c r="J410" s="543"/>
      <c r="K410" s="543"/>
      <c r="L410" s="543"/>
      <c r="M410" s="543"/>
    </row>
    <row r="411" spans="10:13" x14ac:dyDescent="0.2">
      <c r="J411" s="543"/>
      <c r="K411" s="543"/>
      <c r="L411" s="543"/>
      <c r="M411" s="543"/>
    </row>
    <row r="412" spans="10:13" x14ac:dyDescent="0.2">
      <c r="J412" s="543"/>
      <c r="K412" s="543"/>
      <c r="L412" s="543"/>
      <c r="M412" s="543"/>
    </row>
    <row r="413" spans="10:13" x14ac:dyDescent="0.2">
      <c r="J413" s="543"/>
      <c r="K413" s="543"/>
      <c r="L413" s="543"/>
      <c r="M413" s="543"/>
    </row>
    <row r="414" spans="10:13" x14ac:dyDescent="0.2">
      <c r="J414" s="543"/>
      <c r="K414" s="543"/>
      <c r="L414" s="543"/>
      <c r="M414" s="543"/>
    </row>
    <row r="415" spans="10:13" x14ac:dyDescent="0.2">
      <c r="J415" s="543"/>
      <c r="K415" s="543"/>
      <c r="L415" s="543"/>
      <c r="M415" s="543"/>
    </row>
    <row r="416" spans="10:13" x14ac:dyDescent="0.2">
      <c r="J416" s="543"/>
      <c r="K416" s="543"/>
      <c r="L416" s="543"/>
      <c r="M416" s="543"/>
    </row>
    <row r="417" spans="10:13" x14ac:dyDescent="0.2">
      <c r="J417" s="543"/>
      <c r="K417" s="543"/>
      <c r="L417" s="543"/>
      <c r="M417" s="543"/>
    </row>
    <row r="418" spans="10:13" x14ac:dyDescent="0.2">
      <c r="J418" s="543"/>
      <c r="K418" s="543"/>
      <c r="L418" s="543"/>
      <c r="M418" s="543"/>
    </row>
    <row r="419" spans="10:13" x14ac:dyDescent="0.2">
      <c r="J419" s="543"/>
      <c r="K419" s="543"/>
      <c r="L419" s="543"/>
      <c r="M419" s="543"/>
    </row>
    <row r="420" spans="10:13" x14ac:dyDescent="0.2">
      <c r="J420" s="543"/>
      <c r="K420" s="543"/>
      <c r="L420" s="543"/>
      <c r="M420" s="543"/>
    </row>
    <row r="421" spans="10:13" x14ac:dyDescent="0.2">
      <c r="J421" s="543"/>
      <c r="K421" s="543"/>
      <c r="L421" s="543"/>
      <c r="M421" s="543"/>
    </row>
    <row r="422" spans="10:13" x14ac:dyDescent="0.2">
      <c r="J422" s="543"/>
      <c r="K422" s="543"/>
      <c r="L422" s="543"/>
      <c r="M422" s="543"/>
    </row>
    <row r="423" spans="10:13" x14ac:dyDescent="0.2">
      <c r="J423" s="543"/>
      <c r="K423" s="543"/>
      <c r="L423" s="543"/>
      <c r="M423" s="543"/>
    </row>
    <row r="424" spans="10:13" x14ac:dyDescent="0.2">
      <c r="J424" s="543"/>
      <c r="K424" s="543"/>
      <c r="L424" s="543"/>
      <c r="M424" s="543"/>
    </row>
    <row r="425" spans="10:13" x14ac:dyDescent="0.2">
      <c r="J425" s="543"/>
      <c r="K425" s="543"/>
      <c r="L425" s="543"/>
      <c r="M425" s="543"/>
    </row>
    <row r="426" spans="10:13" x14ac:dyDescent="0.2">
      <c r="J426" s="543"/>
      <c r="K426" s="543"/>
      <c r="L426" s="543"/>
      <c r="M426" s="543"/>
    </row>
    <row r="427" spans="10:13" x14ac:dyDescent="0.2">
      <c r="J427" s="543"/>
      <c r="K427" s="543"/>
      <c r="L427" s="543"/>
      <c r="M427" s="543"/>
    </row>
    <row r="428" spans="10:13" x14ac:dyDescent="0.2">
      <c r="J428" s="543"/>
      <c r="K428" s="543"/>
      <c r="L428" s="543"/>
      <c r="M428" s="543"/>
    </row>
    <row r="429" spans="10:13" x14ac:dyDescent="0.2">
      <c r="J429" s="543"/>
      <c r="K429" s="543"/>
      <c r="L429" s="543"/>
      <c r="M429" s="543"/>
    </row>
    <row r="430" spans="10:13" x14ac:dyDescent="0.2">
      <c r="J430" s="543"/>
      <c r="K430" s="543"/>
      <c r="L430" s="543"/>
      <c r="M430" s="543"/>
    </row>
    <row r="431" spans="10:13" x14ac:dyDescent="0.2">
      <c r="J431" s="543"/>
      <c r="K431" s="543"/>
      <c r="L431" s="543"/>
      <c r="M431" s="543"/>
    </row>
    <row r="432" spans="10:13" x14ac:dyDescent="0.2">
      <c r="J432" s="543"/>
      <c r="K432" s="543"/>
      <c r="L432" s="543"/>
      <c r="M432" s="543"/>
    </row>
    <row r="433" spans="10:13" x14ac:dyDescent="0.2">
      <c r="J433" s="543"/>
      <c r="K433" s="543"/>
      <c r="L433" s="543"/>
      <c r="M433" s="543"/>
    </row>
    <row r="434" spans="10:13" x14ac:dyDescent="0.2">
      <c r="J434" s="543"/>
      <c r="K434" s="543"/>
      <c r="L434" s="543"/>
      <c r="M434" s="543"/>
    </row>
    <row r="435" spans="10:13" x14ac:dyDescent="0.2">
      <c r="J435" s="543"/>
      <c r="K435" s="543"/>
      <c r="L435" s="543"/>
      <c r="M435" s="543"/>
    </row>
    <row r="436" spans="10:13" x14ac:dyDescent="0.2">
      <c r="J436" s="543"/>
      <c r="K436" s="543"/>
      <c r="L436" s="543"/>
      <c r="M436" s="543"/>
    </row>
    <row r="437" spans="10:13" x14ac:dyDescent="0.2">
      <c r="J437" s="543"/>
      <c r="K437" s="543"/>
      <c r="L437" s="543"/>
      <c r="M437" s="543"/>
    </row>
    <row r="438" spans="10:13" x14ac:dyDescent="0.2">
      <c r="J438" s="543"/>
      <c r="K438" s="543"/>
      <c r="L438" s="543"/>
      <c r="M438" s="543"/>
    </row>
    <row r="439" spans="10:13" x14ac:dyDescent="0.2">
      <c r="J439" s="543"/>
      <c r="K439" s="543"/>
      <c r="L439" s="543"/>
      <c r="M439" s="543"/>
    </row>
    <row r="440" spans="10:13" x14ac:dyDescent="0.2">
      <c r="J440" s="543"/>
      <c r="K440" s="543"/>
      <c r="L440" s="543"/>
      <c r="M440" s="543"/>
    </row>
    <row r="441" spans="10:13" x14ac:dyDescent="0.2">
      <c r="J441" s="543"/>
      <c r="K441" s="543"/>
      <c r="L441" s="543"/>
      <c r="M441" s="543"/>
    </row>
    <row r="442" spans="10:13" x14ac:dyDescent="0.2">
      <c r="J442" s="543"/>
      <c r="K442" s="543"/>
      <c r="L442" s="543"/>
      <c r="M442" s="543"/>
    </row>
    <row r="443" spans="10:13" x14ac:dyDescent="0.2">
      <c r="J443" s="543"/>
      <c r="K443" s="543"/>
      <c r="L443" s="543"/>
      <c r="M443" s="543"/>
    </row>
    <row r="444" spans="10:13" x14ac:dyDescent="0.2">
      <c r="J444" s="543"/>
      <c r="K444" s="543"/>
      <c r="L444" s="543"/>
      <c r="M444" s="543"/>
    </row>
    <row r="445" spans="10:13" x14ac:dyDescent="0.2">
      <c r="J445" s="543"/>
      <c r="K445" s="543"/>
      <c r="L445" s="543"/>
      <c r="M445" s="543"/>
    </row>
    <row r="446" spans="10:13" x14ac:dyDescent="0.2">
      <c r="J446" s="543"/>
      <c r="K446" s="543"/>
      <c r="L446" s="543"/>
      <c r="M446" s="543"/>
    </row>
    <row r="447" spans="10:13" x14ac:dyDescent="0.2">
      <c r="J447" s="543"/>
      <c r="K447" s="543"/>
      <c r="L447" s="543"/>
      <c r="M447" s="543"/>
    </row>
    <row r="448" spans="10:13" x14ac:dyDescent="0.2">
      <c r="J448" s="543"/>
      <c r="K448" s="543"/>
      <c r="L448" s="543"/>
      <c r="M448" s="543"/>
    </row>
    <row r="449" spans="10:13" x14ac:dyDescent="0.2">
      <c r="J449" s="543"/>
      <c r="K449" s="543"/>
      <c r="L449" s="543"/>
      <c r="M449" s="543"/>
    </row>
    <row r="450" spans="10:13" x14ac:dyDescent="0.2">
      <c r="J450" s="543"/>
      <c r="K450" s="543"/>
      <c r="L450" s="543"/>
      <c r="M450" s="543"/>
    </row>
    <row r="451" spans="10:13" x14ac:dyDescent="0.2">
      <c r="J451" s="543"/>
      <c r="K451" s="543"/>
      <c r="L451" s="543"/>
      <c r="M451" s="543"/>
    </row>
    <row r="452" spans="10:13" x14ac:dyDescent="0.2">
      <c r="J452" s="543"/>
      <c r="K452" s="543"/>
      <c r="L452" s="543"/>
      <c r="M452" s="543"/>
    </row>
    <row r="453" spans="10:13" x14ac:dyDescent="0.2">
      <c r="J453" s="543"/>
      <c r="K453" s="543"/>
      <c r="L453" s="543"/>
      <c r="M453" s="543"/>
    </row>
    <row r="454" spans="10:13" x14ac:dyDescent="0.2">
      <c r="J454" s="543"/>
      <c r="K454" s="543"/>
      <c r="L454" s="543"/>
      <c r="M454" s="543"/>
    </row>
    <row r="455" spans="10:13" x14ac:dyDescent="0.2">
      <c r="J455" s="543"/>
      <c r="K455" s="543"/>
      <c r="L455" s="543"/>
      <c r="M455" s="543"/>
    </row>
    <row r="456" spans="10:13" x14ac:dyDescent="0.2">
      <c r="J456" s="543"/>
      <c r="K456" s="543"/>
      <c r="L456" s="543"/>
      <c r="M456" s="543"/>
    </row>
    <row r="457" spans="10:13" x14ac:dyDescent="0.2">
      <c r="J457" s="543"/>
      <c r="K457" s="543"/>
      <c r="L457" s="543"/>
      <c r="M457" s="543"/>
    </row>
    <row r="458" spans="10:13" x14ac:dyDescent="0.2">
      <c r="J458" s="543"/>
      <c r="K458" s="543"/>
      <c r="L458" s="543"/>
      <c r="M458" s="543"/>
    </row>
    <row r="459" spans="10:13" x14ac:dyDescent="0.2">
      <c r="J459" s="543"/>
      <c r="K459" s="543"/>
      <c r="L459" s="543"/>
      <c r="M459" s="543"/>
    </row>
    <row r="460" spans="10:13" x14ac:dyDescent="0.2">
      <c r="J460" s="543"/>
      <c r="K460" s="543"/>
      <c r="L460" s="543"/>
      <c r="M460" s="543"/>
    </row>
    <row r="461" spans="10:13" x14ac:dyDescent="0.2">
      <c r="J461" s="543"/>
      <c r="K461" s="543"/>
      <c r="L461" s="543"/>
      <c r="M461" s="543"/>
    </row>
    <row r="462" spans="10:13" x14ac:dyDescent="0.2">
      <c r="J462" s="543"/>
      <c r="K462" s="543"/>
      <c r="L462" s="543"/>
      <c r="M462" s="543"/>
    </row>
    <row r="463" spans="10:13" x14ac:dyDescent="0.2">
      <c r="J463" s="543"/>
      <c r="K463" s="543"/>
      <c r="L463" s="543"/>
      <c r="M463" s="543"/>
    </row>
    <row r="464" spans="10:13" x14ac:dyDescent="0.2">
      <c r="J464" s="543"/>
      <c r="K464" s="543"/>
      <c r="L464" s="543"/>
      <c r="M464" s="543"/>
    </row>
    <row r="465" spans="10:13" x14ac:dyDescent="0.2">
      <c r="J465" s="543"/>
      <c r="K465" s="543"/>
      <c r="L465" s="543"/>
      <c r="M465" s="543"/>
    </row>
    <row r="466" spans="10:13" x14ac:dyDescent="0.2">
      <c r="J466" s="543"/>
      <c r="K466" s="543"/>
      <c r="L466" s="543"/>
      <c r="M466" s="543"/>
    </row>
    <row r="467" spans="10:13" x14ac:dyDescent="0.2">
      <c r="J467" s="543"/>
      <c r="K467" s="543"/>
      <c r="L467" s="543"/>
      <c r="M467" s="543"/>
    </row>
    <row r="468" spans="10:13" x14ac:dyDescent="0.2">
      <c r="J468" s="543"/>
      <c r="K468" s="543"/>
      <c r="L468" s="543"/>
      <c r="M468" s="543"/>
    </row>
    <row r="469" spans="10:13" x14ac:dyDescent="0.2">
      <c r="J469" s="543"/>
      <c r="K469" s="543"/>
      <c r="L469" s="543"/>
      <c r="M469" s="543"/>
    </row>
    <row r="470" spans="10:13" x14ac:dyDescent="0.2">
      <c r="J470" s="543"/>
      <c r="K470" s="543"/>
      <c r="L470" s="543"/>
      <c r="M470" s="543"/>
    </row>
    <row r="471" spans="10:13" x14ac:dyDescent="0.2">
      <c r="J471" s="543"/>
      <c r="K471" s="543"/>
      <c r="L471" s="543"/>
      <c r="M471" s="543"/>
    </row>
    <row r="472" spans="10:13" x14ac:dyDescent="0.2">
      <c r="J472" s="543"/>
      <c r="K472" s="543"/>
      <c r="L472" s="543"/>
      <c r="M472" s="543"/>
    </row>
    <row r="473" spans="10:13" x14ac:dyDescent="0.2">
      <c r="J473" s="543"/>
      <c r="K473" s="543"/>
      <c r="L473" s="543"/>
      <c r="M473" s="543"/>
    </row>
    <row r="474" spans="10:13" x14ac:dyDescent="0.2">
      <c r="J474" s="543"/>
      <c r="K474" s="543"/>
      <c r="L474" s="543"/>
      <c r="M474" s="543"/>
    </row>
    <row r="475" spans="10:13" x14ac:dyDescent="0.2">
      <c r="J475" s="543"/>
      <c r="K475" s="543"/>
      <c r="L475" s="543"/>
      <c r="M475" s="543"/>
    </row>
    <row r="476" spans="10:13" x14ac:dyDescent="0.2">
      <c r="J476" s="543"/>
      <c r="K476" s="543"/>
      <c r="L476" s="543"/>
      <c r="M476" s="543"/>
    </row>
    <row r="477" spans="10:13" x14ac:dyDescent="0.2">
      <c r="J477" s="543"/>
      <c r="K477" s="543"/>
      <c r="L477" s="543"/>
      <c r="M477" s="543"/>
    </row>
    <row r="478" spans="10:13" x14ac:dyDescent="0.2">
      <c r="J478" s="543"/>
      <c r="K478" s="543"/>
      <c r="L478" s="543"/>
      <c r="M478" s="543"/>
    </row>
    <row r="479" spans="10:13" x14ac:dyDescent="0.2">
      <c r="J479" s="543"/>
      <c r="K479" s="543"/>
      <c r="L479" s="543"/>
      <c r="M479" s="543"/>
    </row>
    <row r="480" spans="10:13" x14ac:dyDescent="0.2">
      <c r="J480" s="543"/>
      <c r="K480" s="543"/>
      <c r="L480" s="543"/>
      <c r="M480" s="543"/>
    </row>
    <row r="481" spans="10:13" x14ac:dyDescent="0.2">
      <c r="J481" s="543"/>
      <c r="K481" s="543"/>
      <c r="L481" s="543"/>
      <c r="M481" s="543"/>
    </row>
    <row r="482" spans="10:13" x14ac:dyDescent="0.2">
      <c r="J482" s="543"/>
      <c r="K482" s="543"/>
      <c r="L482" s="543"/>
      <c r="M482" s="543"/>
    </row>
    <row r="483" spans="10:13" x14ac:dyDescent="0.2">
      <c r="J483" s="543"/>
      <c r="K483" s="543"/>
      <c r="L483" s="543"/>
      <c r="M483" s="543"/>
    </row>
    <row r="484" spans="10:13" x14ac:dyDescent="0.2">
      <c r="J484" s="543"/>
      <c r="K484" s="543"/>
      <c r="L484" s="543"/>
      <c r="M484" s="543"/>
    </row>
    <row r="485" spans="10:13" x14ac:dyDescent="0.2">
      <c r="J485" s="543"/>
      <c r="K485" s="543"/>
      <c r="L485" s="543"/>
      <c r="M485" s="543"/>
    </row>
    <row r="486" spans="10:13" x14ac:dyDescent="0.2">
      <c r="J486" s="543"/>
      <c r="K486" s="543"/>
      <c r="L486" s="543"/>
      <c r="M486" s="543"/>
    </row>
    <row r="487" spans="10:13" x14ac:dyDescent="0.2">
      <c r="J487" s="543"/>
      <c r="K487" s="543"/>
      <c r="L487" s="543"/>
      <c r="M487" s="543"/>
    </row>
    <row r="488" spans="10:13" x14ac:dyDescent="0.2">
      <c r="J488" s="543"/>
      <c r="K488" s="543"/>
      <c r="L488" s="543"/>
      <c r="M488" s="543"/>
    </row>
    <row r="489" spans="10:13" x14ac:dyDescent="0.2">
      <c r="J489" s="543"/>
      <c r="K489" s="543"/>
      <c r="L489" s="543"/>
      <c r="M489" s="543"/>
    </row>
    <row r="490" spans="10:13" x14ac:dyDescent="0.2">
      <c r="J490" s="543"/>
      <c r="K490" s="543"/>
      <c r="L490" s="543"/>
      <c r="M490" s="543"/>
    </row>
    <row r="491" spans="10:13" x14ac:dyDescent="0.2">
      <c r="J491" s="543"/>
      <c r="K491" s="543"/>
      <c r="L491" s="543"/>
      <c r="M491" s="543"/>
    </row>
    <row r="492" spans="10:13" x14ac:dyDescent="0.2">
      <c r="J492" s="543"/>
      <c r="K492" s="543"/>
      <c r="L492" s="543"/>
      <c r="M492" s="543"/>
    </row>
    <row r="493" spans="10:13" x14ac:dyDescent="0.2">
      <c r="J493" s="543"/>
      <c r="K493" s="543"/>
      <c r="L493" s="543"/>
    </row>
    <row r="494" spans="10:13" x14ac:dyDescent="0.2">
      <c r="J494" s="543"/>
      <c r="K494" s="543"/>
      <c r="L494" s="543"/>
    </row>
    <row r="495" spans="10:13" x14ac:dyDescent="0.2">
      <c r="J495" s="543"/>
      <c r="K495" s="543"/>
      <c r="L495" s="543"/>
    </row>
    <row r="496" spans="10:13" x14ac:dyDescent="0.2">
      <c r="J496" s="543"/>
      <c r="K496" s="543"/>
      <c r="L496" s="543"/>
    </row>
    <row r="497" spans="10:12" x14ac:dyDescent="0.2">
      <c r="J497" s="543"/>
      <c r="K497" s="543"/>
      <c r="L497" s="543"/>
    </row>
    <row r="498" spans="10:12" x14ac:dyDescent="0.2">
      <c r="J498" s="543"/>
      <c r="K498" s="543"/>
      <c r="L498" s="543"/>
    </row>
    <row r="499" spans="10:12" x14ac:dyDescent="0.2">
      <c r="J499" s="543"/>
      <c r="K499" s="543"/>
      <c r="L499" s="543"/>
    </row>
    <row r="500" spans="10:12" x14ac:dyDescent="0.2">
      <c r="J500" s="543"/>
      <c r="K500" s="543"/>
      <c r="L500" s="543"/>
    </row>
    <row r="501" spans="10:12" x14ac:dyDescent="0.2">
      <c r="J501" s="543"/>
      <c r="K501" s="543"/>
      <c r="L501" s="543"/>
    </row>
    <row r="502" spans="10:12" x14ac:dyDescent="0.2">
      <c r="J502" s="543"/>
      <c r="K502" s="543"/>
      <c r="L502" s="543"/>
    </row>
    <row r="503" spans="10:12" x14ac:dyDescent="0.2">
      <c r="J503" s="543"/>
      <c r="K503" s="543"/>
      <c r="L503" s="543"/>
    </row>
    <row r="504" spans="10:12" x14ac:dyDescent="0.2">
      <c r="J504" s="543"/>
      <c r="K504" s="543"/>
      <c r="L504" s="543"/>
    </row>
    <row r="505" spans="10:12" x14ac:dyDescent="0.2">
      <c r="J505" s="543"/>
      <c r="K505" s="543"/>
      <c r="L505" s="543"/>
    </row>
    <row r="506" spans="10:12" x14ac:dyDescent="0.2">
      <c r="J506" s="543"/>
      <c r="K506" s="543"/>
      <c r="L506" s="543"/>
    </row>
    <row r="507" spans="10:12" x14ac:dyDescent="0.2">
      <c r="J507" s="543"/>
      <c r="K507" s="543"/>
      <c r="L507" s="543"/>
    </row>
    <row r="508" spans="10:12" x14ac:dyDescent="0.2">
      <c r="J508" s="543"/>
      <c r="K508" s="543"/>
      <c r="L508" s="543"/>
    </row>
    <row r="509" spans="10:12" x14ac:dyDescent="0.2">
      <c r="J509" s="543"/>
      <c r="K509" s="543"/>
      <c r="L509" s="543"/>
    </row>
    <row r="510" spans="10:12" x14ac:dyDescent="0.2">
      <c r="J510" s="543"/>
      <c r="K510" s="543"/>
      <c r="L510" s="543"/>
    </row>
    <row r="511" spans="10:12" x14ac:dyDescent="0.2">
      <c r="K511" s="543"/>
      <c r="L511" s="543"/>
    </row>
    <row r="512" spans="10:12" x14ac:dyDescent="0.2">
      <c r="K512" s="543"/>
      <c r="L512" s="543"/>
    </row>
    <row r="513" spans="11:12" x14ac:dyDescent="0.2">
      <c r="K513" s="543"/>
      <c r="L513" s="543"/>
    </row>
    <row r="514" spans="11:12" x14ac:dyDescent="0.2">
      <c r="K514" s="543"/>
      <c r="L514" s="543"/>
    </row>
    <row r="515" spans="11:12" x14ac:dyDescent="0.2">
      <c r="K515" s="543"/>
      <c r="L515" s="543"/>
    </row>
    <row r="516" spans="11:12" x14ac:dyDescent="0.2">
      <c r="K516" s="543"/>
      <c r="L516" s="543"/>
    </row>
    <row r="517" spans="11:12" x14ac:dyDescent="0.2">
      <c r="K517" s="543"/>
      <c r="L517" s="543"/>
    </row>
    <row r="518" spans="11:12" x14ac:dyDescent="0.2">
      <c r="K518" s="543"/>
      <c r="L518" s="543"/>
    </row>
    <row r="519" spans="11:12" x14ac:dyDescent="0.2">
      <c r="K519" s="543"/>
      <c r="L519" s="543"/>
    </row>
    <row r="520" spans="11:12" x14ac:dyDescent="0.2">
      <c r="K520" s="543"/>
      <c r="L520" s="543"/>
    </row>
    <row r="521" spans="11:12" x14ac:dyDescent="0.2">
      <c r="K521" s="543"/>
      <c r="L521" s="543"/>
    </row>
    <row r="522" spans="11:12" x14ac:dyDescent="0.2">
      <c r="K522" s="543"/>
      <c r="L522" s="543"/>
    </row>
    <row r="523" spans="11:12" x14ac:dyDescent="0.2">
      <c r="K523" s="543"/>
      <c r="L523" s="543"/>
    </row>
    <row r="524" spans="11:12" x14ac:dyDescent="0.2">
      <c r="K524" s="543"/>
      <c r="L524" s="543"/>
    </row>
    <row r="525" spans="11:12" x14ac:dyDescent="0.2">
      <c r="K525" s="543"/>
      <c r="L525" s="543"/>
    </row>
    <row r="526" spans="11:12" x14ac:dyDescent="0.2">
      <c r="K526" s="543"/>
      <c r="L526" s="543"/>
    </row>
    <row r="527" spans="11:12" x14ac:dyDescent="0.2">
      <c r="K527" s="543"/>
      <c r="L527" s="543"/>
    </row>
    <row r="528" spans="11:12" x14ac:dyDescent="0.2">
      <c r="K528" s="543"/>
      <c r="L528" s="543"/>
    </row>
    <row r="529" spans="11:12" x14ac:dyDescent="0.2">
      <c r="K529" s="543"/>
      <c r="L529" s="543"/>
    </row>
    <row r="530" spans="11:12" x14ac:dyDescent="0.2">
      <c r="K530" s="543"/>
      <c r="L530" s="543"/>
    </row>
    <row r="531" spans="11:12" x14ac:dyDescent="0.2">
      <c r="K531" s="543"/>
      <c r="L531" s="543"/>
    </row>
    <row r="532" spans="11:12" x14ac:dyDescent="0.2">
      <c r="K532" s="543"/>
      <c r="L532" s="543"/>
    </row>
    <row r="533" spans="11:12" x14ac:dyDescent="0.2">
      <c r="K533" s="543"/>
      <c r="L533" s="543"/>
    </row>
    <row r="534" spans="11:12" x14ac:dyDescent="0.2">
      <c r="K534" s="543"/>
      <c r="L534" s="543"/>
    </row>
    <row r="535" spans="11:12" x14ac:dyDescent="0.2">
      <c r="K535" s="543"/>
      <c r="L535" s="543"/>
    </row>
    <row r="536" spans="11:12" x14ac:dyDescent="0.2">
      <c r="K536" s="543"/>
      <c r="L536" s="543"/>
    </row>
    <row r="537" spans="11:12" x14ac:dyDescent="0.2">
      <c r="K537" s="543"/>
      <c r="L537" s="543"/>
    </row>
    <row r="538" spans="11:12" x14ac:dyDescent="0.2">
      <c r="K538" s="543"/>
      <c r="L538" s="543"/>
    </row>
    <row r="539" spans="11:12" x14ac:dyDescent="0.2">
      <c r="K539" s="543"/>
      <c r="L539" s="784"/>
    </row>
    <row r="540" spans="11:12" x14ac:dyDescent="0.2">
      <c r="K540" s="543"/>
      <c r="L540" s="784"/>
    </row>
  </sheetData>
  <mergeCells count="263">
    <mergeCell ref="A3:R3"/>
    <mergeCell ref="A4:R4"/>
    <mergeCell ref="A5:R5"/>
    <mergeCell ref="P9:R9"/>
    <mergeCell ref="R36:R37"/>
    <mergeCell ref="P161:P162"/>
    <mergeCell ref="Q161:Q162"/>
    <mergeCell ref="R161:R162"/>
    <mergeCell ref="N8:R8"/>
    <mergeCell ref="O9:O10"/>
    <mergeCell ref="N7:R7"/>
    <mergeCell ref="P19:P20"/>
    <mergeCell ref="Q53:Q54"/>
    <mergeCell ref="O56:O57"/>
    <mergeCell ref="N145:N146"/>
    <mergeCell ref="N139:N141"/>
    <mergeCell ref="F126:F128"/>
    <mergeCell ref="G126:G128"/>
    <mergeCell ref="E153:E155"/>
    <mergeCell ref="H145:H146"/>
    <mergeCell ref="J65:J66"/>
    <mergeCell ref="F35:F36"/>
    <mergeCell ref="F51:F52"/>
    <mergeCell ref="K8:K10"/>
    <mergeCell ref="A289:I289"/>
    <mergeCell ref="D235:D236"/>
    <mergeCell ref="E235:E236"/>
    <mergeCell ref="H235:H236"/>
    <mergeCell ref="F238:F239"/>
    <mergeCell ref="H1:R1"/>
    <mergeCell ref="G78:G79"/>
    <mergeCell ref="N108:N109"/>
    <mergeCell ref="G179:G180"/>
    <mergeCell ref="H275:H281"/>
    <mergeCell ref="H135:H137"/>
    <mergeCell ref="A11:O11"/>
    <mergeCell ref="A12:O12"/>
    <mergeCell ref="F29:F31"/>
    <mergeCell ref="N19:N20"/>
    <mergeCell ref="A6:O6"/>
    <mergeCell ref="A8:A10"/>
    <mergeCell ref="B8:B10"/>
    <mergeCell ref="C8:C10"/>
    <mergeCell ref="D8:D10"/>
    <mergeCell ref="E8:E10"/>
    <mergeCell ref="N9:N10"/>
    <mergeCell ref="F263:F264"/>
    <mergeCell ref="G263:G264"/>
    <mergeCell ref="H270:H274"/>
    <mergeCell ref="N278:N280"/>
    <mergeCell ref="F233:F234"/>
    <mergeCell ref="H233:H234"/>
    <mergeCell ref="N270:N271"/>
    <mergeCell ref="A288:I288"/>
    <mergeCell ref="F266:F268"/>
    <mergeCell ref="H266:H269"/>
    <mergeCell ref="A261:A262"/>
    <mergeCell ref="B261:B262"/>
    <mergeCell ref="F261:F262"/>
    <mergeCell ref="G261:G262"/>
    <mergeCell ref="H261:H262"/>
    <mergeCell ref="F240:F241"/>
    <mergeCell ref="N240:N241"/>
    <mergeCell ref="N248:N250"/>
    <mergeCell ref="F254:F255"/>
    <mergeCell ref="G254:G255"/>
    <mergeCell ref="N261:N262"/>
    <mergeCell ref="H238:H239"/>
    <mergeCell ref="H240:H241"/>
    <mergeCell ref="A286:R286"/>
    <mergeCell ref="C232:O232"/>
    <mergeCell ref="H225:H227"/>
    <mergeCell ref="H245:H246"/>
    <mergeCell ref="A306:O306"/>
    <mergeCell ref="A299:I299"/>
    <mergeCell ref="A301:I301"/>
    <mergeCell ref="A303:I303"/>
    <mergeCell ref="A305:I305"/>
    <mergeCell ref="A293:I293"/>
    <mergeCell ref="A294:I294"/>
    <mergeCell ref="A295:I295"/>
    <mergeCell ref="A296:I296"/>
    <mergeCell ref="A297:I297"/>
    <mergeCell ref="A298:I298"/>
    <mergeCell ref="A304:I304"/>
    <mergeCell ref="A302:I302"/>
    <mergeCell ref="A290:I290"/>
    <mergeCell ref="A291:I291"/>
    <mergeCell ref="A292:I292"/>
    <mergeCell ref="C282:I282"/>
    <mergeCell ref="B283:I283"/>
    <mergeCell ref="B284:I284"/>
    <mergeCell ref="A285:O285"/>
    <mergeCell ref="A287:J287"/>
    <mergeCell ref="C231:I231"/>
    <mergeCell ref="G208:I208"/>
    <mergeCell ref="C209:I209"/>
    <mergeCell ref="F212:F213"/>
    <mergeCell ref="F223:F224"/>
    <mergeCell ref="F214:F215"/>
    <mergeCell ref="F221:F222"/>
    <mergeCell ref="I221:I222"/>
    <mergeCell ref="H212:H215"/>
    <mergeCell ref="H216:H219"/>
    <mergeCell ref="F216:F219"/>
    <mergeCell ref="D228:D229"/>
    <mergeCell ref="E228:E229"/>
    <mergeCell ref="F228:F229"/>
    <mergeCell ref="G228:G229"/>
    <mergeCell ref="H228:H229"/>
    <mergeCell ref="F225:F226"/>
    <mergeCell ref="T192:X192"/>
    <mergeCell ref="F182:F183"/>
    <mergeCell ref="N182:N183"/>
    <mergeCell ref="T190:U190"/>
    <mergeCell ref="C210:O210"/>
    <mergeCell ref="I158:I159"/>
    <mergeCell ref="J158:J159"/>
    <mergeCell ref="T158:V159"/>
    <mergeCell ref="I201:I202"/>
    <mergeCell ref="G198:I198"/>
    <mergeCell ref="H199:H206"/>
    <mergeCell ref="F201:F202"/>
    <mergeCell ref="F191:F192"/>
    <mergeCell ref="H191:H192"/>
    <mergeCell ref="N185:N187"/>
    <mergeCell ref="F207:F208"/>
    <mergeCell ref="N207:N208"/>
    <mergeCell ref="H182:H183"/>
    <mergeCell ref="M204:M205"/>
    <mergeCell ref="F185:F187"/>
    <mergeCell ref="S188:U188"/>
    <mergeCell ref="D204:D205"/>
    <mergeCell ref="T153:V154"/>
    <mergeCell ref="F176:F177"/>
    <mergeCell ref="I176:I177"/>
    <mergeCell ref="F178:F181"/>
    <mergeCell ref="T178:W181"/>
    <mergeCell ref="N180:N181"/>
    <mergeCell ref="H161:H162"/>
    <mergeCell ref="F161:F162"/>
    <mergeCell ref="N161:N162"/>
    <mergeCell ref="F170:F171"/>
    <mergeCell ref="H170:H171"/>
    <mergeCell ref="F172:F175"/>
    <mergeCell ref="H172:H175"/>
    <mergeCell ref="P156:P157"/>
    <mergeCell ref="F156:F157"/>
    <mergeCell ref="N156:N157"/>
    <mergeCell ref="F158:F159"/>
    <mergeCell ref="F153:F155"/>
    <mergeCell ref="N147:N148"/>
    <mergeCell ref="O147:O148"/>
    <mergeCell ref="S135:T135"/>
    <mergeCell ref="H118:H119"/>
    <mergeCell ref="H116:H117"/>
    <mergeCell ref="N116:N117"/>
    <mergeCell ref="H120:H121"/>
    <mergeCell ref="F120:F121"/>
    <mergeCell ref="G120:G121"/>
    <mergeCell ref="F118:F119"/>
    <mergeCell ref="I151:I152"/>
    <mergeCell ref="F135:F138"/>
    <mergeCell ref="F139:F144"/>
    <mergeCell ref="H126:H127"/>
    <mergeCell ref="H139:H142"/>
    <mergeCell ref="H129:H130"/>
    <mergeCell ref="F131:F133"/>
    <mergeCell ref="F145:F147"/>
    <mergeCell ref="F149:F150"/>
    <mergeCell ref="H149:H150"/>
    <mergeCell ref="T35:T36"/>
    <mergeCell ref="F38:F45"/>
    <mergeCell ref="F46:F48"/>
    <mergeCell ref="T46:V48"/>
    <mergeCell ref="N67:N68"/>
    <mergeCell ref="J92:J93"/>
    <mergeCell ref="I92:I93"/>
    <mergeCell ref="T94:U94"/>
    <mergeCell ref="G101:I101"/>
    <mergeCell ref="H96:H100"/>
    <mergeCell ref="F100:F101"/>
    <mergeCell ref="H77:H79"/>
    <mergeCell ref="F62:F64"/>
    <mergeCell ref="F65:F69"/>
    <mergeCell ref="I65:I66"/>
    <mergeCell ref="F82:F84"/>
    <mergeCell ref="F55:F60"/>
    <mergeCell ref="N59:N60"/>
    <mergeCell ref="F53:F54"/>
    <mergeCell ref="N53:N54"/>
    <mergeCell ref="T103:V104"/>
    <mergeCell ref="F104:F105"/>
    <mergeCell ref="G104:G105"/>
    <mergeCell ref="N104:N105"/>
    <mergeCell ref="H104:H105"/>
    <mergeCell ref="F116:F117"/>
    <mergeCell ref="M8:M10"/>
    <mergeCell ref="C122:I122"/>
    <mergeCell ref="O112:O113"/>
    <mergeCell ref="F114:F115"/>
    <mergeCell ref="H114:H115"/>
    <mergeCell ref="N114:N115"/>
    <mergeCell ref="F75:F76"/>
    <mergeCell ref="F107:F109"/>
    <mergeCell ref="F8:F10"/>
    <mergeCell ref="G8:G10"/>
    <mergeCell ref="H8:H10"/>
    <mergeCell ref="I8:I10"/>
    <mergeCell ref="J8:J10"/>
    <mergeCell ref="N56:N57"/>
    <mergeCell ref="H55:H57"/>
    <mergeCell ref="H80:H84"/>
    <mergeCell ref="D68:D69"/>
    <mergeCell ref="E68:E69"/>
    <mergeCell ref="B13:O13"/>
    <mergeCell ref="E204:E205"/>
    <mergeCell ref="H18:H22"/>
    <mergeCell ref="L8:L10"/>
    <mergeCell ref="I204:I205"/>
    <mergeCell ref="G204:G205"/>
    <mergeCell ref="F188:F190"/>
    <mergeCell ref="H188:H190"/>
    <mergeCell ref="H147:H148"/>
    <mergeCell ref="F195:F197"/>
    <mergeCell ref="H195:H197"/>
    <mergeCell ref="F193:F194"/>
    <mergeCell ref="C14:O14"/>
    <mergeCell ref="B124:O124"/>
    <mergeCell ref="C125:O125"/>
    <mergeCell ref="F27:F28"/>
    <mergeCell ref="I27:I28"/>
    <mergeCell ref="J27:J28"/>
    <mergeCell ref="H15:H17"/>
    <mergeCell ref="F16:F19"/>
    <mergeCell ref="B123:I123"/>
    <mergeCell ref="F110:F113"/>
    <mergeCell ref="H110:H113"/>
    <mergeCell ref="J110:J112"/>
    <mergeCell ref="N112:N113"/>
    <mergeCell ref="N120:N121"/>
    <mergeCell ref="A300:I300"/>
    <mergeCell ref="F24:F26"/>
    <mergeCell ref="H59:H63"/>
    <mergeCell ref="F166:F168"/>
    <mergeCell ref="N166:N167"/>
    <mergeCell ref="H163:H165"/>
    <mergeCell ref="L221:L222"/>
    <mergeCell ref="J221:J222"/>
    <mergeCell ref="H221:H224"/>
    <mergeCell ref="J204:J205"/>
    <mergeCell ref="K204:K205"/>
    <mergeCell ref="L204:L205"/>
    <mergeCell ref="F91:F93"/>
    <mergeCell ref="H91:H93"/>
    <mergeCell ref="H102:H103"/>
    <mergeCell ref="H131:H134"/>
    <mergeCell ref="A126:A128"/>
    <mergeCell ref="B126:B128"/>
    <mergeCell ref="C126:C128"/>
    <mergeCell ref="F151:F152"/>
    <mergeCell ref="H151:H152"/>
    <mergeCell ref="F204:F205"/>
  </mergeCells>
  <phoneticPr fontId="21" type="noConversion"/>
  <pageMargins left="0.78740157480314965" right="0.39370078740157483" top="0.39370078740157483" bottom="0.39370078740157483" header="0" footer="0"/>
  <pageSetup paperSize="9" scale="52" orientation="portrait" r:id="rId1"/>
  <rowBreaks count="5" manualBreakCount="5">
    <brk id="74" max="17" man="1"/>
    <brk id="109" max="17" man="1"/>
    <brk id="163" max="17" man="1"/>
    <brk id="227" max="17" man="1"/>
    <brk id="276" max="1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99"/>
  <sheetViews>
    <sheetView tabSelected="1" zoomScaleNormal="100" zoomScaleSheetLayoutView="100" workbookViewId="0">
      <selection activeCell="A5" sqref="A5:M5"/>
    </sheetView>
  </sheetViews>
  <sheetFormatPr defaultColWidth="9.28515625" defaultRowHeight="12.75" x14ac:dyDescent="0.2"/>
  <cols>
    <col min="1" max="3" width="3.28515625" style="105" customWidth="1"/>
    <col min="4" max="4" width="30.85546875" style="52" customWidth="1"/>
    <col min="5" max="5" width="3.42578125" style="106" customWidth="1"/>
    <col min="6" max="6" width="6.5703125" style="14" customWidth="1"/>
    <col min="7" max="7" width="8.5703125" style="575" customWidth="1"/>
    <col min="8" max="8" width="8.7109375" style="564" customWidth="1"/>
    <col min="9" max="9" width="9" style="1320" customWidth="1"/>
    <col min="10" max="10" width="26" style="52" customWidth="1"/>
    <col min="11" max="11" width="6.42578125" style="52" customWidth="1"/>
    <col min="12" max="12" width="6.28515625" style="52" customWidth="1"/>
    <col min="13" max="13" width="6.42578125" style="14" customWidth="1"/>
    <col min="14" max="14" width="6.42578125" style="1106" customWidth="1"/>
    <col min="15" max="15" width="9.28515625" style="16"/>
    <col min="16" max="16" width="10.140625" style="16" bestFit="1" customWidth="1"/>
    <col min="17" max="16384" width="9.28515625" style="16"/>
  </cols>
  <sheetData>
    <row r="1" spans="1:20" ht="34.5" customHeight="1" x14ac:dyDescent="0.2">
      <c r="G1" s="1398"/>
      <c r="H1" s="1398"/>
      <c r="I1" s="1962" t="s">
        <v>492</v>
      </c>
      <c r="J1" s="1962"/>
      <c r="K1" s="1962"/>
      <c r="L1" s="1962"/>
      <c r="M1" s="1962"/>
    </row>
    <row r="2" spans="1:20" ht="17.25" customHeight="1" x14ac:dyDescent="0.2">
      <c r="F2" s="1363"/>
      <c r="G2" s="1363"/>
      <c r="H2" s="1363"/>
      <c r="I2" s="2002" t="s">
        <v>493</v>
      </c>
      <c r="J2" s="2002"/>
      <c r="K2" s="1363"/>
      <c r="L2" s="1363"/>
      <c r="M2" s="1363"/>
      <c r="N2" s="1087"/>
      <c r="O2" s="1363"/>
      <c r="P2" s="1363"/>
      <c r="Q2" s="1363"/>
      <c r="R2" s="1363"/>
      <c r="S2" s="1363"/>
      <c r="T2" s="1363"/>
    </row>
    <row r="3" spans="1:20" ht="17.25" customHeight="1" x14ac:dyDescent="0.2">
      <c r="F3" s="1617"/>
      <c r="G3" s="1617"/>
      <c r="H3" s="1617"/>
      <c r="I3" s="1618"/>
      <c r="J3" s="1618"/>
      <c r="K3" s="1617"/>
      <c r="L3" s="1617"/>
      <c r="M3" s="1617"/>
      <c r="N3" s="1087"/>
      <c r="O3" s="1617"/>
      <c r="P3" s="1617"/>
      <c r="Q3" s="1617"/>
      <c r="R3" s="1617"/>
      <c r="S3" s="1617"/>
      <c r="T3" s="1617"/>
    </row>
    <row r="4" spans="1:20" ht="19.5" customHeight="1" x14ac:dyDescent="0.25">
      <c r="A4" s="1937" t="s">
        <v>486</v>
      </c>
      <c r="B4" s="1937"/>
      <c r="C4" s="1937"/>
      <c r="D4" s="1937"/>
      <c r="E4" s="1937"/>
      <c r="F4" s="1937"/>
      <c r="G4" s="1937"/>
      <c r="H4" s="1937"/>
      <c r="I4" s="1937"/>
      <c r="J4" s="1937"/>
      <c r="K4" s="1937"/>
      <c r="L4" s="1937"/>
      <c r="M4" s="1937"/>
      <c r="N4" s="1088"/>
      <c r="O4" s="817"/>
      <c r="P4" s="817"/>
      <c r="Q4" s="817"/>
      <c r="R4" s="817"/>
      <c r="S4" s="817"/>
      <c r="T4" s="817"/>
    </row>
    <row r="5" spans="1:20" ht="16.5" customHeight="1" x14ac:dyDescent="0.25">
      <c r="A5" s="1938" t="s">
        <v>22</v>
      </c>
      <c r="B5" s="1938"/>
      <c r="C5" s="1938"/>
      <c r="D5" s="1938"/>
      <c r="E5" s="1938"/>
      <c r="F5" s="1938"/>
      <c r="G5" s="1938"/>
      <c r="H5" s="1938"/>
      <c r="I5" s="1938"/>
      <c r="J5" s="1938"/>
      <c r="K5" s="1938"/>
      <c r="L5" s="1938"/>
      <c r="M5" s="1938"/>
      <c r="N5" s="1089"/>
      <c r="O5" s="818"/>
      <c r="P5" s="818"/>
      <c r="Q5" s="818"/>
      <c r="R5" s="818"/>
      <c r="S5" s="818"/>
      <c r="T5" s="818"/>
    </row>
    <row r="6" spans="1:20" s="15" customFormat="1" ht="15.75" customHeight="1" x14ac:dyDescent="0.25">
      <c r="A6" s="1939" t="s">
        <v>38</v>
      </c>
      <c r="B6" s="1939"/>
      <c r="C6" s="1939"/>
      <c r="D6" s="1939"/>
      <c r="E6" s="1939"/>
      <c r="F6" s="1939"/>
      <c r="G6" s="1939"/>
      <c r="H6" s="1939"/>
      <c r="I6" s="1939"/>
      <c r="J6" s="1939"/>
      <c r="K6" s="1939"/>
      <c r="L6" s="1939"/>
      <c r="M6" s="1939"/>
      <c r="N6" s="1090"/>
      <c r="O6" s="819"/>
      <c r="P6" s="819"/>
      <c r="Q6" s="819"/>
      <c r="R6" s="819"/>
      <c r="S6" s="819"/>
      <c r="T6" s="819"/>
    </row>
    <row r="7" spans="1:20" s="15" customFormat="1" ht="13.5" customHeight="1" x14ac:dyDescent="0.2">
      <c r="A7" s="1925"/>
      <c r="B7" s="1925"/>
      <c r="C7" s="1925"/>
      <c r="D7" s="1925"/>
      <c r="E7" s="1925"/>
      <c r="F7" s="1925"/>
      <c r="G7" s="1925"/>
      <c r="H7" s="1925"/>
      <c r="I7" s="1925"/>
      <c r="J7" s="1925"/>
      <c r="K7" s="1308"/>
      <c r="L7" s="1308"/>
      <c r="M7" s="1308"/>
      <c r="N7" s="1091"/>
    </row>
    <row r="8" spans="1:20" ht="18.75" customHeight="1" thickBot="1" x14ac:dyDescent="0.25">
      <c r="A8" s="33"/>
      <c r="B8" s="33"/>
      <c r="D8" s="1317"/>
      <c r="E8" s="107"/>
      <c r="F8" s="19"/>
      <c r="G8" s="633"/>
      <c r="H8" s="633"/>
      <c r="I8" s="633"/>
      <c r="J8" s="1946" t="s">
        <v>49</v>
      </c>
      <c r="K8" s="1946"/>
      <c r="L8" s="1946"/>
      <c r="M8" s="1946"/>
      <c r="N8" s="1092"/>
      <c r="O8" s="200"/>
    </row>
    <row r="9" spans="1:20" ht="21" customHeight="1" thickBot="1" x14ac:dyDescent="0.25">
      <c r="A9" s="1926" t="s">
        <v>200</v>
      </c>
      <c r="B9" s="1929" t="s">
        <v>7</v>
      </c>
      <c r="C9" s="1932" t="s">
        <v>8</v>
      </c>
      <c r="D9" s="1796" t="s">
        <v>19</v>
      </c>
      <c r="E9" s="1996" t="s">
        <v>201</v>
      </c>
      <c r="F9" s="1805" t="s">
        <v>9</v>
      </c>
      <c r="G9" s="1999" t="s">
        <v>495</v>
      </c>
      <c r="H9" s="1752" t="s">
        <v>205</v>
      </c>
      <c r="I9" s="1786" t="s">
        <v>443</v>
      </c>
      <c r="J9" s="1908" t="s">
        <v>199</v>
      </c>
      <c r="K9" s="1909"/>
      <c r="L9" s="1909"/>
      <c r="M9" s="1910"/>
      <c r="N9" s="1093"/>
      <c r="O9" s="200"/>
    </row>
    <row r="10" spans="1:20" ht="15.75" customHeight="1" x14ac:dyDescent="0.2">
      <c r="A10" s="1927"/>
      <c r="B10" s="1930"/>
      <c r="C10" s="1933"/>
      <c r="D10" s="1797"/>
      <c r="E10" s="1997"/>
      <c r="F10" s="1806"/>
      <c r="G10" s="2000"/>
      <c r="H10" s="1753"/>
      <c r="I10" s="1787"/>
      <c r="J10" s="1991" t="s">
        <v>19</v>
      </c>
      <c r="K10" s="1993" t="s">
        <v>193</v>
      </c>
      <c r="L10" s="1994"/>
      <c r="M10" s="1995"/>
      <c r="N10" s="51"/>
      <c r="O10" s="200"/>
    </row>
    <row r="11" spans="1:20" ht="117" customHeight="1" thickBot="1" x14ac:dyDescent="0.25">
      <c r="A11" s="1928"/>
      <c r="B11" s="1931"/>
      <c r="C11" s="1934"/>
      <c r="D11" s="1798"/>
      <c r="E11" s="1998"/>
      <c r="F11" s="1807"/>
      <c r="G11" s="2001"/>
      <c r="H11" s="1754"/>
      <c r="I11" s="1788"/>
      <c r="J11" s="1992"/>
      <c r="K11" s="1411" t="s">
        <v>203</v>
      </c>
      <c r="L11" s="643" t="s">
        <v>204</v>
      </c>
      <c r="M11" s="644" t="s">
        <v>444</v>
      </c>
      <c r="N11" s="1094"/>
      <c r="O11" s="200"/>
    </row>
    <row r="12" spans="1:20" ht="12.75" customHeight="1" x14ac:dyDescent="0.2">
      <c r="A12" s="1920" t="s">
        <v>43</v>
      </c>
      <c r="B12" s="1921"/>
      <c r="C12" s="1921"/>
      <c r="D12" s="1921"/>
      <c r="E12" s="1921"/>
      <c r="F12" s="1921"/>
      <c r="G12" s="1921"/>
      <c r="H12" s="1921"/>
      <c r="I12" s="1921"/>
      <c r="J12" s="1921"/>
      <c r="K12" s="634"/>
      <c r="L12" s="1336"/>
      <c r="M12" s="1337"/>
      <c r="N12" s="1095"/>
      <c r="O12" s="632"/>
    </row>
    <row r="13" spans="1:20" ht="15.75" customHeight="1" x14ac:dyDescent="0.2">
      <c r="A13" s="1923" t="s">
        <v>23</v>
      </c>
      <c r="B13" s="1924"/>
      <c r="C13" s="1924"/>
      <c r="D13" s="1924"/>
      <c r="E13" s="1924"/>
      <c r="F13" s="1924"/>
      <c r="G13" s="1924"/>
      <c r="H13" s="1924"/>
      <c r="I13" s="1924"/>
      <c r="J13" s="1924"/>
      <c r="K13" s="635"/>
      <c r="L13" s="1338"/>
      <c r="M13" s="636"/>
      <c r="N13" s="1096"/>
      <c r="O13" s="632"/>
    </row>
    <row r="14" spans="1:20" ht="15.75" customHeight="1" x14ac:dyDescent="0.2">
      <c r="A14" s="108" t="s">
        <v>10</v>
      </c>
      <c r="B14" s="1748" t="s">
        <v>27</v>
      </c>
      <c r="C14" s="1749"/>
      <c r="D14" s="1749"/>
      <c r="E14" s="1749"/>
      <c r="F14" s="1749"/>
      <c r="G14" s="1749"/>
      <c r="H14" s="1749"/>
      <c r="I14" s="1749"/>
      <c r="J14" s="1749"/>
      <c r="K14" s="637"/>
      <c r="L14" s="638"/>
      <c r="M14" s="639"/>
      <c r="N14" s="1095"/>
      <c r="O14" s="13"/>
    </row>
    <row r="15" spans="1:20" ht="15.75" customHeight="1" thickBot="1" x14ac:dyDescent="0.25">
      <c r="A15" s="109" t="s">
        <v>10</v>
      </c>
      <c r="B15" s="110" t="s">
        <v>10</v>
      </c>
      <c r="C15" s="1762" t="s">
        <v>46</v>
      </c>
      <c r="D15" s="1763"/>
      <c r="E15" s="1763"/>
      <c r="F15" s="1763"/>
      <c r="G15" s="1763"/>
      <c r="H15" s="1763"/>
      <c r="I15" s="1763"/>
      <c r="J15" s="1763"/>
      <c r="K15" s="640"/>
      <c r="L15" s="640"/>
      <c r="M15" s="641"/>
      <c r="N15" s="1097"/>
      <c r="O15" s="13"/>
    </row>
    <row r="16" spans="1:20" ht="15.75" customHeight="1" x14ac:dyDescent="0.2">
      <c r="A16" s="111" t="s">
        <v>10</v>
      </c>
      <c r="B16" s="112" t="s">
        <v>10</v>
      </c>
      <c r="C16" s="113" t="s">
        <v>10</v>
      </c>
      <c r="D16" s="1970" t="s">
        <v>35</v>
      </c>
      <c r="E16" s="114"/>
      <c r="F16" s="215" t="s">
        <v>11</v>
      </c>
      <c r="G16" s="405">
        <v>55498</v>
      </c>
      <c r="H16" s="96">
        <v>55739.6</v>
      </c>
      <c r="I16" s="1449">
        <v>55320.5</v>
      </c>
      <c r="J16" s="62"/>
      <c r="K16" s="5"/>
      <c r="L16" s="1326"/>
      <c r="M16" s="1328"/>
      <c r="N16" s="342"/>
      <c r="O16" s="13"/>
    </row>
    <row r="17" spans="1:16" ht="15" customHeight="1" x14ac:dyDescent="0.2">
      <c r="A17" s="108"/>
      <c r="B17" s="117"/>
      <c r="C17" s="121"/>
      <c r="D17" s="1821"/>
      <c r="E17" s="1448"/>
      <c r="F17" s="36" t="s">
        <v>14</v>
      </c>
      <c r="G17" s="8">
        <v>78666</v>
      </c>
      <c r="H17" s="76">
        <v>78661.899999999994</v>
      </c>
      <c r="I17" s="910">
        <v>78659.5</v>
      </c>
      <c r="J17" s="63"/>
      <c r="K17" s="1193"/>
      <c r="L17" s="1327"/>
      <c r="M17" s="1371"/>
      <c r="N17" s="342"/>
      <c r="O17" s="13"/>
    </row>
    <row r="18" spans="1:16" ht="15" customHeight="1" x14ac:dyDescent="0.2">
      <c r="A18" s="108"/>
      <c r="B18" s="117"/>
      <c r="C18" s="121"/>
      <c r="D18" s="1447"/>
      <c r="E18" s="1448"/>
      <c r="F18" s="36" t="s">
        <v>34</v>
      </c>
      <c r="G18" s="295">
        <v>7111.5</v>
      </c>
      <c r="H18" s="76">
        <v>7179.5</v>
      </c>
      <c r="I18" s="910">
        <v>7179.5</v>
      </c>
      <c r="J18" s="63"/>
      <c r="K18" s="1193"/>
      <c r="L18" s="1327"/>
      <c r="M18" s="1371"/>
      <c r="N18" s="342"/>
      <c r="O18" s="13"/>
    </row>
    <row r="19" spans="1:16" ht="16.5" customHeight="1" x14ac:dyDescent="0.2">
      <c r="A19" s="108"/>
      <c r="B19" s="117"/>
      <c r="C19" s="121"/>
      <c r="D19" s="1447"/>
      <c r="E19" s="1448"/>
      <c r="F19" s="1379" t="s">
        <v>42</v>
      </c>
      <c r="G19" s="1584">
        <v>13.7</v>
      </c>
      <c r="H19" s="76"/>
      <c r="I19" s="910"/>
      <c r="J19" s="63"/>
      <c r="K19" s="1193"/>
      <c r="L19" s="1327"/>
      <c r="M19" s="1371"/>
      <c r="N19" s="342"/>
      <c r="O19" s="13"/>
    </row>
    <row r="20" spans="1:16" ht="16.5" customHeight="1" x14ac:dyDescent="0.2">
      <c r="A20" s="108"/>
      <c r="B20" s="117"/>
      <c r="C20" s="121"/>
      <c r="D20" s="1447"/>
      <c r="E20" s="1448"/>
      <c r="F20" s="1379" t="s">
        <v>62</v>
      </c>
      <c r="G20" s="1584">
        <v>502.1</v>
      </c>
      <c r="H20" s="76"/>
      <c r="I20" s="910"/>
      <c r="J20" s="63"/>
      <c r="K20" s="1193"/>
      <c r="L20" s="1327"/>
      <c r="M20" s="1371"/>
      <c r="N20" s="342"/>
      <c r="O20" s="13"/>
    </row>
    <row r="21" spans="1:16" ht="16.5" customHeight="1" x14ac:dyDescent="0.2">
      <c r="A21" s="108"/>
      <c r="B21" s="117"/>
      <c r="C21" s="121"/>
      <c r="D21" s="1447"/>
      <c r="E21" s="1448"/>
      <c r="F21" s="1379" t="s">
        <v>124</v>
      </c>
      <c r="G21" s="1584">
        <v>91.9</v>
      </c>
      <c r="H21" s="76"/>
      <c r="I21" s="910"/>
      <c r="J21" s="63"/>
      <c r="K21" s="1193"/>
      <c r="L21" s="1327"/>
      <c r="M21" s="1371"/>
      <c r="N21" s="342"/>
      <c r="O21" s="13"/>
    </row>
    <row r="22" spans="1:16" ht="14.25" customHeight="1" x14ac:dyDescent="0.2">
      <c r="A22" s="108"/>
      <c r="B22" s="117"/>
      <c r="C22" s="121"/>
      <c r="D22" s="1447"/>
      <c r="E22" s="1448"/>
      <c r="F22" s="1388" t="s">
        <v>214</v>
      </c>
      <c r="G22" s="1583">
        <v>3380</v>
      </c>
      <c r="H22" s="1581">
        <v>5140</v>
      </c>
      <c r="I22" s="1419">
        <v>1980</v>
      </c>
      <c r="J22" s="63"/>
      <c r="K22" s="1193"/>
      <c r="L22" s="1327"/>
      <c r="M22" s="1371"/>
      <c r="N22" s="342"/>
      <c r="O22" s="13"/>
    </row>
    <row r="23" spans="1:16" ht="14.25" customHeight="1" x14ac:dyDescent="0.2">
      <c r="A23" s="108"/>
      <c r="B23" s="115"/>
      <c r="C23" s="116"/>
      <c r="D23" s="1716" t="s">
        <v>75</v>
      </c>
      <c r="E23" s="414" t="s">
        <v>135</v>
      </c>
      <c r="F23" s="1455" t="s">
        <v>475</v>
      </c>
      <c r="G23" s="1585">
        <v>27580.799999999999</v>
      </c>
      <c r="H23" s="1586">
        <v>27580.799999999999</v>
      </c>
      <c r="I23" s="1587">
        <v>27580.799999999999</v>
      </c>
      <c r="J23" s="1321" t="s">
        <v>66</v>
      </c>
      <c r="K23" s="6">
        <v>41</v>
      </c>
      <c r="L23" s="73">
        <v>42</v>
      </c>
      <c r="M23" s="89">
        <v>42</v>
      </c>
      <c r="N23" s="342"/>
      <c r="O23" s="13"/>
    </row>
    <row r="24" spans="1:16" ht="14.25" customHeight="1" x14ac:dyDescent="0.2">
      <c r="A24" s="108"/>
      <c r="B24" s="115"/>
      <c r="C24" s="116"/>
      <c r="D24" s="1717"/>
      <c r="E24" s="271" t="s">
        <v>213</v>
      </c>
      <c r="F24" s="1455" t="s">
        <v>476</v>
      </c>
      <c r="G24" s="1451">
        <v>17147.8</v>
      </c>
      <c r="H24" s="1586">
        <v>17147.8</v>
      </c>
      <c r="I24" s="1587">
        <v>17147.8</v>
      </c>
      <c r="J24" s="9" t="s">
        <v>67</v>
      </c>
      <c r="K24" s="1365">
        <v>7975</v>
      </c>
      <c r="L24" s="1323">
        <v>8075</v>
      </c>
      <c r="M24" s="1312">
        <v>8075</v>
      </c>
      <c r="N24" s="342"/>
      <c r="O24" s="13"/>
      <c r="P24" s="200"/>
    </row>
    <row r="25" spans="1:16" ht="15" customHeight="1" x14ac:dyDescent="0.2">
      <c r="A25" s="108"/>
      <c r="B25" s="115"/>
      <c r="C25" s="116"/>
      <c r="D25" s="1718"/>
      <c r="E25" s="271" t="s">
        <v>212</v>
      </c>
      <c r="F25" s="1455" t="s">
        <v>477</v>
      </c>
      <c r="G25" s="1585">
        <v>5179.5</v>
      </c>
      <c r="H25" s="1586">
        <v>5247.5</v>
      </c>
      <c r="I25" s="1587">
        <v>5247.5</v>
      </c>
      <c r="J25" s="1351"/>
      <c r="K25" s="339"/>
      <c r="L25" s="843"/>
      <c r="M25" s="906"/>
      <c r="N25" s="342"/>
      <c r="O25" s="13"/>
      <c r="P25" s="200"/>
    </row>
    <row r="26" spans="1:16" ht="15.75" customHeight="1" x14ac:dyDescent="0.2">
      <c r="A26" s="108"/>
      <c r="B26" s="117"/>
      <c r="C26" s="116"/>
      <c r="D26" s="1716" t="s">
        <v>129</v>
      </c>
      <c r="E26" s="1344" t="s">
        <v>212</v>
      </c>
      <c r="F26" s="1455" t="s">
        <v>476</v>
      </c>
      <c r="G26" s="1585">
        <v>1248.4000000000001</v>
      </c>
      <c r="H26" s="1586">
        <v>1248.4000000000001</v>
      </c>
      <c r="I26" s="1587">
        <v>1248.4000000000001</v>
      </c>
      <c r="J26" s="1351" t="s">
        <v>66</v>
      </c>
      <c r="K26" s="1193">
        <v>9</v>
      </c>
      <c r="L26" s="1327">
        <v>9</v>
      </c>
      <c r="M26" s="1329">
        <v>9</v>
      </c>
      <c r="N26" s="342"/>
      <c r="O26" s="13"/>
    </row>
    <row r="27" spans="1:16" ht="24" customHeight="1" x14ac:dyDescent="0.2">
      <c r="A27" s="108"/>
      <c r="B27" s="115"/>
      <c r="C27" s="116"/>
      <c r="D27" s="1718"/>
      <c r="E27" s="1359"/>
      <c r="F27" s="1455"/>
      <c r="G27" s="1585"/>
      <c r="H27" s="1586"/>
      <c r="I27" s="1587"/>
      <c r="J27" s="68" t="s">
        <v>67</v>
      </c>
      <c r="K27" s="651">
        <v>351</v>
      </c>
      <c r="L27" s="1323">
        <v>360</v>
      </c>
      <c r="M27" s="89">
        <v>360</v>
      </c>
      <c r="N27" s="342"/>
      <c r="O27" s="13"/>
    </row>
    <row r="28" spans="1:16" ht="27" customHeight="1" x14ac:dyDescent="0.2">
      <c r="A28" s="108"/>
      <c r="B28" s="117"/>
      <c r="C28" s="231"/>
      <c r="D28" s="1716" t="s">
        <v>413</v>
      </c>
      <c r="E28" s="414" t="s">
        <v>212</v>
      </c>
      <c r="F28" s="1978" t="s">
        <v>475</v>
      </c>
      <c r="G28" s="1585">
        <v>321.5</v>
      </c>
      <c r="H28" s="1586"/>
      <c r="I28" s="1459"/>
      <c r="J28" s="68" t="s">
        <v>233</v>
      </c>
      <c r="K28" s="1340">
        <v>58.8</v>
      </c>
      <c r="L28" s="73"/>
      <c r="M28" s="1329"/>
      <c r="N28" s="342"/>
      <c r="O28" s="13"/>
    </row>
    <row r="29" spans="1:16" ht="27.75" customHeight="1" x14ac:dyDescent="0.2">
      <c r="A29" s="108"/>
      <c r="B29" s="117"/>
      <c r="C29" s="231"/>
      <c r="D29" s="1718"/>
      <c r="E29" s="419"/>
      <c r="F29" s="1978"/>
      <c r="G29" s="1451"/>
      <c r="H29" s="1586"/>
      <c r="I29" s="1459"/>
      <c r="J29" s="195" t="s">
        <v>234</v>
      </c>
      <c r="K29" s="1005">
        <v>21.45</v>
      </c>
      <c r="L29" s="1327"/>
      <c r="M29" s="89"/>
      <c r="N29" s="342"/>
      <c r="O29" s="13"/>
    </row>
    <row r="30" spans="1:16" ht="15" customHeight="1" x14ac:dyDescent="0.2">
      <c r="A30" s="119"/>
      <c r="B30" s="117"/>
      <c r="C30" s="120"/>
      <c r="D30" s="1716" t="s">
        <v>48</v>
      </c>
      <c r="E30" s="271" t="s">
        <v>212</v>
      </c>
      <c r="F30" s="1455" t="s">
        <v>475</v>
      </c>
      <c r="G30" s="1585">
        <v>1751.6</v>
      </c>
      <c r="H30" s="1586">
        <v>1776.2</v>
      </c>
      <c r="I30" s="1587">
        <v>1776.2</v>
      </c>
      <c r="J30" s="195" t="s">
        <v>66</v>
      </c>
      <c r="K30" s="651">
        <v>4</v>
      </c>
      <c r="L30" s="73">
        <v>4</v>
      </c>
      <c r="M30" s="1312">
        <v>4</v>
      </c>
      <c r="N30" s="342"/>
      <c r="O30" s="13"/>
    </row>
    <row r="31" spans="1:16" ht="15.75" customHeight="1" x14ac:dyDescent="0.2">
      <c r="A31" s="119"/>
      <c r="B31" s="117"/>
      <c r="C31" s="121"/>
      <c r="D31" s="1717"/>
      <c r="E31" s="271"/>
      <c r="F31" s="1455" t="s">
        <v>476</v>
      </c>
      <c r="G31" s="1585">
        <v>2497.8000000000002</v>
      </c>
      <c r="H31" s="1586">
        <v>2497.8000000000002</v>
      </c>
      <c r="I31" s="1459">
        <v>2497.8000000000002</v>
      </c>
      <c r="J31" s="1348" t="s">
        <v>67</v>
      </c>
      <c r="K31" s="1365">
        <v>1251</v>
      </c>
      <c r="L31" s="73">
        <v>1260</v>
      </c>
      <c r="M31" s="649">
        <v>1260</v>
      </c>
      <c r="N31" s="342"/>
      <c r="O31" s="13"/>
    </row>
    <row r="32" spans="1:16" ht="15.75" customHeight="1" x14ac:dyDescent="0.2">
      <c r="A32" s="119"/>
      <c r="B32" s="117"/>
      <c r="C32" s="121"/>
      <c r="D32" s="1718"/>
      <c r="E32" s="1414"/>
      <c r="F32" s="1455" t="s">
        <v>477</v>
      </c>
      <c r="G32" s="1585">
        <v>397.9</v>
      </c>
      <c r="H32" s="1586">
        <v>397.9</v>
      </c>
      <c r="I32" s="1587">
        <v>397.9</v>
      </c>
      <c r="J32" s="9" t="s">
        <v>115</v>
      </c>
      <c r="K32" s="651">
        <v>914</v>
      </c>
      <c r="L32" s="73">
        <v>920</v>
      </c>
      <c r="M32" s="89">
        <v>920</v>
      </c>
      <c r="N32" s="342"/>
      <c r="O32" s="13"/>
    </row>
    <row r="33" spans="1:17" ht="16.899999999999999" customHeight="1" x14ac:dyDescent="0.2">
      <c r="A33" s="122"/>
      <c r="B33" s="117"/>
      <c r="C33" s="121"/>
      <c r="D33" s="1716" t="s">
        <v>143</v>
      </c>
      <c r="E33" s="1413" t="s">
        <v>212</v>
      </c>
      <c r="F33" s="1455" t="s">
        <v>476</v>
      </c>
      <c r="G33" s="1585">
        <v>362</v>
      </c>
      <c r="H33" s="1586">
        <v>362</v>
      </c>
      <c r="I33" s="1587">
        <v>362</v>
      </c>
      <c r="J33" s="1348" t="s">
        <v>66</v>
      </c>
      <c r="K33" s="1193">
        <v>2</v>
      </c>
      <c r="L33" s="1327">
        <v>2</v>
      </c>
      <c r="M33" s="1329">
        <v>2</v>
      </c>
      <c r="N33" s="342"/>
      <c r="O33" s="1813"/>
    </row>
    <row r="34" spans="1:17" ht="16.899999999999999" customHeight="1" x14ac:dyDescent="0.2">
      <c r="A34" s="122"/>
      <c r="B34" s="117"/>
      <c r="C34" s="121"/>
      <c r="D34" s="1718"/>
      <c r="E34" s="1414"/>
      <c r="F34" s="1455"/>
      <c r="G34" s="1585"/>
      <c r="H34" s="1586"/>
      <c r="I34" s="1587"/>
      <c r="J34" s="74" t="s">
        <v>67</v>
      </c>
      <c r="K34" s="1355">
        <v>147</v>
      </c>
      <c r="L34" s="1323">
        <v>150</v>
      </c>
      <c r="M34" s="1373">
        <v>150</v>
      </c>
      <c r="N34" s="342"/>
      <c r="O34" s="1813"/>
    </row>
    <row r="35" spans="1:17" ht="15.75" customHeight="1" x14ac:dyDescent="0.2">
      <c r="A35" s="122"/>
      <c r="B35" s="115"/>
      <c r="C35" s="121"/>
      <c r="D35" s="1716" t="s">
        <v>76</v>
      </c>
      <c r="E35" s="271" t="s">
        <v>212</v>
      </c>
      <c r="F35" s="1455" t="s">
        <v>475</v>
      </c>
      <c r="G35" s="1585">
        <v>12197.8</v>
      </c>
      <c r="H35" s="1586">
        <v>12197.8</v>
      </c>
      <c r="I35" s="1587">
        <v>12197.8</v>
      </c>
      <c r="J35" s="195" t="s">
        <v>66</v>
      </c>
      <c r="K35" s="1355">
        <v>32</v>
      </c>
      <c r="L35" s="1323">
        <v>32</v>
      </c>
      <c r="M35" s="1312">
        <v>32</v>
      </c>
      <c r="N35" s="342"/>
      <c r="O35" s="13"/>
    </row>
    <row r="36" spans="1:17" ht="15.75" customHeight="1" x14ac:dyDescent="0.2">
      <c r="A36" s="122"/>
      <c r="B36" s="115"/>
      <c r="C36" s="121"/>
      <c r="D36" s="1717"/>
      <c r="E36" s="271"/>
      <c r="F36" s="1455" t="s">
        <v>476</v>
      </c>
      <c r="G36" s="1585">
        <v>49746.2</v>
      </c>
      <c r="H36" s="1586">
        <v>49746.2</v>
      </c>
      <c r="I36" s="1587">
        <v>49746.2</v>
      </c>
      <c r="J36" s="9" t="s">
        <v>67</v>
      </c>
      <c r="K36" s="651">
        <v>20420</v>
      </c>
      <c r="L36" s="914">
        <v>20420</v>
      </c>
      <c r="M36" s="89">
        <v>20420</v>
      </c>
      <c r="N36" s="342"/>
      <c r="O36" s="13"/>
    </row>
    <row r="37" spans="1:17" ht="12.75" customHeight="1" x14ac:dyDescent="0.2">
      <c r="A37" s="122"/>
      <c r="B37" s="115"/>
      <c r="C37" s="121"/>
      <c r="D37" s="1717"/>
      <c r="E37" s="271"/>
      <c r="F37" s="1455" t="s">
        <v>476</v>
      </c>
      <c r="G37" s="1585">
        <v>1830.6</v>
      </c>
      <c r="H37" s="1586">
        <v>1830.6</v>
      </c>
      <c r="I37" s="1587">
        <v>1830.6</v>
      </c>
      <c r="J37" s="9" t="s">
        <v>115</v>
      </c>
      <c r="K37" s="1404">
        <v>20280</v>
      </c>
      <c r="L37" s="1406">
        <v>20280</v>
      </c>
      <c r="M37" s="1373">
        <v>20280</v>
      </c>
      <c r="N37" s="342"/>
      <c r="O37" s="13"/>
    </row>
    <row r="38" spans="1:17" ht="6" customHeight="1" x14ac:dyDescent="0.2">
      <c r="A38" s="122"/>
      <c r="B38" s="115"/>
      <c r="C38" s="121"/>
      <c r="D38" s="1718"/>
      <c r="E38" s="1345"/>
      <c r="F38" s="1455" t="s">
        <v>477</v>
      </c>
      <c r="G38" s="1585">
        <v>996.7</v>
      </c>
      <c r="H38" s="1586">
        <v>996.7</v>
      </c>
      <c r="I38" s="1587">
        <v>996.7</v>
      </c>
      <c r="J38" s="1412"/>
      <c r="K38" s="841"/>
      <c r="L38" s="843"/>
      <c r="M38" s="1313"/>
      <c r="N38" s="342"/>
      <c r="O38" s="13"/>
    </row>
    <row r="39" spans="1:17" ht="15.6" customHeight="1" x14ac:dyDescent="0.2">
      <c r="A39" s="122"/>
      <c r="B39" s="115"/>
      <c r="C39" s="121"/>
      <c r="D39" s="1716" t="s">
        <v>420</v>
      </c>
      <c r="E39" s="1415" t="s">
        <v>212</v>
      </c>
      <c r="F39" s="1455" t="s">
        <v>478</v>
      </c>
      <c r="G39" s="1585">
        <v>91.9</v>
      </c>
      <c r="H39" s="1586"/>
      <c r="I39" s="1587"/>
      <c r="J39" s="63" t="s">
        <v>66</v>
      </c>
      <c r="K39" s="1193">
        <v>5</v>
      </c>
      <c r="L39" s="268"/>
      <c r="M39" s="1329"/>
      <c r="N39" s="342"/>
      <c r="O39" s="1813"/>
      <c r="P39" s="1813"/>
      <c r="Q39" s="1813"/>
    </row>
    <row r="40" spans="1:17" ht="25.5" customHeight="1" x14ac:dyDescent="0.2">
      <c r="A40" s="122"/>
      <c r="B40" s="115"/>
      <c r="C40" s="121"/>
      <c r="D40" s="1718"/>
      <c r="E40" s="1416"/>
      <c r="F40" s="1455"/>
      <c r="G40" s="1585"/>
      <c r="H40" s="1586"/>
      <c r="I40" s="1587"/>
      <c r="J40" s="195"/>
      <c r="K40" s="1174"/>
      <c r="L40" s="843"/>
      <c r="M40" s="1374"/>
      <c r="N40" s="342"/>
      <c r="O40" s="1813"/>
      <c r="P40" s="1813"/>
      <c r="Q40" s="1813"/>
    </row>
    <row r="41" spans="1:17" ht="28.5" customHeight="1" x14ac:dyDescent="0.2">
      <c r="A41" s="122"/>
      <c r="B41" s="115"/>
      <c r="C41" s="121"/>
      <c r="D41" s="1301" t="s">
        <v>496</v>
      </c>
      <c r="E41" s="419" t="s">
        <v>212</v>
      </c>
      <c r="F41" s="1455" t="s">
        <v>479</v>
      </c>
      <c r="G41" s="1585">
        <v>502.1</v>
      </c>
      <c r="H41" s="1586"/>
      <c r="I41" s="1459"/>
      <c r="J41" s="195" t="s">
        <v>458</v>
      </c>
      <c r="K41" s="1347">
        <v>26.5</v>
      </c>
      <c r="L41" s="1367"/>
      <c r="M41" s="1313"/>
      <c r="N41" s="342"/>
      <c r="O41" s="1311"/>
      <c r="P41" s="1311"/>
      <c r="Q41" s="1311"/>
    </row>
    <row r="42" spans="1:17" ht="30.75" customHeight="1" x14ac:dyDescent="0.2">
      <c r="A42" s="122"/>
      <c r="B42" s="115"/>
      <c r="C42" s="121"/>
      <c r="D42" s="1301" t="s">
        <v>491</v>
      </c>
      <c r="E42" s="419" t="s">
        <v>217</v>
      </c>
      <c r="F42" s="1455" t="s">
        <v>480</v>
      </c>
      <c r="G42" s="1585">
        <v>3380</v>
      </c>
      <c r="H42" s="1586">
        <v>5140</v>
      </c>
      <c r="I42" s="1587">
        <v>1980</v>
      </c>
      <c r="J42" s="195" t="s">
        <v>66</v>
      </c>
      <c r="K42" s="6">
        <v>6</v>
      </c>
      <c r="L42" s="73">
        <v>6</v>
      </c>
      <c r="M42" s="89">
        <v>6</v>
      </c>
      <c r="N42" s="342"/>
      <c r="O42" s="1311"/>
      <c r="P42" s="1311"/>
      <c r="Q42" s="1311"/>
    </row>
    <row r="43" spans="1:17" ht="18.75" customHeight="1" x14ac:dyDescent="0.2">
      <c r="A43" s="122"/>
      <c r="B43" s="115"/>
      <c r="C43" s="121"/>
      <c r="D43" s="1716" t="s">
        <v>468</v>
      </c>
      <c r="E43" s="1344" t="s">
        <v>212</v>
      </c>
      <c r="F43" s="1455" t="s">
        <v>476</v>
      </c>
      <c r="G43" s="1585">
        <v>4022.3</v>
      </c>
      <c r="H43" s="1586">
        <v>4022.3</v>
      </c>
      <c r="I43" s="1587">
        <v>4022.3</v>
      </c>
      <c r="J43" s="1310" t="s">
        <v>66</v>
      </c>
      <c r="K43" s="6">
        <v>6</v>
      </c>
      <c r="L43" s="73">
        <v>6</v>
      </c>
      <c r="M43" s="649">
        <v>6</v>
      </c>
      <c r="N43" s="342"/>
      <c r="O43" s="13"/>
    </row>
    <row r="44" spans="1:17" ht="21.75" customHeight="1" x14ac:dyDescent="0.2">
      <c r="A44" s="122"/>
      <c r="B44" s="115"/>
      <c r="C44" s="121"/>
      <c r="D44" s="1718"/>
      <c r="E44" s="1345" t="s">
        <v>213</v>
      </c>
      <c r="F44" s="1455"/>
      <c r="G44" s="1585"/>
      <c r="H44" s="1586"/>
      <c r="I44" s="1587"/>
      <c r="J44" s="68" t="s">
        <v>67</v>
      </c>
      <c r="K44" s="6">
        <v>1442</v>
      </c>
      <c r="L44" s="73">
        <v>1450</v>
      </c>
      <c r="M44" s="649">
        <v>1450</v>
      </c>
      <c r="N44" s="342"/>
      <c r="O44" s="13"/>
    </row>
    <row r="45" spans="1:17" ht="21.75" customHeight="1" x14ac:dyDescent="0.2">
      <c r="A45" s="122"/>
      <c r="B45" s="115"/>
      <c r="C45" s="121"/>
      <c r="D45" s="1716" t="s">
        <v>111</v>
      </c>
      <c r="E45" s="414" t="s">
        <v>212</v>
      </c>
      <c r="F45" s="1455" t="s">
        <v>475</v>
      </c>
      <c r="G45" s="1585">
        <v>41.3</v>
      </c>
      <c r="H45" s="1586">
        <v>41.3</v>
      </c>
      <c r="I45" s="1587">
        <v>41.4</v>
      </c>
      <c r="J45" s="1856" t="s">
        <v>96</v>
      </c>
      <c r="K45" s="1325">
        <v>2050</v>
      </c>
      <c r="L45" s="1949">
        <v>2050</v>
      </c>
      <c r="M45" s="1312">
        <v>2050</v>
      </c>
      <c r="N45" s="342"/>
      <c r="O45" s="13"/>
    </row>
    <row r="46" spans="1:17" s="123" customFormat="1" ht="19.5" customHeight="1" x14ac:dyDescent="0.2">
      <c r="A46" s="108"/>
      <c r="B46" s="115"/>
      <c r="C46" s="120"/>
      <c r="D46" s="1718"/>
      <c r="E46" s="443"/>
      <c r="F46" s="1455"/>
      <c r="G46" s="1451"/>
      <c r="H46" s="1586"/>
      <c r="I46" s="1587"/>
      <c r="J46" s="1972"/>
      <c r="K46" s="1325"/>
      <c r="L46" s="1950"/>
      <c r="M46" s="1313"/>
      <c r="N46" s="342"/>
      <c r="O46" s="196"/>
    </row>
    <row r="47" spans="1:17" ht="15.6" customHeight="1" x14ac:dyDescent="0.2">
      <c r="A47" s="119"/>
      <c r="B47" s="115"/>
      <c r="C47" s="121"/>
      <c r="D47" s="1716" t="s">
        <v>179</v>
      </c>
      <c r="E47" s="94" t="s">
        <v>212</v>
      </c>
      <c r="F47" s="1455" t="s">
        <v>475</v>
      </c>
      <c r="G47" s="1585">
        <v>9895</v>
      </c>
      <c r="H47" s="1586">
        <v>9895</v>
      </c>
      <c r="I47" s="1587">
        <f>+H47</f>
        <v>9895</v>
      </c>
      <c r="J47" s="195" t="s">
        <v>66</v>
      </c>
      <c r="K47" s="651">
        <v>6</v>
      </c>
      <c r="L47" s="1367">
        <v>6</v>
      </c>
      <c r="M47" s="1313">
        <v>6</v>
      </c>
      <c r="N47" s="342"/>
      <c r="O47" s="13"/>
    </row>
    <row r="48" spans="1:17" ht="15.6" customHeight="1" x14ac:dyDescent="0.2">
      <c r="A48" s="119"/>
      <c r="B48" s="115"/>
      <c r="C48" s="121"/>
      <c r="D48" s="1717"/>
      <c r="E48" s="95"/>
      <c r="F48" s="1455" t="s">
        <v>476</v>
      </c>
      <c r="G48" s="1585">
        <v>176.3</v>
      </c>
      <c r="H48" s="1586">
        <v>176.3</v>
      </c>
      <c r="I48" s="1587">
        <v>176.3</v>
      </c>
      <c r="J48" s="1384" t="s">
        <v>67</v>
      </c>
      <c r="K48" s="1365">
        <v>5468</v>
      </c>
      <c r="L48" s="1323">
        <f>+K48</f>
        <v>5468</v>
      </c>
      <c r="M48" s="1312">
        <f>+L48</f>
        <v>5468</v>
      </c>
      <c r="N48" s="342"/>
      <c r="O48" s="13"/>
    </row>
    <row r="49" spans="1:15" ht="12.75" customHeight="1" x14ac:dyDescent="0.2">
      <c r="A49" s="119"/>
      <c r="B49" s="115"/>
      <c r="C49" s="121"/>
      <c r="D49" s="1717"/>
      <c r="E49" s="95"/>
      <c r="F49" s="1455" t="s">
        <v>477</v>
      </c>
      <c r="G49" s="1585">
        <v>444</v>
      </c>
      <c r="H49" s="1586">
        <v>444</v>
      </c>
      <c r="I49" s="1587">
        <v>444</v>
      </c>
      <c r="J49" s="1856" t="s">
        <v>190</v>
      </c>
      <c r="K49" s="1365">
        <v>180</v>
      </c>
      <c r="L49" s="1323">
        <v>180</v>
      </c>
      <c r="M49" s="1312">
        <v>180</v>
      </c>
      <c r="N49" s="342"/>
      <c r="O49" s="13"/>
    </row>
    <row r="50" spans="1:15" ht="15.6" customHeight="1" x14ac:dyDescent="0.2">
      <c r="A50" s="119"/>
      <c r="B50" s="115"/>
      <c r="C50" s="121"/>
      <c r="D50" s="1396"/>
      <c r="E50" s="417"/>
      <c r="F50" s="1455"/>
      <c r="G50" s="1585"/>
      <c r="H50" s="1586"/>
      <c r="I50" s="1587"/>
      <c r="J50" s="1972"/>
      <c r="K50" s="1366"/>
      <c r="L50" s="1367"/>
      <c r="M50" s="372"/>
      <c r="N50" s="342"/>
      <c r="O50" s="13"/>
    </row>
    <row r="51" spans="1:15" ht="29.25" customHeight="1" x14ac:dyDescent="0.2">
      <c r="A51" s="119"/>
      <c r="B51" s="115"/>
      <c r="C51" s="121"/>
      <c r="D51" s="1301" t="s">
        <v>218</v>
      </c>
      <c r="E51" s="118" t="s">
        <v>212</v>
      </c>
      <c r="F51" s="1455" t="s">
        <v>475</v>
      </c>
      <c r="G51" s="1585">
        <f>32.4+32.2</f>
        <v>64.599999999999994</v>
      </c>
      <c r="H51" s="1586">
        <v>53.1</v>
      </c>
      <c r="I51" s="1587"/>
      <c r="J51" s="1321" t="s">
        <v>219</v>
      </c>
      <c r="K51" s="1193">
        <v>106</v>
      </c>
      <c r="L51" s="1327">
        <v>22</v>
      </c>
      <c r="M51" s="370"/>
      <c r="N51" s="342"/>
      <c r="O51" s="13"/>
    </row>
    <row r="52" spans="1:15" ht="17.25" customHeight="1" x14ac:dyDescent="0.2">
      <c r="A52" s="119"/>
      <c r="B52" s="115"/>
      <c r="C52" s="121"/>
      <c r="D52" s="1820" t="s">
        <v>180</v>
      </c>
      <c r="E52" s="414" t="s">
        <v>209</v>
      </c>
      <c r="F52" s="1455" t="s">
        <v>475</v>
      </c>
      <c r="G52" s="1585">
        <v>551.79999999999995</v>
      </c>
      <c r="H52" s="1586">
        <v>598.5</v>
      </c>
      <c r="I52" s="1587">
        <v>598.5</v>
      </c>
      <c r="J52" s="63" t="s">
        <v>157</v>
      </c>
      <c r="K52" s="651">
        <v>10000</v>
      </c>
      <c r="L52" s="1323">
        <v>10000</v>
      </c>
      <c r="M52" s="89">
        <v>10000</v>
      </c>
      <c r="N52" s="342"/>
      <c r="O52" s="13"/>
    </row>
    <row r="53" spans="1:15" ht="25.5" customHeight="1" x14ac:dyDescent="0.2">
      <c r="A53" s="119"/>
      <c r="B53" s="115"/>
      <c r="C53" s="121"/>
      <c r="D53" s="1821"/>
      <c r="E53" s="271" t="s">
        <v>212</v>
      </c>
      <c r="F53" s="1455" t="s">
        <v>476</v>
      </c>
      <c r="G53" s="1451">
        <v>1050.5</v>
      </c>
      <c r="H53" s="1586">
        <v>1050.5</v>
      </c>
      <c r="I53" s="1587">
        <v>1050.5</v>
      </c>
      <c r="J53" s="1321" t="s">
        <v>136</v>
      </c>
      <c r="K53" s="1193">
        <v>3</v>
      </c>
      <c r="L53" s="1323"/>
      <c r="M53" s="1329"/>
      <c r="N53" s="342"/>
      <c r="O53" s="13"/>
    </row>
    <row r="54" spans="1:15" ht="16.5" customHeight="1" x14ac:dyDescent="0.2">
      <c r="A54" s="119"/>
      <c r="B54" s="115"/>
      <c r="C54" s="121"/>
      <c r="D54" s="1822"/>
      <c r="E54" s="419" t="s">
        <v>213</v>
      </c>
      <c r="F54" s="1455" t="s">
        <v>477</v>
      </c>
      <c r="G54" s="1585">
        <v>18</v>
      </c>
      <c r="H54" s="1586">
        <v>18</v>
      </c>
      <c r="I54" s="1587">
        <v>18</v>
      </c>
      <c r="J54" s="1321" t="s">
        <v>194</v>
      </c>
      <c r="K54" s="925">
        <v>4.75</v>
      </c>
      <c r="L54" s="73"/>
      <c r="M54" s="89"/>
      <c r="N54" s="342"/>
      <c r="O54" s="13"/>
    </row>
    <row r="55" spans="1:15" ht="13.5" customHeight="1" x14ac:dyDescent="0.2">
      <c r="A55" s="124"/>
      <c r="B55" s="117"/>
      <c r="C55" s="116"/>
      <c r="D55" s="1820" t="s">
        <v>80</v>
      </c>
      <c r="E55" s="1438" t="s">
        <v>212</v>
      </c>
      <c r="F55" s="1978" t="s">
        <v>475</v>
      </c>
      <c r="G55" s="1585">
        <v>769.9</v>
      </c>
      <c r="H55" s="1586">
        <v>769.9</v>
      </c>
      <c r="I55" s="1587">
        <v>769.9</v>
      </c>
      <c r="J55" s="195" t="s">
        <v>67</v>
      </c>
      <c r="K55" s="6">
        <v>76</v>
      </c>
      <c r="L55" s="73">
        <v>77</v>
      </c>
      <c r="M55" s="89">
        <v>77</v>
      </c>
      <c r="N55" s="342"/>
      <c r="O55" s="13"/>
    </row>
    <row r="56" spans="1:15" ht="7.5" customHeight="1" x14ac:dyDescent="0.2">
      <c r="A56" s="124"/>
      <c r="B56" s="117"/>
      <c r="C56" s="116"/>
      <c r="D56" s="1821"/>
      <c r="E56" s="1981" t="s">
        <v>213</v>
      </c>
      <c r="F56" s="1978"/>
      <c r="G56" s="1451"/>
      <c r="H56" s="1586"/>
      <c r="I56" s="1459"/>
      <c r="J56" s="1856" t="s">
        <v>157</v>
      </c>
      <c r="K56" s="1947">
        <v>150</v>
      </c>
      <c r="L56" s="1949">
        <v>150</v>
      </c>
      <c r="M56" s="1722">
        <v>150</v>
      </c>
      <c r="N56" s="342"/>
      <c r="O56" s="13"/>
    </row>
    <row r="57" spans="1:15" ht="6.75" customHeight="1" x14ac:dyDescent="0.2">
      <c r="A57" s="124"/>
      <c r="B57" s="117"/>
      <c r="C57" s="116"/>
      <c r="D57" s="1821"/>
      <c r="E57" s="1981"/>
      <c r="F57" s="1455" t="s">
        <v>476</v>
      </c>
      <c r="G57" s="1585">
        <v>289.7</v>
      </c>
      <c r="H57" s="1586">
        <v>289.7</v>
      </c>
      <c r="I57" s="1587">
        <v>289.7</v>
      </c>
      <c r="J57" s="1971"/>
      <c r="K57" s="2003"/>
      <c r="L57" s="2004"/>
      <c r="M57" s="1719"/>
      <c r="N57" s="342"/>
      <c r="O57" s="13"/>
    </row>
    <row r="58" spans="1:15" ht="6" customHeight="1" x14ac:dyDescent="0.2">
      <c r="A58" s="124"/>
      <c r="B58" s="117"/>
      <c r="C58" s="116"/>
      <c r="D58" s="1822"/>
      <c r="E58" s="1439"/>
      <c r="F58" s="1455" t="s">
        <v>477</v>
      </c>
      <c r="G58" s="1585">
        <v>45.4</v>
      </c>
      <c r="H58" s="1586">
        <v>45.4</v>
      </c>
      <c r="I58" s="1587">
        <v>45.4</v>
      </c>
      <c r="J58" s="1972"/>
      <c r="K58" s="1366"/>
      <c r="L58" s="1367"/>
      <c r="M58" s="1313"/>
      <c r="N58" s="342"/>
      <c r="O58" s="13"/>
    </row>
    <row r="59" spans="1:15" ht="31.5" customHeight="1" x14ac:dyDescent="0.2">
      <c r="A59" s="124"/>
      <c r="B59" s="117"/>
      <c r="C59" s="116"/>
      <c r="D59" s="1296" t="s">
        <v>81</v>
      </c>
      <c r="E59" s="271" t="s">
        <v>212</v>
      </c>
      <c r="F59" s="1455" t="s">
        <v>475</v>
      </c>
      <c r="G59" s="1585">
        <v>406.4</v>
      </c>
      <c r="H59" s="1586">
        <v>406.4</v>
      </c>
      <c r="I59" s="1587">
        <v>406.4</v>
      </c>
      <c r="J59" s="195" t="s">
        <v>165</v>
      </c>
      <c r="K59" s="1365">
        <v>2190</v>
      </c>
      <c r="L59" s="1327">
        <v>2190</v>
      </c>
      <c r="M59" s="1312">
        <v>2190</v>
      </c>
      <c r="N59" s="342"/>
      <c r="O59" s="13"/>
    </row>
    <row r="60" spans="1:15" ht="28.5" customHeight="1" x14ac:dyDescent="0.2">
      <c r="A60" s="124"/>
      <c r="B60" s="117"/>
      <c r="C60" s="116"/>
      <c r="D60" s="1296"/>
      <c r="E60" s="262"/>
      <c r="F60" s="1455" t="s">
        <v>477</v>
      </c>
      <c r="G60" s="1585">
        <v>30</v>
      </c>
      <c r="H60" s="1586">
        <v>30</v>
      </c>
      <c r="I60" s="1587">
        <v>30</v>
      </c>
      <c r="J60" s="68" t="s">
        <v>235</v>
      </c>
      <c r="K60" s="651">
        <v>90</v>
      </c>
      <c r="L60" s="73">
        <v>90</v>
      </c>
      <c r="M60" s="89">
        <v>90</v>
      </c>
      <c r="N60" s="342"/>
      <c r="O60" s="13"/>
    </row>
    <row r="61" spans="1:15" ht="25.5" customHeight="1" x14ac:dyDescent="0.2">
      <c r="A61" s="124"/>
      <c r="B61" s="117"/>
      <c r="C61" s="116"/>
      <c r="D61" s="1296"/>
      <c r="E61" s="492"/>
      <c r="F61" s="1455"/>
      <c r="G61" s="1451"/>
      <c r="H61" s="1586"/>
      <c r="I61" s="1459"/>
      <c r="J61" s="68" t="s">
        <v>69</v>
      </c>
      <c r="K61" s="651">
        <v>12000</v>
      </c>
      <c r="L61" s="73">
        <v>12000</v>
      </c>
      <c r="M61" s="89">
        <v>12000</v>
      </c>
      <c r="N61" s="342"/>
      <c r="O61" s="13"/>
    </row>
    <row r="62" spans="1:15" ht="29.25" customHeight="1" x14ac:dyDescent="0.2">
      <c r="A62" s="108"/>
      <c r="B62" s="117"/>
      <c r="C62" s="116"/>
      <c r="D62" s="1820" t="s">
        <v>97</v>
      </c>
      <c r="E62" s="1344" t="s">
        <v>229</v>
      </c>
      <c r="F62" s="1455" t="s">
        <v>475</v>
      </c>
      <c r="G62" s="1585">
        <v>10</v>
      </c>
      <c r="H62" s="1586">
        <v>10</v>
      </c>
      <c r="I62" s="1587">
        <v>10</v>
      </c>
      <c r="J62" s="195" t="s">
        <v>236</v>
      </c>
      <c r="K62" s="6">
        <v>50</v>
      </c>
      <c r="L62" s="73">
        <v>50</v>
      </c>
      <c r="M62" s="89">
        <v>50</v>
      </c>
      <c r="N62" s="342"/>
      <c r="O62" s="13"/>
    </row>
    <row r="63" spans="1:15" ht="26.25" customHeight="1" x14ac:dyDescent="0.2">
      <c r="A63" s="108"/>
      <c r="B63" s="117"/>
      <c r="C63" s="116"/>
      <c r="D63" s="1822"/>
      <c r="E63" s="1345" t="s">
        <v>213</v>
      </c>
      <c r="F63" s="1455"/>
      <c r="G63" s="1585"/>
      <c r="H63" s="1586"/>
      <c r="I63" s="1459"/>
      <c r="J63" s="9" t="s">
        <v>137</v>
      </c>
      <c r="K63" s="651">
        <v>34</v>
      </c>
      <c r="L63" s="73">
        <v>34</v>
      </c>
      <c r="M63" s="1329">
        <v>34</v>
      </c>
      <c r="N63" s="342"/>
      <c r="O63" s="13"/>
    </row>
    <row r="64" spans="1:15" ht="42" customHeight="1" x14ac:dyDescent="0.2">
      <c r="A64" s="108"/>
      <c r="B64" s="117"/>
      <c r="C64" s="116"/>
      <c r="D64" s="1300" t="s">
        <v>414</v>
      </c>
      <c r="E64" s="415" t="s">
        <v>213</v>
      </c>
      <c r="F64" s="1455"/>
      <c r="G64" s="1585"/>
      <c r="H64" s="1586"/>
      <c r="I64" s="1587"/>
      <c r="J64" s="327"/>
      <c r="K64" s="1356"/>
      <c r="L64" s="1367"/>
      <c r="M64" s="89"/>
      <c r="N64" s="342"/>
      <c r="O64" s="13"/>
    </row>
    <row r="65" spans="1:15" ht="18.75" customHeight="1" x14ac:dyDescent="0.2">
      <c r="A65" s="108"/>
      <c r="B65" s="117"/>
      <c r="C65" s="116"/>
      <c r="D65" s="1297" t="s">
        <v>128</v>
      </c>
      <c r="E65" s="1973" t="s">
        <v>250</v>
      </c>
      <c r="F65" s="1455" t="s">
        <v>475</v>
      </c>
      <c r="G65" s="1451">
        <v>138.4</v>
      </c>
      <c r="H65" s="1586">
        <v>157.19999999999999</v>
      </c>
      <c r="I65" s="1459">
        <v>176</v>
      </c>
      <c r="J65" s="1321" t="s">
        <v>66</v>
      </c>
      <c r="K65" s="1193">
        <v>2</v>
      </c>
      <c r="L65" s="73">
        <v>1</v>
      </c>
      <c r="M65" s="1329">
        <v>1</v>
      </c>
      <c r="N65" s="342"/>
      <c r="O65" s="13"/>
    </row>
    <row r="66" spans="1:15" ht="17.25" customHeight="1" x14ac:dyDescent="0.2">
      <c r="A66" s="108"/>
      <c r="B66" s="117"/>
      <c r="C66" s="116"/>
      <c r="D66" s="1301"/>
      <c r="E66" s="1974"/>
      <c r="F66" s="1455"/>
      <c r="G66" s="1585"/>
      <c r="H66" s="1586"/>
      <c r="I66" s="1587"/>
      <c r="J66" s="1351" t="s">
        <v>68</v>
      </c>
      <c r="K66" s="651">
        <v>187</v>
      </c>
      <c r="L66" s="1367">
        <v>210</v>
      </c>
      <c r="M66" s="89">
        <v>210</v>
      </c>
      <c r="N66" s="342"/>
      <c r="O66" s="13"/>
    </row>
    <row r="67" spans="1:15" ht="27.75" customHeight="1" x14ac:dyDescent="0.2">
      <c r="A67" s="108"/>
      <c r="B67" s="117"/>
      <c r="C67" s="125"/>
      <c r="D67" s="418" t="s">
        <v>134</v>
      </c>
      <c r="E67" s="414" t="s">
        <v>212</v>
      </c>
      <c r="F67" s="1455" t="s">
        <v>475</v>
      </c>
      <c r="G67" s="1585">
        <v>131</v>
      </c>
      <c r="H67" s="1586">
        <v>155.1</v>
      </c>
      <c r="I67" s="1587">
        <v>172.1</v>
      </c>
      <c r="J67" s="1321" t="s">
        <v>68</v>
      </c>
      <c r="K67" s="901">
        <v>211</v>
      </c>
      <c r="L67" s="902">
        <v>260</v>
      </c>
      <c r="M67" s="903">
        <v>310</v>
      </c>
      <c r="N67" s="342"/>
      <c r="O67" s="13"/>
    </row>
    <row r="68" spans="1:15" ht="28.5" customHeight="1" x14ac:dyDescent="0.2">
      <c r="A68" s="108"/>
      <c r="B68" s="117"/>
      <c r="C68" s="116"/>
      <c r="D68" s="1301" t="s">
        <v>145</v>
      </c>
      <c r="E68" s="419"/>
      <c r="F68" s="1455"/>
      <c r="G68" s="1451"/>
      <c r="H68" s="1586"/>
      <c r="I68" s="1459"/>
      <c r="J68" s="1351" t="s">
        <v>114</v>
      </c>
      <c r="K68" s="901">
        <v>12</v>
      </c>
      <c r="L68" s="902">
        <v>14</v>
      </c>
      <c r="M68" s="904">
        <v>15</v>
      </c>
      <c r="N68" s="342"/>
      <c r="O68" s="13"/>
    </row>
    <row r="69" spans="1:15" ht="26.25" customHeight="1" x14ac:dyDescent="0.2">
      <c r="A69" s="108"/>
      <c r="B69" s="117"/>
      <c r="C69" s="116"/>
      <c r="D69" s="1716" t="s">
        <v>431</v>
      </c>
      <c r="E69" s="1359" t="s">
        <v>228</v>
      </c>
      <c r="F69" s="1455" t="s">
        <v>475</v>
      </c>
      <c r="G69" s="1585">
        <v>339</v>
      </c>
      <c r="H69" s="1586">
        <v>350</v>
      </c>
      <c r="I69" s="1587">
        <v>350</v>
      </c>
      <c r="J69" s="195" t="s">
        <v>98</v>
      </c>
      <c r="K69" s="295">
        <v>12.1</v>
      </c>
      <c r="L69" s="722">
        <v>13.39</v>
      </c>
      <c r="M69" s="100">
        <v>13.39</v>
      </c>
      <c r="N69" s="342"/>
      <c r="O69" s="13"/>
    </row>
    <row r="70" spans="1:15" ht="27.75" customHeight="1" x14ac:dyDescent="0.2">
      <c r="A70" s="108"/>
      <c r="B70" s="117"/>
      <c r="C70" s="116"/>
      <c r="D70" s="1717"/>
      <c r="E70" s="1359" t="s">
        <v>213</v>
      </c>
      <c r="F70" s="1455"/>
      <c r="G70" s="1451"/>
      <c r="H70" s="1586"/>
      <c r="I70" s="1459"/>
      <c r="J70" s="68" t="s">
        <v>241</v>
      </c>
      <c r="K70" s="6">
        <v>3</v>
      </c>
      <c r="L70" s="73">
        <v>1</v>
      </c>
      <c r="M70" s="89"/>
      <c r="N70" s="342"/>
      <c r="O70" s="13"/>
    </row>
    <row r="71" spans="1:15" ht="27" customHeight="1" x14ac:dyDescent="0.2">
      <c r="A71" s="108"/>
      <c r="B71" s="117"/>
      <c r="C71" s="116"/>
      <c r="D71" s="1718"/>
      <c r="E71" s="1345" t="s">
        <v>138</v>
      </c>
      <c r="F71" s="1455"/>
      <c r="G71" s="1451"/>
      <c r="H71" s="1586"/>
      <c r="I71" s="1587"/>
      <c r="J71" s="195" t="s">
        <v>417</v>
      </c>
      <c r="K71" s="927">
        <v>720</v>
      </c>
      <c r="L71" s="928">
        <v>720</v>
      </c>
      <c r="M71" s="926">
        <v>720</v>
      </c>
      <c r="N71" s="342"/>
      <c r="O71" s="13"/>
    </row>
    <row r="72" spans="1:15" ht="51.75" customHeight="1" x14ac:dyDescent="0.2">
      <c r="A72" s="122"/>
      <c r="B72" s="115"/>
      <c r="C72" s="121"/>
      <c r="D72" s="1299" t="s">
        <v>52</v>
      </c>
      <c r="E72" s="271" t="s">
        <v>212</v>
      </c>
      <c r="F72" s="1455" t="s">
        <v>475</v>
      </c>
      <c r="G72" s="1585">
        <v>299.89999999999998</v>
      </c>
      <c r="H72" s="1586">
        <v>623</v>
      </c>
      <c r="I72" s="1587">
        <v>623</v>
      </c>
      <c r="J72" s="63" t="s">
        <v>82</v>
      </c>
      <c r="K72" s="651">
        <v>111</v>
      </c>
      <c r="L72" s="73">
        <v>180</v>
      </c>
      <c r="M72" s="1313">
        <v>180</v>
      </c>
      <c r="N72" s="342"/>
      <c r="O72" s="13"/>
    </row>
    <row r="73" spans="1:15" ht="18.75" customHeight="1" x14ac:dyDescent="0.2">
      <c r="A73" s="122"/>
      <c r="B73" s="115"/>
      <c r="C73" s="121"/>
      <c r="D73" s="1301"/>
      <c r="E73" s="419"/>
      <c r="F73" s="1455" t="s">
        <v>476</v>
      </c>
      <c r="G73" s="1585">
        <v>227.9</v>
      </c>
      <c r="H73" s="1586">
        <v>227.9</v>
      </c>
      <c r="I73" s="1459">
        <v>227.9</v>
      </c>
      <c r="J73" s="68" t="s">
        <v>133</v>
      </c>
      <c r="K73" s="1347">
        <v>13.5</v>
      </c>
      <c r="L73" s="1306">
        <v>13.5</v>
      </c>
      <c r="M73" s="324">
        <v>13.5</v>
      </c>
      <c r="N73" s="342"/>
      <c r="O73" s="13"/>
    </row>
    <row r="74" spans="1:15" ht="39.75" customHeight="1" x14ac:dyDescent="0.2">
      <c r="A74" s="122"/>
      <c r="B74" s="115"/>
      <c r="C74" s="121"/>
      <c r="D74" s="1301" t="s">
        <v>466</v>
      </c>
      <c r="E74" s="419" t="s">
        <v>217</v>
      </c>
      <c r="F74" s="1455" t="s">
        <v>475</v>
      </c>
      <c r="G74" s="1585">
        <v>96</v>
      </c>
      <c r="H74" s="1586">
        <v>96</v>
      </c>
      <c r="I74" s="1587">
        <v>96</v>
      </c>
      <c r="J74" s="195" t="s">
        <v>67</v>
      </c>
      <c r="K74" s="6">
        <v>500</v>
      </c>
      <c r="L74" s="73">
        <v>500</v>
      </c>
      <c r="M74" s="191">
        <v>500</v>
      </c>
      <c r="N74" s="342"/>
      <c r="O74" s="13"/>
    </row>
    <row r="75" spans="1:15" ht="27.75" customHeight="1" x14ac:dyDescent="0.2">
      <c r="A75" s="122"/>
      <c r="B75" s="115"/>
      <c r="C75" s="121"/>
      <c r="D75" s="1301" t="s">
        <v>41</v>
      </c>
      <c r="E75" s="1345" t="s">
        <v>250</v>
      </c>
      <c r="F75" s="1455" t="s">
        <v>476</v>
      </c>
      <c r="G75" s="1585">
        <v>60</v>
      </c>
      <c r="H75" s="1586">
        <v>60</v>
      </c>
      <c r="I75" s="1587">
        <v>60</v>
      </c>
      <c r="J75" s="1351" t="s">
        <v>71</v>
      </c>
      <c r="K75" s="1366">
        <v>17</v>
      </c>
      <c r="L75" s="1327">
        <v>17</v>
      </c>
      <c r="M75" s="155">
        <v>17</v>
      </c>
      <c r="N75" s="342"/>
      <c r="O75" s="13"/>
    </row>
    <row r="76" spans="1:15" ht="19.5" customHeight="1" x14ac:dyDescent="0.2">
      <c r="A76" s="122"/>
      <c r="B76" s="115"/>
      <c r="C76" s="116"/>
      <c r="D76" s="1297" t="s">
        <v>63</v>
      </c>
      <c r="E76" s="94" t="s">
        <v>212</v>
      </c>
      <c r="F76" s="1455" t="s">
        <v>475</v>
      </c>
      <c r="G76" s="1585">
        <f>728.8-200</f>
        <v>528.79999999999995</v>
      </c>
      <c r="H76" s="1586">
        <f>700-170</f>
        <v>530</v>
      </c>
      <c r="I76" s="1587">
        <f>700-170</f>
        <v>530</v>
      </c>
      <c r="J76" s="68" t="s">
        <v>67</v>
      </c>
      <c r="K76" s="651">
        <v>1364</v>
      </c>
      <c r="L76" s="73">
        <v>1400</v>
      </c>
      <c r="M76" s="89">
        <v>1400</v>
      </c>
      <c r="N76" s="342"/>
      <c r="O76" s="13"/>
    </row>
    <row r="77" spans="1:15" ht="66.75" customHeight="1" x14ac:dyDescent="0.2">
      <c r="A77" s="122"/>
      <c r="B77" s="115"/>
      <c r="C77" s="116"/>
      <c r="D77" s="38" t="s">
        <v>73</v>
      </c>
      <c r="E77" s="256" t="s">
        <v>212</v>
      </c>
      <c r="F77" s="1455" t="s">
        <v>475</v>
      </c>
      <c r="G77" s="1585">
        <v>44.7</v>
      </c>
      <c r="H77" s="1586">
        <v>44.7</v>
      </c>
      <c r="I77" s="1587">
        <v>44.7</v>
      </c>
      <c r="J77" s="68" t="s">
        <v>237</v>
      </c>
      <c r="K77" s="651">
        <v>6000</v>
      </c>
      <c r="L77" s="73">
        <v>6000</v>
      </c>
      <c r="M77" s="89">
        <v>6000</v>
      </c>
      <c r="N77" s="342"/>
    </row>
    <row r="78" spans="1:15" ht="43.5" customHeight="1" x14ac:dyDescent="0.2">
      <c r="A78" s="122"/>
      <c r="B78" s="115"/>
      <c r="C78" s="116"/>
      <c r="D78" s="1716" t="s">
        <v>195</v>
      </c>
      <c r="E78" s="1316" t="s">
        <v>212</v>
      </c>
      <c r="F78" s="1455" t="s">
        <v>475</v>
      </c>
      <c r="G78" s="1451">
        <f>376.8-100</f>
        <v>276.8</v>
      </c>
      <c r="H78" s="1586">
        <v>401.9</v>
      </c>
      <c r="I78" s="1587"/>
      <c r="J78" s="195" t="s">
        <v>166</v>
      </c>
      <c r="K78" s="651">
        <v>68</v>
      </c>
      <c r="L78" s="73">
        <v>65</v>
      </c>
      <c r="M78" s="1313"/>
      <c r="N78" s="342"/>
    </row>
    <row r="79" spans="1:15" ht="40.5" customHeight="1" x14ac:dyDescent="0.2">
      <c r="A79" s="122"/>
      <c r="B79" s="115"/>
      <c r="C79" s="116"/>
      <c r="D79" s="1717"/>
      <c r="E79" s="1316" t="s">
        <v>213</v>
      </c>
      <c r="F79" s="1978" t="s">
        <v>476</v>
      </c>
      <c r="G79" s="1585">
        <v>6.5</v>
      </c>
      <c r="H79" s="1586">
        <v>2.4</v>
      </c>
      <c r="I79" s="1587"/>
      <c r="J79" s="63" t="s">
        <v>450</v>
      </c>
      <c r="K79" s="1355">
        <v>162</v>
      </c>
      <c r="L79" s="1323">
        <v>162</v>
      </c>
      <c r="M79" s="1313"/>
      <c r="N79" s="342"/>
    </row>
    <row r="80" spans="1:15" ht="39" customHeight="1" x14ac:dyDescent="0.2">
      <c r="A80" s="122"/>
      <c r="B80" s="115"/>
      <c r="C80" s="116"/>
      <c r="D80" s="1718"/>
      <c r="E80" s="1362"/>
      <c r="F80" s="1978"/>
      <c r="G80" s="1460"/>
      <c r="H80" s="1461"/>
      <c r="I80" s="1588"/>
      <c r="J80" s="9" t="s">
        <v>167</v>
      </c>
      <c r="K80" s="1355"/>
      <c r="L80" s="1323">
        <v>10</v>
      </c>
      <c r="M80" s="244"/>
      <c r="N80" s="342"/>
    </row>
    <row r="81" spans="1:17" ht="31.5" customHeight="1" x14ac:dyDescent="0.2">
      <c r="A81" s="122"/>
      <c r="B81" s="115"/>
      <c r="C81" s="116"/>
      <c r="D81" s="1716" t="s">
        <v>222</v>
      </c>
      <c r="E81" s="118" t="s">
        <v>212</v>
      </c>
      <c r="F81" s="1450" t="s">
        <v>475</v>
      </c>
      <c r="G81" s="1452">
        <f>144.9-92.2</f>
        <v>52.7</v>
      </c>
      <c r="H81" s="1454">
        <f>144.9-92.2</f>
        <v>52.7</v>
      </c>
      <c r="I81" s="815">
        <f>144.9-92.2</f>
        <v>52.7</v>
      </c>
      <c r="J81" s="9" t="s">
        <v>66</v>
      </c>
      <c r="K81" s="1365">
        <v>44</v>
      </c>
      <c r="L81" s="1323">
        <v>44</v>
      </c>
      <c r="M81" s="1329">
        <v>44</v>
      </c>
      <c r="N81" s="342"/>
      <c r="O81" s="1816"/>
      <c r="P81" s="1816"/>
    </row>
    <row r="82" spans="1:17" ht="15.6" customHeight="1" thickBot="1" x14ac:dyDescent="0.25">
      <c r="A82" s="128"/>
      <c r="B82" s="129"/>
      <c r="C82" s="130"/>
      <c r="D82" s="1775"/>
      <c r="E82" s="1817" t="s">
        <v>37</v>
      </c>
      <c r="F82" s="1990"/>
      <c r="G82" s="34">
        <f>SUM(G16:G22)</f>
        <v>145263.20000000001</v>
      </c>
      <c r="H82" s="80">
        <f>SUM(H16:H22)</f>
        <v>146721</v>
      </c>
      <c r="I82" s="653">
        <f>SUM(I16:I22)</f>
        <v>143139.5</v>
      </c>
      <c r="J82" s="1307"/>
      <c r="K82" s="842"/>
      <c r="L82" s="268"/>
      <c r="M82" s="988"/>
      <c r="N82" s="342"/>
    </row>
    <row r="83" spans="1:17" ht="14.25" customHeight="1" x14ac:dyDescent="0.2">
      <c r="A83" s="131" t="s">
        <v>10</v>
      </c>
      <c r="B83" s="132" t="s">
        <v>10</v>
      </c>
      <c r="C83" s="113" t="s">
        <v>13</v>
      </c>
      <c r="D83" s="1970" t="s">
        <v>53</v>
      </c>
      <c r="E83" s="1408"/>
      <c r="F83" s="215" t="s">
        <v>11</v>
      </c>
      <c r="G83" s="1584">
        <v>200</v>
      </c>
      <c r="H83" s="1582">
        <v>200</v>
      </c>
      <c r="I83" s="223">
        <v>220</v>
      </c>
      <c r="J83" s="62"/>
      <c r="K83" s="849"/>
      <c r="L83" s="850"/>
      <c r="M83" s="1371"/>
      <c r="N83" s="342"/>
    </row>
    <row r="84" spans="1:17" ht="15" customHeight="1" x14ac:dyDescent="0.2">
      <c r="A84" s="122"/>
      <c r="B84" s="115"/>
      <c r="C84" s="121"/>
      <c r="D84" s="1822"/>
      <c r="E84" s="1414"/>
      <c r="F84" s="1193" t="s">
        <v>14</v>
      </c>
      <c r="G84" s="1383">
        <v>1490.6</v>
      </c>
      <c r="H84" s="1376">
        <v>1490.6</v>
      </c>
      <c r="I84" s="1419">
        <v>1490.6</v>
      </c>
      <c r="J84" s="63"/>
      <c r="K84" s="339"/>
      <c r="L84" s="843"/>
      <c r="M84" s="1374"/>
      <c r="N84" s="342"/>
      <c r="P84" s="200"/>
    </row>
    <row r="85" spans="1:17" ht="27.75" customHeight="1" x14ac:dyDescent="0.2">
      <c r="A85" s="122"/>
      <c r="B85" s="115"/>
      <c r="C85" s="121"/>
      <c r="D85" s="64" t="s">
        <v>257</v>
      </c>
      <c r="E85" s="94" t="s">
        <v>212</v>
      </c>
      <c r="F85" s="1455" t="s">
        <v>476</v>
      </c>
      <c r="G85" s="1458">
        <v>333.1</v>
      </c>
      <c r="H85" s="1315">
        <v>333.1</v>
      </c>
      <c r="I85" s="1457">
        <v>333.1</v>
      </c>
      <c r="J85" s="68" t="s">
        <v>67</v>
      </c>
      <c r="K85" s="1356">
        <v>3100</v>
      </c>
      <c r="L85" s="1367">
        <v>3100</v>
      </c>
      <c r="M85" s="1313">
        <v>3100</v>
      </c>
      <c r="N85" s="342"/>
      <c r="O85" s="1782"/>
      <c r="P85" s="1782"/>
      <c r="Q85" s="1782"/>
    </row>
    <row r="86" spans="1:17" ht="16.149999999999999" customHeight="1" x14ac:dyDescent="0.2">
      <c r="A86" s="122"/>
      <c r="B86" s="115"/>
      <c r="C86" s="121"/>
      <c r="D86" s="1716" t="s">
        <v>40</v>
      </c>
      <c r="E86" s="1973" t="s">
        <v>228</v>
      </c>
      <c r="F86" s="1455" t="s">
        <v>475</v>
      </c>
      <c r="G86" s="1451">
        <v>200</v>
      </c>
      <c r="H86" s="1315">
        <v>200</v>
      </c>
      <c r="I86" s="1457">
        <v>220</v>
      </c>
      <c r="J86" s="1856" t="s">
        <v>83</v>
      </c>
      <c r="K86" s="1355">
        <v>90</v>
      </c>
      <c r="L86" s="1323">
        <v>100</v>
      </c>
      <c r="M86" s="1312">
        <v>110</v>
      </c>
      <c r="N86" s="342"/>
      <c r="O86" s="1782"/>
      <c r="P86" s="1782"/>
      <c r="Q86" s="1782"/>
    </row>
    <row r="87" spans="1:17" ht="7.5" customHeight="1" x14ac:dyDescent="0.2">
      <c r="A87" s="122"/>
      <c r="B87" s="115"/>
      <c r="C87" s="121"/>
      <c r="D87" s="1717"/>
      <c r="E87" s="1981"/>
      <c r="F87" s="1455"/>
      <c r="G87" s="1451"/>
      <c r="H87" s="1315"/>
      <c r="I87" s="1459"/>
      <c r="J87" s="1971"/>
      <c r="K87" s="1325"/>
      <c r="L87" s="1327"/>
      <c r="M87" s="1329"/>
      <c r="N87" s="342"/>
    </row>
    <row r="88" spans="1:17" ht="13.5" customHeight="1" x14ac:dyDescent="0.2">
      <c r="A88" s="122"/>
      <c r="B88" s="115"/>
      <c r="C88" s="121"/>
      <c r="D88" s="1299"/>
      <c r="E88" s="1316" t="s">
        <v>213</v>
      </c>
      <c r="F88" s="1455"/>
      <c r="G88" s="1458"/>
      <c r="H88" s="1315"/>
      <c r="I88" s="1459"/>
      <c r="J88" s="1310"/>
      <c r="K88" s="1366"/>
      <c r="L88" s="1327"/>
      <c r="M88" s="1329"/>
      <c r="N88" s="342"/>
    </row>
    <row r="89" spans="1:17" ht="15.75" customHeight="1" x14ac:dyDescent="0.2">
      <c r="A89" s="122"/>
      <c r="B89" s="115"/>
      <c r="C89" s="121"/>
      <c r="D89" s="1716" t="s">
        <v>50</v>
      </c>
      <c r="E89" s="1332" t="s">
        <v>212</v>
      </c>
      <c r="F89" s="1462" t="s">
        <v>476</v>
      </c>
      <c r="G89" s="1451">
        <v>1157.5</v>
      </c>
      <c r="H89" s="1315">
        <v>1157.5</v>
      </c>
      <c r="I89" s="1457">
        <v>1157.5</v>
      </c>
      <c r="J89" s="1348" t="s">
        <v>83</v>
      </c>
      <c r="K89" s="1193">
        <v>115</v>
      </c>
      <c r="L89" s="73">
        <v>115</v>
      </c>
      <c r="M89" s="89">
        <v>115</v>
      </c>
      <c r="N89" s="342"/>
    </row>
    <row r="90" spans="1:17" ht="21" customHeight="1" x14ac:dyDescent="0.2">
      <c r="A90" s="122"/>
      <c r="B90" s="115"/>
      <c r="C90" s="121"/>
      <c r="D90" s="1717"/>
      <c r="E90" s="94" t="s">
        <v>213</v>
      </c>
      <c r="F90" s="1462"/>
      <c r="G90" s="1451"/>
      <c r="H90" s="1315"/>
      <c r="I90" s="1459"/>
      <c r="J90" s="1856" t="s">
        <v>242</v>
      </c>
      <c r="K90" s="1355">
        <v>7000</v>
      </c>
      <c r="L90" s="1323">
        <v>7000</v>
      </c>
      <c r="M90" s="1312">
        <v>7000</v>
      </c>
      <c r="N90" s="342"/>
    </row>
    <row r="91" spans="1:17" ht="15.75" customHeight="1" thickBot="1" x14ac:dyDescent="0.25">
      <c r="A91" s="133"/>
      <c r="B91" s="134"/>
      <c r="C91" s="135"/>
      <c r="D91" s="1775"/>
      <c r="E91" s="334"/>
      <c r="F91" s="7" t="s">
        <v>12</v>
      </c>
      <c r="G91" s="34">
        <f>SUM(G83:G84)</f>
        <v>1690.6</v>
      </c>
      <c r="H91" s="80">
        <f>SUM(H83:H84)</f>
        <v>1690.6</v>
      </c>
      <c r="I91" s="1420">
        <f>SUM(I83:I84)</f>
        <v>1710.6</v>
      </c>
      <c r="J91" s="1713"/>
      <c r="K91" s="842"/>
      <c r="L91" s="268"/>
      <c r="M91" s="1329"/>
      <c r="N91" s="342"/>
    </row>
    <row r="92" spans="1:17" ht="26.25" customHeight="1" x14ac:dyDescent="0.2">
      <c r="A92" s="131" t="s">
        <v>10</v>
      </c>
      <c r="B92" s="132" t="s">
        <v>10</v>
      </c>
      <c r="C92" s="113" t="s">
        <v>15</v>
      </c>
      <c r="D92" s="1774" t="s">
        <v>44</v>
      </c>
      <c r="E92" s="94" t="s">
        <v>212</v>
      </c>
      <c r="F92" s="5" t="s">
        <v>11</v>
      </c>
      <c r="G92" s="1382">
        <v>3.9</v>
      </c>
      <c r="H92" s="1304">
        <v>3.9</v>
      </c>
      <c r="I92" s="1417">
        <v>3.9</v>
      </c>
      <c r="J92" s="62" t="s">
        <v>72</v>
      </c>
      <c r="K92" s="1008">
        <v>10</v>
      </c>
      <c r="L92" s="87">
        <v>10</v>
      </c>
      <c r="M92" s="99">
        <v>10</v>
      </c>
      <c r="N92" s="342"/>
    </row>
    <row r="93" spans="1:17" ht="16.5" customHeight="1" x14ac:dyDescent="0.2">
      <c r="A93" s="122"/>
      <c r="B93" s="115"/>
      <c r="C93" s="121"/>
      <c r="D93" s="1717"/>
      <c r="E93" s="94"/>
      <c r="F93" s="1193"/>
      <c r="G93" s="1383"/>
      <c r="H93" s="1305"/>
      <c r="I93" s="1419"/>
      <c r="J93" s="9" t="s">
        <v>68</v>
      </c>
      <c r="K93" s="1355">
        <v>860</v>
      </c>
      <c r="L93" s="1323">
        <v>860</v>
      </c>
      <c r="M93" s="1312">
        <v>860</v>
      </c>
      <c r="N93" s="342"/>
    </row>
    <row r="94" spans="1:17" ht="28.5" customHeight="1" x14ac:dyDescent="0.2">
      <c r="A94" s="122"/>
      <c r="B94" s="115"/>
      <c r="C94" s="121"/>
      <c r="D94" s="1717"/>
      <c r="E94" s="94"/>
      <c r="F94" s="1193"/>
      <c r="G94" s="1383"/>
      <c r="H94" s="1305"/>
      <c r="I94" s="1419"/>
      <c r="J94" s="1856" t="s">
        <v>247</v>
      </c>
      <c r="K94" s="1355">
        <v>3</v>
      </c>
      <c r="L94" s="1323">
        <v>3</v>
      </c>
      <c r="M94" s="1312">
        <v>3</v>
      </c>
      <c r="N94" s="342"/>
    </row>
    <row r="95" spans="1:17" ht="13.5" thickBot="1" x14ac:dyDescent="0.25">
      <c r="A95" s="133"/>
      <c r="B95" s="129"/>
      <c r="C95" s="135"/>
      <c r="D95" s="1775"/>
      <c r="E95" s="334"/>
      <c r="F95" s="7" t="s">
        <v>12</v>
      </c>
      <c r="G95" s="652">
        <f t="shared" ref="G95:I95" si="0">G92</f>
        <v>3.9</v>
      </c>
      <c r="H95" s="80">
        <f t="shared" si="0"/>
        <v>3.9</v>
      </c>
      <c r="I95" s="653">
        <f t="shared" si="0"/>
        <v>3.9</v>
      </c>
      <c r="J95" s="1713"/>
      <c r="K95" s="847"/>
      <c r="L95" s="848"/>
      <c r="M95" s="1318"/>
      <c r="N95" s="342"/>
    </row>
    <row r="96" spans="1:17" ht="20.25" customHeight="1" x14ac:dyDescent="0.2">
      <c r="A96" s="131" t="s">
        <v>10</v>
      </c>
      <c r="B96" s="132" t="s">
        <v>10</v>
      </c>
      <c r="C96" s="113" t="s">
        <v>17</v>
      </c>
      <c r="D96" s="1774" t="s">
        <v>74</v>
      </c>
      <c r="E96" s="97" t="s">
        <v>212</v>
      </c>
      <c r="F96" s="5" t="s">
        <v>11</v>
      </c>
      <c r="G96" s="1382">
        <v>57.3</v>
      </c>
      <c r="H96" s="1304">
        <v>61.3</v>
      </c>
      <c r="I96" s="1417">
        <v>65.5</v>
      </c>
      <c r="J96" s="1712" t="s">
        <v>84</v>
      </c>
      <c r="K96" s="1324">
        <v>39</v>
      </c>
      <c r="L96" s="1326">
        <v>39</v>
      </c>
      <c r="M96" s="1328">
        <v>39</v>
      </c>
      <c r="N96" s="342"/>
    </row>
    <row r="97" spans="1:16" ht="14.25" customHeight="1" thickBot="1" x14ac:dyDescent="0.25">
      <c r="A97" s="133"/>
      <c r="B97" s="134"/>
      <c r="C97" s="135"/>
      <c r="D97" s="1775"/>
      <c r="E97" s="334"/>
      <c r="F97" s="7" t="s">
        <v>12</v>
      </c>
      <c r="G97" s="652">
        <f t="shared" ref="G97:I97" si="1">SUM(G96)</f>
        <v>57.3</v>
      </c>
      <c r="H97" s="78">
        <f t="shared" si="1"/>
        <v>61.3</v>
      </c>
      <c r="I97" s="653">
        <f t="shared" si="1"/>
        <v>65.5</v>
      </c>
      <c r="J97" s="1713"/>
      <c r="K97" s="851"/>
      <c r="L97" s="848"/>
      <c r="M97" s="1318"/>
      <c r="N97" s="342"/>
    </row>
    <row r="98" spans="1:16" ht="28.15" customHeight="1" x14ac:dyDescent="0.2">
      <c r="A98" s="131" t="s">
        <v>10</v>
      </c>
      <c r="B98" s="132" t="s">
        <v>10</v>
      </c>
      <c r="C98" s="113" t="s">
        <v>18</v>
      </c>
      <c r="D98" s="1774" t="s">
        <v>159</v>
      </c>
      <c r="E98" s="97" t="s">
        <v>212</v>
      </c>
      <c r="F98" s="5" t="s">
        <v>11</v>
      </c>
      <c r="G98" s="1382">
        <v>4.4000000000000004</v>
      </c>
      <c r="H98" s="1304">
        <v>4.4000000000000004</v>
      </c>
      <c r="I98" s="1417">
        <v>4.4000000000000004</v>
      </c>
      <c r="J98" s="1712" t="s">
        <v>158</v>
      </c>
      <c r="K98" s="1324">
        <v>1</v>
      </c>
      <c r="L98" s="1326">
        <v>1</v>
      </c>
      <c r="M98" s="1328">
        <v>1</v>
      </c>
      <c r="N98" s="342"/>
    </row>
    <row r="99" spans="1:16" ht="15.75" customHeight="1" thickBot="1" x14ac:dyDescent="0.25">
      <c r="A99" s="133"/>
      <c r="B99" s="134"/>
      <c r="C99" s="135"/>
      <c r="D99" s="1775"/>
      <c r="E99" s="334"/>
      <c r="F99" s="7" t="s">
        <v>12</v>
      </c>
      <c r="G99" s="34">
        <f t="shared" ref="G99:I99" si="2">SUM(G98:G98)</f>
        <v>4.4000000000000004</v>
      </c>
      <c r="H99" s="724">
        <f t="shared" si="2"/>
        <v>4.4000000000000004</v>
      </c>
      <c r="I99" s="653">
        <f t="shared" si="2"/>
        <v>4.4000000000000004</v>
      </c>
      <c r="J99" s="1713"/>
      <c r="K99" s="851"/>
      <c r="L99" s="848"/>
      <c r="M99" s="1318"/>
      <c r="N99" s="342"/>
    </row>
    <row r="100" spans="1:16" ht="16.149999999999999" customHeight="1" x14ac:dyDescent="0.2">
      <c r="A100" s="131" t="s">
        <v>10</v>
      </c>
      <c r="B100" s="132" t="s">
        <v>10</v>
      </c>
      <c r="C100" s="113" t="s">
        <v>58</v>
      </c>
      <c r="D100" s="1774" t="s">
        <v>79</v>
      </c>
      <c r="E100" s="335" t="s">
        <v>212</v>
      </c>
      <c r="F100" s="3" t="s">
        <v>11</v>
      </c>
      <c r="G100" s="382">
        <v>5</v>
      </c>
      <c r="H100" s="103">
        <v>8</v>
      </c>
      <c r="I100" s="1421">
        <v>5</v>
      </c>
      <c r="J100" s="1350" t="s">
        <v>66</v>
      </c>
      <c r="K100" s="3">
        <v>86</v>
      </c>
      <c r="L100" s="616">
        <v>87</v>
      </c>
      <c r="M100" s="1393">
        <v>87</v>
      </c>
      <c r="N100" s="342"/>
    </row>
    <row r="101" spans="1:16" ht="13.5" customHeight="1" thickBot="1" x14ac:dyDescent="0.25">
      <c r="A101" s="133"/>
      <c r="B101" s="134"/>
      <c r="C101" s="135"/>
      <c r="D101" s="1775"/>
      <c r="E101" s="336"/>
      <c r="F101" s="7" t="s">
        <v>12</v>
      </c>
      <c r="G101" s="34">
        <f t="shared" ref="G101:I101" si="3">SUM(G100)</f>
        <v>5</v>
      </c>
      <c r="H101" s="80">
        <f t="shared" si="3"/>
        <v>8</v>
      </c>
      <c r="I101" s="1420">
        <f t="shared" si="3"/>
        <v>5</v>
      </c>
      <c r="J101" s="1349"/>
      <c r="K101" s="851"/>
      <c r="L101" s="848"/>
      <c r="M101" s="1385"/>
      <c r="N101" s="342"/>
    </row>
    <row r="102" spans="1:16" ht="30.75" customHeight="1" x14ac:dyDescent="0.2">
      <c r="A102" s="131" t="s">
        <v>10</v>
      </c>
      <c r="B102" s="132" t="s">
        <v>10</v>
      </c>
      <c r="C102" s="113" t="s">
        <v>59</v>
      </c>
      <c r="D102" s="1774" t="s">
        <v>488</v>
      </c>
      <c r="E102" s="232" t="s">
        <v>217</v>
      </c>
      <c r="F102" s="1615"/>
      <c r="G102" s="1610"/>
      <c r="H102" s="1611"/>
      <c r="I102" s="1612"/>
      <c r="J102" s="1712" t="s">
        <v>490</v>
      </c>
      <c r="K102" s="1608">
        <v>12</v>
      </c>
      <c r="L102" s="1326">
        <v>24</v>
      </c>
      <c r="M102" s="416">
        <v>36</v>
      </c>
      <c r="N102" s="342"/>
    </row>
    <row r="103" spans="1:16" ht="13.5" customHeight="1" thickBot="1" x14ac:dyDescent="0.25">
      <c r="A103" s="133"/>
      <c r="B103" s="134"/>
      <c r="C103" s="135"/>
      <c r="D103" s="1775"/>
      <c r="E103" s="336"/>
      <c r="F103" s="1613" t="s">
        <v>12</v>
      </c>
      <c r="G103" s="187">
        <f>G102</f>
        <v>0</v>
      </c>
      <c r="H103" s="1602">
        <f>H102</f>
        <v>0</v>
      </c>
      <c r="I103" s="1614">
        <f>I102</f>
        <v>0</v>
      </c>
      <c r="J103" s="1713"/>
      <c r="K103" s="1603"/>
      <c r="L103" s="848"/>
      <c r="M103" s="1606"/>
      <c r="N103" s="342"/>
    </row>
    <row r="104" spans="1:16" ht="13.5" customHeight="1" thickBot="1" x14ac:dyDescent="0.25">
      <c r="A104" s="138" t="s">
        <v>10</v>
      </c>
      <c r="B104" s="139" t="s">
        <v>10</v>
      </c>
      <c r="C104" s="1789" t="s">
        <v>16</v>
      </c>
      <c r="D104" s="1790"/>
      <c r="E104" s="1790"/>
      <c r="F104" s="1863"/>
      <c r="G104" s="140">
        <f>G82+G91+G97+G99+G101+G95+G103</f>
        <v>147024.4</v>
      </c>
      <c r="H104" s="141">
        <f>H82+H91+H97+H99+H101+H95+H103</f>
        <v>148489.19999999998</v>
      </c>
      <c r="I104" s="576">
        <f>I82+I91+I97+I99+I101+I95+I103</f>
        <v>144928.9</v>
      </c>
      <c r="J104" s="328"/>
      <c r="K104" s="852"/>
      <c r="L104" s="852"/>
      <c r="M104" s="330"/>
      <c r="N104" s="1098"/>
    </row>
    <row r="105" spans="1:16" ht="15.75" customHeight="1" thickBot="1" x14ac:dyDescent="0.25">
      <c r="A105" s="138" t="s">
        <v>10</v>
      </c>
      <c r="B105" s="1772" t="s">
        <v>5</v>
      </c>
      <c r="C105" s="1773"/>
      <c r="D105" s="1773"/>
      <c r="E105" s="1773"/>
      <c r="F105" s="1969"/>
      <c r="G105" s="726">
        <f t="shared" ref="G105:I105" si="4">G104</f>
        <v>147024.4</v>
      </c>
      <c r="H105" s="143">
        <f t="shared" si="4"/>
        <v>148489.19999999998</v>
      </c>
      <c r="I105" s="577">
        <f t="shared" si="4"/>
        <v>144928.9</v>
      </c>
      <c r="J105" s="331"/>
      <c r="K105" s="853"/>
      <c r="L105" s="853"/>
      <c r="M105" s="333"/>
      <c r="N105" s="1098"/>
    </row>
    <row r="106" spans="1:16" ht="15.75" customHeight="1" thickBot="1" x14ac:dyDescent="0.25">
      <c r="A106" s="131" t="s">
        <v>13</v>
      </c>
      <c r="B106" s="1764" t="s">
        <v>28</v>
      </c>
      <c r="C106" s="1765"/>
      <c r="D106" s="1765"/>
      <c r="E106" s="1765"/>
      <c r="F106" s="1765"/>
      <c r="G106" s="1765"/>
      <c r="H106" s="1765"/>
      <c r="I106" s="1765"/>
      <c r="J106" s="1765"/>
      <c r="K106" s="854"/>
      <c r="L106" s="854"/>
      <c r="M106" s="700"/>
      <c r="N106" s="1095"/>
    </row>
    <row r="107" spans="1:16" ht="15.75" customHeight="1" thickBot="1" x14ac:dyDescent="0.25">
      <c r="A107" s="138" t="s">
        <v>13</v>
      </c>
      <c r="B107" s="145" t="s">
        <v>10</v>
      </c>
      <c r="C107" s="1766" t="s">
        <v>24</v>
      </c>
      <c r="D107" s="1767"/>
      <c r="E107" s="1767"/>
      <c r="F107" s="1767"/>
      <c r="G107" s="1767"/>
      <c r="H107" s="1767"/>
      <c r="I107" s="1767"/>
      <c r="J107" s="1767"/>
      <c r="K107" s="855"/>
      <c r="L107" s="855"/>
      <c r="M107" s="699"/>
      <c r="N107" s="1097"/>
    </row>
    <row r="108" spans="1:16" s="146" customFormat="1" ht="15" customHeight="1" x14ac:dyDescent="0.2">
      <c r="A108" s="1956" t="s">
        <v>13</v>
      </c>
      <c r="B108" s="1741" t="s">
        <v>10</v>
      </c>
      <c r="C108" s="1985" t="s">
        <v>10</v>
      </c>
      <c r="D108" s="1774" t="s">
        <v>99</v>
      </c>
      <c r="E108" s="1988" t="s">
        <v>460</v>
      </c>
      <c r="F108" s="1335" t="s">
        <v>11</v>
      </c>
      <c r="G108" s="1441">
        <v>71.8</v>
      </c>
      <c r="H108" s="1443">
        <v>71.8</v>
      </c>
      <c r="I108" s="342">
        <v>71.8</v>
      </c>
      <c r="J108" s="1712" t="s">
        <v>255</v>
      </c>
      <c r="K108" s="1193">
        <v>4</v>
      </c>
      <c r="L108" s="1327">
        <v>4</v>
      </c>
      <c r="M108" s="571">
        <v>4</v>
      </c>
      <c r="N108" s="1099"/>
    </row>
    <row r="109" spans="1:16" s="146" customFormat="1" ht="8.25" customHeight="1" x14ac:dyDescent="0.2">
      <c r="A109" s="1984"/>
      <c r="B109" s="1742"/>
      <c r="C109" s="1986"/>
      <c r="D109" s="1717"/>
      <c r="E109" s="1981"/>
      <c r="F109" s="1440"/>
      <c r="G109" s="1442"/>
      <c r="H109" s="1444"/>
      <c r="I109" s="1445"/>
      <c r="J109" s="1971"/>
      <c r="K109" s="842"/>
      <c r="L109" s="268"/>
      <c r="M109" s="1329"/>
      <c r="N109" s="1099"/>
    </row>
    <row r="110" spans="1:16" s="146" customFormat="1" ht="14.65" customHeight="1" thickBot="1" x14ac:dyDescent="0.25">
      <c r="A110" s="1957"/>
      <c r="B110" s="1743"/>
      <c r="C110" s="1987"/>
      <c r="D110" s="1775"/>
      <c r="E110" s="1989"/>
      <c r="F110" s="7" t="s">
        <v>12</v>
      </c>
      <c r="G110" s="34">
        <f>SUM(G108:G109)</f>
        <v>71.8</v>
      </c>
      <c r="H110" s="724">
        <f>SUM(H108:H109)</f>
        <v>71.8</v>
      </c>
      <c r="I110" s="653">
        <f>SUM(I108:I109)</f>
        <v>71.8</v>
      </c>
      <c r="J110" s="1713"/>
      <c r="K110" s="851"/>
      <c r="L110" s="839"/>
      <c r="M110" s="654"/>
      <c r="N110" s="1099"/>
    </row>
    <row r="111" spans="1:16" ht="18" customHeight="1" x14ac:dyDescent="0.2">
      <c r="A111" s="131" t="s">
        <v>13</v>
      </c>
      <c r="B111" s="132" t="s">
        <v>10</v>
      </c>
      <c r="C111" s="113" t="s">
        <v>13</v>
      </c>
      <c r="D111" s="1970" t="s">
        <v>141</v>
      </c>
      <c r="E111" s="97"/>
      <c r="F111" s="92" t="s">
        <v>11</v>
      </c>
      <c r="G111" s="405">
        <v>6738.5</v>
      </c>
      <c r="H111" s="96">
        <f>3698.8+50</f>
        <v>3748.8</v>
      </c>
      <c r="I111" s="1449">
        <v>4800.3</v>
      </c>
      <c r="J111" s="1335"/>
      <c r="K111" s="1471"/>
      <c r="L111" s="850"/>
      <c r="M111" s="1377"/>
      <c r="N111" s="342"/>
    </row>
    <row r="112" spans="1:16" ht="21" customHeight="1" x14ac:dyDescent="0.2">
      <c r="A112" s="122"/>
      <c r="B112" s="115"/>
      <c r="C112" s="121"/>
      <c r="D112" s="1821"/>
      <c r="E112" s="94"/>
      <c r="F112" s="1395" t="s">
        <v>60</v>
      </c>
      <c r="G112" s="8">
        <v>344.1</v>
      </c>
      <c r="H112" s="76"/>
      <c r="I112" s="910"/>
      <c r="J112" s="1193"/>
      <c r="K112" s="842"/>
      <c r="L112" s="268"/>
      <c r="M112" s="1371"/>
      <c r="N112" s="342"/>
      <c r="P112" s="200"/>
    </row>
    <row r="113" spans="1:16" ht="17.25" customHeight="1" x14ac:dyDescent="0.2">
      <c r="A113" s="122"/>
      <c r="B113" s="115"/>
      <c r="C113" s="121"/>
      <c r="D113" s="1389"/>
      <c r="E113" s="94"/>
      <c r="F113" s="1395" t="s">
        <v>14</v>
      </c>
      <c r="G113" s="8">
        <v>26.2</v>
      </c>
      <c r="H113" s="76"/>
      <c r="I113" s="910"/>
      <c r="J113" s="1193"/>
      <c r="K113" s="842"/>
      <c r="L113" s="268"/>
      <c r="M113" s="1371"/>
      <c r="N113" s="342"/>
      <c r="P113" s="200"/>
    </row>
    <row r="114" spans="1:16" ht="16.5" customHeight="1" x14ac:dyDescent="0.2">
      <c r="A114" s="122"/>
      <c r="B114" s="115"/>
      <c r="C114" s="121"/>
      <c r="D114" s="1470"/>
      <c r="E114" s="94"/>
      <c r="F114" s="1395" t="s">
        <v>62</v>
      </c>
      <c r="G114" s="8">
        <v>296.7</v>
      </c>
      <c r="H114" s="76"/>
      <c r="I114" s="910"/>
      <c r="J114" s="1193"/>
      <c r="K114" s="681"/>
      <c r="L114" s="268"/>
      <c r="M114" s="1371"/>
      <c r="N114" s="342"/>
    </row>
    <row r="115" spans="1:16" ht="16.5" customHeight="1" x14ac:dyDescent="0.2">
      <c r="A115" s="122"/>
      <c r="B115" s="115"/>
      <c r="C115" s="121"/>
      <c r="D115" s="1470"/>
      <c r="E115" s="94"/>
      <c r="F115" s="1395" t="s">
        <v>174</v>
      </c>
      <c r="G115" s="8">
        <v>3719.5</v>
      </c>
      <c r="H115" s="76"/>
      <c r="I115" s="910"/>
      <c r="J115" s="1193"/>
      <c r="K115" s="842"/>
      <c r="L115" s="268"/>
      <c r="M115" s="1371"/>
      <c r="N115" s="342"/>
      <c r="P115" s="200"/>
    </row>
    <row r="116" spans="1:16" ht="16.5" customHeight="1" x14ac:dyDescent="0.2">
      <c r="A116" s="122"/>
      <c r="B116" s="115"/>
      <c r="C116" s="121"/>
      <c r="D116" s="1470"/>
      <c r="E116" s="94"/>
      <c r="F116" s="1395" t="s">
        <v>470</v>
      </c>
      <c r="G116" s="8">
        <v>230</v>
      </c>
      <c r="H116" s="76"/>
      <c r="I116" s="910"/>
      <c r="J116" s="1193"/>
      <c r="K116" s="842"/>
      <c r="L116" s="268"/>
      <c r="M116" s="1371"/>
      <c r="N116" s="342"/>
    </row>
    <row r="117" spans="1:16" ht="16.5" customHeight="1" x14ac:dyDescent="0.2">
      <c r="A117" s="122"/>
      <c r="B117" s="115"/>
      <c r="C117" s="121"/>
      <c r="D117" s="1470"/>
      <c r="E117" s="94"/>
      <c r="F117" s="1395" t="s">
        <v>214</v>
      </c>
      <c r="G117" s="8"/>
      <c r="H117" s="76">
        <v>3235</v>
      </c>
      <c r="I117" s="910">
        <v>6115</v>
      </c>
      <c r="J117" s="1193"/>
      <c r="K117" s="842"/>
      <c r="L117" s="268"/>
      <c r="M117" s="1371"/>
      <c r="N117" s="342"/>
    </row>
    <row r="118" spans="1:16" ht="16.5" customHeight="1" x14ac:dyDescent="0.2">
      <c r="A118" s="122"/>
      <c r="B118" s="115"/>
      <c r="C118" s="121"/>
      <c r="D118" s="1470"/>
      <c r="E118" s="94"/>
      <c r="F118" s="1193" t="s">
        <v>3</v>
      </c>
      <c r="G118" s="75"/>
      <c r="H118" s="1376">
        <v>843</v>
      </c>
      <c r="I118" s="1418">
        <v>976.1</v>
      </c>
      <c r="J118" s="1193"/>
      <c r="K118" s="842"/>
      <c r="L118" s="268"/>
      <c r="M118" s="1371"/>
      <c r="N118" s="342"/>
    </row>
    <row r="119" spans="1:16" s="55" customFormat="1" ht="43.5" customHeight="1" x14ac:dyDescent="0.2">
      <c r="A119" s="147"/>
      <c r="B119" s="148"/>
      <c r="C119" s="149"/>
      <c r="D119" s="57" t="s">
        <v>85</v>
      </c>
      <c r="E119" s="150"/>
      <c r="F119" s="1494"/>
      <c r="G119" s="1495"/>
      <c r="H119" s="198"/>
      <c r="I119" s="1496"/>
      <c r="J119" s="197"/>
      <c r="K119" s="339"/>
      <c r="L119" s="843"/>
      <c r="M119" s="1374"/>
      <c r="N119" s="1100"/>
    </row>
    <row r="120" spans="1:16" ht="12" customHeight="1" x14ac:dyDescent="0.2">
      <c r="A120" s="122"/>
      <c r="B120" s="115"/>
      <c r="C120" s="121"/>
      <c r="D120" s="1716" t="s">
        <v>182</v>
      </c>
      <c r="E120" s="1332" t="s">
        <v>135</v>
      </c>
      <c r="F120" s="1497" t="s">
        <v>481</v>
      </c>
      <c r="G120" s="1500">
        <v>48</v>
      </c>
      <c r="H120" s="1499"/>
      <c r="I120" s="1498"/>
      <c r="J120" s="2005" t="s">
        <v>176</v>
      </c>
      <c r="K120" s="1193">
        <v>100</v>
      </c>
      <c r="L120" s="856"/>
      <c r="M120" s="655"/>
      <c r="N120" s="1101"/>
    </row>
    <row r="121" spans="1:16" ht="14.25" customHeight="1" x14ac:dyDescent="0.2">
      <c r="A121" s="122"/>
      <c r="B121" s="115"/>
      <c r="C121" s="121"/>
      <c r="D121" s="1717"/>
      <c r="E121" s="1316" t="s">
        <v>2</v>
      </c>
      <c r="F121" s="1497" t="s">
        <v>482</v>
      </c>
      <c r="G121" s="1500">
        <v>3719.5</v>
      </c>
      <c r="H121" s="1499"/>
      <c r="I121" s="1498"/>
      <c r="J121" s="2006"/>
      <c r="K121" s="857"/>
      <c r="L121" s="858"/>
      <c r="M121" s="338"/>
      <c r="N121" s="1101"/>
    </row>
    <row r="122" spans="1:16" ht="9.75" customHeight="1" x14ac:dyDescent="0.2">
      <c r="A122" s="122"/>
      <c r="B122" s="115"/>
      <c r="C122" s="121"/>
      <c r="D122" s="1717"/>
      <c r="E122" s="1316" t="s">
        <v>251</v>
      </c>
      <c r="F122" s="1497" t="s">
        <v>475</v>
      </c>
      <c r="G122" s="1500">
        <v>3072.7</v>
      </c>
      <c r="H122" s="1499"/>
      <c r="I122" s="1498"/>
      <c r="J122" s="236"/>
      <c r="K122" s="1202"/>
      <c r="L122" s="858"/>
      <c r="M122" s="338"/>
      <c r="N122" s="1101"/>
    </row>
    <row r="123" spans="1:16" ht="6.75" customHeight="1" x14ac:dyDescent="0.2">
      <c r="A123" s="122"/>
      <c r="B123" s="115"/>
      <c r="C123" s="121"/>
      <c r="D123" s="1299"/>
      <c r="E123" s="1316"/>
      <c r="F123" s="1497" t="s">
        <v>483</v>
      </c>
      <c r="G123" s="1500">
        <v>230</v>
      </c>
      <c r="H123" s="1499"/>
      <c r="I123" s="1498"/>
      <c r="J123" s="236"/>
      <c r="K123" s="1202"/>
      <c r="L123" s="858"/>
      <c r="M123" s="1267"/>
      <c r="N123" s="1101"/>
    </row>
    <row r="124" spans="1:16" ht="18" customHeight="1" x14ac:dyDescent="0.2">
      <c r="A124" s="122"/>
      <c r="B124" s="115"/>
      <c r="C124" s="116"/>
      <c r="D124" s="1716" t="s">
        <v>502</v>
      </c>
      <c r="E124" s="1332" t="s">
        <v>213</v>
      </c>
      <c r="F124" s="1455" t="s">
        <v>475</v>
      </c>
      <c r="G124" s="1458">
        <f>975-650</f>
        <v>325</v>
      </c>
      <c r="H124" s="1315">
        <f>1110+350</f>
        <v>1460</v>
      </c>
      <c r="I124" s="1457">
        <v>1405</v>
      </c>
      <c r="J124" s="68" t="s">
        <v>90</v>
      </c>
      <c r="K124" s="651">
        <v>1</v>
      </c>
      <c r="L124" s="73">
        <v>2</v>
      </c>
      <c r="M124" s="623">
        <v>1</v>
      </c>
      <c r="N124" s="1831"/>
      <c r="O124" s="1831"/>
    </row>
    <row r="125" spans="1:16" ht="17.25" customHeight="1" x14ac:dyDescent="0.2">
      <c r="A125" s="122"/>
      <c r="B125" s="115"/>
      <c r="C125" s="116"/>
      <c r="D125" s="1717"/>
      <c r="E125" s="94" t="s">
        <v>212</v>
      </c>
      <c r="F125" s="1455" t="s">
        <v>481</v>
      </c>
      <c r="G125" s="1458">
        <v>146.1</v>
      </c>
      <c r="H125" s="1315"/>
      <c r="I125" s="1457"/>
      <c r="J125" s="9" t="s">
        <v>169</v>
      </c>
      <c r="K125" s="1365">
        <v>2</v>
      </c>
      <c r="L125" s="924">
        <v>3</v>
      </c>
      <c r="M125" s="235">
        <v>3</v>
      </c>
      <c r="N125" s="342"/>
      <c r="O125" s="13"/>
    </row>
    <row r="126" spans="1:16" ht="20.45" customHeight="1" x14ac:dyDescent="0.2">
      <c r="A126" s="122"/>
      <c r="B126" s="115"/>
      <c r="C126" s="116"/>
      <c r="D126" s="1717"/>
      <c r="E126" s="94" t="s">
        <v>2</v>
      </c>
      <c r="F126" s="1455"/>
      <c r="G126" s="1458"/>
      <c r="H126" s="1315"/>
      <c r="I126" s="1457"/>
      <c r="J126" s="63"/>
      <c r="K126" s="1203"/>
      <c r="L126" s="860"/>
      <c r="M126" s="237"/>
      <c r="N126" s="342"/>
    </row>
    <row r="127" spans="1:16" ht="62.25" customHeight="1" x14ac:dyDescent="0.2">
      <c r="A127" s="122"/>
      <c r="B127" s="115"/>
      <c r="C127" s="116"/>
      <c r="D127" s="1718"/>
      <c r="E127" s="94"/>
      <c r="F127" s="1455"/>
      <c r="G127" s="1451"/>
      <c r="H127" s="1315"/>
      <c r="I127" s="1459"/>
      <c r="J127" s="63"/>
      <c r="K127" s="1203"/>
      <c r="L127" s="860"/>
      <c r="M127" s="237"/>
      <c r="N127" s="342"/>
    </row>
    <row r="128" spans="1:16" ht="18" customHeight="1" x14ac:dyDescent="0.2">
      <c r="A128" s="122"/>
      <c r="B128" s="115"/>
      <c r="C128" s="121"/>
      <c r="D128" s="1716" t="s">
        <v>423</v>
      </c>
      <c r="E128" s="1332" t="s">
        <v>135</v>
      </c>
      <c r="F128" s="1475" t="s">
        <v>475</v>
      </c>
      <c r="G128" s="1501">
        <v>37.4</v>
      </c>
      <c r="H128" s="1502"/>
      <c r="I128" s="1503"/>
      <c r="J128" s="1827" t="s">
        <v>243</v>
      </c>
      <c r="K128" s="1013">
        <v>4</v>
      </c>
      <c r="L128" s="861"/>
      <c r="M128" s="235"/>
      <c r="N128" s="1101"/>
    </row>
    <row r="129" spans="1:17" ht="16.5" customHeight="1" x14ac:dyDescent="0.2">
      <c r="A129" s="122"/>
      <c r="B129" s="115"/>
      <c r="C129" s="121"/>
      <c r="D129" s="1717"/>
      <c r="E129" s="1316" t="s">
        <v>212</v>
      </c>
      <c r="F129" s="1475" t="s">
        <v>479</v>
      </c>
      <c r="G129" s="1501">
        <v>128.9</v>
      </c>
      <c r="H129" s="1502"/>
      <c r="I129" s="1503"/>
      <c r="J129" s="1855"/>
      <c r="K129" s="1011"/>
      <c r="L129" s="860"/>
      <c r="M129" s="237"/>
      <c r="N129" s="1101"/>
    </row>
    <row r="130" spans="1:17" ht="56.25" customHeight="1" x14ac:dyDescent="0.2">
      <c r="A130" s="122"/>
      <c r="B130" s="115"/>
      <c r="C130" s="121"/>
      <c r="D130" s="1718"/>
      <c r="E130" s="1316" t="s">
        <v>473</v>
      </c>
      <c r="F130" s="1475" t="s">
        <v>476</v>
      </c>
      <c r="G130" s="1504">
        <v>11.4</v>
      </c>
      <c r="H130" s="1502"/>
      <c r="I130" s="1503"/>
      <c r="J130" s="245"/>
      <c r="K130" s="862"/>
      <c r="L130" s="279"/>
      <c r="M130" s="1322"/>
      <c r="N130" s="1101"/>
    </row>
    <row r="131" spans="1:17" ht="15.75" customHeight="1" x14ac:dyDescent="0.2">
      <c r="A131" s="122"/>
      <c r="B131" s="115"/>
      <c r="C131" s="121"/>
      <c r="D131" s="1716" t="s">
        <v>508</v>
      </c>
      <c r="E131" s="1332" t="s">
        <v>135</v>
      </c>
      <c r="F131" s="1475" t="s">
        <v>475</v>
      </c>
      <c r="G131" s="1504">
        <v>300</v>
      </c>
      <c r="H131" s="1474"/>
      <c r="I131" s="1505"/>
      <c r="J131" s="1827" t="s">
        <v>206</v>
      </c>
      <c r="K131" s="1364">
        <v>3</v>
      </c>
      <c r="L131" s="1708">
        <v>3</v>
      </c>
      <c r="M131" s="1312"/>
      <c r="N131" s="1101"/>
    </row>
    <row r="132" spans="1:17" ht="8.25" customHeight="1" x14ac:dyDescent="0.2">
      <c r="A132" s="122"/>
      <c r="B132" s="115"/>
      <c r="C132" s="121"/>
      <c r="D132" s="1717"/>
      <c r="E132" s="1981" t="s">
        <v>212</v>
      </c>
      <c r="F132" s="1475"/>
      <c r="G132" s="1504"/>
      <c r="H132" s="1474"/>
      <c r="I132" s="1505"/>
      <c r="J132" s="1855"/>
      <c r="K132" s="681"/>
      <c r="L132" s="268"/>
      <c r="M132" s="1329"/>
      <c r="N132" s="1101"/>
    </row>
    <row r="133" spans="1:17" ht="10.5" customHeight="1" x14ac:dyDescent="0.2">
      <c r="A133" s="122"/>
      <c r="B133" s="115"/>
      <c r="C133" s="121"/>
      <c r="D133" s="1717"/>
      <c r="E133" s="1981"/>
      <c r="F133" s="1475" t="s">
        <v>475</v>
      </c>
      <c r="G133" s="1504">
        <v>30</v>
      </c>
      <c r="H133" s="1474"/>
      <c r="I133" s="1505"/>
      <c r="J133" s="1855"/>
      <c r="K133" s="1620"/>
      <c r="L133" s="268"/>
      <c r="M133" s="1619"/>
      <c r="N133" s="1101"/>
    </row>
    <row r="134" spans="1:17" ht="6.75" customHeight="1" x14ac:dyDescent="0.2">
      <c r="A134" s="122"/>
      <c r="B134" s="115"/>
      <c r="C134" s="121"/>
      <c r="D134" s="1718"/>
      <c r="E134" s="1316"/>
      <c r="F134" s="1475" t="s">
        <v>481</v>
      </c>
      <c r="G134" s="1504">
        <v>150</v>
      </c>
      <c r="H134" s="1474"/>
      <c r="I134" s="1505"/>
      <c r="J134" s="1828"/>
      <c r="K134" s="1174"/>
      <c r="L134" s="843"/>
      <c r="M134" s="1313"/>
      <c r="N134" s="1101"/>
    </row>
    <row r="135" spans="1:17" ht="18" customHeight="1" x14ac:dyDescent="0.2">
      <c r="A135" s="122"/>
      <c r="B135" s="115"/>
      <c r="C135" s="121"/>
      <c r="D135" s="1716" t="s">
        <v>425</v>
      </c>
      <c r="E135" s="1332" t="s">
        <v>2</v>
      </c>
      <c r="F135" s="1475" t="s">
        <v>475</v>
      </c>
      <c r="G135" s="1504">
        <f>400-100</f>
        <v>300</v>
      </c>
      <c r="H135" s="1474">
        <v>100</v>
      </c>
      <c r="I135" s="1505"/>
      <c r="J135" s="1372" t="s">
        <v>176</v>
      </c>
      <c r="K135" s="1401">
        <v>70</v>
      </c>
      <c r="L135" s="1402">
        <v>100</v>
      </c>
      <c r="M135" s="1373"/>
      <c r="N135" s="1101"/>
    </row>
    <row r="136" spans="1:17" ht="35.25" customHeight="1" x14ac:dyDescent="0.2">
      <c r="A136" s="122"/>
      <c r="B136" s="115"/>
      <c r="C136" s="121"/>
      <c r="D136" s="1718"/>
      <c r="E136" s="1362" t="s">
        <v>212</v>
      </c>
      <c r="F136" s="1475"/>
      <c r="G136" s="1473"/>
      <c r="H136" s="1474"/>
      <c r="I136" s="1509"/>
      <c r="J136" s="1392"/>
      <c r="K136" s="1303"/>
      <c r="L136" s="1403"/>
      <c r="M136" s="1374"/>
      <c r="N136" s="1101"/>
    </row>
    <row r="137" spans="1:17" s="52" customFormat="1" ht="27" customHeight="1" x14ac:dyDescent="0.2">
      <c r="A137" s="122"/>
      <c r="B137" s="115"/>
      <c r="C137" s="121"/>
      <c r="D137" s="1716" t="s">
        <v>171</v>
      </c>
      <c r="E137" s="1332" t="s">
        <v>172</v>
      </c>
      <c r="F137" s="1983" t="s">
        <v>484</v>
      </c>
      <c r="G137" s="1491"/>
      <c r="H137" s="1508">
        <v>843</v>
      </c>
      <c r="I137" s="1479"/>
      <c r="J137" s="337" t="s">
        <v>173</v>
      </c>
      <c r="K137" s="865"/>
      <c r="L137" s="1015">
        <v>1</v>
      </c>
      <c r="M137" s="731"/>
      <c r="N137" s="344"/>
    </row>
    <row r="138" spans="1:17" s="52" customFormat="1" ht="24.75" customHeight="1" x14ac:dyDescent="0.2">
      <c r="A138" s="122"/>
      <c r="B138" s="115"/>
      <c r="C138" s="121"/>
      <c r="D138" s="1718"/>
      <c r="E138" s="1362" t="s">
        <v>248</v>
      </c>
      <c r="F138" s="1983"/>
      <c r="G138" s="1491"/>
      <c r="H138" s="1461"/>
      <c r="I138" s="1479"/>
      <c r="J138" s="337" t="s">
        <v>176</v>
      </c>
      <c r="K138" s="865"/>
      <c r="L138" s="1015">
        <v>100</v>
      </c>
      <c r="M138" s="731"/>
      <c r="N138" s="344"/>
    </row>
    <row r="139" spans="1:17" ht="26.25" customHeight="1" x14ac:dyDescent="0.2">
      <c r="A139" s="122"/>
      <c r="B139" s="115"/>
      <c r="C139" s="121"/>
      <c r="D139" s="1716" t="s">
        <v>175</v>
      </c>
      <c r="E139" s="1332" t="s">
        <v>209</v>
      </c>
      <c r="F139" s="1472" t="s">
        <v>475</v>
      </c>
      <c r="G139" s="1507">
        <v>186.9</v>
      </c>
      <c r="H139" s="1510">
        <v>119.1</v>
      </c>
      <c r="I139" s="1511">
        <v>119.1</v>
      </c>
      <c r="J139" s="475" t="s">
        <v>173</v>
      </c>
      <c r="K139" s="1205">
        <v>1</v>
      </c>
      <c r="L139" s="864"/>
      <c r="M139" s="89"/>
      <c r="N139" s="1102"/>
      <c r="O139" s="1782"/>
      <c r="P139" s="1782"/>
      <c r="Q139" s="1782"/>
    </row>
    <row r="140" spans="1:17" ht="14.25" customHeight="1" x14ac:dyDescent="0.2">
      <c r="A140" s="122"/>
      <c r="B140" s="115"/>
      <c r="C140" s="121"/>
      <c r="D140" s="1717"/>
      <c r="E140" s="1316" t="s">
        <v>213</v>
      </c>
      <c r="F140" s="1475" t="s">
        <v>480</v>
      </c>
      <c r="G140" s="1506"/>
      <c r="H140" s="1510">
        <v>1275</v>
      </c>
      <c r="I140" s="1511">
        <v>1275</v>
      </c>
      <c r="J140" s="1021" t="s">
        <v>176</v>
      </c>
      <c r="K140" s="1353"/>
      <c r="L140" s="1023">
        <v>50</v>
      </c>
      <c r="M140" s="1312">
        <v>100</v>
      </c>
      <c r="N140" s="1102"/>
      <c r="O140" s="1782"/>
      <c r="P140" s="1782"/>
      <c r="Q140" s="1782"/>
    </row>
    <row r="141" spans="1:17" ht="13.5" customHeight="1" x14ac:dyDescent="0.2">
      <c r="A141" s="122"/>
      <c r="B141" s="115"/>
      <c r="C141" s="121"/>
      <c r="D141" s="1718"/>
      <c r="E141" s="1362" t="s">
        <v>2</v>
      </c>
      <c r="F141" s="1475"/>
      <c r="G141" s="1472"/>
      <c r="H141" s="1480"/>
      <c r="I141" s="1514"/>
      <c r="J141" s="245"/>
      <c r="K141" s="1354"/>
      <c r="L141" s="252"/>
      <c r="M141" s="1313"/>
      <c r="N141" s="1102"/>
    </row>
    <row r="142" spans="1:17" s="52" customFormat="1" ht="15" customHeight="1" x14ac:dyDescent="0.2">
      <c r="A142" s="122"/>
      <c r="B142" s="115"/>
      <c r="C142" s="121"/>
      <c r="D142" s="1716" t="s">
        <v>196</v>
      </c>
      <c r="E142" s="1332" t="s">
        <v>209</v>
      </c>
      <c r="F142" s="1476" t="s">
        <v>475</v>
      </c>
      <c r="G142" s="1513"/>
      <c r="H142" s="1461"/>
      <c r="I142" s="1457">
        <v>58.6</v>
      </c>
      <c r="J142" s="1827" t="s">
        <v>176</v>
      </c>
      <c r="K142" s="1844"/>
      <c r="L142" s="844"/>
      <c r="M142" s="1206">
        <v>100</v>
      </c>
      <c r="N142" s="344"/>
    </row>
    <row r="143" spans="1:17" s="52" customFormat="1" ht="24.75" customHeight="1" x14ac:dyDescent="0.2">
      <c r="A143" s="122"/>
      <c r="B143" s="115"/>
      <c r="C143" s="121"/>
      <c r="D143" s="1718"/>
      <c r="E143" s="1362" t="s">
        <v>248</v>
      </c>
      <c r="F143" s="1476" t="s">
        <v>484</v>
      </c>
      <c r="G143" s="1513"/>
      <c r="H143" s="1461"/>
      <c r="I143" s="1457">
        <v>300</v>
      </c>
      <c r="J143" s="1828"/>
      <c r="K143" s="1845"/>
      <c r="L143" s="345"/>
      <c r="M143" s="1040"/>
      <c r="N143" s="344"/>
    </row>
    <row r="144" spans="1:17" ht="27" customHeight="1" x14ac:dyDescent="0.2">
      <c r="A144" s="122"/>
      <c r="B144" s="115"/>
      <c r="C144" s="121"/>
      <c r="D144" s="1716" t="s">
        <v>497</v>
      </c>
      <c r="E144" s="1316" t="s">
        <v>448</v>
      </c>
      <c r="F144" s="1982" t="s">
        <v>475</v>
      </c>
      <c r="G144" s="1512">
        <v>13.5</v>
      </c>
      <c r="H144" s="1486"/>
      <c r="I144" s="1515">
        <v>707.5</v>
      </c>
      <c r="J144" s="820" t="s">
        <v>173</v>
      </c>
      <c r="K144" s="1205">
        <v>1</v>
      </c>
      <c r="L144" s="242"/>
      <c r="M144" s="89"/>
      <c r="N144" s="1101"/>
      <c r="O144" s="1782"/>
      <c r="P144" s="1782"/>
      <c r="Q144" s="1782"/>
    </row>
    <row r="145" spans="1:18" ht="36" customHeight="1" x14ac:dyDescent="0.2">
      <c r="A145" s="122"/>
      <c r="B145" s="115"/>
      <c r="C145" s="121"/>
      <c r="D145" s="1718"/>
      <c r="E145" s="1362" t="s">
        <v>459</v>
      </c>
      <c r="F145" s="1982"/>
      <c r="G145" s="1482"/>
      <c r="H145" s="1486"/>
      <c r="I145" s="1487"/>
      <c r="J145" s="337" t="s">
        <v>176</v>
      </c>
      <c r="K145" s="666"/>
      <c r="L145" s="73"/>
      <c r="M145" s="1313">
        <v>25</v>
      </c>
      <c r="N145" s="1101"/>
      <c r="O145" s="1782"/>
      <c r="P145" s="1782"/>
      <c r="Q145" s="1782"/>
    </row>
    <row r="146" spans="1:18" ht="40.5" customHeight="1" x14ac:dyDescent="0.2">
      <c r="A146" s="122"/>
      <c r="B146" s="115"/>
      <c r="C146" s="121"/>
      <c r="D146" s="1589" t="s">
        <v>498</v>
      </c>
      <c r="E146" s="1597" t="s">
        <v>217</v>
      </c>
      <c r="F146" s="1472" t="s">
        <v>475</v>
      </c>
      <c r="G146" s="1482"/>
      <c r="H146" s="1486">
        <v>50</v>
      </c>
      <c r="I146" s="1600"/>
      <c r="J146" s="1598" t="s">
        <v>39</v>
      </c>
      <c r="K146" s="1303"/>
      <c r="L146" s="571">
        <v>1</v>
      </c>
      <c r="M146" s="1590"/>
      <c r="N146" s="1101"/>
      <c r="O146" s="1596"/>
      <c r="P146" s="1596"/>
      <c r="Q146" s="1596"/>
    </row>
    <row r="147" spans="1:18" ht="17.25" customHeight="1" x14ac:dyDescent="0.2">
      <c r="A147" s="122"/>
      <c r="B147" s="115"/>
      <c r="C147" s="121"/>
      <c r="D147" s="1716" t="s">
        <v>461</v>
      </c>
      <c r="E147" s="1438" t="s">
        <v>212</v>
      </c>
      <c r="F147" s="1472" t="s">
        <v>475</v>
      </c>
      <c r="G147" s="1512"/>
      <c r="H147" s="1486">
        <v>81</v>
      </c>
      <c r="I147" s="1515">
        <v>83</v>
      </c>
      <c r="J147" s="1827" t="s">
        <v>258</v>
      </c>
      <c r="K147" s="1942"/>
      <c r="L147" s="1944">
        <v>81</v>
      </c>
      <c r="M147" s="1722">
        <v>83</v>
      </c>
      <c r="N147" s="1101"/>
    </row>
    <row r="148" spans="1:18" ht="21" customHeight="1" x14ac:dyDescent="0.2">
      <c r="A148" s="122"/>
      <c r="B148" s="115"/>
      <c r="C148" s="121"/>
      <c r="D148" s="1718"/>
      <c r="E148" s="1414"/>
      <c r="F148" s="1475"/>
      <c r="G148" s="1512"/>
      <c r="H148" s="1486"/>
      <c r="I148" s="1515"/>
      <c r="J148" s="1828"/>
      <c r="K148" s="1943"/>
      <c r="L148" s="1945"/>
      <c r="M148" s="1723"/>
      <c r="N148" s="1101"/>
    </row>
    <row r="149" spans="1:18" ht="14.65" customHeight="1" x14ac:dyDescent="0.2">
      <c r="A149" s="119"/>
      <c r="B149" s="115"/>
      <c r="C149" s="121"/>
      <c r="D149" s="1979" t="s">
        <v>86</v>
      </c>
      <c r="E149" s="1391"/>
      <c r="F149" s="1455"/>
      <c r="G149" s="1477"/>
      <c r="H149" s="1478"/>
      <c r="I149" s="1479"/>
      <c r="J149" s="1193"/>
      <c r="K149" s="857"/>
      <c r="L149" s="858"/>
      <c r="M149" s="1329"/>
      <c r="N149" s="342"/>
    </row>
    <row r="150" spans="1:18" ht="14.65" customHeight="1" x14ac:dyDescent="0.2">
      <c r="A150" s="122"/>
      <c r="B150" s="115"/>
      <c r="C150" s="121"/>
      <c r="D150" s="1843"/>
      <c r="E150" s="1316"/>
      <c r="F150" s="1472"/>
      <c r="G150" s="1472"/>
      <c r="H150" s="1480"/>
      <c r="I150" s="1481"/>
      <c r="J150" s="1356"/>
      <c r="K150" s="1207"/>
      <c r="L150" s="252"/>
      <c r="M150" s="1313"/>
      <c r="N150" s="342"/>
    </row>
    <row r="151" spans="1:18" ht="17.45" customHeight="1" x14ac:dyDescent="0.2">
      <c r="A151" s="122"/>
      <c r="B151" s="115"/>
      <c r="C151" s="121"/>
      <c r="D151" s="1716" t="s">
        <v>118</v>
      </c>
      <c r="E151" s="1390" t="s">
        <v>135</v>
      </c>
      <c r="F151" s="1475" t="s">
        <v>475</v>
      </c>
      <c r="G151" s="1512">
        <v>1911.9</v>
      </c>
      <c r="H151" s="1486"/>
      <c r="I151" s="1515"/>
      <c r="J151" s="247" t="s">
        <v>65</v>
      </c>
      <c r="K151" s="1208">
        <v>100</v>
      </c>
      <c r="L151" s="858"/>
      <c r="M151" s="1329"/>
      <c r="N151" s="1104"/>
    </row>
    <row r="152" spans="1:18" ht="14.65" customHeight="1" x14ac:dyDescent="0.2">
      <c r="A152" s="122"/>
      <c r="B152" s="115"/>
      <c r="C152" s="121"/>
      <c r="D152" s="1717"/>
      <c r="E152" s="1316" t="s">
        <v>213</v>
      </c>
      <c r="F152" s="1475" t="s">
        <v>479</v>
      </c>
      <c r="G152" s="1512">
        <v>167.8</v>
      </c>
      <c r="H152" s="1486"/>
      <c r="I152" s="1515"/>
      <c r="J152" s="248"/>
      <c r="K152" s="1202"/>
      <c r="L152" s="858"/>
      <c r="M152" s="338"/>
      <c r="N152" s="1104"/>
    </row>
    <row r="153" spans="1:18" ht="13.5" customHeight="1" x14ac:dyDescent="0.2">
      <c r="A153" s="122"/>
      <c r="B153" s="115"/>
      <c r="C153" s="121"/>
      <c r="D153" s="1717"/>
      <c r="E153" s="1391" t="s">
        <v>192</v>
      </c>
      <c r="F153" s="1475" t="s">
        <v>476</v>
      </c>
      <c r="G153" s="1512">
        <v>14.8</v>
      </c>
      <c r="H153" s="1486"/>
      <c r="I153" s="1515"/>
      <c r="J153" s="248"/>
      <c r="K153" s="842"/>
      <c r="L153" s="268"/>
      <c r="M153" s="1329"/>
      <c r="N153" s="1104"/>
    </row>
    <row r="154" spans="1:18" ht="13.5" customHeight="1" x14ac:dyDescent="0.2">
      <c r="A154" s="122"/>
      <c r="B154" s="115"/>
      <c r="C154" s="121"/>
      <c r="D154" s="1718"/>
      <c r="E154" s="1362" t="s">
        <v>215</v>
      </c>
      <c r="F154" s="1475"/>
      <c r="G154" s="1512"/>
      <c r="H154" s="1486"/>
      <c r="I154" s="1515"/>
      <c r="J154" s="251"/>
      <c r="K154" s="681"/>
      <c r="L154" s="268"/>
      <c r="M154" s="1329"/>
      <c r="N154" s="1104"/>
    </row>
    <row r="155" spans="1:18" ht="13.9" customHeight="1" x14ac:dyDescent="0.2">
      <c r="A155" s="122"/>
      <c r="B155" s="115"/>
      <c r="C155" s="121"/>
      <c r="D155" s="1759" t="s">
        <v>160</v>
      </c>
      <c r="E155" s="1316" t="s">
        <v>135</v>
      </c>
      <c r="F155" s="1980"/>
      <c r="G155" s="1483"/>
      <c r="H155" s="1484"/>
      <c r="I155" s="1516"/>
      <c r="J155" s="1339"/>
      <c r="K155" s="1209"/>
      <c r="L155" s="866"/>
      <c r="M155" s="622"/>
      <c r="N155" s="1101"/>
    </row>
    <row r="156" spans="1:18" ht="13.9" customHeight="1" x14ac:dyDescent="0.2">
      <c r="A156" s="122"/>
      <c r="B156" s="115"/>
      <c r="C156" s="121"/>
      <c r="D156" s="1761"/>
      <c r="E156" s="1399"/>
      <c r="F156" s="1980"/>
      <c r="G156" s="1483"/>
      <c r="H156" s="1484"/>
      <c r="I156" s="1485"/>
      <c r="J156" s="1339"/>
      <c r="K156" s="1210"/>
      <c r="L156" s="867"/>
      <c r="M156" s="250"/>
      <c r="N156" s="1101"/>
    </row>
    <row r="157" spans="1:18" ht="18" customHeight="1" x14ac:dyDescent="0.2">
      <c r="A157" s="122"/>
      <c r="B157" s="115"/>
      <c r="C157" s="121"/>
      <c r="D157" s="1759" t="s">
        <v>499</v>
      </c>
      <c r="E157" s="1316" t="s">
        <v>2</v>
      </c>
      <c r="F157" s="1475" t="s">
        <v>475</v>
      </c>
      <c r="G157" s="1512">
        <v>170.4</v>
      </c>
      <c r="H157" s="1486">
        <v>690.3</v>
      </c>
      <c r="I157" s="1515">
        <v>1324.2</v>
      </c>
      <c r="J157" s="475" t="s">
        <v>90</v>
      </c>
      <c r="K157" s="1029"/>
      <c r="L157" s="1200">
        <v>2</v>
      </c>
      <c r="M157" s="1211">
        <v>2</v>
      </c>
      <c r="N157" s="1105"/>
      <c r="O157" s="1782"/>
      <c r="P157" s="1782"/>
      <c r="Q157" s="1782"/>
      <c r="R157" s="1782"/>
    </row>
    <row r="158" spans="1:18" ht="17.25" customHeight="1" x14ac:dyDescent="0.2">
      <c r="A158" s="122"/>
      <c r="B158" s="115"/>
      <c r="C158" s="121"/>
      <c r="D158" s="1760"/>
      <c r="E158" s="1981" t="s">
        <v>251</v>
      </c>
      <c r="F158" s="1472"/>
      <c r="G158" s="1482"/>
      <c r="H158" s="1486"/>
      <c r="I158" s="1487"/>
      <c r="J158" s="217" t="s">
        <v>176</v>
      </c>
      <c r="K158" s="1212">
        <v>25</v>
      </c>
      <c r="L158" s="249">
        <v>55</v>
      </c>
      <c r="M158" s="622">
        <v>70</v>
      </c>
      <c r="N158" s="1101"/>
      <c r="O158" s="1782"/>
      <c r="P158" s="1782"/>
      <c r="Q158" s="1782"/>
      <c r="R158" s="1782"/>
    </row>
    <row r="159" spans="1:18" ht="30" customHeight="1" x14ac:dyDescent="0.2">
      <c r="A159" s="122"/>
      <c r="B159" s="115"/>
      <c r="C159" s="121"/>
      <c r="D159" s="1761"/>
      <c r="E159" s="1974"/>
      <c r="F159" s="1488"/>
      <c r="G159" s="1483"/>
      <c r="H159" s="1484"/>
      <c r="I159" s="1485"/>
      <c r="J159" s="1392"/>
      <c r="K159" s="857"/>
      <c r="L159" s="858"/>
      <c r="M159" s="237"/>
      <c r="N159" s="1101"/>
      <c r="O159" s="1782"/>
      <c r="P159" s="1782"/>
      <c r="Q159" s="1782"/>
      <c r="R159" s="1782"/>
    </row>
    <row r="160" spans="1:18" s="52" customFormat="1" ht="29.25" customHeight="1" x14ac:dyDescent="0.2">
      <c r="A160" s="122"/>
      <c r="B160" s="115"/>
      <c r="C160" s="166"/>
      <c r="D160" s="102" t="s">
        <v>177</v>
      </c>
      <c r="E160" s="256" t="s">
        <v>239</v>
      </c>
      <c r="F160" s="1517" t="s">
        <v>475</v>
      </c>
      <c r="G160" s="1537">
        <f>546.4-200</f>
        <v>346.4</v>
      </c>
      <c r="H160" s="1529">
        <f>569.6+200</f>
        <v>769.6</v>
      </c>
      <c r="I160" s="1489"/>
      <c r="J160" s="1314" t="s">
        <v>176</v>
      </c>
      <c r="K160" s="666">
        <v>30</v>
      </c>
      <c r="L160" s="1032">
        <v>100</v>
      </c>
      <c r="M160" s="743"/>
      <c r="N160" s="344"/>
    </row>
    <row r="161" spans="1:19" s="52" customFormat="1" ht="24" customHeight="1" x14ac:dyDescent="0.2">
      <c r="A161" s="122"/>
      <c r="B161" s="115"/>
      <c r="C161" s="121"/>
      <c r="D161" s="1759" t="s">
        <v>207</v>
      </c>
      <c r="E161" s="1332" t="s">
        <v>208</v>
      </c>
      <c r="F161" s="1517" t="s">
        <v>475</v>
      </c>
      <c r="G161" s="1537"/>
      <c r="H161" s="1529">
        <v>478.8</v>
      </c>
      <c r="I161" s="1530">
        <v>392.3</v>
      </c>
      <c r="J161" s="1827" t="s">
        <v>176</v>
      </c>
      <c r="K161" s="1364"/>
      <c r="L161" s="1037">
        <v>50</v>
      </c>
      <c r="M161" s="1360">
        <v>100</v>
      </c>
      <c r="N161" s="344"/>
    </row>
    <row r="162" spans="1:19" s="52" customFormat="1" ht="13.5" customHeight="1" x14ac:dyDescent="0.2">
      <c r="A162" s="122"/>
      <c r="B162" s="115"/>
      <c r="C162" s="166"/>
      <c r="D162" s="1760"/>
      <c r="E162" s="1316" t="s">
        <v>213</v>
      </c>
      <c r="F162" s="1490" t="s">
        <v>480</v>
      </c>
      <c r="G162" s="1491"/>
      <c r="H162" s="1492">
        <v>1960</v>
      </c>
      <c r="I162" s="1493">
        <v>1960</v>
      </c>
      <c r="J162" s="1855"/>
      <c r="K162" s="869"/>
      <c r="L162" s="870"/>
      <c r="M162" s="742"/>
      <c r="N162" s="344"/>
    </row>
    <row r="163" spans="1:19" s="52" customFormat="1" ht="17.25" customHeight="1" x14ac:dyDescent="0.2">
      <c r="A163" s="122"/>
      <c r="B163" s="115"/>
      <c r="C163" s="121"/>
      <c r="D163" s="1761"/>
      <c r="E163" s="1399" t="s">
        <v>2</v>
      </c>
      <c r="F163" s="1518"/>
      <c r="G163" s="1491"/>
      <c r="H163" s="1528"/>
      <c r="I163" s="1531"/>
      <c r="J163" s="1828"/>
      <c r="K163" s="1214"/>
      <c r="L163" s="1039"/>
      <c r="M163" s="1040"/>
      <c r="N163" s="1106"/>
    </row>
    <row r="164" spans="1:19" s="52" customFormat="1" ht="27" customHeight="1" x14ac:dyDescent="0.2">
      <c r="A164" s="122"/>
      <c r="B164" s="115"/>
      <c r="C164" s="121"/>
      <c r="D164" s="1759" t="s">
        <v>472</v>
      </c>
      <c r="E164" s="1391" t="s">
        <v>2</v>
      </c>
      <c r="F164" s="1519" t="s">
        <v>475</v>
      </c>
      <c r="G164" s="1536">
        <v>44.3</v>
      </c>
      <c r="H164" s="1492"/>
      <c r="I164" s="1493">
        <v>710.6</v>
      </c>
      <c r="J164" s="337" t="s">
        <v>39</v>
      </c>
      <c r="K164" s="1215">
        <v>1</v>
      </c>
      <c r="L164" s="1014"/>
      <c r="M164" s="731"/>
      <c r="N164" s="1782"/>
      <c r="O164" s="1857"/>
      <c r="P164" s="1857"/>
    </row>
    <row r="165" spans="1:19" s="52" customFormat="1" ht="16.5" customHeight="1" x14ac:dyDescent="0.2">
      <c r="A165" s="122"/>
      <c r="B165" s="115"/>
      <c r="C165" s="121"/>
      <c r="D165" s="1760"/>
      <c r="E165" s="1391" t="s">
        <v>213</v>
      </c>
      <c r="F165" s="1519" t="s">
        <v>480</v>
      </c>
      <c r="G165" s="1491"/>
      <c r="H165" s="1492"/>
      <c r="I165" s="1493">
        <v>2880</v>
      </c>
      <c r="J165" s="1302" t="s">
        <v>176</v>
      </c>
      <c r="K165" s="869"/>
      <c r="L165" s="1051"/>
      <c r="M165" s="1361">
        <v>50</v>
      </c>
      <c r="N165" s="1106"/>
    </row>
    <row r="166" spans="1:19" ht="15.75" customHeight="1" x14ac:dyDescent="0.2">
      <c r="A166" s="122"/>
      <c r="B166" s="115"/>
      <c r="C166" s="121"/>
      <c r="D166" s="1761"/>
      <c r="E166" s="1399" t="s">
        <v>217</v>
      </c>
      <c r="F166" s="1521"/>
      <c r="G166" s="1535"/>
      <c r="H166" s="1527"/>
      <c r="I166" s="1532"/>
      <c r="J166" s="1314"/>
      <c r="K166" s="1354"/>
      <c r="L166" s="252"/>
      <c r="M166" s="255"/>
      <c r="N166" s="1101"/>
      <c r="O166" s="1782"/>
      <c r="P166" s="1782"/>
    </row>
    <row r="167" spans="1:19" ht="15" customHeight="1" x14ac:dyDescent="0.2">
      <c r="A167" s="122"/>
      <c r="B167" s="115"/>
      <c r="C167" s="121"/>
      <c r="D167" s="1979" t="s">
        <v>87</v>
      </c>
      <c r="E167" s="1391"/>
      <c r="F167" s="1455"/>
      <c r="G167" s="1477"/>
      <c r="H167" s="1478"/>
      <c r="I167" s="1479"/>
      <c r="J167" s="1309"/>
      <c r="K167" s="1216"/>
      <c r="L167" s="863"/>
      <c r="M167" s="237"/>
      <c r="N167" s="342"/>
      <c r="O167" s="13"/>
      <c r="P167" s="13"/>
      <c r="Q167" s="13"/>
      <c r="R167" s="13"/>
      <c r="S167" s="13"/>
    </row>
    <row r="168" spans="1:19" ht="13.5" customHeight="1" x14ac:dyDescent="0.2">
      <c r="A168" s="122"/>
      <c r="B168" s="115"/>
      <c r="C168" s="121"/>
      <c r="D168" s="1843"/>
      <c r="E168" s="1399"/>
      <c r="F168" s="1455"/>
      <c r="G168" s="1477"/>
      <c r="H168" s="1478"/>
      <c r="I168" s="1479"/>
      <c r="J168" s="1351"/>
      <c r="K168" s="1354"/>
      <c r="L168" s="252"/>
      <c r="M168" s="255"/>
      <c r="N168" s="342"/>
      <c r="O168" s="1813"/>
      <c r="P168" s="1813"/>
      <c r="Q168" s="1813"/>
      <c r="R168" s="1813"/>
      <c r="S168" s="1813"/>
    </row>
    <row r="169" spans="1:19" ht="20.25" customHeight="1" x14ac:dyDescent="0.2">
      <c r="A169" s="122"/>
      <c r="B169" s="115"/>
      <c r="C169" s="120"/>
      <c r="D169" s="1716" t="s">
        <v>500</v>
      </c>
      <c r="E169" s="1316" t="s">
        <v>2</v>
      </c>
      <c r="F169" s="1522" t="s">
        <v>484</v>
      </c>
      <c r="G169" s="1534"/>
      <c r="H169" s="1526"/>
      <c r="I169" s="1533">
        <v>676.1</v>
      </c>
      <c r="J169" s="217" t="s">
        <v>176</v>
      </c>
      <c r="K169" s="857"/>
      <c r="L169" s="858"/>
      <c r="M169" s="237">
        <v>30</v>
      </c>
      <c r="N169" s="1101"/>
      <c r="O169" s="13"/>
      <c r="P169" s="13"/>
      <c r="Q169" s="13"/>
      <c r="R169" s="13"/>
      <c r="S169" s="13"/>
    </row>
    <row r="170" spans="1:19" ht="15" customHeight="1" x14ac:dyDescent="0.2">
      <c r="A170" s="122"/>
      <c r="B170" s="115"/>
      <c r="C170" s="120"/>
      <c r="D170" s="1717"/>
      <c r="E170" s="1399" t="s">
        <v>217</v>
      </c>
      <c r="F170" s="1520"/>
      <c r="G170" s="1523"/>
      <c r="H170" s="1525"/>
      <c r="I170" s="1524"/>
      <c r="J170" s="217"/>
      <c r="K170" s="857"/>
      <c r="L170" s="858"/>
      <c r="M170" s="237"/>
      <c r="N170" s="1101"/>
    </row>
    <row r="171" spans="1:19" ht="14.25" customHeight="1" thickBot="1" x14ac:dyDescent="0.25">
      <c r="A171" s="122"/>
      <c r="B171" s="115"/>
      <c r="C171" s="121"/>
      <c r="D171" s="1775"/>
      <c r="E171" s="1860" t="s">
        <v>37</v>
      </c>
      <c r="F171" s="1862"/>
      <c r="G171" s="998">
        <f>SUM(G111:G118)</f>
        <v>11355</v>
      </c>
      <c r="H171" s="1422">
        <f>SUM(H111:H118)</f>
        <v>7826.8</v>
      </c>
      <c r="I171" s="999">
        <f>SUM(I111:I118)</f>
        <v>11891.4</v>
      </c>
      <c r="J171" s="217"/>
      <c r="K171" s="1159"/>
      <c r="L171" s="871"/>
      <c r="M171" s="1160"/>
      <c r="N171" s="1102"/>
    </row>
    <row r="172" spans="1:19" ht="27" customHeight="1" x14ac:dyDescent="0.2">
      <c r="A172" s="131" t="s">
        <v>13</v>
      </c>
      <c r="B172" s="132" t="s">
        <v>10</v>
      </c>
      <c r="C172" s="113" t="s">
        <v>15</v>
      </c>
      <c r="D172" s="1295" t="s">
        <v>57</v>
      </c>
      <c r="E172" s="807"/>
      <c r="F172" s="5" t="s">
        <v>11</v>
      </c>
      <c r="G172" s="1382">
        <v>721.3</v>
      </c>
      <c r="H172" s="1304">
        <v>622.20000000000005</v>
      </c>
      <c r="I172" s="1417">
        <v>645</v>
      </c>
      <c r="J172" s="1350"/>
      <c r="K172" s="845"/>
      <c r="L172" s="846"/>
      <c r="M172" s="99"/>
      <c r="N172" s="65"/>
      <c r="P172" s="200"/>
    </row>
    <row r="173" spans="1:19" ht="38.25" customHeight="1" x14ac:dyDescent="0.2">
      <c r="A173" s="122"/>
      <c r="B173" s="115"/>
      <c r="C173" s="116"/>
      <c r="D173" s="1357" t="s">
        <v>119</v>
      </c>
      <c r="E173" s="1399" t="s">
        <v>212</v>
      </c>
      <c r="F173" s="1455" t="s">
        <v>475</v>
      </c>
      <c r="G173" s="1458">
        <v>176.8</v>
      </c>
      <c r="H173" s="1315">
        <v>150</v>
      </c>
      <c r="I173" s="1457">
        <v>150</v>
      </c>
      <c r="J173" s="1321" t="s">
        <v>66</v>
      </c>
      <c r="K173" s="912">
        <v>16</v>
      </c>
      <c r="L173" s="1327">
        <v>14</v>
      </c>
      <c r="M173" s="1371">
        <v>15</v>
      </c>
      <c r="N173" s="342"/>
      <c r="P173" s="200"/>
    </row>
    <row r="174" spans="1:19" ht="16.5" customHeight="1" x14ac:dyDescent="0.2">
      <c r="A174" s="122"/>
      <c r="B174" s="115"/>
      <c r="C174" s="151"/>
      <c r="D174" s="1716" t="s">
        <v>120</v>
      </c>
      <c r="E174" s="1390" t="s">
        <v>212</v>
      </c>
      <c r="F174" s="1978" t="s">
        <v>475</v>
      </c>
      <c r="G174" s="1458">
        <v>264.60000000000002</v>
      </c>
      <c r="H174" s="1315">
        <v>265</v>
      </c>
      <c r="I174" s="1457">
        <v>265</v>
      </c>
      <c r="J174" s="1310" t="s">
        <v>66</v>
      </c>
      <c r="K174" s="1424">
        <v>24</v>
      </c>
      <c r="L174" s="922">
        <v>23</v>
      </c>
      <c r="M174" s="400">
        <v>23</v>
      </c>
      <c r="N174" s="342"/>
    </row>
    <row r="175" spans="1:19" ht="12" customHeight="1" x14ac:dyDescent="0.2">
      <c r="A175" s="122"/>
      <c r="B175" s="115"/>
      <c r="C175" s="220"/>
      <c r="D175" s="1718"/>
      <c r="E175" s="1399" t="s">
        <v>213</v>
      </c>
      <c r="F175" s="1978"/>
      <c r="G175" s="1451"/>
      <c r="H175" s="1315"/>
      <c r="I175" s="1459"/>
      <c r="J175" s="1351"/>
      <c r="K175" s="1303"/>
      <c r="L175" s="1403"/>
      <c r="M175" s="255"/>
      <c r="N175" s="342"/>
    </row>
    <row r="176" spans="1:19" ht="27.75" customHeight="1" x14ac:dyDescent="0.2">
      <c r="A176" s="122"/>
      <c r="B176" s="115"/>
      <c r="C176" s="220"/>
      <c r="D176" s="38" t="s">
        <v>127</v>
      </c>
      <c r="E176" s="1399" t="s">
        <v>251</v>
      </c>
      <c r="F176" s="1455" t="s">
        <v>475</v>
      </c>
      <c r="G176" s="1458">
        <v>18.600000000000001</v>
      </c>
      <c r="H176" s="1315">
        <v>19</v>
      </c>
      <c r="I176" s="1457">
        <v>70</v>
      </c>
      <c r="J176" s="1321" t="s">
        <v>66</v>
      </c>
      <c r="K176" s="666">
        <v>3</v>
      </c>
      <c r="L176" s="1403">
        <v>4</v>
      </c>
      <c r="M176" s="1374">
        <v>11</v>
      </c>
      <c r="N176" s="342"/>
    </row>
    <row r="177" spans="1:16" ht="18.75" customHeight="1" x14ac:dyDescent="0.2">
      <c r="A177" s="122"/>
      <c r="B177" s="115"/>
      <c r="C177" s="220"/>
      <c r="D177" s="1716" t="s">
        <v>426</v>
      </c>
      <c r="E177" s="1973" t="s">
        <v>212</v>
      </c>
      <c r="F177" s="1978" t="s">
        <v>475</v>
      </c>
      <c r="G177" s="1975">
        <v>93.3</v>
      </c>
      <c r="H177" s="1976"/>
      <c r="I177" s="1977"/>
      <c r="J177" s="1384" t="s">
        <v>487</v>
      </c>
      <c r="K177" s="1426">
        <v>5</v>
      </c>
      <c r="L177" s="908"/>
      <c r="M177" s="909"/>
      <c r="N177" s="342"/>
    </row>
    <row r="178" spans="1:16" ht="24" customHeight="1" x14ac:dyDescent="0.2">
      <c r="A178" s="122"/>
      <c r="B178" s="115"/>
      <c r="C178" s="220"/>
      <c r="D178" s="1718"/>
      <c r="E178" s="1974"/>
      <c r="F178" s="1978"/>
      <c r="G178" s="1975"/>
      <c r="H178" s="1976"/>
      <c r="I178" s="1977"/>
      <c r="J178" s="1319"/>
      <c r="K178" s="1427"/>
      <c r="L178" s="1428"/>
      <c r="M178" s="1429"/>
      <c r="N178" s="342"/>
    </row>
    <row r="179" spans="1:16" ht="54" customHeight="1" x14ac:dyDescent="0.2">
      <c r="A179" s="122"/>
      <c r="B179" s="115"/>
      <c r="C179" s="220"/>
      <c r="D179" s="1297" t="s">
        <v>223</v>
      </c>
      <c r="E179" s="256" t="s">
        <v>212</v>
      </c>
      <c r="F179" s="1455" t="s">
        <v>475</v>
      </c>
      <c r="G179" s="1458">
        <v>120</v>
      </c>
      <c r="H179" s="1315">
        <v>188.2</v>
      </c>
      <c r="I179" s="1457">
        <v>160</v>
      </c>
      <c r="J179" s="1321" t="s">
        <v>224</v>
      </c>
      <c r="K179" s="1423">
        <v>2</v>
      </c>
      <c r="L179" s="242">
        <v>2</v>
      </c>
      <c r="M179" s="1084">
        <v>1</v>
      </c>
      <c r="N179" s="342"/>
    </row>
    <row r="180" spans="1:16" s="52" customFormat="1" ht="31.5" customHeight="1" x14ac:dyDescent="0.2">
      <c r="A180" s="122"/>
      <c r="B180" s="115"/>
      <c r="C180" s="751"/>
      <c r="D180" s="1716" t="s">
        <v>429</v>
      </c>
      <c r="E180" s="256" t="s">
        <v>212</v>
      </c>
      <c r="F180" s="1463" t="s">
        <v>475</v>
      </c>
      <c r="G180" s="1452">
        <v>48</v>
      </c>
      <c r="H180" s="1456"/>
      <c r="I180" s="1464"/>
      <c r="J180" s="1856" t="s">
        <v>240</v>
      </c>
      <c r="K180" s="1193">
        <v>1</v>
      </c>
      <c r="L180" s="844"/>
      <c r="M180" s="743"/>
      <c r="N180" s="1103"/>
    </row>
    <row r="181" spans="1:16" ht="14.25" customHeight="1" thickBot="1" x14ac:dyDescent="0.25">
      <c r="A181" s="133"/>
      <c r="B181" s="134"/>
      <c r="C181" s="448"/>
      <c r="D181" s="1775"/>
      <c r="E181" s="1860" t="s">
        <v>37</v>
      </c>
      <c r="F181" s="1862"/>
      <c r="G181" s="998">
        <f>G172</f>
        <v>721.3</v>
      </c>
      <c r="H181" s="204">
        <f>H172</f>
        <v>622.20000000000005</v>
      </c>
      <c r="I181" s="999">
        <f>I172</f>
        <v>645</v>
      </c>
      <c r="J181" s="1713"/>
      <c r="K181" s="1425"/>
      <c r="L181" s="871"/>
      <c r="M181" s="1385"/>
      <c r="N181" s="65"/>
    </row>
    <row r="182" spans="1:16" ht="16.5" customHeight="1" thickBot="1" x14ac:dyDescent="0.25">
      <c r="A182" s="138" t="s">
        <v>13</v>
      </c>
      <c r="B182" s="139" t="s">
        <v>10</v>
      </c>
      <c r="C182" s="1789" t="s">
        <v>16</v>
      </c>
      <c r="D182" s="1790"/>
      <c r="E182" s="1790"/>
      <c r="F182" s="1863"/>
      <c r="G182" s="140">
        <f>+G181+G171+G110</f>
        <v>12148.099999999999</v>
      </c>
      <c r="H182" s="141">
        <f>+H181+H171+H110</f>
        <v>8520.7999999999993</v>
      </c>
      <c r="I182" s="576">
        <f>+I181+I171+I110</f>
        <v>12608.199999999999</v>
      </c>
      <c r="J182" s="313"/>
      <c r="K182" s="872"/>
      <c r="L182" s="873"/>
      <c r="M182" s="684"/>
      <c r="N182" s="53"/>
    </row>
    <row r="183" spans="1:16" ht="15" customHeight="1" thickBot="1" x14ac:dyDescent="0.25">
      <c r="A183" s="138" t="s">
        <v>13</v>
      </c>
      <c r="B183" s="139" t="s">
        <v>13</v>
      </c>
      <c r="C183" s="1766" t="s">
        <v>47</v>
      </c>
      <c r="D183" s="1767"/>
      <c r="E183" s="1767"/>
      <c r="F183" s="1767"/>
      <c r="G183" s="1767"/>
      <c r="H183" s="1767"/>
      <c r="I183" s="1767"/>
      <c r="J183" s="1767"/>
      <c r="K183" s="874"/>
      <c r="L183" s="875"/>
      <c r="M183" s="683"/>
      <c r="N183" s="1095"/>
    </row>
    <row r="184" spans="1:16" ht="16.149999999999999" customHeight="1" x14ac:dyDescent="0.2">
      <c r="A184" s="131" t="s">
        <v>13</v>
      </c>
      <c r="B184" s="132" t="s">
        <v>13</v>
      </c>
      <c r="C184" s="157" t="s">
        <v>10</v>
      </c>
      <c r="D184" s="1295" t="s">
        <v>54</v>
      </c>
      <c r="E184" s="1400"/>
      <c r="F184" s="754" t="s">
        <v>11</v>
      </c>
      <c r="G184" s="1538">
        <v>55.6</v>
      </c>
      <c r="H184" s="1539">
        <v>57</v>
      </c>
      <c r="I184" s="1540">
        <v>45</v>
      </c>
      <c r="J184" s="1350"/>
      <c r="K184" s="1469"/>
      <c r="L184" s="877"/>
      <c r="M184" s="1377"/>
      <c r="N184" s="342"/>
    </row>
    <row r="185" spans="1:16" ht="16.149999999999999" customHeight="1" x14ac:dyDescent="0.2">
      <c r="A185" s="122"/>
      <c r="B185" s="115"/>
      <c r="C185" s="116"/>
      <c r="D185" s="1389"/>
      <c r="E185" s="1468"/>
      <c r="F185" s="1465" t="s">
        <v>60</v>
      </c>
      <c r="G185" s="1541">
        <v>1862.6</v>
      </c>
      <c r="H185" s="1542"/>
      <c r="I185" s="1543"/>
      <c r="J185" s="1386"/>
      <c r="K185" s="1466"/>
      <c r="L185" s="1467"/>
      <c r="M185" s="1371"/>
      <c r="N185" s="342"/>
      <c r="P185" s="200"/>
    </row>
    <row r="186" spans="1:16" ht="18.75" customHeight="1" x14ac:dyDescent="0.2">
      <c r="A186" s="122"/>
      <c r="B186" s="115"/>
      <c r="C186" s="116"/>
      <c r="D186" s="1716" t="s">
        <v>427</v>
      </c>
      <c r="E186" s="232" t="s">
        <v>212</v>
      </c>
      <c r="F186" s="1548" t="s">
        <v>475</v>
      </c>
      <c r="G186" s="1549">
        <v>13.2</v>
      </c>
      <c r="H186" s="1545">
        <v>15</v>
      </c>
      <c r="I186" s="1550">
        <v>15</v>
      </c>
      <c r="J186" s="1321" t="s">
        <v>66</v>
      </c>
      <c r="K186" s="651">
        <v>4</v>
      </c>
      <c r="L186" s="73">
        <v>3</v>
      </c>
      <c r="M186" s="191">
        <v>5</v>
      </c>
      <c r="N186" s="342"/>
    </row>
    <row r="187" spans="1:16" ht="21.75" customHeight="1" x14ac:dyDescent="0.2">
      <c r="A187" s="122"/>
      <c r="B187" s="115"/>
      <c r="C187" s="116"/>
      <c r="D187" s="1718"/>
      <c r="E187" s="1430"/>
      <c r="F187" s="1548"/>
      <c r="G187" s="1549"/>
      <c r="H187" s="1545"/>
      <c r="I187" s="1550"/>
      <c r="J187" s="9" t="s">
        <v>162</v>
      </c>
      <c r="K187" s="1395">
        <v>93</v>
      </c>
      <c r="L187" s="1407">
        <v>100</v>
      </c>
      <c r="M187" s="1374">
        <v>120</v>
      </c>
      <c r="N187" s="342"/>
    </row>
    <row r="188" spans="1:16" s="146" customFormat="1" ht="15.6" customHeight="1" x14ac:dyDescent="0.2">
      <c r="A188" s="1342"/>
      <c r="B188" s="156"/>
      <c r="C188" s="158"/>
      <c r="D188" s="1864" t="s">
        <v>428</v>
      </c>
      <c r="E188" s="94" t="s">
        <v>212</v>
      </c>
      <c r="F188" s="1548" t="s">
        <v>475</v>
      </c>
      <c r="G188" s="1544">
        <v>42.4</v>
      </c>
      <c r="H188" s="1545">
        <v>42</v>
      </c>
      <c r="I188" s="1550">
        <v>30</v>
      </c>
      <c r="J188" s="68" t="s">
        <v>66</v>
      </c>
      <c r="K188" s="6">
        <v>8</v>
      </c>
      <c r="L188" s="73">
        <v>7</v>
      </c>
      <c r="M188" s="89">
        <v>5</v>
      </c>
      <c r="N188" s="342"/>
    </row>
    <row r="189" spans="1:16" s="146" customFormat="1" ht="17.25" customHeight="1" x14ac:dyDescent="0.2">
      <c r="A189" s="1342"/>
      <c r="B189" s="156"/>
      <c r="C189" s="158"/>
      <c r="D189" s="1865"/>
      <c r="E189" s="118"/>
      <c r="F189" s="1551"/>
      <c r="G189" s="1544"/>
      <c r="H189" s="1545"/>
      <c r="I189" s="1546"/>
      <c r="J189" s="68" t="s">
        <v>418</v>
      </c>
      <c r="K189" s="651">
        <v>25</v>
      </c>
      <c r="L189" s="73">
        <v>14</v>
      </c>
      <c r="M189" s="191">
        <v>15</v>
      </c>
      <c r="N189" s="342"/>
    </row>
    <row r="190" spans="1:16" s="146" customFormat="1" ht="28.5" customHeight="1" x14ac:dyDescent="0.2">
      <c r="A190" s="1342"/>
      <c r="B190" s="156"/>
      <c r="C190" s="158"/>
      <c r="D190" s="1716" t="s">
        <v>433</v>
      </c>
      <c r="E190" s="94" t="s">
        <v>212</v>
      </c>
      <c r="F190" s="1553" t="s">
        <v>481</v>
      </c>
      <c r="G190" s="1555">
        <v>18</v>
      </c>
      <c r="H190" s="1547"/>
      <c r="I190" s="1558"/>
      <c r="J190" s="1384" t="s">
        <v>434</v>
      </c>
      <c r="K190" s="1431">
        <v>1</v>
      </c>
      <c r="L190" s="1406"/>
      <c r="M190" s="1330"/>
      <c r="N190" s="342"/>
    </row>
    <row r="191" spans="1:16" s="146" customFormat="1" ht="15.75" customHeight="1" x14ac:dyDescent="0.2">
      <c r="A191" s="1342"/>
      <c r="B191" s="156"/>
      <c r="C191" s="158"/>
      <c r="D191" s="1717"/>
      <c r="E191" s="94"/>
      <c r="F191" s="1552" t="s">
        <v>481</v>
      </c>
      <c r="G191" s="1554">
        <f>2344.6-500</f>
        <v>1844.6</v>
      </c>
      <c r="H191" s="1556"/>
      <c r="I191" s="1557"/>
      <c r="J191" s="1384" t="s">
        <v>225</v>
      </c>
      <c r="K191" s="1431">
        <v>5170</v>
      </c>
      <c r="L191" s="844"/>
      <c r="M191" s="993"/>
      <c r="N191" s="342"/>
    </row>
    <row r="192" spans="1:16" s="146" customFormat="1" ht="15.6" customHeight="1" thickBot="1" x14ac:dyDescent="0.25">
      <c r="A192" s="1342"/>
      <c r="B192" s="156"/>
      <c r="C192" s="158"/>
      <c r="D192" s="1775"/>
      <c r="E192" s="94"/>
      <c r="F192" s="7" t="s">
        <v>12</v>
      </c>
      <c r="G192" s="34">
        <f>SUM(G184:G185)</f>
        <v>1918.1999999999998</v>
      </c>
      <c r="H192" s="80">
        <f>SUM(H184:H185)</f>
        <v>57</v>
      </c>
      <c r="I192" s="1420">
        <f>SUM(I184:I185)</f>
        <v>45</v>
      </c>
      <c r="J192" s="69"/>
      <c r="K192" s="851"/>
      <c r="L192" s="848"/>
      <c r="M192" s="1331"/>
      <c r="N192" s="342"/>
    </row>
    <row r="193" spans="1:16" s="146" customFormat="1" ht="30" customHeight="1" x14ac:dyDescent="0.2">
      <c r="A193" s="1341" t="s">
        <v>13</v>
      </c>
      <c r="B193" s="1333" t="s">
        <v>13</v>
      </c>
      <c r="C193" s="160" t="s">
        <v>13</v>
      </c>
      <c r="D193" s="311" t="s">
        <v>191</v>
      </c>
      <c r="E193" s="807"/>
      <c r="F193" s="1335" t="s">
        <v>11</v>
      </c>
      <c r="G193" s="1561">
        <v>167</v>
      </c>
      <c r="H193" s="1304">
        <v>136</v>
      </c>
      <c r="I193" s="1563"/>
      <c r="J193" s="210"/>
      <c r="K193" s="1433"/>
      <c r="L193" s="878"/>
      <c r="M193" s="678"/>
      <c r="N193" s="1107"/>
    </row>
    <row r="194" spans="1:16" s="761" customFormat="1" ht="16.899999999999999" customHeight="1" x14ac:dyDescent="0.2">
      <c r="A194" s="1342"/>
      <c r="B194" s="156"/>
      <c r="C194" s="793"/>
      <c r="D194" s="1716" t="s">
        <v>101</v>
      </c>
      <c r="E194" s="1316" t="s">
        <v>212</v>
      </c>
      <c r="F194" s="1967" t="s">
        <v>475</v>
      </c>
      <c r="G194" s="1458">
        <v>52</v>
      </c>
      <c r="H194" s="1968">
        <v>36</v>
      </c>
      <c r="I194" s="1564"/>
      <c r="J194" s="9" t="s">
        <v>70</v>
      </c>
      <c r="K194" s="651">
        <v>15</v>
      </c>
      <c r="L194" s="915">
        <v>11</v>
      </c>
      <c r="M194" s="766"/>
      <c r="N194" s="1108"/>
    </row>
    <row r="195" spans="1:16" s="761" customFormat="1" ht="16.899999999999999" customHeight="1" x14ac:dyDescent="0.2">
      <c r="A195" s="1342"/>
      <c r="B195" s="156"/>
      <c r="C195" s="793"/>
      <c r="D195" s="1718"/>
      <c r="E195" s="1432"/>
      <c r="F195" s="1967"/>
      <c r="G195" s="1458"/>
      <c r="H195" s="1968"/>
      <c r="I195" s="1562"/>
      <c r="J195" s="68" t="s">
        <v>132</v>
      </c>
      <c r="K195" s="651">
        <v>52</v>
      </c>
      <c r="L195" s="916">
        <v>36</v>
      </c>
      <c r="M195" s="791"/>
      <c r="N195" s="1109"/>
    </row>
    <row r="196" spans="1:16" s="146" customFormat="1" ht="17.25" customHeight="1" x14ac:dyDescent="0.2">
      <c r="A196" s="1342"/>
      <c r="B196" s="156"/>
      <c r="C196" s="793"/>
      <c r="D196" s="1716" t="s">
        <v>226</v>
      </c>
      <c r="E196" s="1390" t="s">
        <v>212</v>
      </c>
      <c r="F196" s="1462" t="s">
        <v>475</v>
      </c>
      <c r="G196" s="1458">
        <v>100</v>
      </c>
      <c r="H196" s="1315">
        <v>100</v>
      </c>
      <c r="I196" s="1457"/>
      <c r="J196" s="9" t="s">
        <v>132</v>
      </c>
      <c r="K196" s="651">
        <v>100</v>
      </c>
      <c r="L196" s="73">
        <v>100</v>
      </c>
      <c r="M196" s="191"/>
      <c r="N196" s="342"/>
    </row>
    <row r="197" spans="1:16" s="146" customFormat="1" ht="24.75" customHeight="1" x14ac:dyDescent="0.2">
      <c r="A197" s="1342"/>
      <c r="B197" s="156"/>
      <c r="C197" s="158"/>
      <c r="D197" s="1718"/>
      <c r="E197" s="1316"/>
      <c r="F197" s="1462"/>
      <c r="G197" s="1560"/>
      <c r="H197" s="1315"/>
      <c r="I197" s="1457"/>
      <c r="J197" s="68" t="s">
        <v>66</v>
      </c>
      <c r="K197" s="1395">
        <v>50</v>
      </c>
      <c r="L197" s="1407">
        <v>50</v>
      </c>
      <c r="M197" s="89"/>
      <c r="N197" s="342"/>
    </row>
    <row r="198" spans="1:16" s="146" customFormat="1" ht="16.5" customHeight="1" x14ac:dyDescent="0.2">
      <c r="A198" s="1342"/>
      <c r="B198" s="156"/>
      <c r="C198" s="158"/>
      <c r="D198" s="1716" t="s">
        <v>163</v>
      </c>
      <c r="E198" s="94" t="s">
        <v>212</v>
      </c>
      <c r="F198" s="1455" t="s">
        <v>475</v>
      </c>
      <c r="G198" s="1559">
        <v>15</v>
      </c>
      <c r="H198" s="1315"/>
      <c r="I198" s="1459"/>
      <c r="J198" s="195" t="s">
        <v>66</v>
      </c>
      <c r="K198" s="1193">
        <v>5</v>
      </c>
      <c r="L198" s="1407"/>
      <c r="M198" s="1371"/>
      <c r="N198" s="342"/>
    </row>
    <row r="199" spans="1:16" s="146" customFormat="1" ht="15.75" customHeight="1" x14ac:dyDescent="0.2">
      <c r="A199" s="1342"/>
      <c r="B199" s="156"/>
      <c r="C199" s="158"/>
      <c r="D199" s="1717"/>
      <c r="E199" s="94"/>
      <c r="F199" s="1462"/>
      <c r="G199" s="1560"/>
      <c r="H199" s="1315"/>
      <c r="I199" s="1459"/>
      <c r="J199" s="68" t="s">
        <v>132</v>
      </c>
      <c r="K199" s="1394">
        <v>5</v>
      </c>
      <c r="L199" s="1406"/>
      <c r="M199" s="1373"/>
      <c r="N199" s="342"/>
    </row>
    <row r="200" spans="1:16" s="146" customFormat="1" ht="12.75" customHeight="1" x14ac:dyDescent="0.2">
      <c r="A200" s="1342"/>
      <c r="B200" s="156"/>
      <c r="C200" s="158"/>
      <c r="D200" s="1717"/>
      <c r="E200" s="94"/>
      <c r="F200" s="1462"/>
      <c r="G200" s="1453"/>
      <c r="H200" s="1454"/>
      <c r="I200" s="815"/>
      <c r="J200" s="9" t="s">
        <v>464</v>
      </c>
      <c r="K200" s="1394">
        <v>5</v>
      </c>
      <c r="L200" s="1406"/>
      <c r="M200" s="1373"/>
      <c r="N200" s="342"/>
    </row>
    <row r="201" spans="1:16" s="146" customFormat="1" ht="14.25" customHeight="1" thickBot="1" x14ac:dyDescent="0.25">
      <c r="A201" s="1343"/>
      <c r="B201" s="1334"/>
      <c r="C201" s="163"/>
      <c r="D201" s="294"/>
      <c r="E201" s="1409"/>
      <c r="F201" s="7" t="s">
        <v>12</v>
      </c>
      <c r="G201" s="669">
        <f>G193</f>
        <v>167</v>
      </c>
      <c r="H201" s="83">
        <f>H193</f>
        <v>136</v>
      </c>
      <c r="I201" s="670">
        <f>SUM(I194:I200)</f>
        <v>0</v>
      </c>
      <c r="J201" s="301"/>
      <c r="K201" s="851"/>
      <c r="L201" s="848"/>
      <c r="M201" s="1385"/>
      <c r="N201" s="342"/>
    </row>
    <row r="202" spans="1:16" ht="15.75" customHeight="1" thickBot="1" x14ac:dyDescent="0.25">
      <c r="A202" s="138" t="s">
        <v>13</v>
      </c>
      <c r="B202" s="134" t="s">
        <v>13</v>
      </c>
      <c r="C202" s="1789" t="s">
        <v>16</v>
      </c>
      <c r="D202" s="1790"/>
      <c r="E202" s="1790"/>
      <c r="F202" s="1863"/>
      <c r="G202" s="164">
        <f>G192+G201</f>
        <v>2085.1999999999998</v>
      </c>
      <c r="H202" s="770">
        <f>H192+H201</f>
        <v>193</v>
      </c>
      <c r="I202" s="725">
        <f>I192+I201</f>
        <v>45</v>
      </c>
      <c r="J202" s="718"/>
      <c r="K202" s="881"/>
      <c r="L202" s="882"/>
      <c r="M202" s="720"/>
      <c r="N202" s="53"/>
      <c r="P202" s="13"/>
    </row>
    <row r="203" spans="1:16" ht="15.75" customHeight="1" thickBot="1" x14ac:dyDescent="0.25">
      <c r="A203" s="138" t="s">
        <v>13</v>
      </c>
      <c r="B203" s="165" t="s">
        <v>15</v>
      </c>
      <c r="C203" s="1875" t="s">
        <v>25</v>
      </c>
      <c r="D203" s="1876"/>
      <c r="E203" s="1876"/>
      <c r="F203" s="1876"/>
      <c r="G203" s="1876"/>
      <c r="H203" s="1876"/>
      <c r="I203" s="1876"/>
      <c r="J203" s="1876"/>
      <c r="K203" s="883"/>
      <c r="L203" s="882"/>
      <c r="M203" s="720"/>
      <c r="N203" s="1095"/>
    </row>
    <row r="204" spans="1:16" ht="16.5" customHeight="1" x14ac:dyDescent="0.2">
      <c r="A204" s="131" t="s">
        <v>13</v>
      </c>
      <c r="B204" s="132" t="s">
        <v>15</v>
      </c>
      <c r="C204" s="113" t="s">
        <v>10</v>
      </c>
      <c r="D204" s="1902" t="s">
        <v>26</v>
      </c>
      <c r="E204" s="373"/>
      <c r="F204" s="1566" t="s">
        <v>11</v>
      </c>
      <c r="G204" s="1569">
        <v>1673.3</v>
      </c>
      <c r="H204" s="1570">
        <v>2026.1</v>
      </c>
      <c r="I204" s="1571">
        <v>1715.6</v>
      </c>
      <c r="J204" s="208"/>
      <c r="K204" s="849"/>
      <c r="L204" s="850"/>
      <c r="M204" s="211"/>
      <c r="N204" s="342"/>
    </row>
    <row r="205" spans="1:16" ht="15" customHeight="1" x14ac:dyDescent="0.2">
      <c r="A205" s="122"/>
      <c r="B205" s="115"/>
      <c r="C205" s="121"/>
      <c r="D205" s="1903"/>
      <c r="E205" s="1565"/>
      <c r="F205" s="1567" t="s">
        <v>60</v>
      </c>
      <c r="G205" s="4">
        <v>58.9</v>
      </c>
      <c r="H205" s="79"/>
      <c r="I205" s="1572"/>
      <c r="J205" s="209"/>
      <c r="K205" s="842"/>
      <c r="L205" s="268"/>
      <c r="M205" s="155"/>
      <c r="N205" s="342"/>
    </row>
    <row r="206" spans="1:16" ht="16.5" customHeight="1" x14ac:dyDescent="0.2">
      <c r="A206" s="122"/>
      <c r="B206" s="115"/>
      <c r="C206" s="121"/>
      <c r="D206" s="1966"/>
      <c r="E206" s="451"/>
      <c r="F206" s="44" t="s">
        <v>14</v>
      </c>
      <c r="G206" s="917">
        <v>2.9</v>
      </c>
      <c r="H206" s="1002">
        <v>2.9</v>
      </c>
      <c r="I206" s="10">
        <v>2.9</v>
      </c>
      <c r="J206" s="209"/>
      <c r="K206" s="884"/>
      <c r="L206" s="885"/>
      <c r="M206" s="192"/>
      <c r="N206" s="1110"/>
    </row>
    <row r="207" spans="1:16" ht="28.5" customHeight="1" x14ac:dyDescent="0.2">
      <c r="A207" s="122"/>
      <c r="B207" s="115"/>
      <c r="C207" s="166"/>
      <c r="D207" s="1357" t="s">
        <v>260</v>
      </c>
      <c r="E207" s="1446" t="s">
        <v>212</v>
      </c>
      <c r="F207" s="1455" t="s">
        <v>475</v>
      </c>
      <c r="G207" s="1458">
        <f>899-200-199</f>
        <v>500</v>
      </c>
      <c r="H207" s="1315">
        <f>729-199</f>
        <v>530</v>
      </c>
      <c r="I207" s="1457">
        <f>729-199</f>
        <v>530</v>
      </c>
      <c r="J207" s="68" t="s">
        <v>244</v>
      </c>
      <c r="K207" s="1395">
        <v>18</v>
      </c>
      <c r="L207" s="1407">
        <v>18</v>
      </c>
      <c r="M207" s="192">
        <v>18</v>
      </c>
      <c r="N207" s="342"/>
      <c r="O207" s="200"/>
    </row>
    <row r="208" spans="1:16" s="167" customFormat="1" ht="16.5" customHeight="1" x14ac:dyDescent="0.2">
      <c r="A208" s="122"/>
      <c r="B208" s="115"/>
      <c r="C208" s="166"/>
      <c r="D208" s="1716" t="s">
        <v>55</v>
      </c>
      <c r="E208" s="1359" t="s">
        <v>212</v>
      </c>
      <c r="F208" s="1455" t="s">
        <v>475</v>
      </c>
      <c r="G208" s="1458">
        <v>31.8</v>
      </c>
      <c r="H208" s="1315">
        <v>34.6</v>
      </c>
      <c r="I208" s="1457">
        <v>34.6</v>
      </c>
      <c r="J208" s="1348" t="s">
        <v>66</v>
      </c>
      <c r="K208" s="1404">
        <v>93</v>
      </c>
      <c r="L208" s="1009">
        <v>93</v>
      </c>
      <c r="M208" s="1330">
        <v>93</v>
      </c>
      <c r="N208" s="342"/>
      <c r="P208" s="1568"/>
    </row>
    <row r="209" spans="1:14" s="167" customFormat="1" ht="12" customHeight="1" x14ac:dyDescent="0.2">
      <c r="A209" s="122"/>
      <c r="B209" s="115"/>
      <c r="C209" s="166"/>
      <c r="D209" s="1718"/>
      <c r="E209" s="1345"/>
      <c r="F209" s="1455" t="s">
        <v>481</v>
      </c>
      <c r="G209" s="1458">
        <v>2.8</v>
      </c>
      <c r="H209" s="1315"/>
      <c r="I209" s="1457"/>
      <c r="J209" s="1387"/>
      <c r="K209" s="339"/>
      <c r="L209" s="885"/>
      <c r="M209" s="192"/>
      <c r="N209" s="342"/>
    </row>
    <row r="210" spans="1:14" ht="27" customHeight="1" x14ac:dyDescent="0.2">
      <c r="A210" s="122"/>
      <c r="B210" s="115"/>
      <c r="C210" s="166"/>
      <c r="D210" s="64" t="s">
        <v>30</v>
      </c>
      <c r="E210" s="256" t="s">
        <v>212</v>
      </c>
      <c r="F210" s="1455" t="s">
        <v>475</v>
      </c>
      <c r="G210" s="1458">
        <v>120</v>
      </c>
      <c r="H210" s="1315">
        <v>120</v>
      </c>
      <c r="I210" s="1457">
        <v>120</v>
      </c>
      <c r="J210" s="1321" t="s">
        <v>419</v>
      </c>
      <c r="K210" s="651">
        <v>31</v>
      </c>
      <c r="L210" s="73">
        <v>31</v>
      </c>
      <c r="M210" s="155">
        <v>31</v>
      </c>
      <c r="N210" s="342"/>
    </row>
    <row r="211" spans="1:14" ht="29.25" customHeight="1" x14ac:dyDescent="0.2">
      <c r="A211" s="122"/>
      <c r="B211" s="115"/>
      <c r="C211" s="166"/>
      <c r="D211" s="326" t="s">
        <v>32</v>
      </c>
      <c r="E211" s="1397" t="s">
        <v>212</v>
      </c>
      <c r="F211" s="1455" t="s">
        <v>475</v>
      </c>
      <c r="G211" s="1458">
        <v>56</v>
      </c>
      <c r="H211" s="1315">
        <f>56-20</f>
        <v>36</v>
      </c>
      <c r="I211" s="1457">
        <f>56-20</f>
        <v>36</v>
      </c>
      <c r="J211" s="1351" t="s">
        <v>245</v>
      </c>
      <c r="K211" s="1405">
        <v>4</v>
      </c>
      <c r="L211" s="1407">
        <v>3</v>
      </c>
      <c r="M211" s="89">
        <v>3</v>
      </c>
      <c r="N211" s="342"/>
    </row>
    <row r="212" spans="1:14" ht="17.25" customHeight="1" x14ac:dyDescent="0.2">
      <c r="A212" s="122"/>
      <c r="B212" s="115"/>
      <c r="C212" s="166"/>
      <c r="D212" s="326"/>
      <c r="E212" s="1359"/>
      <c r="F212" s="1462" t="s">
        <v>475</v>
      </c>
      <c r="G212" s="1458">
        <v>20</v>
      </c>
      <c r="H212" s="1315"/>
      <c r="I212" s="1457"/>
      <c r="J212" s="1351" t="s">
        <v>454</v>
      </c>
      <c r="K212" s="651">
        <v>1</v>
      </c>
      <c r="L212" s="73"/>
      <c r="M212" s="89"/>
      <c r="N212" s="342"/>
    </row>
    <row r="213" spans="1:14" ht="27.75" customHeight="1" x14ac:dyDescent="0.2">
      <c r="A213" s="122"/>
      <c r="B213" s="115"/>
      <c r="C213" s="166"/>
      <c r="D213" s="1358"/>
      <c r="E213" s="1345"/>
      <c r="F213" s="1455" t="s">
        <v>475</v>
      </c>
      <c r="G213" s="1458"/>
      <c r="H213" s="1315">
        <v>100</v>
      </c>
      <c r="I213" s="1457"/>
      <c r="J213" s="1351" t="s">
        <v>244</v>
      </c>
      <c r="K213" s="1325"/>
      <c r="L213" s="1327">
        <v>1</v>
      </c>
      <c r="M213" s="89"/>
      <c r="N213" s="342"/>
    </row>
    <row r="214" spans="1:14" ht="18" customHeight="1" x14ac:dyDescent="0.2">
      <c r="A214" s="122"/>
      <c r="B214" s="115"/>
      <c r="C214" s="166"/>
      <c r="D214" s="38" t="s">
        <v>29</v>
      </c>
      <c r="E214" s="415" t="s">
        <v>212</v>
      </c>
      <c r="F214" s="1455" t="s">
        <v>475</v>
      </c>
      <c r="G214" s="1458">
        <v>18</v>
      </c>
      <c r="H214" s="1315">
        <v>18</v>
      </c>
      <c r="I214" s="1457">
        <v>18</v>
      </c>
      <c r="J214" s="1321" t="s">
        <v>33</v>
      </c>
      <c r="K214" s="1375">
        <v>39.4</v>
      </c>
      <c r="L214" s="1376">
        <v>39.4</v>
      </c>
      <c r="M214" s="212">
        <v>39.4</v>
      </c>
      <c r="N214" s="342"/>
    </row>
    <row r="215" spans="1:14" ht="14.25" customHeight="1" x14ac:dyDescent="0.2">
      <c r="A215" s="122"/>
      <c r="B215" s="115"/>
      <c r="C215" s="121"/>
      <c r="D215" s="1297" t="s">
        <v>31</v>
      </c>
      <c r="E215" s="1316" t="s">
        <v>212</v>
      </c>
      <c r="F215" s="1455" t="s">
        <v>475</v>
      </c>
      <c r="G215" s="1555">
        <v>248</v>
      </c>
      <c r="H215" s="1547">
        <v>270</v>
      </c>
      <c r="I215" s="1558">
        <v>270</v>
      </c>
      <c r="J215" s="1856" t="s">
        <v>89</v>
      </c>
      <c r="K215" s="1394">
        <v>103</v>
      </c>
      <c r="L215" s="1406">
        <v>103</v>
      </c>
      <c r="M215" s="1330">
        <v>104</v>
      </c>
      <c r="N215" s="342"/>
    </row>
    <row r="216" spans="1:14" ht="7.5" customHeight="1" x14ac:dyDescent="0.2">
      <c r="A216" s="122"/>
      <c r="B216" s="115"/>
      <c r="C216" s="121"/>
      <c r="D216" s="1299"/>
      <c r="E216" s="1316"/>
      <c r="F216" s="1455" t="s">
        <v>481</v>
      </c>
      <c r="G216" s="1555">
        <v>22</v>
      </c>
      <c r="H216" s="1547"/>
      <c r="I216" s="1558"/>
      <c r="J216" s="1971"/>
      <c r="K216" s="681"/>
      <c r="L216" s="268"/>
      <c r="M216" s="155"/>
      <c r="N216" s="342"/>
    </row>
    <row r="217" spans="1:14" ht="4.5" customHeight="1" x14ac:dyDescent="0.2">
      <c r="A217" s="122"/>
      <c r="B217" s="115"/>
      <c r="C217" s="121"/>
      <c r="D217" s="1301"/>
      <c r="E217" s="452"/>
      <c r="F217" s="1553" t="s">
        <v>476</v>
      </c>
      <c r="G217" s="1555">
        <v>2.9</v>
      </c>
      <c r="H217" s="1547">
        <v>2.9</v>
      </c>
      <c r="I217" s="1558">
        <v>2.9</v>
      </c>
      <c r="J217" s="1972"/>
      <c r="K217" s="842"/>
      <c r="L217" s="268"/>
      <c r="M217" s="155"/>
      <c r="N217" s="342"/>
    </row>
    <row r="218" spans="1:14" ht="28.5" customHeight="1" x14ac:dyDescent="0.2">
      <c r="A218" s="122"/>
      <c r="B218" s="115"/>
      <c r="C218" s="166"/>
      <c r="D218" s="326" t="s">
        <v>36</v>
      </c>
      <c r="E218" s="415" t="s">
        <v>212</v>
      </c>
      <c r="F218" s="1553" t="s">
        <v>475</v>
      </c>
      <c r="G218" s="1555">
        <f>180-30</f>
        <v>150</v>
      </c>
      <c r="H218" s="1547">
        <f>180-30</f>
        <v>150</v>
      </c>
      <c r="I218" s="1558">
        <f>180-30</f>
        <v>150</v>
      </c>
      <c r="J218" s="68" t="s">
        <v>66</v>
      </c>
      <c r="K218" s="651">
        <v>5</v>
      </c>
      <c r="L218" s="73">
        <v>5</v>
      </c>
      <c r="M218" s="191">
        <v>5</v>
      </c>
      <c r="N218" s="342"/>
    </row>
    <row r="219" spans="1:14" ht="29.25" customHeight="1" x14ac:dyDescent="0.2">
      <c r="A219" s="122"/>
      <c r="B219" s="115"/>
      <c r="C219" s="166"/>
      <c r="D219" s="64" t="s">
        <v>144</v>
      </c>
      <c r="E219" s="1362" t="s">
        <v>212</v>
      </c>
      <c r="F219" s="1553" t="s">
        <v>475</v>
      </c>
      <c r="G219" s="1555">
        <f>370-109.7-60.3</f>
        <v>200</v>
      </c>
      <c r="H219" s="1547">
        <f>370-109.7-60.3</f>
        <v>200</v>
      </c>
      <c r="I219" s="1558">
        <f>370-109.7-60.3</f>
        <v>200</v>
      </c>
      <c r="J219" s="68" t="s">
        <v>66</v>
      </c>
      <c r="K219" s="6">
        <v>7</v>
      </c>
      <c r="L219" s="73">
        <v>7</v>
      </c>
      <c r="M219" s="191">
        <v>7</v>
      </c>
      <c r="N219" s="342"/>
    </row>
    <row r="220" spans="1:14" ht="18" customHeight="1" x14ac:dyDescent="0.2">
      <c r="A220" s="122"/>
      <c r="B220" s="115"/>
      <c r="C220" s="166"/>
      <c r="D220" s="1301" t="s">
        <v>51</v>
      </c>
      <c r="E220" s="1362" t="s">
        <v>212</v>
      </c>
      <c r="F220" s="1553" t="s">
        <v>475</v>
      </c>
      <c r="G220" s="1555">
        <f>300-99.5</f>
        <v>200.5</v>
      </c>
      <c r="H220" s="1547">
        <f>300-99.5</f>
        <v>200.5</v>
      </c>
      <c r="I220" s="1558">
        <f>300-99.5</f>
        <v>200.5</v>
      </c>
      <c r="J220" s="68" t="s">
        <v>66</v>
      </c>
      <c r="K220" s="1394">
        <v>7</v>
      </c>
      <c r="L220" s="1406">
        <v>7</v>
      </c>
      <c r="M220" s="1330">
        <v>7</v>
      </c>
      <c r="N220" s="342"/>
    </row>
    <row r="221" spans="1:14" ht="16.5" customHeight="1" x14ac:dyDescent="0.2">
      <c r="A221" s="122"/>
      <c r="B221" s="115"/>
      <c r="C221" s="121"/>
      <c r="D221" s="1716" t="s">
        <v>261</v>
      </c>
      <c r="E221" s="1973" t="s">
        <v>212</v>
      </c>
      <c r="F221" s="1455" t="s">
        <v>475</v>
      </c>
      <c r="G221" s="1555">
        <v>24</v>
      </c>
      <c r="H221" s="1547">
        <v>262</v>
      </c>
      <c r="I221" s="1558">
        <v>51.5</v>
      </c>
      <c r="J221" s="1310" t="s">
        <v>91</v>
      </c>
      <c r="K221" s="6">
        <v>2</v>
      </c>
      <c r="L221" s="73">
        <v>1</v>
      </c>
      <c r="M221" s="191"/>
      <c r="N221" s="342"/>
    </row>
    <row r="222" spans="1:14" ht="27" customHeight="1" x14ac:dyDescent="0.2">
      <c r="A222" s="122"/>
      <c r="B222" s="115"/>
      <c r="C222" s="121"/>
      <c r="D222" s="1718"/>
      <c r="E222" s="1974"/>
      <c r="F222" s="1455" t="s">
        <v>481</v>
      </c>
      <c r="G222" s="1458">
        <v>34.1</v>
      </c>
      <c r="H222" s="1315"/>
      <c r="I222" s="1457"/>
      <c r="J222" s="1321" t="s">
        <v>94</v>
      </c>
      <c r="K222" s="1395">
        <v>2</v>
      </c>
      <c r="L222" s="1407">
        <v>2</v>
      </c>
      <c r="M222" s="192">
        <v>1</v>
      </c>
      <c r="N222" s="342"/>
    </row>
    <row r="223" spans="1:14" ht="27" customHeight="1" x14ac:dyDescent="0.2">
      <c r="A223" s="122"/>
      <c r="B223" s="115"/>
      <c r="C223" s="121"/>
      <c r="D223" s="38" t="s">
        <v>78</v>
      </c>
      <c r="E223" s="256" t="s">
        <v>212</v>
      </c>
      <c r="F223" s="1455" t="s">
        <v>475</v>
      </c>
      <c r="G223" s="1555">
        <v>40</v>
      </c>
      <c r="H223" s="1547">
        <v>40</v>
      </c>
      <c r="I223" s="1558">
        <v>40</v>
      </c>
      <c r="J223" s="1348" t="s">
        <v>66</v>
      </c>
      <c r="K223" s="6">
        <v>33</v>
      </c>
      <c r="L223" s="73">
        <v>33</v>
      </c>
      <c r="M223" s="624">
        <v>33</v>
      </c>
      <c r="N223" s="342"/>
    </row>
    <row r="224" spans="1:14" ht="18" customHeight="1" x14ac:dyDescent="0.2">
      <c r="A224" s="122"/>
      <c r="B224" s="115"/>
      <c r="C224" s="121"/>
      <c r="D224" s="38" t="s">
        <v>262</v>
      </c>
      <c r="E224" s="1316" t="s">
        <v>212</v>
      </c>
      <c r="F224" s="1455" t="s">
        <v>475</v>
      </c>
      <c r="G224" s="1555">
        <f>110-60</f>
        <v>50</v>
      </c>
      <c r="H224" s="1547">
        <f>110-60</f>
        <v>50</v>
      </c>
      <c r="I224" s="1558">
        <f>110-60</f>
        <v>50</v>
      </c>
      <c r="J224" s="68" t="s">
        <v>66</v>
      </c>
      <c r="K224" s="1193">
        <v>1</v>
      </c>
      <c r="L224" s="1327">
        <v>1</v>
      </c>
      <c r="M224" s="155">
        <v>1</v>
      </c>
      <c r="N224" s="342"/>
    </row>
    <row r="225" spans="1:16" ht="15" customHeight="1" x14ac:dyDescent="0.2">
      <c r="A225" s="122"/>
      <c r="B225" s="115"/>
      <c r="C225" s="121"/>
      <c r="D225" s="326" t="s">
        <v>256</v>
      </c>
      <c r="E225" s="1380" t="s">
        <v>212</v>
      </c>
      <c r="F225" s="1450" t="s">
        <v>475</v>
      </c>
      <c r="G225" s="1452">
        <v>15</v>
      </c>
      <c r="H225" s="1454">
        <v>15</v>
      </c>
      <c r="I225" s="815">
        <v>15</v>
      </c>
      <c r="J225" s="63" t="s">
        <v>66</v>
      </c>
      <c r="K225" s="1404">
        <v>90</v>
      </c>
      <c r="L225" s="1406">
        <v>90</v>
      </c>
      <c r="M225" s="1330">
        <v>90</v>
      </c>
      <c r="N225" s="342"/>
    </row>
    <row r="226" spans="1:16" ht="16.899999999999999" customHeight="1" thickBot="1" x14ac:dyDescent="0.25">
      <c r="A226" s="133"/>
      <c r="B226" s="134"/>
      <c r="C226" s="135"/>
      <c r="D226" s="206"/>
      <c r="E226" s="1437"/>
      <c r="F226" s="7" t="s">
        <v>12</v>
      </c>
      <c r="G226" s="34">
        <f>SUM(G204:G206)</f>
        <v>1735.1000000000001</v>
      </c>
      <c r="H226" s="80">
        <f>SUM(H204:H206)</f>
        <v>2029</v>
      </c>
      <c r="I226" s="78">
        <f>SUM(I204:I206)</f>
        <v>1718.5</v>
      </c>
      <c r="J226" s="69"/>
      <c r="K226" s="851"/>
      <c r="L226" s="848"/>
      <c r="M226" s="1331"/>
      <c r="N226" s="342"/>
    </row>
    <row r="227" spans="1:16" s="146" customFormat="1" ht="21" customHeight="1" x14ac:dyDescent="0.2">
      <c r="A227" s="1956" t="s">
        <v>13</v>
      </c>
      <c r="B227" s="1958" t="s">
        <v>15</v>
      </c>
      <c r="C227" s="158" t="s">
        <v>13</v>
      </c>
      <c r="D227" s="1774" t="s">
        <v>131</v>
      </c>
      <c r="E227" s="1960" t="s">
        <v>212</v>
      </c>
      <c r="F227" s="47" t="s">
        <v>11</v>
      </c>
      <c r="G227" s="671">
        <v>31.8</v>
      </c>
      <c r="H227" s="274">
        <v>32</v>
      </c>
      <c r="I227" s="273">
        <v>32</v>
      </c>
      <c r="J227" s="1712" t="s">
        <v>116</v>
      </c>
      <c r="K227" s="5">
        <v>300</v>
      </c>
      <c r="L227" s="1326">
        <v>300</v>
      </c>
      <c r="M227" s="679">
        <v>300</v>
      </c>
      <c r="N227" s="342"/>
    </row>
    <row r="228" spans="1:16" s="146" customFormat="1" ht="14.25" customHeight="1" thickBot="1" x14ac:dyDescent="0.25">
      <c r="A228" s="1957"/>
      <c r="B228" s="1959"/>
      <c r="C228" s="168"/>
      <c r="D228" s="1775"/>
      <c r="E228" s="1961"/>
      <c r="F228" s="7" t="s">
        <v>12</v>
      </c>
      <c r="G228" s="669">
        <f t="shared" ref="G228:I228" si="5">SUM(G227:G227)</f>
        <v>31.8</v>
      </c>
      <c r="H228" s="81">
        <f t="shared" si="5"/>
        <v>32</v>
      </c>
      <c r="I228" s="670">
        <f t="shared" si="5"/>
        <v>32</v>
      </c>
      <c r="J228" s="1713"/>
      <c r="K228" s="851"/>
      <c r="L228" s="268"/>
      <c r="M228" s="155"/>
      <c r="N228" s="342"/>
    </row>
    <row r="229" spans="1:16" ht="16.5" customHeight="1" x14ac:dyDescent="0.2">
      <c r="A229" s="131" t="s">
        <v>13</v>
      </c>
      <c r="B229" s="132" t="s">
        <v>15</v>
      </c>
      <c r="C229" s="157" t="s">
        <v>15</v>
      </c>
      <c r="D229" s="1774" t="s">
        <v>77</v>
      </c>
      <c r="E229" s="1960" t="s">
        <v>212</v>
      </c>
      <c r="F229" s="5" t="s">
        <v>11</v>
      </c>
      <c r="G229" s="1346">
        <v>50</v>
      </c>
      <c r="H229" s="1304">
        <v>40</v>
      </c>
      <c r="I229" s="82">
        <v>40</v>
      </c>
      <c r="J229" s="62" t="s">
        <v>92</v>
      </c>
      <c r="K229" s="1193">
        <v>8</v>
      </c>
      <c r="L229" s="1326">
        <v>6</v>
      </c>
      <c r="M229" s="211">
        <v>6</v>
      </c>
      <c r="N229" s="342"/>
    </row>
    <row r="230" spans="1:16" ht="15" customHeight="1" thickBot="1" x14ac:dyDescent="0.25">
      <c r="A230" s="133"/>
      <c r="B230" s="134"/>
      <c r="C230" s="169"/>
      <c r="D230" s="1775"/>
      <c r="E230" s="1961"/>
      <c r="F230" s="7" t="s">
        <v>12</v>
      </c>
      <c r="G230" s="34">
        <f t="shared" ref="G230:I230" si="6">SUM(G229:G229)</f>
        <v>50</v>
      </c>
      <c r="H230" s="724">
        <f t="shared" si="6"/>
        <v>40</v>
      </c>
      <c r="I230" s="653">
        <f t="shared" si="6"/>
        <v>40</v>
      </c>
      <c r="J230" s="69"/>
      <c r="K230" s="842"/>
      <c r="L230" s="268"/>
      <c r="M230" s="155"/>
      <c r="N230" s="1111"/>
    </row>
    <row r="231" spans="1:16" ht="14.25" customHeight="1" x14ac:dyDescent="0.2">
      <c r="A231" s="131" t="s">
        <v>13</v>
      </c>
      <c r="B231" s="132" t="s">
        <v>15</v>
      </c>
      <c r="C231" s="70" t="s">
        <v>17</v>
      </c>
      <c r="D231" s="1970" t="s">
        <v>56</v>
      </c>
      <c r="E231" s="170"/>
      <c r="F231" s="92" t="s">
        <v>11</v>
      </c>
      <c r="G231" s="405">
        <v>111</v>
      </c>
      <c r="H231" s="96">
        <v>24.8</v>
      </c>
      <c r="I231" s="1449">
        <v>24.8</v>
      </c>
      <c r="J231" s="1350"/>
      <c r="K231" s="849"/>
      <c r="L231" s="850"/>
      <c r="M231" s="211"/>
      <c r="N231" s="65"/>
    </row>
    <row r="232" spans="1:16" ht="13.5" customHeight="1" x14ac:dyDescent="0.2">
      <c r="A232" s="122"/>
      <c r="B232" s="115"/>
      <c r="C232" s="166"/>
      <c r="D232" s="1822"/>
      <c r="E232" s="1573"/>
      <c r="F232" s="1193" t="s">
        <v>60</v>
      </c>
      <c r="G232" s="1383">
        <v>60.5</v>
      </c>
      <c r="H232" s="1305"/>
      <c r="I232" s="1410"/>
      <c r="J232" s="1386"/>
      <c r="K232" s="339"/>
      <c r="L232" s="268"/>
      <c r="M232" s="192"/>
      <c r="N232" s="65"/>
    </row>
    <row r="233" spans="1:16" s="18" customFormat="1" ht="16.5" customHeight="1" x14ac:dyDescent="0.2">
      <c r="A233" s="122"/>
      <c r="B233" s="115"/>
      <c r="C233" s="153"/>
      <c r="D233" s="1759" t="s">
        <v>465</v>
      </c>
      <c r="E233" s="228" t="s">
        <v>212</v>
      </c>
      <c r="F233" s="1575" t="s">
        <v>475</v>
      </c>
      <c r="G233" s="1555">
        <v>16.8</v>
      </c>
      <c r="H233" s="1547">
        <v>17.8</v>
      </c>
      <c r="I233" s="1558">
        <v>17.8</v>
      </c>
      <c r="J233" s="2007" t="s">
        <v>93</v>
      </c>
      <c r="K233" s="1394">
        <v>90</v>
      </c>
      <c r="L233" s="1406">
        <v>90</v>
      </c>
      <c r="M233" s="1330">
        <v>90</v>
      </c>
      <c r="N233" s="342"/>
      <c r="P233" s="200"/>
    </row>
    <row r="234" spans="1:16" s="18" customFormat="1" ht="16.5" customHeight="1" x14ac:dyDescent="0.2">
      <c r="A234" s="122"/>
      <c r="B234" s="115"/>
      <c r="C234" s="153"/>
      <c r="D234" s="1760"/>
      <c r="E234" s="232"/>
      <c r="F234" s="1575" t="s">
        <v>481</v>
      </c>
      <c r="G234" s="1555">
        <v>1</v>
      </c>
      <c r="H234" s="1547"/>
      <c r="I234" s="1558"/>
      <c r="J234" s="2009"/>
      <c r="K234" s="1405"/>
      <c r="L234" s="1407"/>
      <c r="M234" s="192"/>
      <c r="N234" s="342"/>
    </row>
    <row r="235" spans="1:16" s="18" customFormat="1" ht="40.5" customHeight="1" x14ac:dyDescent="0.2">
      <c r="A235" s="122"/>
      <c r="B235" s="115"/>
      <c r="C235" s="153"/>
      <c r="D235" s="1761"/>
      <c r="E235" s="171"/>
      <c r="F235" s="1576" t="s">
        <v>475</v>
      </c>
      <c r="G235" s="1555">
        <v>88</v>
      </c>
      <c r="H235" s="1547"/>
      <c r="I235" s="1558"/>
      <c r="J235" s="269" t="s">
        <v>246</v>
      </c>
      <c r="K235" s="6">
        <v>10</v>
      </c>
      <c r="L235" s="73"/>
      <c r="M235" s="191"/>
      <c r="N235" s="342"/>
    </row>
    <row r="236" spans="1:16" s="18" customFormat="1" ht="28.5" customHeight="1" x14ac:dyDescent="0.2">
      <c r="A236" s="122"/>
      <c r="B236" s="117"/>
      <c r="C236" s="153"/>
      <c r="D236" s="1293" t="s">
        <v>469</v>
      </c>
      <c r="E236" s="1332" t="s">
        <v>213</v>
      </c>
      <c r="F236" s="1575" t="s">
        <v>481</v>
      </c>
      <c r="G236" s="1578">
        <v>59.5</v>
      </c>
      <c r="H236" s="1315"/>
      <c r="I236" s="1457"/>
      <c r="J236" s="376" t="s">
        <v>117</v>
      </c>
      <c r="K236" s="651">
        <v>5</v>
      </c>
      <c r="L236" s="834"/>
      <c r="M236" s="191"/>
      <c r="N236" s="342"/>
      <c r="O236" s="200"/>
    </row>
    <row r="237" spans="1:16" ht="23.25" customHeight="1" x14ac:dyDescent="0.2">
      <c r="A237" s="122"/>
      <c r="B237" s="117"/>
      <c r="C237" s="153"/>
      <c r="D237" s="1265"/>
      <c r="E237" s="1316" t="s">
        <v>212</v>
      </c>
      <c r="F237" s="1574" t="s">
        <v>475</v>
      </c>
      <c r="G237" s="1577">
        <v>6.2</v>
      </c>
      <c r="H237" s="1579">
        <v>7</v>
      </c>
      <c r="I237" s="1580">
        <v>7</v>
      </c>
      <c r="J237" s="2007" t="s">
        <v>231</v>
      </c>
      <c r="K237" s="1325">
        <v>7</v>
      </c>
      <c r="L237" s="1327">
        <v>8</v>
      </c>
      <c r="M237" s="155">
        <v>8</v>
      </c>
      <c r="N237" s="342"/>
      <c r="O237" s="200"/>
    </row>
    <row r="238" spans="1:16" ht="14.25" customHeight="1" thickBot="1" x14ac:dyDescent="0.25">
      <c r="A238" s="122"/>
      <c r="B238" s="115"/>
      <c r="C238" s="152"/>
      <c r="D238" s="1266"/>
      <c r="E238" s="95"/>
      <c r="F238" s="997" t="s">
        <v>12</v>
      </c>
      <c r="G238" s="998">
        <f>SUM(G231:G232)</f>
        <v>171.5</v>
      </c>
      <c r="H238" s="204">
        <f>SUM(H231:H232)</f>
        <v>24.8</v>
      </c>
      <c r="I238" s="999">
        <f>SUM(I231:I232)</f>
        <v>24.8</v>
      </c>
      <c r="J238" s="2008"/>
      <c r="K238" s="851"/>
      <c r="L238" s="848"/>
      <c r="M238" s="1371"/>
      <c r="N238" s="65"/>
      <c r="O238" s="200"/>
    </row>
    <row r="239" spans="1:16" ht="16.149999999999999" customHeight="1" x14ac:dyDescent="0.2">
      <c r="A239" s="131" t="s">
        <v>13</v>
      </c>
      <c r="B239" s="132" t="s">
        <v>15</v>
      </c>
      <c r="C239" s="172" t="s">
        <v>18</v>
      </c>
      <c r="D239" s="190" t="s">
        <v>485</v>
      </c>
      <c r="E239" s="97" t="s">
        <v>212</v>
      </c>
      <c r="F239" s="92" t="s">
        <v>11</v>
      </c>
      <c r="G239" s="405">
        <f>5380-1000</f>
        <v>4380</v>
      </c>
      <c r="H239" s="96">
        <v>6100</v>
      </c>
      <c r="I239" s="126">
        <v>6100</v>
      </c>
      <c r="J239" s="216" t="s">
        <v>463</v>
      </c>
      <c r="K239" s="1008">
        <v>90</v>
      </c>
      <c r="L239" s="87">
        <v>90</v>
      </c>
      <c r="M239" s="99">
        <v>90</v>
      </c>
      <c r="N239" s="1111"/>
    </row>
    <row r="240" spans="1:16" ht="29.25" customHeight="1" x14ac:dyDescent="0.2">
      <c r="A240" s="122"/>
      <c r="B240" s="115"/>
      <c r="C240" s="116"/>
      <c r="D240" s="326"/>
      <c r="E240" s="94"/>
      <c r="F240" s="36" t="s">
        <v>60</v>
      </c>
      <c r="G240" s="8">
        <v>721.8</v>
      </c>
      <c r="H240" s="76"/>
      <c r="I240" s="910"/>
      <c r="J240" s="68" t="s">
        <v>452</v>
      </c>
      <c r="K240" s="1325">
        <v>90</v>
      </c>
      <c r="L240" s="1327">
        <v>90</v>
      </c>
      <c r="M240" s="89">
        <v>90</v>
      </c>
      <c r="N240" s="1111"/>
    </row>
    <row r="241" spans="1:15" ht="41.25" customHeight="1" x14ac:dyDescent="0.2">
      <c r="A241" s="122"/>
      <c r="B241" s="115"/>
      <c r="C241" s="121"/>
      <c r="D241" s="326"/>
      <c r="E241" s="94"/>
      <c r="F241" s="1378" t="s">
        <v>14</v>
      </c>
      <c r="G241" s="355">
        <v>15</v>
      </c>
      <c r="H241" s="620">
        <v>15</v>
      </c>
      <c r="I241" s="674">
        <v>15</v>
      </c>
      <c r="J241" s="63" t="s">
        <v>453</v>
      </c>
      <c r="K241" s="1404">
        <v>90</v>
      </c>
      <c r="L241" s="1406">
        <v>90</v>
      </c>
      <c r="M241" s="1371">
        <v>90</v>
      </c>
      <c r="N241" s="342"/>
    </row>
    <row r="242" spans="1:15" ht="21.75" customHeight="1" x14ac:dyDescent="0.2">
      <c r="A242" s="122"/>
      <c r="B242" s="115"/>
      <c r="C242" s="121"/>
      <c r="D242" s="326"/>
      <c r="E242" s="94"/>
      <c r="F242" s="1193"/>
      <c r="G242" s="1435"/>
      <c r="H242" s="615"/>
      <c r="I242" s="1436"/>
      <c r="J242" s="1856" t="s">
        <v>249</v>
      </c>
      <c r="K242" s="1404">
        <v>90</v>
      </c>
      <c r="L242" s="1406">
        <v>90</v>
      </c>
      <c r="M242" s="1373">
        <v>90</v>
      </c>
      <c r="N242" s="342"/>
    </row>
    <row r="243" spans="1:15" ht="15" customHeight="1" thickBot="1" x14ac:dyDescent="0.25">
      <c r="A243" s="122"/>
      <c r="B243" s="115"/>
      <c r="C243" s="152"/>
      <c r="D243" s="1298"/>
      <c r="E243" s="95"/>
      <c r="F243" s="49" t="s">
        <v>12</v>
      </c>
      <c r="G243" s="652">
        <f>SUM(G239:G242)</f>
        <v>5116.8</v>
      </c>
      <c r="H243" s="78">
        <f>SUM(H239:H242)</f>
        <v>6115</v>
      </c>
      <c r="I243" s="653">
        <f>SUM(I239:I242)</f>
        <v>6115</v>
      </c>
      <c r="J243" s="1713"/>
      <c r="K243" s="676"/>
      <c r="L243" s="1434"/>
      <c r="M243" s="1385"/>
      <c r="N243" s="65"/>
    </row>
    <row r="244" spans="1:15" ht="14.25" customHeight="1" thickBot="1" x14ac:dyDescent="0.25">
      <c r="A244" s="173" t="s">
        <v>13</v>
      </c>
      <c r="B244" s="174" t="s">
        <v>15</v>
      </c>
      <c r="C244" s="1789" t="s">
        <v>16</v>
      </c>
      <c r="D244" s="1790"/>
      <c r="E244" s="1790"/>
      <c r="F244" s="1863"/>
      <c r="G244" s="140">
        <f>G228+G230+G238+G226+G243</f>
        <v>7105.2000000000007</v>
      </c>
      <c r="H244" s="770">
        <f>H228+H230+H238+H226+H243</f>
        <v>8240.7999999999993</v>
      </c>
      <c r="I244" s="725">
        <f>I228+I230+I238+I226+I243</f>
        <v>7930.3</v>
      </c>
      <c r="J244" s="313"/>
      <c r="K244" s="690"/>
      <c r="L244" s="691"/>
      <c r="M244" s="692"/>
      <c r="N244" s="53"/>
    </row>
    <row r="245" spans="1:15" s="52" customFormat="1" ht="14.25" customHeight="1" thickBot="1" x14ac:dyDescent="0.25">
      <c r="A245" s="173" t="s">
        <v>13</v>
      </c>
      <c r="B245" s="1772" t="s">
        <v>5</v>
      </c>
      <c r="C245" s="1773"/>
      <c r="D245" s="1773"/>
      <c r="E245" s="1773"/>
      <c r="F245" s="1969"/>
      <c r="G245" s="726">
        <f>G244+G202+G182</f>
        <v>21338.5</v>
      </c>
      <c r="H245" s="599">
        <f>H244+H202+H182</f>
        <v>16954.599999999999</v>
      </c>
      <c r="I245" s="773">
        <f>I244+I202+I182</f>
        <v>20583.5</v>
      </c>
      <c r="J245" s="314"/>
      <c r="K245" s="694"/>
      <c r="L245" s="695"/>
      <c r="M245" s="697"/>
      <c r="N245" s="1112"/>
    </row>
    <row r="246" spans="1:15" s="52" customFormat="1" ht="14.25" customHeight="1" thickBot="1" x14ac:dyDescent="0.25">
      <c r="A246" s="176" t="s">
        <v>4</v>
      </c>
      <c r="B246" s="1895" t="s">
        <v>6</v>
      </c>
      <c r="C246" s="1896"/>
      <c r="D246" s="1896"/>
      <c r="E246" s="1896"/>
      <c r="F246" s="1965"/>
      <c r="G246" s="772">
        <f>G245+G105</f>
        <v>168362.9</v>
      </c>
      <c r="H246" s="600">
        <f>H245+H105</f>
        <v>165443.79999999999</v>
      </c>
      <c r="I246" s="774">
        <f>I245+I105</f>
        <v>165512.4</v>
      </c>
      <c r="J246" s="178"/>
      <c r="K246" s="693"/>
      <c r="L246" s="696"/>
      <c r="M246" s="698"/>
      <c r="N246" s="1112"/>
    </row>
    <row r="247" spans="1:15" s="52" customFormat="1" ht="24.75" customHeight="1" x14ac:dyDescent="0.2">
      <c r="A247" s="1897" t="s">
        <v>503</v>
      </c>
      <c r="B247" s="1897"/>
      <c r="C247" s="1897"/>
      <c r="D247" s="1897"/>
      <c r="E247" s="1897"/>
      <c r="F247" s="1897"/>
      <c r="G247" s="1897"/>
      <c r="H247" s="1897"/>
      <c r="I247" s="1897"/>
      <c r="J247" s="1897"/>
      <c r="K247" s="677"/>
      <c r="L247" s="677"/>
      <c r="M247" s="468"/>
      <c r="N247" s="65"/>
    </row>
    <row r="248" spans="1:15" s="52" customFormat="1" ht="19.5" customHeight="1" thickBot="1" x14ac:dyDescent="0.25">
      <c r="A248" s="1898" t="s">
        <v>0</v>
      </c>
      <c r="B248" s="1898"/>
      <c r="C248" s="1898"/>
      <c r="D248" s="1898"/>
      <c r="E248" s="1898"/>
      <c r="F248" s="1898"/>
      <c r="G248" s="783"/>
      <c r="H248" s="650"/>
      <c r="I248" s="650"/>
      <c r="J248" s="180"/>
      <c r="K248" s="625"/>
      <c r="L248" s="13"/>
      <c r="M248" s="1352"/>
      <c r="N248" s="1113"/>
    </row>
    <row r="249" spans="1:15" s="52" customFormat="1" ht="102" customHeight="1" thickBot="1" x14ac:dyDescent="0.25">
      <c r="A249" s="1908" t="s">
        <v>1</v>
      </c>
      <c r="B249" s="1909"/>
      <c r="C249" s="1909"/>
      <c r="D249" s="1909"/>
      <c r="E249" s="1909"/>
      <c r="F249" s="1910"/>
      <c r="G249" s="776" t="s">
        <v>495</v>
      </c>
      <c r="H249" s="224" t="s">
        <v>205</v>
      </c>
      <c r="I249" s="785" t="s">
        <v>443</v>
      </c>
      <c r="J249" s="41"/>
      <c r="K249" s="13"/>
      <c r="L249" s="13"/>
      <c r="M249" s="1352"/>
      <c r="N249" s="1114"/>
    </row>
    <row r="250" spans="1:15" s="52" customFormat="1" ht="15" customHeight="1" x14ac:dyDescent="0.2">
      <c r="A250" s="1916" t="s">
        <v>416</v>
      </c>
      <c r="B250" s="1917"/>
      <c r="C250" s="1917"/>
      <c r="D250" s="1917"/>
      <c r="E250" s="1917"/>
      <c r="F250" s="1963"/>
      <c r="G250" s="777">
        <f>+G251+G257+G258+G259+G260</f>
        <v>164982.90000000002</v>
      </c>
      <c r="H250" s="182">
        <f>+H251+H257+H258+H259+H260</f>
        <v>156225.79999999999</v>
      </c>
      <c r="I250" s="786">
        <f>+I251+I257+I258+I259+I260</f>
        <v>156441.30000000002</v>
      </c>
      <c r="J250" s="41"/>
      <c r="K250" s="1311"/>
      <c r="L250" s="1311"/>
      <c r="M250" s="1352"/>
      <c r="N250" s="1114"/>
    </row>
    <row r="251" spans="1:15" s="52" customFormat="1" ht="15.75" customHeight="1" x14ac:dyDescent="0.2">
      <c r="A251" s="1893" t="s">
        <v>123</v>
      </c>
      <c r="B251" s="1894"/>
      <c r="C251" s="1894"/>
      <c r="D251" s="1894"/>
      <c r="E251" s="1894"/>
      <c r="F251" s="1964"/>
      <c r="G251" s="778">
        <f>SUM(G252:G256)</f>
        <v>161599.40000000002</v>
      </c>
      <c r="H251" s="184">
        <f t="shared" ref="H251:I251" si="7">SUM(H252:H256)</f>
        <v>156225.79999999999</v>
      </c>
      <c r="I251" s="787">
        <f t="shared" si="7"/>
        <v>156441.30000000002</v>
      </c>
      <c r="J251" s="41"/>
      <c r="K251" s="626"/>
      <c r="L251" s="1311"/>
      <c r="M251" s="1352"/>
      <c r="N251" s="1114"/>
      <c r="O251" s="16"/>
    </row>
    <row r="252" spans="1:15" s="52" customFormat="1" ht="14.25" customHeight="1" x14ac:dyDescent="0.2">
      <c r="A252" s="1882" t="s">
        <v>183</v>
      </c>
      <c r="B252" s="1883"/>
      <c r="C252" s="1883"/>
      <c r="D252" s="1883"/>
      <c r="E252" s="1883"/>
      <c r="F252" s="1884"/>
      <c r="G252" s="779">
        <f>SUMIF(F16:F243,"sb",G16:G243)</f>
        <v>69768.900000000023</v>
      </c>
      <c r="H252" s="79">
        <f>SUMIF(F16:F243,"sb",H16:H243)</f>
        <v>68875.900000000009</v>
      </c>
      <c r="I252" s="788">
        <f>SUMIF(F16:F243,"sb",I16:I243)</f>
        <v>69093.800000000017</v>
      </c>
      <c r="J252" s="10"/>
      <c r="K252" s="1311"/>
      <c r="L252" s="1311"/>
      <c r="M252" s="1352"/>
      <c r="N252" s="343"/>
      <c r="O252" s="16"/>
    </row>
    <row r="253" spans="1:15" s="52" customFormat="1" ht="15.75" customHeight="1" x14ac:dyDescent="0.2">
      <c r="A253" s="1882" t="s">
        <v>184</v>
      </c>
      <c r="B253" s="1883"/>
      <c r="C253" s="1883"/>
      <c r="D253" s="1883"/>
      <c r="E253" s="1883"/>
      <c r="F253" s="1884"/>
      <c r="G253" s="779">
        <f>SUMIF(F16:F243,"sb(sp)",G16:G243)</f>
        <v>7111.5</v>
      </c>
      <c r="H253" s="79">
        <f>SUMIF(F16:F243,"sb(sp)",H16:H243)</f>
        <v>7179.5</v>
      </c>
      <c r="I253" s="788">
        <f>SUMIF(F16:F243,"sb(sp)",I16:I243)</f>
        <v>7179.5</v>
      </c>
      <c r="J253" s="17"/>
      <c r="K253" s="43"/>
      <c r="L253" s="43"/>
      <c r="M253" s="43"/>
      <c r="N253" s="343"/>
    </row>
    <row r="254" spans="1:15" s="52" customFormat="1" ht="15.75" customHeight="1" x14ac:dyDescent="0.2">
      <c r="A254" s="1882" t="s">
        <v>178</v>
      </c>
      <c r="B254" s="1883"/>
      <c r="C254" s="1883"/>
      <c r="D254" s="1883"/>
      <c r="E254" s="1883"/>
      <c r="F254" s="1884"/>
      <c r="G254" s="779">
        <f>SUMIF(F16:F243,"sb(p)",G16:G243)</f>
        <v>3719.5</v>
      </c>
      <c r="H254" s="79">
        <f>SUMIF(F16:F243,"sb(p)",H16:H243)</f>
        <v>0</v>
      </c>
      <c r="I254" s="788">
        <f>SUMIF(F16:F243,"sb(p)",I16:I243)</f>
        <v>0</v>
      </c>
      <c r="J254" s="17"/>
      <c r="K254" s="43"/>
      <c r="L254" s="43"/>
      <c r="M254" s="43"/>
      <c r="N254" s="343"/>
    </row>
    <row r="255" spans="1:15" s="52" customFormat="1" ht="15.75" customHeight="1" x14ac:dyDescent="0.2">
      <c r="A255" s="1886" t="s">
        <v>185</v>
      </c>
      <c r="B255" s="1887"/>
      <c r="C255" s="1887"/>
      <c r="D255" s="1887"/>
      <c r="E255" s="1887"/>
      <c r="F255" s="1955"/>
      <c r="G255" s="779">
        <f>SUMIF(F16:F242,"sb(vb)",G16:G242)</f>
        <v>80200.7</v>
      </c>
      <c r="H255" s="79">
        <f>SUMIF(F16:F242,"sb(vb)",H16:H242)</f>
        <v>80170.399999999994</v>
      </c>
      <c r="I255" s="788">
        <f>SUMIF(F16:F242,"sb(vb)",I16:I242)</f>
        <v>80168</v>
      </c>
      <c r="J255" s="17"/>
      <c r="K255" s="43"/>
      <c r="L255" s="43"/>
      <c r="M255" s="43"/>
      <c r="N255" s="343"/>
    </row>
    <row r="256" spans="1:15" ht="27" customHeight="1" x14ac:dyDescent="0.2">
      <c r="A256" s="1882" t="s">
        <v>121</v>
      </c>
      <c r="B256" s="1883"/>
      <c r="C256" s="1883"/>
      <c r="D256" s="1883"/>
      <c r="E256" s="1883"/>
      <c r="F256" s="1884"/>
      <c r="G256" s="779">
        <f>SUMIF(F16:F243,"sb(es)",G16:G243)</f>
        <v>798.8</v>
      </c>
      <c r="H256" s="79">
        <f>SUMIF(F16:F243,"sb(es)",H16:H243)</f>
        <v>0</v>
      </c>
      <c r="I256" s="788">
        <f>SUMIF(F16:F243,"sb(es)",I16:I243)</f>
        <v>0</v>
      </c>
      <c r="J256" s="17"/>
      <c r="K256" s="1352"/>
      <c r="L256" s="1352"/>
      <c r="M256" s="1352"/>
      <c r="N256" s="343"/>
    </row>
    <row r="257" spans="1:14" ht="15.75" customHeight="1" x14ac:dyDescent="0.2">
      <c r="A257" s="1879" t="s">
        <v>61</v>
      </c>
      <c r="B257" s="1714"/>
      <c r="C257" s="1714"/>
      <c r="D257" s="1714"/>
      <c r="E257" s="1714"/>
      <c r="F257" s="1715"/>
      <c r="G257" s="780">
        <f>SUMIF(F16:F242,"sb(l)",G16:G242)</f>
        <v>3047.8999999999996</v>
      </c>
      <c r="H257" s="86">
        <f>SUMIF(F16:F242,"sb(l)",H16:H242)</f>
        <v>0</v>
      </c>
      <c r="I257" s="789">
        <f>SUMIF(F16:F242,"sb(l)",I16:I242)</f>
        <v>0</v>
      </c>
      <c r="J257" s="17"/>
      <c r="K257" s="630"/>
      <c r="L257" s="630"/>
      <c r="M257" s="630"/>
      <c r="N257" s="343"/>
    </row>
    <row r="258" spans="1:14" ht="26.25" customHeight="1" x14ac:dyDescent="0.2">
      <c r="A258" s="1879" t="s">
        <v>122</v>
      </c>
      <c r="B258" s="1714"/>
      <c r="C258" s="1714"/>
      <c r="D258" s="1714"/>
      <c r="E258" s="1714"/>
      <c r="F258" s="1715"/>
      <c r="G258" s="780">
        <f>SUMIF(F21:F243,"sb(esl)",G21:G243)</f>
        <v>91.9</v>
      </c>
      <c r="H258" s="86">
        <f>SUMIF(F23:F243,"sb(esl)",H23:H243)</f>
        <v>0</v>
      </c>
      <c r="I258" s="789">
        <f>SUMIF(F23:F243,"sb(esl)",I23:I243)</f>
        <v>0</v>
      </c>
      <c r="J258" s="17"/>
      <c r="K258" s="630"/>
      <c r="L258" s="630"/>
      <c r="M258" s="630"/>
      <c r="N258" s="343"/>
    </row>
    <row r="259" spans="1:14" ht="16.5" customHeight="1" x14ac:dyDescent="0.2">
      <c r="A259" s="1879" t="s">
        <v>45</v>
      </c>
      <c r="B259" s="1714"/>
      <c r="C259" s="1714"/>
      <c r="D259" s="1714"/>
      <c r="E259" s="1714"/>
      <c r="F259" s="1715"/>
      <c r="G259" s="780">
        <f>SUMIF(F16:F243,"sb(spl)",G16:G243)</f>
        <v>13.7</v>
      </c>
      <c r="H259" s="86">
        <f>SUMIF(F16:F243,"sb(spl)",H16:H243)</f>
        <v>0</v>
      </c>
      <c r="I259" s="789">
        <f>SUMIF(F16:F243,"sb(spl)",I16:I243)</f>
        <v>0</v>
      </c>
      <c r="J259" s="17"/>
      <c r="K259" s="631"/>
      <c r="L259" s="631"/>
      <c r="M259" s="631"/>
      <c r="N259" s="343"/>
    </row>
    <row r="260" spans="1:14" ht="15.75" customHeight="1" x14ac:dyDescent="0.2">
      <c r="A260" s="1714" t="s">
        <v>471</v>
      </c>
      <c r="B260" s="1714"/>
      <c r="C260" s="1714"/>
      <c r="D260" s="1714"/>
      <c r="E260" s="1714"/>
      <c r="F260" s="1715"/>
      <c r="G260" s="780">
        <f>SUMIF(F24:F244,"sb(spil)",G24:G244)</f>
        <v>230</v>
      </c>
      <c r="H260" s="86">
        <f>SUMIF(F24:F244,"sb(spil)",H24:H244)</f>
        <v>0</v>
      </c>
      <c r="I260" s="789">
        <f>SUMIF(F24:F244,"sb(spil)",I24:I244)</f>
        <v>0</v>
      </c>
      <c r="J260" s="17"/>
      <c r="K260" s="627"/>
      <c r="L260" s="627"/>
      <c r="N260" s="343"/>
    </row>
    <row r="261" spans="1:14" ht="15" customHeight="1" x14ac:dyDescent="0.2">
      <c r="A261" s="1880" t="s">
        <v>20</v>
      </c>
      <c r="B261" s="1881"/>
      <c r="C261" s="1881"/>
      <c r="D261" s="1881"/>
      <c r="E261" s="1881"/>
      <c r="F261" s="1954"/>
      <c r="G261" s="781">
        <f>SUM(G263:G263)</f>
        <v>3380</v>
      </c>
      <c r="H261" s="189">
        <f>SUM(H262:H263)</f>
        <v>9218</v>
      </c>
      <c r="I261" s="790">
        <f>SUM(I262:I263)</f>
        <v>9071.1</v>
      </c>
      <c r="J261" s="41"/>
      <c r="K261" s="627"/>
      <c r="L261" s="627"/>
      <c r="N261" s="1114"/>
    </row>
    <row r="262" spans="1:14" ht="15" customHeight="1" x14ac:dyDescent="0.2">
      <c r="A262" s="1890" t="s">
        <v>455</v>
      </c>
      <c r="B262" s="1891"/>
      <c r="C262" s="1891"/>
      <c r="D262" s="1891"/>
      <c r="E262" s="1891"/>
      <c r="F262" s="1892"/>
      <c r="G262" s="8">
        <f>SUMIF(F24:F243,"lrvb",G24:G243)</f>
        <v>0</v>
      </c>
      <c r="H262" s="76">
        <f>SUMIF(F24:F243,"lrvb",H24:H243)</f>
        <v>843</v>
      </c>
      <c r="I262" s="910">
        <f>SUMIF(F24:F243,"lrvb",I24:I243)</f>
        <v>976.1</v>
      </c>
      <c r="J262" s="41"/>
      <c r="K262" s="627"/>
      <c r="L262" s="627"/>
      <c r="N262" s="1114"/>
    </row>
    <row r="263" spans="1:14" ht="15" customHeight="1" x14ac:dyDescent="0.2">
      <c r="A263" s="1882" t="s">
        <v>227</v>
      </c>
      <c r="B263" s="1883"/>
      <c r="C263" s="1883"/>
      <c r="D263" s="1883"/>
      <c r="E263" s="1883"/>
      <c r="F263" s="1884"/>
      <c r="G263" s="782">
        <f>SUMIF(F21:F244,"es",G21:G244)</f>
        <v>3380</v>
      </c>
      <c r="H263" s="225">
        <f>SUMIF(F21:F244,"es",H21:H244)</f>
        <v>8375</v>
      </c>
      <c r="I263" s="755">
        <f>SUMIF(F21:F244,"es",I21:I244)</f>
        <v>8095</v>
      </c>
      <c r="J263" s="17"/>
      <c r="K263" s="627"/>
      <c r="L263" s="627"/>
      <c r="N263" s="343"/>
    </row>
    <row r="264" spans="1:14" ht="16.5" customHeight="1" thickBot="1" x14ac:dyDescent="0.25">
      <c r="A264" s="1885" t="s">
        <v>21</v>
      </c>
      <c r="B264" s="1861"/>
      <c r="C264" s="1861"/>
      <c r="D264" s="1861"/>
      <c r="E264" s="1861"/>
      <c r="F264" s="1862"/>
      <c r="G264" s="652">
        <f>G261+G250</f>
        <v>168362.90000000002</v>
      </c>
      <c r="H264" s="80">
        <f>H261+H250</f>
        <v>165443.79999999999</v>
      </c>
      <c r="I264" s="653">
        <f>I261+I250</f>
        <v>165512.40000000002</v>
      </c>
      <c r="J264" s="41"/>
      <c r="K264" s="628"/>
      <c r="L264" s="628"/>
      <c r="N264" s="1114"/>
    </row>
    <row r="265" spans="1:14" ht="22.5" customHeight="1" x14ac:dyDescent="0.2">
      <c r="A265" s="1877" t="s">
        <v>95</v>
      </c>
      <c r="B265" s="1877"/>
      <c r="C265" s="1877"/>
      <c r="D265" s="1877"/>
      <c r="E265" s="1877"/>
      <c r="F265" s="1877"/>
      <c r="G265" s="1877"/>
      <c r="H265" s="1877"/>
      <c r="I265" s="1877"/>
      <c r="J265" s="1877"/>
      <c r="K265" s="628"/>
      <c r="L265" s="628"/>
      <c r="N265" s="51"/>
    </row>
    <row r="266" spans="1:14" x14ac:dyDescent="0.2">
      <c r="D266" s="16"/>
      <c r="E266" s="185"/>
      <c r="F266" s="1352"/>
      <c r="G266" s="1352"/>
      <c r="H266" s="1352"/>
      <c r="I266" s="1352"/>
      <c r="J266" s="13"/>
      <c r="K266" s="14"/>
      <c r="L266" s="14"/>
      <c r="N266" s="1111"/>
    </row>
    <row r="267" spans="1:14" x14ac:dyDescent="0.2">
      <c r="D267" s="16"/>
      <c r="E267" s="185"/>
      <c r="F267" s="43"/>
      <c r="G267" s="43"/>
      <c r="H267" s="43"/>
      <c r="I267" s="43"/>
      <c r="J267" s="65"/>
      <c r="K267" s="14"/>
      <c r="L267" s="14"/>
      <c r="N267" s="65"/>
    </row>
    <row r="268" spans="1:14" x14ac:dyDescent="0.2">
      <c r="D268" s="16"/>
      <c r="E268" s="185"/>
      <c r="F268" s="1320"/>
      <c r="G268" s="1320"/>
      <c r="H268" s="1320"/>
      <c r="K268" s="14"/>
      <c r="L268" s="14"/>
    </row>
    <row r="269" spans="1:14" x14ac:dyDescent="0.2">
      <c r="D269" s="16"/>
      <c r="E269" s="185"/>
      <c r="F269" s="1320"/>
      <c r="G269" s="1320"/>
      <c r="H269" s="1320"/>
      <c r="K269" s="14"/>
      <c r="L269" s="14"/>
    </row>
    <row r="270" spans="1:14" x14ac:dyDescent="0.2">
      <c r="D270" s="16"/>
      <c r="E270" s="185"/>
      <c r="F270" s="1320"/>
      <c r="G270" s="1320"/>
      <c r="H270" s="1320"/>
      <c r="K270" s="14"/>
      <c r="L270" s="14"/>
    </row>
    <row r="271" spans="1:14" x14ac:dyDescent="0.2">
      <c r="D271" s="16"/>
      <c r="E271" s="185"/>
      <c r="F271" s="1320"/>
      <c r="G271" s="1320"/>
      <c r="H271" s="1320"/>
      <c r="K271" s="14"/>
      <c r="L271" s="14"/>
    </row>
    <row r="272" spans="1:14" x14ac:dyDescent="0.2">
      <c r="D272" s="16"/>
      <c r="E272" s="185"/>
      <c r="F272" s="1320"/>
      <c r="G272" s="1320"/>
      <c r="H272" s="1320"/>
      <c r="K272" s="14"/>
      <c r="L272" s="14"/>
    </row>
    <row r="273" spans="1:14" x14ac:dyDescent="0.2">
      <c r="D273" s="16"/>
      <c r="E273" s="185"/>
      <c r="F273" s="1320"/>
      <c r="G273" s="1320"/>
      <c r="H273" s="1320"/>
      <c r="K273" s="14"/>
      <c r="L273" s="14"/>
    </row>
    <row r="274" spans="1:14" x14ac:dyDescent="0.2">
      <c r="A274" s="186"/>
      <c r="B274" s="186"/>
      <c r="C274" s="186"/>
      <c r="D274" s="16"/>
      <c r="E274" s="185"/>
      <c r="F274" s="1320"/>
      <c r="G274" s="1320"/>
      <c r="H274" s="1320"/>
      <c r="J274" s="16"/>
      <c r="K274" s="627"/>
      <c r="L274" s="627"/>
      <c r="N274" s="344"/>
    </row>
    <row r="275" spans="1:14" x14ac:dyDescent="0.2">
      <c r="A275" s="186"/>
      <c r="B275" s="186"/>
      <c r="C275" s="186"/>
      <c r="D275" s="16"/>
      <c r="E275" s="185"/>
      <c r="F275" s="1320"/>
      <c r="G275" s="1320"/>
      <c r="H275" s="1320"/>
      <c r="J275" s="16"/>
      <c r="K275" s="14"/>
      <c r="L275" s="14"/>
      <c r="N275" s="344"/>
    </row>
    <row r="276" spans="1:14" x14ac:dyDescent="0.2">
      <c r="A276" s="186"/>
      <c r="B276" s="186"/>
      <c r="C276" s="186"/>
      <c r="D276" s="16"/>
      <c r="E276" s="185"/>
      <c r="F276" s="1320"/>
      <c r="G276" s="1320"/>
      <c r="H276" s="1320"/>
      <c r="J276" s="16"/>
      <c r="K276" s="14"/>
      <c r="L276" s="14"/>
      <c r="N276" s="344"/>
    </row>
    <row r="277" spans="1:14" x14ac:dyDescent="0.2">
      <c r="A277" s="186"/>
      <c r="B277" s="186"/>
      <c r="C277" s="186"/>
      <c r="D277" s="16"/>
      <c r="E277" s="185"/>
      <c r="F277" s="1320"/>
      <c r="G277" s="1320"/>
      <c r="H277" s="1320"/>
      <c r="J277" s="16"/>
      <c r="K277" s="627"/>
      <c r="L277" s="627"/>
      <c r="N277" s="344"/>
    </row>
    <row r="278" spans="1:14" x14ac:dyDescent="0.2">
      <c r="A278" s="186"/>
      <c r="B278" s="186"/>
      <c r="C278" s="186"/>
      <c r="D278" s="16"/>
      <c r="E278" s="185"/>
      <c r="F278" s="1320"/>
      <c r="G278" s="1320"/>
      <c r="H278" s="1320"/>
      <c r="J278" s="16"/>
      <c r="K278" s="16"/>
      <c r="L278" s="16"/>
      <c r="M278" s="16"/>
      <c r="N278" s="344"/>
    </row>
    <row r="279" spans="1:14" x14ac:dyDescent="0.2">
      <c r="A279" s="186"/>
      <c r="B279" s="186"/>
      <c r="C279" s="186"/>
      <c r="D279" s="16"/>
      <c r="E279" s="185"/>
      <c r="F279" s="1320"/>
      <c r="G279" s="1320"/>
      <c r="H279" s="1320"/>
      <c r="J279" s="16"/>
      <c r="K279" s="625"/>
      <c r="L279" s="625"/>
      <c r="N279" s="344"/>
    </row>
    <row r="280" spans="1:14" x14ac:dyDescent="0.2">
      <c r="A280" s="186"/>
      <c r="B280" s="186"/>
      <c r="C280" s="186"/>
      <c r="D280" s="16"/>
      <c r="E280" s="185"/>
      <c r="F280" s="1320"/>
      <c r="G280" s="1320"/>
      <c r="H280" s="1320"/>
      <c r="J280" s="16"/>
      <c r="K280" s="629"/>
      <c r="L280" s="629"/>
      <c r="N280" s="344"/>
    </row>
    <row r="281" spans="1:14" x14ac:dyDescent="0.2">
      <c r="A281" s="186"/>
      <c r="B281" s="186"/>
      <c r="C281" s="186"/>
      <c r="D281" s="16"/>
      <c r="E281" s="185"/>
      <c r="F281" s="1320"/>
      <c r="G281" s="1320"/>
      <c r="H281" s="1320"/>
      <c r="J281" s="16"/>
      <c r="N281" s="344"/>
    </row>
    <row r="282" spans="1:14" x14ac:dyDescent="0.2">
      <c r="A282" s="186"/>
      <c r="B282" s="186"/>
      <c r="C282" s="186"/>
      <c r="D282" s="16"/>
      <c r="E282" s="185"/>
      <c r="F282" s="1320"/>
      <c r="G282" s="1320"/>
      <c r="H282" s="1320"/>
      <c r="J282" s="16"/>
      <c r="M282" s="52"/>
      <c r="N282" s="344"/>
    </row>
    <row r="283" spans="1:14" x14ac:dyDescent="0.2">
      <c r="A283" s="186"/>
      <c r="B283" s="186"/>
      <c r="C283" s="186"/>
      <c r="D283" s="16"/>
      <c r="E283" s="185"/>
      <c r="F283" s="1320"/>
      <c r="G283" s="1320"/>
      <c r="H283" s="1320"/>
      <c r="J283" s="16"/>
      <c r="M283" s="52"/>
      <c r="N283" s="344"/>
    </row>
    <row r="284" spans="1:14" x14ac:dyDescent="0.2">
      <c r="A284" s="186"/>
      <c r="B284" s="186"/>
      <c r="C284" s="186"/>
      <c r="D284" s="16"/>
      <c r="E284" s="185"/>
      <c r="F284" s="1320"/>
      <c r="G284" s="1320"/>
      <c r="H284" s="1320"/>
      <c r="J284" s="16"/>
      <c r="M284" s="52"/>
      <c r="N284" s="344"/>
    </row>
    <row r="285" spans="1:14" x14ac:dyDescent="0.2">
      <c r="A285" s="186"/>
      <c r="B285" s="186"/>
      <c r="C285" s="186"/>
      <c r="D285" s="16"/>
      <c r="E285" s="185"/>
      <c r="F285" s="1320"/>
      <c r="G285" s="1320"/>
      <c r="H285" s="1320"/>
      <c r="J285" s="16"/>
      <c r="M285" s="52"/>
      <c r="N285" s="344"/>
    </row>
    <row r="286" spans="1:14" x14ac:dyDescent="0.2">
      <c r="A286" s="186"/>
      <c r="B286" s="186"/>
      <c r="C286" s="186"/>
      <c r="D286" s="16"/>
      <c r="E286" s="185"/>
      <c r="F286" s="1320"/>
      <c r="G286" s="1320"/>
      <c r="H286" s="1320"/>
      <c r="J286" s="16"/>
      <c r="M286" s="52"/>
      <c r="N286" s="344"/>
    </row>
    <row r="287" spans="1:14" x14ac:dyDescent="0.2">
      <c r="G287" s="1320"/>
      <c r="H287" s="1320"/>
      <c r="M287" s="52"/>
    </row>
    <row r="288" spans="1:14" x14ac:dyDescent="0.2">
      <c r="G288" s="1320"/>
      <c r="H288" s="1320"/>
      <c r="M288" s="52"/>
    </row>
    <row r="289" spans="7:13" x14ac:dyDescent="0.2">
      <c r="G289" s="1320"/>
      <c r="H289" s="1320"/>
      <c r="M289" s="52"/>
    </row>
    <row r="290" spans="7:13" x14ac:dyDescent="0.2">
      <c r="G290" s="1320"/>
      <c r="H290" s="1320"/>
      <c r="M290" s="52"/>
    </row>
    <row r="291" spans="7:13" x14ac:dyDescent="0.2">
      <c r="G291" s="1320"/>
      <c r="H291" s="1320"/>
      <c r="M291" s="52"/>
    </row>
    <row r="292" spans="7:13" x14ac:dyDescent="0.2">
      <c r="G292" s="1320"/>
      <c r="H292" s="1320"/>
      <c r="M292" s="52"/>
    </row>
    <row r="293" spans="7:13" x14ac:dyDescent="0.2">
      <c r="G293" s="1320"/>
      <c r="H293" s="1320"/>
      <c r="M293" s="52"/>
    </row>
    <row r="294" spans="7:13" x14ac:dyDescent="0.2">
      <c r="G294" s="1320"/>
      <c r="H294" s="1320"/>
      <c r="M294" s="52"/>
    </row>
    <row r="295" spans="7:13" x14ac:dyDescent="0.2">
      <c r="G295" s="1320"/>
      <c r="H295" s="1320"/>
      <c r="M295" s="52"/>
    </row>
    <row r="296" spans="7:13" x14ac:dyDescent="0.2">
      <c r="G296" s="1320"/>
      <c r="H296" s="1320"/>
      <c r="M296" s="52"/>
    </row>
    <row r="297" spans="7:13" x14ac:dyDescent="0.2">
      <c r="G297" s="1320"/>
      <c r="H297" s="1320"/>
      <c r="M297" s="52"/>
    </row>
    <row r="298" spans="7:13" x14ac:dyDescent="0.2">
      <c r="G298" s="1320"/>
      <c r="H298" s="1320"/>
      <c r="M298" s="52"/>
    </row>
    <row r="299" spans="7:13" x14ac:dyDescent="0.2">
      <c r="G299" s="1320"/>
      <c r="H299" s="1320"/>
      <c r="M299" s="52"/>
    </row>
    <row r="300" spans="7:13" x14ac:dyDescent="0.2">
      <c r="G300" s="1320"/>
      <c r="H300" s="1320"/>
    </row>
    <row r="301" spans="7:13" x14ac:dyDescent="0.2">
      <c r="G301" s="1320"/>
      <c r="H301" s="1320"/>
    </row>
    <row r="302" spans="7:13" x14ac:dyDescent="0.2">
      <c r="G302" s="1320"/>
      <c r="H302" s="1320"/>
    </row>
    <row r="303" spans="7:13" x14ac:dyDescent="0.2">
      <c r="G303" s="1320"/>
      <c r="H303" s="1320"/>
    </row>
    <row r="304" spans="7:13" x14ac:dyDescent="0.2">
      <c r="G304" s="1320"/>
      <c r="H304" s="1320"/>
    </row>
    <row r="305" spans="7:8" x14ac:dyDescent="0.2">
      <c r="G305" s="1320"/>
      <c r="H305" s="1320"/>
    </row>
    <row r="306" spans="7:8" x14ac:dyDescent="0.2">
      <c r="G306" s="1320"/>
      <c r="H306" s="1320"/>
    </row>
    <row r="307" spans="7:8" x14ac:dyDescent="0.2">
      <c r="G307" s="1320"/>
      <c r="H307" s="1320"/>
    </row>
    <row r="308" spans="7:8" x14ac:dyDescent="0.2">
      <c r="G308" s="1320"/>
      <c r="H308" s="1320"/>
    </row>
    <row r="309" spans="7:8" x14ac:dyDescent="0.2">
      <c r="G309" s="1320"/>
      <c r="H309" s="1320"/>
    </row>
    <row r="310" spans="7:8" x14ac:dyDescent="0.2">
      <c r="G310" s="1320"/>
      <c r="H310" s="1320"/>
    </row>
    <row r="311" spans="7:8" x14ac:dyDescent="0.2">
      <c r="G311" s="1320"/>
      <c r="H311" s="1320"/>
    </row>
    <row r="312" spans="7:8" x14ac:dyDescent="0.2">
      <c r="G312" s="1320"/>
      <c r="H312" s="1320"/>
    </row>
    <row r="313" spans="7:8" x14ac:dyDescent="0.2">
      <c r="G313" s="1320"/>
      <c r="H313" s="1320"/>
    </row>
    <row r="314" spans="7:8" x14ac:dyDescent="0.2">
      <c r="G314" s="1320"/>
      <c r="H314" s="1320"/>
    </row>
    <row r="315" spans="7:8" x14ac:dyDescent="0.2">
      <c r="G315" s="1320"/>
      <c r="H315" s="1320"/>
    </row>
    <row r="316" spans="7:8" x14ac:dyDescent="0.2">
      <c r="G316" s="1320"/>
      <c r="H316" s="1320"/>
    </row>
    <row r="317" spans="7:8" x14ac:dyDescent="0.2">
      <c r="G317" s="1320"/>
      <c r="H317" s="1320"/>
    </row>
    <row r="318" spans="7:8" x14ac:dyDescent="0.2">
      <c r="G318" s="1320"/>
      <c r="H318" s="1320"/>
    </row>
    <row r="319" spans="7:8" x14ac:dyDescent="0.2">
      <c r="G319" s="1320"/>
      <c r="H319" s="1320"/>
    </row>
    <row r="320" spans="7:8" x14ac:dyDescent="0.2">
      <c r="G320" s="1320"/>
      <c r="H320" s="1320"/>
    </row>
    <row r="321" spans="7:8" x14ac:dyDescent="0.2">
      <c r="G321" s="1320"/>
      <c r="H321" s="1320"/>
    </row>
    <row r="322" spans="7:8" x14ac:dyDescent="0.2">
      <c r="G322" s="1320"/>
      <c r="H322" s="1320"/>
    </row>
    <row r="323" spans="7:8" x14ac:dyDescent="0.2">
      <c r="G323" s="1320"/>
      <c r="H323" s="1320"/>
    </row>
    <row r="324" spans="7:8" x14ac:dyDescent="0.2">
      <c r="G324" s="1320"/>
      <c r="H324" s="1320"/>
    </row>
    <row r="325" spans="7:8" x14ac:dyDescent="0.2">
      <c r="G325" s="1320"/>
      <c r="H325" s="1320"/>
    </row>
    <row r="326" spans="7:8" x14ac:dyDescent="0.2">
      <c r="G326" s="1320"/>
      <c r="H326" s="1320"/>
    </row>
    <row r="327" spans="7:8" x14ac:dyDescent="0.2">
      <c r="G327" s="1320"/>
      <c r="H327" s="1320"/>
    </row>
    <row r="328" spans="7:8" x14ac:dyDescent="0.2">
      <c r="G328" s="1320"/>
      <c r="H328" s="1320"/>
    </row>
    <row r="329" spans="7:8" x14ac:dyDescent="0.2">
      <c r="G329" s="1320"/>
      <c r="H329" s="1320"/>
    </row>
    <row r="330" spans="7:8" x14ac:dyDescent="0.2">
      <c r="G330" s="1320"/>
      <c r="H330" s="1320"/>
    </row>
    <row r="331" spans="7:8" x14ac:dyDescent="0.2">
      <c r="G331" s="1320"/>
      <c r="H331" s="1320"/>
    </row>
    <row r="332" spans="7:8" x14ac:dyDescent="0.2">
      <c r="G332" s="1320"/>
      <c r="H332" s="1320"/>
    </row>
    <row r="333" spans="7:8" x14ac:dyDescent="0.2">
      <c r="G333" s="1320"/>
      <c r="H333" s="1320"/>
    </row>
    <row r="334" spans="7:8" x14ac:dyDescent="0.2">
      <c r="G334" s="1320"/>
      <c r="H334" s="1320"/>
    </row>
    <row r="335" spans="7:8" x14ac:dyDescent="0.2">
      <c r="G335" s="1320"/>
      <c r="H335" s="1320"/>
    </row>
    <row r="336" spans="7:8" x14ac:dyDescent="0.2">
      <c r="G336" s="1320"/>
      <c r="H336" s="1320"/>
    </row>
    <row r="337" spans="7:8" x14ac:dyDescent="0.2">
      <c r="G337" s="1320"/>
      <c r="H337" s="1320"/>
    </row>
    <row r="338" spans="7:8" x14ac:dyDescent="0.2">
      <c r="G338" s="1320"/>
      <c r="H338" s="1320"/>
    </row>
    <row r="339" spans="7:8" x14ac:dyDescent="0.2">
      <c r="G339" s="1320"/>
      <c r="H339" s="1320"/>
    </row>
    <row r="340" spans="7:8" x14ac:dyDescent="0.2">
      <c r="G340" s="1320"/>
      <c r="H340" s="1320"/>
    </row>
    <row r="341" spans="7:8" x14ac:dyDescent="0.2">
      <c r="G341" s="1320"/>
      <c r="H341" s="1320"/>
    </row>
    <row r="342" spans="7:8" x14ac:dyDescent="0.2">
      <c r="G342" s="1320"/>
      <c r="H342" s="1320"/>
    </row>
    <row r="343" spans="7:8" x14ac:dyDescent="0.2">
      <c r="G343" s="1320"/>
      <c r="H343" s="1320"/>
    </row>
    <row r="344" spans="7:8" x14ac:dyDescent="0.2">
      <c r="G344" s="1320"/>
      <c r="H344" s="1320"/>
    </row>
    <row r="345" spans="7:8" x14ac:dyDescent="0.2">
      <c r="G345" s="1320"/>
      <c r="H345" s="1320"/>
    </row>
    <row r="346" spans="7:8" x14ac:dyDescent="0.2">
      <c r="G346" s="1320"/>
      <c r="H346" s="1320"/>
    </row>
    <row r="347" spans="7:8" x14ac:dyDescent="0.2">
      <c r="G347" s="1320"/>
      <c r="H347" s="1320"/>
    </row>
    <row r="348" spans="7:8" x14ac:dyDescent="0.2">
      <c r="G348" s="1320"/>
      <c r="H348" s="1320"/>
    </row>
    <row r="349" spans="7:8" x14ac:dyDescent="0.2">
      <c r="G349" s="1320"/>
      <c r="H349" s="1320"/>
    </row>
    <row r="350" spans="7:8" x14ac:dyDescent="0.2">
      <c r="G350" s="1320"/>
      <c r="H350" s="1320"/>
    </row>
    <row r="351" spans="7:8" x14ac:dyDescent="0.2">
      <c r="G351" s="1320"/>
      <c r="H351" s="1320"/>
    </row>
    <row r="352" spans="7:8" x14ac:dyDescent="0.2">
      <c r="G352" s="1320"/>
      <c r="H352" s="1320"/>
    </row>
    <row r="353" spans="7:8" x14ac:dyDescent="0.2">
      <c r="G353" s="1320"/>
      <c r="H353" s="1320"/>
    </row>
    <row r="354" spans="7:8" x14ac:dyDescent="0.2">
      <c r="G354" s="1320"/>
      <c r="H354" s="1320"/>
    </row>
    <row r="355" spans="7:8" x14ac:dyDescent="0.2">
      <c r="G355" s="1320"/>
      <c r="H355" s="1320"/>
    </row>
    <row r="356" spans="7:8" x14ac:dyDescent="0.2">
      <c r="G356" s="1320"/>
      <c r="H356" s="1320"/>
    </row>
    <row r="357" spans="7:8" x14ac:dyDescent="0.2">
      <c r="G357" s="1320"/>
      <c r="H357" s="1320"/>
    </row>
    <row r="358" spans="7:8" x14ac:dyDescent="0.2">
      <c r="G358" s="1320"/>
      <c r="H358" s="1320"/>
    </row>
    <row r="359" spans="7:8" x14ac:dyDescent="0.2">
      <c r="G359" s="1320"/>
      <c r="H359" s="1320"/>
    </row>
    <row r="360" spans="7:8" x14ac:dyDescent="0.2">
      <c r="G360" s="1320"/>
      <c r="H360" s="1320"/>
    </row>
    <row r="361" spans="7:8" x14ac:dyDescent="0.2">
      <c r="G361" s="1320"/>
      <c r="H361" s="1320"/>
    </row>
    <row r="362" spans="7:8" x14ac:dyDescent="0.2">
      <c r="G362" s="1320"/>
      <c r="H362" s="1320"/>
    </row>
    <row r="363" spans="7:8" x14ac:dyDescent="0.2">
      <c r="G363" s="1320"/>
      <c r="H363" s="1320"/>
    </row>
    <row r="364" spans="7:8" x14ac:dyDescent="0.2">
      <c r="G364" s="1320"/>
      <c r="H364" s="1320"/>
    </row>
    <row r="365" spans="7:8" x14ac:dyDescent="0.2">
      <c r="G365" s="1320"/>
      <c r="H365" s="1320"/>
    </row>
    <row r="366" spans="7:8" x14ac:dyDescent="0.2">
      <c r="G366" s="1320"/>
      <c r="H366" s="1320"/>
    </row>
    <row r="367" spans="7:8" x14ac:dyDescent="0.2">
      <c r="G367" s="1320"/>
      <c r="H367" s="1320"/>
    </row>
    <row r="368" spans="7:8" x14ac:dyDescent="0.2">
      <c r="G368" s="1320"/>
      <c r="H368" s="1320"/>
    </row>
    <row r="369" spans="7:8" x14ac:dyDescent="0.2">
      <c r="G369" s="1320"/>
      <c r="H369" s="1320"/>
    </row>
    <row r="370" spans="7:8" x14ac:dyDescent="0.2">
      <c r="G370" s="1320"/>
      <c r="H370" s="1320"/>
    </row>
    <row r="371" spans="7:8" x14ac:dyDescent="0.2">
      <c r="G371" s="1320"/>
      <c r="H371" s="1320"/>
    </row>
    <row r="372" spans="7:8" x14ac:dyDescent="0.2">
      <c r="G372" s="1320"/>
      <c r="H372" s="1320"/>
    </row>
    <row r="373" spans="7:8" x14ac:dyDescent="0.2">
      <c r="G373" s="1320"/>
      <c r="H373" s="1320"/>
    </row>
    <row r="374" spans="7:8" x14ac:dyDescent="0.2">
      <c r="G374" s="1320"/>
      <c r="H374" s="1320"/>
    </row>
    <row r="375" spans="7:8" x14ac:dyDescent="0.2">
      <c r="G375" s="1320"/>
      <c r="H375" s="1320"/>
    </row>
    <row r="376" spans="7:8" x14ac:dyDescent="0.2">
      <c r="G376" s="1320"/>
      <c r="H376" s="1320"/>
    </row>
    <row r="377" spans="7:8" x14ac:dyDescent="0.2">
      <c r="G377" s="1320"/>
      <c r="H377" s="1320"/>
    </row>
    <row r="378" spans="7:8" x14ac:dyDescent="0.2">
      <c r="G378" s="1320"/>
      <c r="H378" s="1320"/>
    </row>
    <row r="379" spans="7:8" x14ac:dyDescent="0.2">
      <c r="G379" s="1320"/>
      <c r="H379" s="1320"/>
    </row>
    <row r="380" spans="7:8" x14ac:dyDescent="0.2">
      <c r="G380" s="1320"/>
      <c r="H380" s="1320"/>
    </row>
    <row r="381" spans="7:8" x14ac:dyDescent="0.2">
      <c r="G381" s="1320"/>
      <c r="H381" s="1320"/>
    </row>
    <row r="382" spans="7:8" x14ac:dyDescent="0.2">
      <c r="G382" s="1320"/>
      <c r="H382" s="1320"/>
    </row>
    <row r="383" spans="7:8" x14ac:dyDescent="0.2">
      <c r="G383" s="1320"/>
      <c r="H383" s="1320"/>
    </row>
    <row r="384" spans="7:8" x14ac:dyDescent="0.2">
      <c r="G384" s="1320"/>
      <c r="H384" s="1320"/>
    </row>
    <row r="385" spans="7:8" x14ac:dyDescent="0.2">
      <c r="G385" s="1320"/>
      <c r="H385" s="1320"/>
    </row>
    <row r="386" spans="7:8" x14ac:dyDescent="0.2">
      <c r="G386" s="1320"/>
      <c r="H386" s="1320"/>
    </row>
    <row r="387" spans="7:8" x14ac:dyDescent="0.2">
      <c r="G387" s="1320"/>
      <c r="H387" s="1320"/>
    </row>
    <row r="388" spans="7:8" x14ac:dyDescent="0.2">
      <c r="G388" s="1320"/>
      <c r="H388" s="1320"/>
    </row>
    <row r="389" spans="7:8" x14ac:dyDescent="0.2">
      <c r="G389" s="1320"/>
      <c r="H389" s="1320"/>
    </row>
    <row r="390" spans="7:8" x14ac:dyDescent="0.2">
      <c r="G390" s="1320"/>
      <c r="H390" s="1320"/>
    </row>
    <row r="391" spans="7:8" x14ac:dyDescent="0.2">
      <c r="G391" s="1320"/>
      <c r="H391" s="1320"/>
    </row>
    <row r="392" spans="7:8" x14ac:dyDescent="0.2">
      <c r="G392" s="1320"/>
      <c r="H392" s="1320"/>
    </row>
    <row r="393" spans="7:8" x14ac:dyDescent="0.2">
      <c r="G393" s="1320"/>
      <c r="H393" s="1320"/>
    </row>
    <row r="394" spans="7:8" x14ac:dyDescent="0.2">
      <c r="G394" s="1320"/>
      <c r="H394" s="1320"/>
    </row>
    <row r="395" spans="7:8" x14ac:dyDescent="0.2">
      <c r="G395" s="1320"/>
      <c r="H395" s="1320"/>
    </row>
    <row r="396" spans="7:8" x14ac:dyDescent="0.2">
      <c r="G396" s="1320"/>
      <c r="H396" s="1320"/>
    </row>
    <row r="397" spans="7:8" x14ac:dyDescent="0.2">
      <c r="G397" s="1320"/>
      <c r="H397" s="1320"/>
    </row>
    <row r="398" spans="7:8" x14ac:dyDescent="0.2">
      <c r="G398" s="1320"/>
      <c r="H398" s="1320"/>
    </row>
    <row r="399" spans="7:8" x14ac:dyDescent="0.2">
      <c r="G399" s="1320"/>
      <c r="H399" s="1320"/>
    </row>
    <row r="400" spans="7:8" x14ac:dyDescent="0.2">
      <c r="G400" s="1320"/>
      <c r="H400" s="1320"/>
    </row>
    <row r="401" spans="7:8" x14ac:dyDescent="0.2">
      <c r="G401" s="1320"/>
      <c r="H401" s="1320"/>
    </row>
    <row r="402" spans="7:8" x14ac:dyDescent="0.2">
      <c r="G402" s="1320"/>
      <c r="H402" s="1320"/>
    </row>
    <row r="403" spans="7:8" x14ac:dyDescent="0.2">
      <c r="G403" s="1320"/>
      <c r="H403" s="1320"/>
    </row>
    <row r="404" spans="7:8" x14ac:dyDescent="0.2">
      <c r="G404" s="1320"/>
      <c r="H404" s="1320"/>
    </row>
    <row r="405" spans="7:8" x14ac:dyDescent="0.2">
      <c r="G405" s="1320"/>
      <c r="H405" s="1320"/>
    </row>
    <row r="406" spans="7:8" x14ac:dyDescent="0.2">
      <c r="G406" s="1320"/>
      <c r="H406" s="1320"/>
    </row>
    <row r="407" spans="7:8" x14ac:dyDescent="0.2">
      <c r="G407" s="1320"/>
      <c r="H407" s="1320"/>
    </row>
    <row r="408" spans="7:8" x14ac:dyDescent="0.2">
      <c r="G408" s="1320"/>
      <c r="H408" s="1320"/>
    </row>
    <row r="409" spans="7:8" x14ac:dyDescent="0.2">
      <c r="G409" s="1320"/>
      <c r="H409" s="1320"/>
    </row>
    <row r="410" spans="7:8" x14ac:dyDescent="0.2">
      <c r="G410" s="1320"/>
      <c r="H410" s="1320"/>
    </row>
    <row r="411" spans="7:8" x14ac:dyDescent="0.2">
      <c r="G411" s="1320"/>
      <c r="H411" s="1320"/>
    </row>
    <row r="412" spans="7:8" x14ac:dyDescent="0.2">
      <c r="G412" s="1320"/>
      <c r="H412" s="1320"/>
    </row>
    <row r="413" spans="7:8" x14ac:dyDescent="0.2">
      <c r="G413" s="1320"/>
      <c r="H413" s="1320"/>
    </row>
    <row r="414" spans="7:8" x14ac:dyDescent="0.2">
      <c r="G414" s="1320"/>
      <c r="H414" s="1320"/>
    </row>
    <row r="415" spans="7:8" x14ac:dyDescent="0.2">
      <c r="G415" s="1320"/>
      <c r="H415" s="1320"/>
    </row>
    <row r="416" spans="7:8" x14ac:dyDescent="0.2">
      <c r="G416" s="1320"/>
      <c r="H416" s="1320"/>
    </row>
    <row r="417" spans="7:8" x14ac:dyDescent="0.2">
      <c r="G417" s="1320"/>
      <c r="H417" s="1320"/>
    </row>
    <row r="418" spans="7:8" x14ac:dyDescent="0.2">
      <c r="G418" s="1320"/>
      <c r="H418" s="1320"/>
    </row>
    <row r="419" spans="7:8" x14ac:dyDescent="0.2">
      <c r="G419" s="1320"/>
      <c r="H419" s="1320"/>
    </row>
    <row r="420" spans="7:8" x14ac:dyDescent="0.2">
      <c r="G420" s="1320"/>
      <c r="H420" s="1320"/>
    </row>
    <row r="421" spans="7:8" x14ac:dyDescent="0.2">
      <c r="G421" s="1320"/>
      <c r="H421" s="1320"/>
    </row>
    <row r="422" spans="7:8" x14ac:dyDescent="0.2">
      <c r="G422" s="1320"/>
      <c r="H422" s="1320"/>
    </row>
    <row r="423" spans="7:8" x14ac:dyDescent="0.2">
      <c r="G423" s="1320"/>
      <c r="H423" s="1320"/>
    </row>
    <row r="424" spans="7:8" x14ac:dyDescent="0.2">
      <c r="G424" s="1320"/>
      <c r="H424" s="1320"/>
    </row>
    <row r="425" spans="7:8" x14ac:dyDescent="0.2">
      <c r="G425" s="1320"/>
      <c r="H425" s="1320"/>
    </row>
    <row r="426" spans="7:8" x14ac:dyDescent="0.2">
      <c r="G426" s="1320"/>
      <c r="H426" s="1320"/>
    </row>
    <row r="427" spans="7:8" x14ac:dyDescent="0.2">
      <c r="G427" s="1320"/>
      <c r="H427" s="1320"/>
    </row>
    <row r="428" spans="7:8" x14ac:dyDescent="0.2">
      <c r="G428" s="1320"/>
      <c r="H428" s="1320"/>
    </row>
    <row r="429" spans="7:8" x14ac:dyDescent="0.2">
      <c r="G429" s="1320"/>
      <c r="H429" s="1320"/>
    </row>
    <row r="430" spans="7:8" x14ac:dyDescent="0.2">
      <c r="G430" s="1320"/>
      <c r="H430" s="1320"/>
    </row>
    <row r="431" spans="7:8" x14ac:dyDescent="0.2">
      <c r="G431" s="1320"/>
      <c r="H431" s="1320"/>
    </row>
    <row r="432" spans="7:8" x14ac:dyDescent="0.2">
      <c r="G432" s="1320"/>
      <c r="H432" s="1320"/>
    </row>
    <row r="433" spans="7:8" x14ac:dyDescent="0.2">
      <c r="G433" s="1320"/>
      <c r="H433" s="1320"/>
    </row>
    <row r="434" spans="7:8" x14ac:dyDescent="0.2">
      <c r="G434" s="1320"/>
      <c r="H434" s="1320"/>
    </row>
    <row r="435" spans="7:8" x14ac:dyDescent="0.2">
      <c r="G435" s="1320"/>
      <c r="H435" s="1320"/>
    </row>
    <row r="436" spans="7:8" x14ac:dyDescent="0.2">
      <c r="G436" s="1320"/>
      <c r="H436" s="1320"/>
    </row>
    <row r="437" spans="7:8" x14ac:dyDescent="0.2">
      <c r="G437" s="1320"/>
      <c r="H437" s="1320"/>
    </row>
    <row r="438" spans="7:8" x14ac:dyDescent="0.2">
      <c r="G438" s="1320"/>
      <c r="H438" s="1320"/>
    </row>
    <row r="439" spans="7:8" x14ac:dyDescent="0.2">
      <c r="G439" s="1320"/>
      <c r="H439" s="1320"/>
    </row>
    <row r="440" spans="7:8" x14ac:dyDescent="0.2">
      <c r="G440" s="1320"/>
      <c r="H440" s="1320"/>
    </row>
    <row r="441" spans="7:8" x14ac:dyDescent="0.2">
      <c r="G441" s="1320"/>
      <c r="H441" s="1320"/>
    </row>
    <row r="442" spans="7:8" x14ac:dyDescent="0.2">
      <c r="G442" s="1320"/>
      <c r="H442" s="1320"/>
    </row>
    <row r="443" spans="7:8" x14ac:dyDescent="0.2">
      <c r="G443" s="1320"/>
      <c r="H443" s="1320"/>
    </row>
    <row r="444" spans="7:8" x14ac:dyDescent="0.2">
      <c r="G444" s="1320"/>
      <c r="H444" s="1320"/>
    </row>
    <row r="445" spans="7:8" x14ac:dyDescent="0.2">
      <c r="G445" s="1320"/>
      <c r="H445" s="1320"/>
    </row>
    <row r="446" spans="7:8" x14ac:dyDescent="0.2">
      <c r="G446" s="1320"/>
      <c r="H446" s="1320"/>
    </row>
    <row r="447" spans="7:8" x14ac:dyDescent="0.2">
      <c r="G447" s="1320"/>
      <c r="H447" s="1320"/>
    </row>
    <row r="448" spans="7:8" x14ac:dyDescent="0.2">
      <c r="G448" s="1320"/>
      <c r="H448" s="1320"/>
    </row>
    <row r="449" spans="7:8" x14ac:dyDescent="0.2">
      <c r="G449" s="1320"/>
      <c r="H449" s="1320"/>
    </row>
    <row r="450" spans="7:8" x14ac:dyDescent="0.2">
      <c r="G450" s="1320"/>
      <c r="H450" s="1320"/>
    </row>
    <row r="451" spans="7:8" x14ac:dyDescent="0.2">
      <c r="G451" s="1320"/>
      <c r="H451" s="1320"/>
    </row>
    <row r="452" spans="7:8" x14ac:dyDescent="0.2">
      <c r="G452" s="1320"/>
      <c r="H452" s="1320"/>
    </row>
    <row r="453" spans="7:8" x14ac:dyDescent="0.2">
      <c r="G453" s="1320"/>
      <c r="H453" s="1320"/>
    </row>
    <row r="454" spans="7:8" x14ac:dyDescent="0.2">
      <c r="G454" s="1320"/>
      <c r="H454" s="1320"/>
    </row>
    <row r="455" spans="7:8" x14ac:dyDescent="0.2">
      <c r="G455" s="1320"/>
      <c r="H455" s="1320"/>
    </row>
    <row r="456" spans="7:8" x14ac:dyDescent="0.2">
      <c r="G456" s="1320"/>
      <c r="H456" s="1320"/>
    </row>
    <row r="457" spans="7:8" x14ac:dyDescent="0.2">
      <c r="G457" s="1320"/>
      <c r="H457" s="1320"/>
    </row>
    <row r="458" spans="7:8" x14ac:dyDescent="0.2">
      <c r="G458" s="1320"/>
      <c r="H458" s="1320"/>
    </row>
    <row r="459" spans="7:8" x14ac:dyDescent="0.2">
      <c r="G459" s="1320"/>
      <c r="H459" s="1320"/>
    </row>
    <row r="460" spans="7:8" x14ac:dyDescent="0.2">
      <c r="G460" s="1320"/>
      <c r="H460" s="1320"/>
    </row>
    <row r="461" spans="7:8" x14ac:dyDescent="0.2">
      <c r="G461" s="1320"/>
      <c r="H461" s="1320"/>
    </row>
    <row r="462" spans="7:8" x14ac:dyDescent="0.2">
      <c r="G462" s="1320"/>
      <c r="H462" s="1320"/>
    </row>
    <row r="463" spans="7:8" x14ac:dyDescent="0.2">
      <c r="G463" s="1320"/>
      <c r="H463" s="1320"/>
    </row>
    <row r="464" spans="7:8" x14ac:dyDescent="0.2">
      <c r="G464" s="1320"/>
      <c r="H464" s="1320"/>
    </row>
    <row r="465" spans="7:8" x14ac:dyDescent="0.2">
      <c r="G465" s="1320"/>
      <c r="H465" s="1320"/>
    </row>
    <row r="466" spans="7:8" x14ac:dyDescent="0.2">
      <c r="G466" s="1320"/>
      <c r="H466" s="1320"/>
    </row>
    <row r="467" spans="7:8" x14ac:dyDescent="0.2">
      <c r="G467" s="1320"/>
      <c r="H467" s="1320"/>
    </row>
    <row r="468" spans="7:8" x14ac:dyDescent="0.2">
      <c r="G468" s="1320"/>
      <c r="H468" s="1320"/>
    </row>
    <row r="469" spans="7:8" x14ac:dyDescent="0.2">
      <c r="G469" s="1320"/>
      <c r="H469" s="1320"/>
    </row>
    <row r="470" spans="7:8" x14ac:dyDescent="0.2">
      <c r="G470" s="1320"/>
      <c r="H470" s="1320"/>
    </row>
    <row r="471" spans="7:8" x14ac:dyDescent="0.2">
      <c r="G471" s="1320"/>
      <c r="H471" s="1320"/>
    </row>
    <row r="472" spans="7:8" x14ac:dyDescent="0.2">
      <c r="G472" s="1320"/>
      <c r="H472" s="1320"/>
    </row>
    <row r="473" spans="7:8" x14ac:dyDescent="0.2">
      <c r="G473" s="1320"/>
      <c r="H473" s="1320"/>
    </row>
    <row r="474" spans="7:8" x14ac:dyDescent="0.2">
      <c r="G474" s="1320"/>
      <c r="H474" s="1320"/>
    </row>
    <row r="475" spans="7:8" x14ac:dyDescent="0.2">
      <c r="G475" s="1320"/>
      <c r="H475" s="1320"/>
    </row>
    <row r="476" spans="7:8" x14ac:dyDescent="0.2">
      <c r="G476" s="1320"/>
      <c r="H476" s="1320"/>
    </row>
    <row r="477" spans="7:8" x14ac:dyDescent="0.2">
      <c r="G477" s="1320"/>
      <c r="H477" s="1320"/>
    </row>
    <row r="478" spans="7:8" x14ac:dyDescent="0.2">
      <c r="G478" s="1320"/>
      <c r="H478" s="1320"/>
    </row>
    <row r="479" spans="7:8" x14ac:dyDescent="0.2">
      <c r="G479" s="1320"/>
      <c r="H479" s="1320"/>
    </row>
    <row r="480" spans="7:8" x14ac:dyDescent="0.2">
      <c r="G480" s="1320"/>
      <c r="H480" s="1320"/>
    </row>
    <row r="481" spans="7:8" x14ac:dyDescent="0.2">
      <c r="G481" s="1320"/>
      <c r="H481" s="1320"/>
    </row>
    <row r="482" spans="7:8" x14ac:dyDescent="0.2">
      <c r="G482" s="1320"/>
      <c r="H482" s="1320"/>
    </row>
    <row r="483" spans="7:8" x14ac:dyDescent="0.2">
      <c r="G483" s="1320"/>
      <c r="H483" s="1320"/>
    </row>
    <row r="484" spans="7:8" x14ac:dyDescent="0.2">
      <c r="G484" s="1320"/>
      <c r="H484" s="1320"/>
    </row>
    <row r="485" spans="7:8" x14ac:dyDescent="0.2">
      <c r="G485" s="1320"/>
      <c r="H485" s="1320"/>
    </row>
    <row r="486" spans="7:8" x14ac:dyDescent="0.2">
      <c r="G486" s="1320"/>
      <c r="H486" s="1320"/>
    </row>
    <row r="487" spans="7:8" x14ac:dyDescent="0.2">
      <c r="G487" s="1320"/>
      <c r="H487" s="1320"/>
    </row>
    <row r="488" spans="7:8" x14ac:dyDescent="0.2">
      <c r="G488" s="1320"/>
      <c r="H488" s="1320"/>
    </row>
    <row r="489" spans="7:8" x14ac:dyDescent="0.2">
      <c r="G489" s="1320"/>
      <c r="H489" s="1320"/>
    </row>
    <row r="490" spans="7:8" x14ac:dyDescent="0.2">
      <c r="G490" s="1320"/>
      <c r="H490" s="1320"/>
    </row>
    <row r="491" spans="7:8" x14ac:dyDescent="0.2">
      <c r="G491" s="1320"/>
      <c r="H491" s="1320"/>
    </row>
    <row r="492" spans="7:8" x14ac:dyDescent="0.2">
      <c r="G492" s="1320"/>
      <c r="H492" s="1320"/>
    </row>
    <row r="493" spans="7:8" x14ac:dyDescent="0.2">
      <c r="G493" s="1320"/>
      <c r="H493" s="1320"/>
    </row>
    <row r="494" spans="7:8" x14ac:dyDescent="0.2">
      <c r="G494" s="1320"/>
      <c r="H494" s="1320"/>
    </row>
    <row r="495" spans="7:8" x14ac:dyDescent="0.2">
      <c r="G495" s="1320"/>
      <c r="H495" s="1320"/>
    </row>
    <row r="496" spans="7:8" x14ac:dyDescent="0.2">
      <c r="G496" s="1320"/>
      <c r="H496" s="1320"/>
    </row>
    <row r="497" spans="7:8" x14ac:dyDescent="0.2">
      <c r="G497" s="1320"/>
      <c r="H497" s="1320"/>
    </row>
    <row r="498" spans="7:8" x14ac:dyDescent="0.2">
      <c r="G498" s="1320"/>
      <c r="H498" s="784"/>
    </row>
    <row r="499" spans="7:8" x14ac:dyDescent="0.2">
      <c r="G499" s="1320"/>
      <c r="H499" s="784"/>
    </row>
  </sheetData>
  <mergeCells count="186">
    <mergeCell ref="I2:J2"/>
    <mergeCell ref="K56:K57"/>
    <mergeCell ref="L56:L57"/>
    <mergeCell ref="M56:M57"/>
    <mergeCell ref="J108:J110"/>
    <mergeCell ref="J120:J121"/>
    <mergeCell ref="D198:D200"/>
    <mergeCell ref="J237:J238"/>
    <mergeCell ref="J233:J234"/>
    <mergeCell ref="D62:D63"/>
    <mergeCell ref="E65:E66"/>
    <mergeCell ref="D69:D71"/>
    <mergeCell ref="D78:D80"/>
    <mergeCell ref="D92:D95"/>
    <mergeCell ref="J94:J95"/>
    <mergeCell ref="D100:D101"/>
    <mergeCell ref="C104:F104"/>
    <mergeCell ref="B105:F105"/>
    <mergeCell ref="B106:J106"/>
    <mergeCell ref="C107:J107"/>
    <mergeCell ref="D96:D97"/>
    <mergeCell ref="J96:J97"/>
    <mergeCell ref="D98:D99"/>
    <mergeCell ref="J98:J99"/>
    <mergeCell ref="A13:J13"/>
    <mergeCell ref="B14:J14"/>
    <mergeCell ref="C15:J15"/>
    <mergeCell ref="D23:D25"/>
    <mergeCell ref="D16:D17"/>
    <mergeCell ref="A12:J12"/>
    <mergeCell ref="E9:E11"/>
    <mergeCell ref="F9:F11"/>
    <mergeCell ref="G9:G11"/>
    <mergeCell ref="H9:H11"/>
    <mergeCell ref="A9:A11"/>
    <mergeCell ref="B9:B11"/>
    <mergeCell ref="C9:C11"/>
    <mergeCell ref="D9:D11"/>
    <mergeCell ref="A4:M4"/>
    <mergeCell ref="A5:M5"/>
    <mergeCell ref="A6:M6"/>
    <mergeCell ref="A7:J7"/>
    <mergeCell ref="J8:M8"/>
    <mergeCell ref="I9:I11"/>
    <mergeCell ref="J9:M9"/>
    <mergeCell ref="J10:J11"/>
    <mergeCell ref="K10:M10"/>
    <mergeCell ref="L45:L46"/>
    <mergeCell ref="J49:J50"/>
    <mergeCell ref="D33:D34"/>
    <mergeCell ref="O33:O34"/>
    <mergeCell ref="D35:D38"/>
    <mergeCell ref="D39:D40"/>
    <mergeCell ref="O39:Q40"/>
    <mergeCell ref="D26:D27"/>
    <mergeCell ref="D28:D29"/>
    <mergeCell ref="F28:F29"/>
    <mergeCell ref="D30:D32"/>
    <mergeCell ref="D52:D54"/>
    <mergeCell ref="D55:D58"/>
    <mergeCell ref="F55:F56"/>
    <mergeCell ref="D43:D44"/>
    <mergeCell ref="D45:D46"/>
    <mergeCell ref="J45:J46"/>
    <mergeCell ref="J56:J58"/>
    <mergeCell ref="E56:E57"/>
    <mergeCell ref="D89:D91"/>
    <mergeCell ref="J90:J91"/>
    <mergeCell ref="O85:Q86"/>
    <mergeCell ref="D86:D87"/>
    <mergeCell ref="E86:E87"/>
    <mergeCell ref="J86:J87"/>
    <mergeCell ref="F79:F80"/>
    <mergeCell ref="O81:P81"/>
    <mergeCell ref="E82:F82"/>
    <mergeCell ref="D81:D82"/>
    <mergeCell ref="D83:D84"/>
    <mergeCell ref="J102:J103"/>
    <mergeCell ref="D120:D122"/>
    <mergeCell ref="D124:D127"/>
    <mergeCell ref="N124:O124"/>
    <mergeCell ref="A108:A110"/>
    <mergeCell ref="B108:B110"/>
    <mergeCell ref="C108:C110"/>
    <mergeCell ref="D108:D110"/>
    <mergeCell ref="E108:E110"/>
    <mergeCell ref="D102:D103"/>
    <mergeCell ref="J128:J129"/>
    <mergeCell ref="D128:D130"/>
    <mergeCell ref="D111:D112"/>
    <mergeCell ref="D139:D141"/>
    <mergeCell ref="O139:Q140"/>
    <mergeCell ref="D142:D143"/>
    <mergeCell ref="J142:J143"/>
    <mergeCell ref="K142:K143"/>
    <mergeCell ref="D135:D136"/>
    <mergeCell ref="D137:D138"/>
    <mergeCell ref="F137:F138"/>
    <mergeCell ref="D131:D134"/>
    <mergeCell ref="E132:E133"/>
    <mergeCell ref="J131:J134"/>
    <mergeCell ref="D155:D156"/>
    <mergeCell ref="F155:F156"/>
    <mergeCell ref="D157:D159"/>
    <mergeCell ref="O157:R159"/>
    <mergeCell ref="E158:E159"/>
    <mergeCell ref="D149:D150"/>
    <mergeCell ref="D151:D154"/>
    <mergeCell ref="D144:D145"/>
    <mergeCell ref="F144:F145"/>
    <mergeCell ref="O144:Q145"/>
    <mergeCell ref="D147:D148"/>
    <mergeCell ref="J147:J148"/>
    <mergeCell ref="K147:K148"/>
    <mergeCell ref="L147:L148"/>
    <mergeCell ref="M147:M148"/>
    <mergeCell ref="E171:F171"/>
    <mergeCell ref="D174:D175"/>
    <mergeCell ref="F174:F175"/>
    <mergeCell ref="N164:P164"/>
    <mergeCell ref="O166:P166"/>
    <mergeCell ref="D167:D168"/>
    <mergeCell ref="O168:S168"/>
    <mergeCell ref="D161:D163"/>
    <mergeCell ref="J161:J163"/>
    <mergeCell ref="D164:D166"/>
    <mergeCell ref="D169:D171"/>
    <mergeCell ref="C182:F182"/>
    <mergeCell ref="C183:J183"/>
    <mergeCell ref="D186:D187"/>
    <mergeCell ref="D188:D189"/>
    <mergeCell ref="D190:D192"/>
    <mergeCell ref="G177:G178"/>
    <mergeCell ref="H177:H178"/>
    <mergeCell ref="I177:I178"/>
    <mergeCell ref="D180:D181"/>
    <mergeCell ref="J180:J181"/>
    <mergeCell ref="E181:F181"/>
    <mergeCell ref="D177:D178"/>
    <mergeCell ref="E177:E178"/>
    <mergeCell ref="F177:F178"/>
    <mergeCell ref="D196:D197"/>
    <mergeCell ref="B245:F245"/>
    <mergeCell ref="D229:D230"/>
    <mergeCell ref="E229:E230"/>
    <mergeCell ref="D233:D235"/>
    <mergeCell ref="D231:D232"/>
    <mergeCell ref="J215:J217"/>
    <mergeCell ref="D221:D222"/>
    <mergeCell ref="E221:E222"/>
    <mergeCell ref="A227:A228"/>
    <mergeCell ref="B227:B228"/>
    <mergeCell ref="D227:D228"/>
    <mergeCell ref="E227:E228"/>
    <mergeCell ref="J227:J228"/>
    <mergeCell ref="I1:M1"/>
    <mergeCell ref="D47:D49"/>
    <mergeCell ref="A263:F263"/>
    <mergeCell ref="A264:F264"/>
    <mergeCell ref="A248:F248"/>
    <mergeCell ref="A249:F249"/>
    <mergeCell ref="A250:F250"/>
    <mergeCell ref="A251:F251"/>
    <mergeCell ref="J242:J243"/>
    <mergeCell ref="C244:F244"/>
    <mergeCell ref="B246:F246"/>
    <mergeCell ref="A247:J247"/>
    <mergeCell ref="D208:D209"/>
    <mergeCell ref="C202:F202"/>
    <mergeCell ref="C203:J203"/>
    <mergeCell ref="D204:D206"/>
    <mergeCell ref="D194:D195"/>
    <mergeCell ref="F194:F195"/>
    <mergeCell ref="H194:H195"/>
    <mergeCell ref="A265:J265"/>
    <mergeCell ref="A258:F258"/>
    <mergeCell ref="A259:F259"/>
    <mergeCell ref="A260:F260"/>
    <mergeCell ref="A261:F261"/>
    <mergeCell ref="A262:F262"/>
    <mergeCell ref="A252:F252"/>
    <mergeCell ref="A253:F253"/>
    <mergeCell ref="A254:F254"/>
    <mergeCell ref="A255:F255"/>
    <mergeCell ref="A256:F256"/>
    <mergeCell ref="A257:F257"/>
  </mergeCells>
  <pageMargins left="0.78740157480314965" right="0.39370078740157483" top="0.39370078740157483" bottom="0.39370078740157483" header="0" footer="0"/>
  <pageSetup paperSize="9" scale="75" orientation="portrait" r:id="rId1"/>
  <rowBreaks count="6" manualBreakCount="6">
    <brk id="51" max="12" man="1"/>
    <brk id="82" max="12" man="1"/>
    <brk id="127" max="12" man="1"/>
    <brk id="168" max="12" man="1"/>
    <brk id="209" max="12" man="1"/>
    <brk id="246" max="12" man="1"/>
  </rowBreaks>
  <colBreaks count="1" manualBreakCount="1">
    <brk id="13"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99"/>
  <sheetViews>
    <sheetView workbookViewId="0">
      <selection activeCell="A5" sqref="A5:M5"/>
    </sheetView>
  </sheetViews>
  <sheetFormatPr defaultColWidth="9.28515625" defaultRowHeight="12.75" x14ac:dyDescent="0.2"/>
  <cols>
    <col min="1" max="3" width="3.28515625" style="105" customWidth="1"/>
    <col min="4" max="4" width="30.85546875" style="52" customWidth="1"/>
    <col min="5" max="5" width="3.42578125" style="106" customWidth="1"/>
    <col min="6" max="6" width="6.5703125" style="14" customWidth="1"/>
    <col min="7" max="7" width="8.5703125" style="575" customWidth="1"/>
    <col min="8" max="8" width="8.7109375" style="564" customWidth="1"/>
    <col min="9" max="9" width="9" style="1665" customWidth="1"/>
    <col min="10" max="10" width="26" style="52" customWidth="1"/>
    <col min="11" max="11" width="6.42578125" style="52" customWidth="1"/>
    <col min="12" max="12" width="6.28515625" style="52" customWidth="1"/>
    <col min="13" max="13" width="6.42578125" style="14" customWidth="1"/>
    <col min="14" max="14" width="6.42578125" style="1106" customWidth="1"/>
    <col min="15" max="15" width="9.28515625" style="16"/>
    <col min="16" max="16" width="10.140625" style="16" bestFit="1" customWidth="1"/>
    <col min="17" max="16384" width="9.28515625" style="16"/>
  </cols>
  <sheetData>
    <row r="1" spans="1:20" ht="34.5" customHeight="1" x14ac:dyDescent="0.2">
      <c r="G1" s="1665"/>
      <c r="H1" s="1665"/>
      <c r="I1" s="1962" t="s">
        <v>492</v>
      </c>
      <c r="J1" s="1962"/>
      <c r="K1" s="1962"/>
      <c r="L1" s="1962"/>
      <c r="M1" s="1962"/>
    </row>
    <row r="2" spans="1:20" ht="17.25" customHeight="1" x14ac:dyDescent="0.2">
      <c r="F2" s="1643"/>
      <c r="G2" s="1643"/>
      <c r="H2" s="1643"/>
      <c r="I2" s="2002" t="s">
        <v>493</v>
      </c>
      <c r="J2" s="2002"/>
      <c r="K2" s="1643"/>
      <c r="L2" s="1643"/>
      <c r="M2" s="1643"/>
      <c r="N2" s="1087"/>
      <c r="O2" s="1643"/>
      <c r="P2" s="1643"/>
      <c r="Q2" s="1643"/>
      <c r="R2" s="1643"/>
      <c r="S2" s="1643"/>
      <c r="T2" s="1643"/>
    </row>
    <row r="3" spans="1:20" ht="17.25" customHeight="1" x14ac:dyDescent="0.2">
      <c r="F3" s="1643"/>
      <c r="G3" s="1643"/>
      <c r="H3" s="1643"/>
      <c r="I3" s="1691"/>
      <c r="J3" s="1691"/>
      <c r="K3" s="1643"/>
      <c r="L3" s="1643"/>
      <c r="M3" s="1643"/>
      <c r="N3" s="1087"/>
      <c r="O3" s="1643"/>
      <c r="P3" s="1643"/>
      <c r="Q3" s="1643"/>
      <c r="R3" s="1643"/>
      <c r="S3" s="1643"/>
      <c r="T3" s="1643"/>
    </row>
    <row r="4" spans="1:20" ht="19.5" customHeight="1" x14ac:dyDescent="0.25">
      <c r="A4" s="1937" t="s">
        <v>486</v>
      </c>
      <c r="B4" s="1937"/>
      <c r="C4" s="1937"/>
      <c r="D4" s="1937"/>
      <c r="E4" s="1937"/>
      <c r="F4" s="1937"/>
      <c r="G4" s="1937"/>
      <c r="H4" s="1937"/>
      <c r="I4" s="1937"/>
      <c r="J4" s="1937"/>
      <c r="K4" s="1937"/>
      <c r="L4" s="1937"/>
      <c r="M4" s="1937"/>
      <c r="N4" s="1088"/>
      <c r="O4" s="817"/>
      <c r="P4" s="817"/>
      <c r="Q4" s="817"/>
      <c r="R4" s="817"/>
      <c r="S4" s="817"/>
      <c r="T4" s="817"/>
    </row>
    <row r="5" spans="1:20" ht="16.5" customHeight="1" x14ac:dyDescent="0.25">
      <c r="A5" s="1938" t="s">
        <v>22</v>
      </c>
      <c r="B5" s="1938"/>
      <c r="C5" s="1938"/>
      <c r="D5" s="1938"/>
      <c r="E5" s="1938"/>
      <c r="F5" s="1938"/>
      <c r="G5" s="1938"/>
      <c r="H5" s="1938"/>
      <c r="I5" s="1938"/>
      <c r="J5" s="1938"/>
      <c r="K5" s="1938"/>
      <c r="L5" s="1938"/>
      <c r="M5" s="1938"/>
      <c r="N5" s="1089"/>
      <c r="O5" s="818"/>
      <c r="P5" s="818"/>
      <c r="Q5" s="818"/>
      <c r="R5" s="818"/>
      <c r="S5" s="818"/>
      <c r="T5" s="818"/>
    </row>
    <row r="6" spans="1:20" s="15" customFormat="1" ht="15.75" customHeight="1" x14ac:dyDescent="0.25">
      <c r="A6" s="1939" t="s">
        <v>38</v>
      </c>
      <c r="B6" s="1939"/>
      <c r="C6" s="1939"/>
      <c r="D6" s="1939"/>
      <c r="E6" s="1939"/>
      <c r="F6" s="1939"/>
      <c r="G6" s="1939"/>
      <c r="H6" s="1939"/>
      <c r="I6" s="1939"/>
      <c r="J6" s="1939"/>
      <c r="K6" s="1939"/>
      <c r="L6" s="1939"/>
      <c r="M6" s="1939"/>
      <c r="N6" s="1090"/>
      <c r="O6" s="819"/>
      <c r="P6" s="819"/>
      <c r="Q6" s="819"/>
      <c r="R6" s="819"/>
      <c r="S6" s="819"/>
      <c r="T6" s="819"/>
    </row>
    <row r="7" spans="1:20" s="15" customFormat="1" ht="13.5" customHeight="1" x14ac:dyDescent="0.2">
      <c r="A7" s="1925"/>
      <c r="B7" s="1925"/>
      <c r="C7" s="1925"/>
      <c r="D7" s="1925"/>
      <c r="E7" s="1925"/>
      <c r="F7" s="1925"/>
      <c r="G7" s="1925"/>
      <c r="H7" s="1925"/>
      <c r="I7" s="1925"/>
      <c r="J7" s="1925"/>
      <c r="K7" s="1654"/>
      <c r="L7" s="1654"/>
      <c r="M7" s="1654"/>
      <c r="N7" s="1091"/>
    </row>
    <row r="8" spans="1:20" ht="18.75" customHeight="1" thickBot="1" x14ac:dyDescent="0.25">
      <c r="A8" s="33"/>
      <c r="B8" s="33"/>
      <c r="D8" s="1626"/>
      <c r="E8" s="107"/>
      <c r="F8" s="19"/>
      <c r="G8" s="633"/>
      <c r="H8" s="633"/>
      <c r="I8" s="633"/>
      <c r="J8" s="1946" t="s">
        <v>49</v>
      </c>
      <c r="K8" s="1946"/>
      <c r="L8" s="1946"/>
      <c r="M8" s="1946"/>
      <c r="N8" s="1092"/>
      <c r="O8" s="200"/>
    </row>
    <row r="9" spans="1:20" ht="21" customHeight="1" thickBot="1" x14ac:dyDescent="0.25">
      <c r="A9" s="1926" t="s">
        <v>200</v>
      </c>
      <c r="B9" s="1929" t="s">
        <v>7</v>
      </c>
      <c r="C9" s="1932" t="s">
        <v>8</v>
      </c>
      <c r="D9" s="1796" t="s">
        <v>19</v>
      </c>
      <c r="E9" s="1996" t="s">
        <v>201</v>
      </c>
      <c r="F9" s="1805" t="s">
        <v>9</v>
      </c>
      <c r="G9" s="1999" t="s">
        <v>495</v>
      </c>
      <c r="H9" s="1752" t="s">
        <v>205</v>
      </c>
      <c r="I9" s="1786" t="s">
        <v>443</v>
      </c>
      <c r="J9" s="1908" t="s">
        <v>199</v>
      </c>
      <c r="K9" s="1909"/>
      <c r="L9" s="1909"/>
      <c r="M9" s="1910"/>
      <c r="N9" s="1093"/>
      <c r="O9" s="200"/>
    </row>
    <row r="10" spans="1:20" ht="15.75" customHeight="1" x14ac:dyDescent="0.2">
      <c r="A10" s="1927"/>
      <c r="B10" s="1930"/>
      <c r="C10" s="1933"/>
      <c r="D10" s="1797"/>
      <c r="E10" s="1997"/>
      <c r="F10" s="1806"/>
      <c r="G10" s="2000"/>
      <c r="H10" s="1753"/>
      <c r="I10" s="1787"/>
      <c r="J10" s="1991" t="s">
        <v>19</v>
      </c>
      <c r="K10" s="1993" t="s">
        <v>193</v>
      </c>
      <c r="L10" s="1994"/>
      <c r="M10" s="1995"/>
      <c r="N10" s="51"/>
      <c r="O10" s="200"/>
    </row>
    <row r="11" spans="1:20" ht="117" customHeight="1" thickBot="1" x14ac:dyDescent="0.25">
      <c r="A11" s="1928"/>
      <c r="B11" s="1931"/>
      <c r="C11" s="1934"/>
      <c r="D11" s="1798"/>
      <c r="E11" s="1998"/>
      <c r="F11" s="1807"/>
      <c r="G11" s="2001"/>
      <c r="H11" s="1754"/>
      <c r="I11" s="1788"/>
      <c r="J11" s="1992"/>
      <c r="K11" s="1411" t="s">
        <v>203</v>
      </c>
      <c r="L11" s="643" t="s">
        <v>204</v>
      </c>
      <c r="M11" s="644" t="s">
        <v>444</v>
      </c>
      <c r="N11" s="1094"/>
      <c r="O11" s="200"/>
    </row>
    <row r="12" spans="1:20" ht="12.75" customHeight="1" x14ac:dyDescent="0.2">
      <c r="A12" s="1920" t="s">
        <v>43</v>
      </c>
      <c r="B12" s="1921"/>
      <c r="C12" s="1921"/>
      <c r="D12" s="1921"/>
      <c r="E12" s="1921"/>
      <c r="F12" s="1921"/>
      <c r="G12" s="1921"/>
      <c r="H12" s="1921"/>
      <c r="I12" s="1921"/>
      <c r="J12" s="1921"/>
      <c r="K12" s="634"/>
      <c r="L12" s="1651"/>
      <c r="M12" s="1337"/>
      <c r="N12" s="1095"/>
      <c r="O12" s="632"/>
    </row>
    <row r="13" spans="1:20" ht="15.75" customHeight="1" x14ac:dyDescent="0.2">
      <c r="A13" s="1923" t="s">
        <v>23</v>
      </c>
      <c r="B13" s="1924"/>
      <c r="C13" s="1924"/>
      <c r="D13" s="1924"/>
      <c r="E13" s="1924"/>
      <c r="F13" s="1924"/>
      <c r="G13" s="1924"/>
      <c r="H13" s="1924"/>
      <c r="I13" s="1924"/>
      <c r="J13" s="1924"/>
      <c r="K13" s="635"/>
      <c r="L13" s="1652"/>
      <c r="M13" s="636"/>
      <c r="N13" s="1096"/>
      <c r="O13" s="632"/>
    </row>
    <row r="14" spans="1:20" ht="15.75" customHeight="1" x14ac:dyDescent="0.2">
      <c r="A14" s="108" t="s">
        <v>10</v>
      </c>
      <c r="B14" s="1748" t="s">
        <v>27</v>
      </c>
      <c r="C14" s="1749"/>
      <c r="D14" s="1749"/>
      <c r="E14" s="1749"/>
      <c r="F14" s="1749"/>
      <c r="G14" s="1749"/>
      <c r="H14" s="1749"/>
      <c r="I14" s="1749"/>
      <c r="J14" s="1749"/>
      <c r="K14" s="637"/>
      <c r="L14" s="638"/>
      <c r="M14" s="639"/>
      <c r="N14" s="1095"/>
      <c r="O14" s="13"/>
    </row>
    <row r="15" spans="1:20" ht="15.75" customHeight="1" thickBot="1" x14ac:dyDescent="0.25">
      <c r="A15" s="109" t="s">
        <v>10</v>
      </c>
      <c r="B15" s="110" t="s">
        <v>10</v>
      </c>
      <c r="C15" s="1762" t="s">
        <v>46</v>
      </c>
      <c r="D15" s="1763"/>
      <c r="E15" s="1763"/>
      <c r="F15" s="1763"/>
      <c r="G15" s="1763"/>
      <c r="H15" s="1763"/>
      <c r="I15" s="1763"/>
      <c r="J15" s="1763"/>
      <c r="K15" s="640"/>
      <c r="L15" s="640"/>
      <c r="M15" s="641"/>
      <c r="N15" s="1097"/>
      <c r="O15" s="13"/>
    </row>
    <row r="16" spans="1:20" ht="15.75" customHeight="1" x14ac:dyDescent="0.2">
      <c r="A16" s="111" t="s">
        <v>10</v>
      </c>
      <c r="B16" s="112" t="s">
        <v>10</v>
      </c>
      <c r="C16" s="113" t="s">
        <v>10</v>
      </c>
      <c r="D16" s="1970" t="s">
        <v>35</v>
      </c>
      <c r="E16" s="114"/>
      <c r="F16" s="215" t="s">
        <v>11</v>
      </c>
      <c r="G16" s="405">
        <v>55498</v>
      </c>
      <c r="H16" s="96">
        <v>55739.6</v>
      </c>
      <c r="I16" s="1449">
        <v>55320.5</v>
      </c>
      <c r="J16" s="62"/>
      <c r="K16" s="5"/>
      <c r="L16" s="1326"/>
      <c r="M16" s="1648"/>
      <c r="N16" s="342"/>
      <c r="O16" s="13"/>
    </row>
    <row r="17" spans="1:16" ht="15" customHeight="1" x14ac:dyDescent="0.2">
      <c r="A17" s="108"/>
      <c r="B17" s="117"/>
      <c r="C17" s="121"/>
      <c r="D17" s="1821"/>
      <c r="E17" s="1448"/>
      <c r="F17" s="36" t="s">
        <v>14</v>
      </c>
      <c r="G17" s="8">
        <v>78666</v>
      </c>
      <c r="H17" s="76">
        <v>78661.899999999994</v>
      </c>
      <c r="I17" s="910">
        <v>78659.5</v>
      </c>
      <c r="J17" s="63"/>
      <c r="K17" s="1193"/>
      <c r="L17" s="1693"/>
      <c r="M17" s="1649"/>
      <c r="N17" s="342"/>
      <c r="O17" s="13"/>
    </row>
    <row r="18" spans="1:16" ht="15" customHeight="1" x14ac:dyDescent="0.2">
      <c r="A18" s="108"/>
      <c r="B18" s="117"/>
      <c r="C18" s="121"/>
      <c r="D18" s="1447"/>
      <c r="E18" s="1448"/>
      <c r="F18" s="36" t="s">
        <v>34</v>
      </c>
      <c r="G18" s="295">
        <v>7111.5</v>
      </c>
      <c r="H18" s="76">
        <v>7179.5</v>
      </c>
      <c r="I18" s="910">
        <v>7179.5</v>
      </c>
      <c r="J18" s="63"/>
      <c r="K18" s="1193"/>
      <c r="L18" s="1693"/>
      <c r="M18" s="1649"/>
      <c r="N18" s="342"/>
      <c r="O18" s="13"/>
    </row>
    <row r="19" spans="1:16" ht="16.5" customHeight="1" x14ac:dyDescent="0.2">
      <c r="A19" s="108"/>
      <c r="B19" s="117"/>
      <c r="C19" s="121"/>
      <c r="D19" s="1447"/>
      <c r="E19" s="1448"/>
      <c r="F19" s="1680" t="s">
        <v>42</v>
      </c>
      <c r="G19" s="1685">
        <v>13.7</v>
      </c>
      <c r="H19" s="76"/>
      <c r="I19" s="910"/>
      <c r="J19" s="63"/>
      <c r="K19" s="1193"/>
      <c r="L19" s="1693"/>
      <c r="M19" s="1649"/>
      <c r="N19" s="342"/>
      <c r="O19" s="13"/>
    </row>
    <row r="20" spans="1:16" ht="16.5" customHeight="1" x14ac:dyDescent="0.2">
      <c r="A20" s="108"/>
      <c r="B20" s="117"/>
      <c r="C20" s="121"/>
      <c r="D20" s="1447"/>
      <c r="E20" s="1448"/>
      <c r="F20" s="1680" t="s">
        <v>62</v>
      </c>
      <c r="G20" s="1685">
        <v>502.1</v>
      </c>
      <c r="H20" s="76"/>
      <c r="I20" s="910"/>
      <c r="J20" s="63"/>
      <c r="K20" s="1193"/>
      <c r="L20" s="1693"/>
      <c r="M20" s="1649"/>
      <c r="N20" s="342"/>
      <c r="O20" s="13"/>
    </row>
    <row r="21" spans="1:16" ht="16.5" customHeight="1" x14ac:dyDescent="0.2">
      <c r="A21" s="108"/>
      <c r="B21" s="117"/>
      <c r="C21" s="121"/>
      <c r="D21" s="1447"/>
      <c r="E21" s="1448"/>
      <c r="F21" s="1680" t="s">
        <v>124</v>
      </c>
      <c r="G21" s="1685">
        <v>91.9</v>
      </c>
      <c r="H21" s="76"/>
      <c r="I21" s="910"/>
      <c r="J21" s="63"/>
      <c r="K21" s="1193"/>
      <c r="L21" s="1693"/>
      <c r="M21" s="1649"/>
      <c r="N21" s="342"/>
      <c r="O21" s="13"/>
    </row>
    <row r="22" spans="1:16" ht="14.25" customHeight="1" x14ac:dyDescent="0.2">
      <c r="A22" s="108"/>
      <c r="B22" s="117"/>
      <c r="C22" s="121"/>
      <c r="D22" s="1447"/>
      <c r="E22" s="1448"/>
      <c r="F22" s="1632" t="s">
        <v>214</v>
      </c>
      <c r="G22" s="1684">
        <v>3380</v>
      </c>
      <c r="H22" s="1688">
        <v>5140</v>
      </c>
      <c r="I22" s="1419">
        <v>1980</v>
      </c>
      <c r="J22" s="63"/>
      <c r="K22" s="1193"/>
      <c r="L22" s="1693"/>
      <c r="M22" s="1649"/>
      <c r="N22" s="342"/>
      <c r="O22" s="13"/>
    </row>
    <row r="23" spans="1:16" ht="14.25" customHeight="1" x14ac:dyDescent="0.2">
      <c r="A23" s="108"/>
      <c r="B23" s="115"/>
      <c r="C23" s="116"/>
      <c r="D23" s="1716" t="s">
        <v>75</v>
      </c>
      <c r="E23" s="414" t="s">
        <v>135</v>
      </c>
      <c r="F23" s="1698" t="s">
        <v>475</v>
      </c>
      <c r="G23" s="1701">
        <v>27580.799999999999</v>
      </c>
      <c r="H23" s="1702">
        <v>27580.799999999999</v>
      </c>
      <c r="I23" s="1703">
        <v>27580.799999999999</v>
      </c>
      <c r="J23" s="1321" t="s">
        <v>66</v>
      </c>
      <c r="K23" s="6">
        <v>41</v>
      </c>
      <c r="L23" s="73">
        <v>42</v>
      </c>
      <c r="M23" s="89">
        <v>42</v>
      </c>
      <c r="N23" s="342"/>
      <c r="O23" s="13"/>
    </row>
    <row r="24" spans="1:16" ht="14.25" customHeight="1" x14ac:dyDescent="0.2">
      <c r="A24" s="108"/>
      <c r="B24" s="115"/>
      <c r="C24" s="116"/>
      <c r="D24" s="1717"/>
      <c r="E24" s="271" t="s">
        <v>213</v>
      </c>
      <c r="F24" s="1698" t="s">
        <v>476</v>
      </c>
      <c r="G24" s="1451">
        <v>17147.8</v>
      </c>
      <c r="H24" s="1702">
        <v>17147.8</v>
      </c>
      <c r="I24" s="1703">
        <v>17147.8</v>
      </c>
      <c r="J24" s="9" t="s">
        <v>67</v>
      </c>
      <c r="K24" s="1627">
        <v>7975</v>
      </c>
      <c r="L24" s="1629">
        <v>8075</v>
      </c>
      <c r="M24" s="1621">
        <v>8075</v>
      </c>
      <c r="N24" s="342"/>
      <c r="O24" s="13"/>
      <c r="P24" s="200"/>
    </row>
    <row r="25" spans="1:16" ht="15" customHeight="1" x14ac:dyDescent="0.2">
      <c r="A25" s="108"/>
      <c r="B25" s="115"/>
      <c r="C25" s="116"/>
      <c r="D25" s="1718"/>
      <c r="E25" s="271" t="s">
        <v>212</v>
      </c>
      <c r="F25" s="1698" t="s">
        <v>477</v>
      </c>
      <c r="G25" s="1701">
        <v>5179.5</v>
      </c>
      <c r="H25" s="1702">
        <v>5247.5</v>
      </c>
      <c r="I25" s="1703">
        <v>5247.5</v>
      </c>
      <c r="J25" s="1653"/>
      <c r="K25" s="339"/>
      <c r="L25" s="843"/>
      <c r="M25" s="906"/>
      <c r="N25" s="342"/>
      <c r="O25" s="13"/>
      <c r="P25" s="200"/>
    </row>
    <row r="26" spans="1:16" ht="15.75" customHeight="1" x14ac:dyDescent="0.2">
      <c r="A26" s="108"/>
      <c r="B26" s="117"/>
      <c r="C26" s="116"/>
      <c r="D26" s="1716" t="s">
        <v>129</v>
      </c>
      <c r="E26" s="1668" t="s">
        <v>212</v>
      </c>
      <c r="F26" s="1698" t="s">
        <v>476</v>
      </c>
      <c r="G26" s="1701">
        <v>1248.4000000000001</v>
      </c>
      <c r="H26" s="1702">
        <v>1248.4000000000001</v>
      </c>
      <c r="I26" s="1703">
        <v>1248.4000000000001</v>
      </c>
      <c r="J26" s="1653" t="s">
        <v>66</v>
      </c>
      <c r="K26" s="1193">
        <v>9</v>
      </c>
      <c r="L26" s="1693">
        <v>9</v>
      </c>
      <c r="M26" s="1649">
        <v>9</v>
      </c>
      <c r="N26" s="342"/>
      <c r="O26" s="13"/>
    </row>
    <row r="27" spans="1:16" ht="24" customHeight="1" x14ac:dyDescent="0.2">
      <c r="A27" s="108"/>
      <c r="B27" s="115"/>
      <c r="C27" s="116"/>
      <c r="D27" s="1718"/>
      <c r="E27" s="1644"/>
      <c r="F27" s="1698"/>
      <c r="G27" s="1701"/>
      <c r="H27" s="1702"/>
      <c r="I27" s="1703"/>
      <c r="J27" s="68" t="s">
        <v>67</v>
      </c>
      <c r="K27" s="651">
        <v>351</v>
      </c>
      <c r="L27" s="1629">
        <v>360</v>
      </c>
      <c r="M27" s="89">
        <v>360</v>
      </c>
      <c r="N27" s="342"/>
      <c r="O27" s="13"/>
    </row>
    <row r="28" spans="1:16" ht="27" customHeight="1" x14ac:dyDescent="0.2">
      <c r="A28" s="108"/>
      <c r="B28" s="117"/>
      <c r="C28" s="231"/>
      <c r="D28" s="1716" t="s">
        <v>413</v>
      </c>
      <c r="E28" s="414" t="s">
        <v>212</v>
      </c>
      <c r="F28" s="1978" t="s">
        <v>475</v>
      </c>
      <c r="G28" s="1701">
        <v>321.5</v>
      </c>
      <c r="H28" s="1702"/>
      <c r="I28" s="1459"/>
      <c r="J28" s="68" t="s">
        <v>233</v>
      </c>
      <c r="K28" s="1687">
        <v>58.8</v>
      </c>
      <c r="L28" s="73"/>
      <c r="M28" s="1649"/>
      <c r="N28" s="342"/>
      <c r="O28" s="13"/>
    </row>
    <row r="29" spans="1:16" ht="27.75" customHeight="1" x14ac:dyDescent="0.2">
      <c r="A29" s="108"/>
      <c r="B29" s="117"/>
      <c r="C29" s="231"/>
      <c r="D29" s="1718"/>
      <c r="E29" s="419"/>
      <c r="F29" s="1978"/>
      <c r="G29" s="1451"/>
      <c r="H29" s="1702"/>
      <c r="I29" s="1459"/>
      <c r="J29" s="195" t="s">
        <v>234</v>
      </c>
      <c r="K29" s="1005">
        <v>21.45</v>
      </c>
      <c r="L29" s="1693"/>
      <c r="M29" s="89"/>
      <c r="N29" s="342"/>
      <c r="O29" s="13"/>
    </row>
    <row r="30" spans="1:16" ht="15" customHeight="1" x14ac:dyDescent="0.2">
      <c r="A30" s="119"/>
      <c r="B30" s="117"/>
      <c r="C30" s="120"/>
      <c r="D30" s="1716" t="s">
        <v>48</v>
      </c>
      <c r="E30" s="271" t="s">
        <v>212</v>
      </c>
      <c r="F30" s="1698" t="s">
        <v>475</v>
      </c>
      <c r="G30" s="1701">
        <v>1751.6</v>
      </c>
      <c r="H30" s="1702">
        <v>1776.2</v>
      </c>
      <c r="I30" s="1703">
        <v>1776.2</v>
      </c>
      <c r="J30" s="195" t="s">
        <v>66</v>
      </c>
      <c r="K30" s="651">
        <v>4</v>
      </c>
      <c r="L30" s="73">
        <v>4</v>
      </c>
      <c r="M30" s="1621">
        <v>4</v>
      </c>
      <c r="N30" s="342"/>
      <c r="O30" s="13"/>
    </row>
    <row r="31" spans="1:16" ht="15.75" customHeight="1" x14ac:dyDescent="0.2">
      <c r="A31" s="119"/>
      <c r="B31" s="117"/>
      <c r="C31" s="121"/>
      <c r="D31" s="1717"/>
      <c r="E31" s="271"/>
      <c r="F31" s="1698" t="s">
        <v>476</v>
      </c>
      <c r="G31" s="1701">
        <v>2497.8000000000002</v>
      </c>
      <c r="H31" s="1702">
        <v>2497.8000000000002</v>
      </c>
      <c r="I31" s="1459">
        <v>2497.8000000000002</v>
      </c>
      <c r="J31" s="1646" t="s">
        <v>67</v>
      </c>
      <c r="K31" s="1627">
        <v>1251</v>
      </c>
      <c r="L31" s="73">
        <v>1260</v>
      </c>
      <c r="M31" s="649">
        <v>1260</v>
      </c>
      <c r="N31" s="342"/>
      <c r="O31" s="13"/>
    </row>
    <row r="32" spans="1:16" ht="15.75" customHeight="1" x14ac:dyDescent="0.2">
      <c r="A32" s="119"/>
      <c r="B32" s="117"/>
      <c r="C32" s="121"/>
      <c r="D32" s="1718"/>
      <c r="E32" s="1695"/>
      <c r="F32" s="1698" t="s">
        <v>477</v>
      </c>
      <c r="G32" s="1701">
        <v>397.9</v>
      </c>
      <c r="H32" s="1702">
        <v>397.9</v>
      </c>
      <c r="I32" s="1703">
        <v>397.9</v>
      </c>
      <c r="J32" s="9" t="s">
        <v>115</v>
      </c>
      <c r="K32" s="651">
        <v>914</v>
      </c>
      <c r="L32" s="73">
        <v>920</v>
      </c>
      <c r="M32" s="89">
        <v>920</v>
      </c>
      <c r="N32" s="342"/>
      <c r="O32" s="13"/>
    </row>
    <row r="33" spans="1:17" ht="16.899999999999999" customHeight="1" x14ac:dyDescent="0.2">
      <c r="A33" s="122"/>
      <c r="B33" s="117"/>
      <c r="C33" s="121"/>
      <c r="D33" s="1716" t="s">
        <v>143</v>
      </c>
      <c r="E33" s="1413" t="s">
        <v>212</v>
      </c>
      <c r="F33" s="1698" t="s">
        <v>476</v>
      </c>
      <c r="G33" s="1701">
        <v>362</v>
      </c>
      <c r="H33" s="1702">
        <v>362</v>
      </c>
      <c r="I33" s="1703">
        <v>362</v>
      </c>
      <c r="J33" s="1646" t="s">
        <v>66</v>
      </c>
      <c r="K33" s="1193">
        <v>2</v>
      </c>
      <c r="L33" s="1693">
        <v>2</v>
      </c>
      <c r="M33" s="1649">
        <v>2</v>
      </c>
      <c r="N33" s="342"/>
      <c r="O33" s="1813"/>
    </row>
    <row r="34" spans="1:17" ht="16.899999999999999" customHeight="1" x14ac:dyDescent="0.2">
      <c r="A34" s="122"/>
      <c r="B34" s="117"/>
      <c r="C34" s="121"/>
      <c r="D34" s="1718"/>
      <c r="E34" s="1695"/>
      <c r="F34" s="1698"/>
      <c r="G34" s="1701"/>
      <c r="H34" s="1702"/>
      <c r="I34" s="1703"/>
      <c r="J34" s="74" t="s">
        <v>67</v>
      </c>
      <c r="K34" s="1671">
        <v>147</v>
      </c>
      <c r="L34" s="1629">
        <v>150</v>
      </c>
      <c r="M34" s="1621">
        <v>150</v>
      </c>
      <c r="N34" s="342"/>
      <c r="O34" s="1813"/>
    </row>
    <row r="35" spans="1:17" ht="15.75" customHeight="1" x14ac:dyDescent="0.2">
      <c r="A35" s="122"/>
      <c r="B35" s="115"/>
      <c r="C35" s="121"/>
      <c r="D35" s="1716" t="s">
        <v>76</v>
      </c>
      <c r="E35" s="271" t="s">
        <v>212</v>
      </c>
      <c r="F35" s="1698" t="s">
        <v>475</v>
      </c>
      <c r="G35" s="1701">
        <v>12197.8</v>
      </c>
      <c r="H35" s="1702">
        <v>12197.8</v>
      </c>
      <c r="I35" s="1703">
        <v>12197.8</v>
      </c>
      <c r="J35" s="195" t="s">
        <v>66</v>
      </c>
      <c r="K35" s="1671">
        <v>32</v>
      </c>
      <c r="L35" s="1629">
        <v>32</v>
      </c>
      <c r="M35" s="1621">
        <v>32</v>
      </c>
      <c r="N35" s="342"/>
      <c r="O35" s="13"/>
    </row>
    <row r="36" spans="1:17" ht="15.75" customHeight="1" x14ac:dyDescent="0.2">
      <c r="A36" s="122"/>
      <c r="B36" s="115"/>
      <c r="C36" s="121"/>
      <c r="D36" s="1717"/>
      <c r="E36" s="271"/>
      <c r="F36" s="1698" t="s">
        <v>476</v>
      </c>
      <c r="G36" s="1701">
        <v>49746.2</v>
      </c>
      <c r="H36" s="1702">
        <v>49746.2</v>
      </c>
      <c r="I36" s="1703">
        <v>49746.2</v>
      </c>
      <c r="J36" s="9" t="s">
        <v>67</v>
      </c>
      <c r="K36" s="651">
        <v>20420</v>
      </c>
      <c r="L36" s="914">
        <v>20420</v>
      </c>
      <c r="M36" s="89">
        <v>20420</v>
      </c>
      <c r="N36" s="342"/>
      <c r="O36" s="13"/>
    </row>
    <row r="37" spans="1:17" ht="12.75" customHeight="1" x14ac:dyDescent="0.2">
      <c r="A37" s="122"/>
      <c r="B37" s="115"/>
      <c r="C37" s="121"/>
      <c r="D37" s="1717"/>
      <c r="E37" s="271"/>
      <c r="F37" s="1698" t="s">
        <v>476</v>
      </c>
      <c r="G37" s="1701">
        <v>1830.6</v>
      </c>
      <c r="H37" s="1702">
        <v>1830.6</v>
      </c>
      <c r="I37" s="1703">
        <v>1830.6</v>
      </c>
      <c r="J37" s="9" t="s">
        <v>115</v>
      </c>
      <c r="K37" s="1627">
        <v>20280</v>
      </c>
      <c r="L37" s="1629">
        <v>20280</v>
      </c>
      <c r="M37" s="1621">
        <v>20280</v>
      </c>
      <c r="N37" s="342"/>
      <c r="O37" s="13"/>
    </row>
    <row r="38" spans="1:17" ht="6" customHeight="1" x14ac:dyDescent="0.2">
      <c r="A38" s="122"/>
      <c r="B38" s="115"/>
      <c r="C38" s="121"/>
      <c r="D38" s="1718"/>
      <c r="E38" s="1645"/>
      <c r="F38" s="1698" t="s">
        <v>477</v>
      </c>
      <c r="G38" s="1701">
        <v>996.7</v>
      </c>
      <c r="H38" s="1702">
        <v>996.7</v>
      </c>
      <c r="I38" s="1703">
        <v>996.7</v>
      </c>
      <c r="J38" s="1412"/>
      <c r="K38" s="841"/>
      <c r="L38" s="843"/>
      <c r="M38" s="1622"/>
      <c r="N38" s="342"/>
      <c r="O38" s="13"/>
    </row>
    <row r="39" spans="1:17" ht="15.6" customHeight="1" x14ac:dyDescent="0.2">
      <c r="A39" s="122"/>
      <c r="B39" s="115"/>
      <c r="C39" s="121"/>
      <c r="D39" s="1716" t="s">
        <v>420</v>
      </c>
      <c r="E39" s="1415" t="s">
        <v>212</v>
      </c>
      <c r="F39" s="1698" t="s">
        <v>478</v>
      </c>
      <c r="G39" s="1701">
        <v>91.9</v>
      </c>
      <c r="H39" s="1702"/>
      <c r="I39" s="1703"/>
      <c r="J39" s="63" t="s">
        <v>66</v>
      </c>
      <c r="K39" s="1193">
        <v>5</v>
      </c>
      <c r="L39" s="268"/>
      <c r="M39" s="1649"/>
      <c r="N39" s="342"/>
      <c r="O39" s="1813"/>
      <c r="P39" s="1813"/>
      <c r="Q39" s="1813"/>
    </row>
    <row r="40" spans="1:17" ht="25.5" customHeight="1" x14ac:dyDescent="0.2">
      <c r="A40" s="122"/>
      <c r="B40" s="115"/>
      <c r="C40" s="121"/>
      <c r="D40" s="1718"/>
      <c r="E40" s="1416"/>
      <c r="F40" s="1698"/>
      <c r="G40" s="1701"/>
      <c r="H40" s="1702"/>
      <c r="I40" s="1703"/>
      <c r="J40" s="195"/>
      <c r="K40" s="1174"/>
      <c r="L40" s="843"/>
      <c r="M40" s="1622"/>
      <c r="N40" s="342"/>
      <c r="O40" s="1813"/>
      <c r="P40" s="1813"/>
      <c r="Q40" s="1813"/>
    </row>
    <row r="41" spans="1:17" ht="28.5" customHeight="1" x14ac:dyDescent="0.2">
      <c r="A41" s="122"/>
      <c r="B41" s="115"/>
      <c r="C41" s="121"/>
      <c r="D41" s="1642" t="s">
        <v>496</v>
      </c>
      <c r="E41" s="419" t="s">
        <v>212</v>
      </c>
      <c r="F41" s="1698" t="s">
        <v>479</v>
      </c>
      <c r="G41" s="1701">
        <v>502.1</v>
      </c>
      <c r="H41" s="1702"/>
      <c r="I41" s="1459"/>
      <c r="J41" s="195" t="s">
        <v>458</v>
      </c>
      <c r="K41" s="1685">
        <v>26.5</v>
      </c>
      <c r="L41" s="1630"/>
      <c r="M41" s="1622"/>
      <c r="N41" s="342"/>
      <c r="O41" s="1669"/>
      <c r="P41" s="1669"/>
      <c r="Q41" s="1669"/>
    </row>
    <row r="42" spans="1:17" ht="30.75" customHeight="1" x14ac:dyDescent="0.2">
      <c r="A42" s="122"/>
      <c r="B42" s="115"/>
      <c r="C42" s="121"/>
      <c r="D42" s="1642" t="s">
        <v>491</v>
      </c>
      <c r="E42" s="419" t="s">
        <v>217</v>
      </c>
      <c r="F42" s="1698" t="s">
        <v>480</v>
      </c>
      <c r="G42" s="1701">
        <v>3380</v>
      </c>
      <c r="H42" s="1702">
        <v>5140</v>
      </c>
      <c r="I42" s="1703">
        <v>1980</v>
      </c>
      <c r="J42" s="195" t="s">
        <v>66</v>
      </c>
      <c r="K42" s="6">
        <v>6</v>
      </c>
      <c r="L42" s="73">
        <v>6</v>
      </c>
      <c r="M42" s="89">
        <v>6</v>
      </c>
      <c r="N42" s="342"/>
      <c r="O42" s="1669"/>
      <c r="P42" s="1669"/>
      <c r="Q42" s="1669"/>
    </row>
    <row r="43" spans="1:17" ht="18.75" customHeight="1" x14ac:dyDescent="0.2">
      <c r="A43" s="122"/>
      <c r="B43" s="115"/>
      <c r="C43" s="121"/>
      <c r="D43" s="1716" t="s">
        <v>468</v>
      </c>
      <c r="E43" s="1668" t="s">
        <v>212</v>
      </c>
      <c r="F43" s="1698" t="s">
        <v>476</v>
      </c>
      <c r="G43" s="1701">
        <v>4022.3</v>
      </c>
      <c r="H43" s="1702">
        <v>4022.3</v>
      </c>
      <c r="I43" s="1703">
        <v>4022.3</v>
      </c>
      <c r="J43" s="1658" t="s">
        <v>66</v>
      </c>
      <c r="K43" s="6">
        <v>6</v>
      </c>
      <c r="L43" s="73">
        <v>6</v>
      </c>
      <c r="M43" s="649">
        <v>6</v>
      </c>
      <c r="N43" s="342"/>
      <c r="O43" s="13"/>
    </row>
    <row r="44" spans="1:17" ht="21.75" customHeight="1" x14ac:dyDescent="0.2">
      <c r="A44" s="122"/>
      <c r="B44" s="115"/>
      <c r="C44" s="121"/>
      <c r="D44" s="1718"/>
      <c r="E44" s="1645" t="s">
        <v>213</v>
      </c>
      <c r="F44" s="1698"/>
      <c r="G44" s="1701"/>
      <c r="H44" s="1702"/>
      <c r="I44" s="1703"/>
      <c r="J44" s="68" t="s">
        <v>67</v>
      </c>
      <c r="K44" s="6">
        <v>1442</v>
      </c>
      <c r="L44" s="73">
        <v>1450</v>
      </c>
      <c r="M44" s="649">
        <v>1450</v>
      </c>
      <c r="N44" s="342"/>
      <c r="O44" s="13"/>
    </row>
    <row r="45" spans="1:17" ht="21.75" customHeight="1" x14ac:dyDescent="0.2">
      <c r="A45" s="122"/>
      <c r="B45" s="115"/>
      <c r="C45" s="121"/>
      <c r="D45" s="1716" t="s">
        <v>111</v>
      </c>
      <c r="E45" s="414" t="s">
        <v>212</v>
      </c>
      <c r="F45" s="1698" t="s">
        <v>475</v>
      </c>
      <c r="G45" s="1701">
        <v>41.3</v>
      </c>
      <c r="H45" s="1702">
        <v>41.3</v>
      </c>
      <c r="I45" s="1703">
        <v>41.4</v>
      </c>
      <c r="J45" s="1856" t="s">
        <v>96</v>
      </c>
      <c r="K45" s="1692">
        <v>2050</v>
      </c>
      <c r="L45" s="1949">
        <v>2050</v>
      </c>
      <c r="M45" s="1621">
        <v>2050</v>
      </c>
      <c r="N45" s="342"/>
      <c r="O45" s="13"/>
    </row>
    <row r="46" spans="1:17" s="123" customFormat="1" ht="19.5" customHeight="1" x14ac:dyDescent="0.2">
      <c r="A46" s="108"/>
      <c r="B46" s="115"/>
      <c r="C46" s="120"/>
      <c r="D46" s="1718"/>
      <c r="E46" s="443"/>
      <c r="F46" s="1698"/>
      <c r="G46" s="1451"/>
      <c r="H46" s="1702"/>
      <c r="I46" s="1703"/>
      <c r="J46" s="1972"/>
      <c r="K46" s="1692"/>
      <c r="L46" s="1950"/>
      <c r="M46" s="1622"/>
      <c r="N46" s="342"/>
      <c r="O46" s="196"/>
    </row>
    <row r="47" spans="1:17" ht="15.6" customHeight="1" x14ac:dyDescent="0.2">
      <c r="A47" s="119"/>
      <c r="B47" s="115"/>
      <c r="C47" s="121"/>
      <c r="D47" s="1716" t="s">
        <v>179</v>
      </c>
      <c r="E47" s="94" t="s">
        <v>212</v>
      </c>
      <c r="F47" s="1698" t="s">
        <v>475</v>
      </c>
      <c r="G47" s="1701">
        <v>9895</v>
      </c>
      <c r="H47" s="1702">
        <v>9895</v>
      </c>
      <c r="I47" s="1703">
        <f>+H47</f>
        <v>9895</v>
      </c>
      <c r="J47" s="195" t="s">
        <v>66</v>
      </c>
      <c r="K47" s="651">
        <v>6</v>
      </c>
      <c r="L47" s="1630">
        <v>6</v>
      </c>
      <c r="M47" s="1622">
        <v>6</v>
      </c>
      <c r="N47" s="342"/>
      <c r="O47" s="13"/>
    </row>
    <row r="48" spans="1:17" ht="15.6" customHeight="1" x14ac:dyDescent="0.2">
      <c r="A48" s="119"/>
      <c r="B48" s="115"/>
      <c r="C48" s="121"/>
      <c r="D48" s="1717"/>
      <c r="E48" s="95"/>
      <c r="F48" s="1698" t="s">
        <v>476</v>
      </c>
      <c r="G48" s="1701">
        <v>176.3</v>
      </c>
      <c r="H48" s="1702">
        <v>176.3</v>
      </c>
      <c r="I48" s="1703">
        <v>176.3</v>
      </c>
      <c r="J48" s="1646" t="s">
        <v>67</v>
      </c>
      <c r="K48" s="1627">
        <v>5468</v>
      </c>
      <c r="L48" s="1629">
        <f>+K48</f>
        <v>5468</v>
      </c>
      <c r="M48" s="1621">
        <f>+L48</f>
        <v>5468</v>
      </c>
      <c r="N48" s="342"/>
      <c r="O48" s="13"/>
    </row>
    <row r="49" spans="1:15" ht="12.75" customHeight="1" x14ac:dyDescent="0.2">
      <c r="A49" s="119"/>
      <c r="B49" s="115"/>
      <c r="C49" s="121"/>
      <c r="D49" s="1717"/>
      <c r="E49" s="95"/>
      <c r="F49" s="1698" t="s">
        <v>477</v>
      </c>
      <c r="G49" s="1701">
        <v>444</v>
      </c>
      <c r="H49" s="1702">
        <v>444</v>
      </c>
      <c r="I49" s="1703">
        <v>444</v>
      </c>
      <c r="J49" s="1856" t="s">
        <v>190</v>
      </c>
      <c r="K49" s="1627">
        <v>180</v>
      </c>
      <c r="L49" s="1629">
        <v>180</v>
      </c>
      <c r="M49" s="1621">
        <v>180</v>
      </c>
      <c r="N49" s="342"/>
      <c r="O49" s="13"/>
    </row>
    <row r="50" spans="1:15" ht="15.6" customHeight="1" x14ac:dyDescent="0.2">
      <c r="A50" s="119"/>
      <c r="B50" s="115"/>
      <c r="C50" s="121"/>
      <c r="D50" s="1667"/>
      <c r="E50" s="417"/>
      <c r="F50" s="1698"/>
      <c r="G50" s="1701"/>
      <c r="H50" s="1702"/>
      <c r="I50" s="1703"/>
      <c r="J50" s="1972"/>
      <c r="K50" s="1628"/>
      <c r="L50" s="1630"/>
      <c r="M50" s="372"/>
      <c r="N50" s="342"/>
      <c r="O50" s="13"/>
    </row>
    <row r="51" spans="1:15" ht="29.25" customHeight="1" x14ac:dyDescent="0.2">
      <c r="A51" s="119"/>
      <c r="B51" s="115"/>
      <c r="C51" s="121"/>
      <c r="D51" s="1642" t="s">
        <v>218</v>
      </c>
      <c r="E51" s="118" t="s">
        <v>212</v>
      </c>
      <c r="F51" s="1698" t="s">
        <v>475</v>
      </c>
      <c r="G51" s="1701">
        <f>32.4+32.2</f>
        <v>64.599999999999994</v>
      </c>
      <c r="H51" s="1702">
        <v>53.1</v>
      </c>
      <c r="I51" s="1703"/>
      <c r="J51" s="1321" t="s">
        <v>219</v>
      </c>
      <c r="K51" s="1193">
        <v>106</v>
      </c>
      <c r="L51" s="1693">
        <v>22</v>
      </c>
      <c r="M51" s="370"/>
      <c r="N51" s="342"/>
      <c r="O51" s="13"/>
    </row>
    <row r="52" spans="1:15" ht="17.25" customHeight="1" x14ac:dyDescent="0.2">
      <c r="A52" s="119"/>
      <c r="B52" s="115"/>
      <c r="C52" s="121"/>
      <c r="D52" s="1820" t="s">
        <v>180</v>
      </c>
      <c r="E52" s="414" t="s">
        <v>209</v>
      </c>
      <c r="F52" s="1698" t="s">
        <v>475</v>
      </c>
      <c r="G52" s="1701">
        <v>551.79999999999995</v>
      </c>
      <c r="H52" s="1702">
        <v>598.5</v>
      </c>
      <c r="I52" s="1703">
        <v>598.5</v>
      </c>
      <c r="J52" s="63" t="s">
        <v>157</v>
      </c>
      <c r="K52" s="651">
        <v>10000</v>
      </c>
      <c r="L52" s="1629">
        <v>10000</v>
      </c>
      <c r="M52" s="89">
        <v>10000</v>
      </c>
      <c r="N52" s="342"/>
      <c r="O52" s="13"/>
    </row>
    <row r="53" spans="1:15" ht="25.5" customHeight="1" x14ac:dyDescent="0.2">
      <c r="A53" s="119"/>
      <c r="B53" s="115"/>
      <c r="C53" s="121"/>
      <c r="D53" s="1821"/>
      <c r="E53" s="271" t="s">
        <v>212</v>
      </c>
      <c r="F53" s="1698" t="s">
        <v>476</v>
      </c>
      <c r="G53" s="1451">
        <v>1050.5</v>
      </c>
      <c r="H53" s="1702">
        <v>1050.5</v>
      </c>
      <c r="I53" s="1703">
        <v>1050.5</v>
      </c>
      <c r="J53" s="1321" t="s">
        <v>136</v>
      </c>
      <c r="K53" s="1193">
        <v>3</v>
      </c>
      <c r="L53" s="1629"/>
      <c r="M53" s="1649"/>
      <c r="N53" s="342"/>
      <c r="O53" s="13"/>
    </row>
    <row r="54" spans="1:15" ht="16.5" customHeight="1" x14ac:dyDescent="0.2">
      <c r="A54" s="119"/>
      <c r="B54" s="115"/>
      <c r="C54" s="121"/>
      <c r="D54" s="1822"/>
      <c r="E54" s="419" t="s">
        <v>213</v>
      </c>
      <c r="F54" s="1698" t="s">
        <v>477</v>
      </c>
      <c r="G54" s="1701">
        <v>18</v>
      </c>
      <c r="H54" s="1702">
        <v>18</v>
      </c>
      <c r="I54" s="1703">
        <v>18</v>
      </c>
      <c r="J54" s="1321" t="s">
        <v>194</v>
      </c>
      <c r="K54" s="925">
        <v>4.75</v>
      </c>
      <c r="L54" s="73"/>
      <c r="M54" s="89"/>
      <c r="N54" s="342"/>
      <c r="O54" s="13"/>
    </row>
    <row r="55" spans="1:15" ht="13.5" customHeight="1" x14ac:dyDescent="0.2">
      <c r="A55" s="124"/>
      <c r="B55" s="117"/>
      <c r="C55" s="116"/>
      <c r="D55" s="1820" t="s">
        <v>80</v>
      </c>
      <c r="E55" s="1694" t="s">
        <v>212</v>
      </c>
      <c r="F55" s="1978" t="s">
        <v>475</v>
      </c>
      <c r="G55" s="1701">
        <v>769.9</v>
      </c>
      <c r="H55" s="1702">
        <v>769.9</v>
      </c>
      <c r="I55" s="1703">
        <v>769.9</v>
      </c>
      <c r="J55" s="195" t="s">
        <v>67</v>
      </c>
      <c r="K55" s="6">
        <v>76</v>
      </c>
      <c r="L55" s="73">
        <v>77</v>
      </c>
      <c r="M55" s="89">
        <v>77</v>
      </c>
      <c r="N55" s="342"/>
      <c r="O55" s="13"/>
    </row>
    <row r="56" spans="1:15" ht="7.5" customHeight="1" x14ac:dyDescent="0.2">
      <c r="A56" s="124"/>
      <c r="B56" s="117"/>
      <c r="C56" s="116"/>
      <c r="D56" s="1821"/>
      <c r="E56" s="1981" t="s">
        <v>213</v>
      </c>
      <c r="F56" s="1978"/>
      <c r="G56" s="1451"/>
      <c r="H56" s="1702"/>
      <c r="I56" s="1459"/>
      <c r="J56" s="1856" t="s">
        <v>157</v>
      </c>
      <c r="K56" s="1947">
        <v>150</v>
      </c>
      <c r="L56" s="1949">
        <v>150</v>
      </c>
      <c r="M56" s="1722">
        <v>150</v>
      </c>
      <c r="N56" s="342"/>
      <c r="O56" s="13"/>
    </row>
    <row r="57" spans="1:15" ht="6.75" customHeight="1" x14ac:dyDescent="0.2">
      <c r="A57" s="124"/>
      <c r="B57" s="117"/>
      <c r="C57" s="116"/>
      <c r="D57" s="1821"/>
      <c r="E57" s="1981"/>
      <c r="F57" s="1698" t="s">
        <v>476</v>
      </c>
      <c r="G57" s="1701">
        <v>289.7</v>
      </c>
      <c r="H57" s="1702">
        <v>289.7</v>
      </c>
      <c r="I57" s="1703">
        <v>289.7</v>
      </c>
      <c r="J57" s="1971"/>
      <c r="K57" s="2003"/>
      <c r="L57" s="2004"/>
      <c r="M57" s="1719"/>
      <c r="N57" s="342"/>
      <c r="O57" s="13"/>
    </row>
    <row r="58" spans="1:15" ht="6" customHeight="1" x14ac:dyDescent="0.2">
      <c r="A58" s="124"/>
      <c r="B58" s="117"/>
      <c r="C58" s="116"/>
      <c r="D58" s="1822"/>
      <c r="E58" s="1439"/>
      <c r="F58" s="1698" t="s">
        <v>477</v>
      </c>
      <c r="G58" s="1701">
        <v>45.4</v>
      </c>
      <c r="H58" s="1702">
        <v>45.4</v>
      </c>
      <c r="I58" s="1703">
        <v>45.4</v>
      </c>
      <c r="J58" s="1972"/>
      <c r="K58" s="1628"/>
      <c r="L58" s="1630"/>
      <c r="M58" s="1622"/>
      <c r="N58" s="342"/>
      <c r="O58" s="13"/>
    </row>
    <row r="59" spans="1:15" ht="31.5" customHeight="1" x14ac:dyDescent="0.2">
      <c r="A59" s="124"/>
      <c r="B59" s="117"/>
      <c r="C59" s="116"/>
      <c r="D59" s="1681" t="s">
        <v>81</v>
      </c>
      <c r="E59" s="271" t="s">
        <v>212</v>
      </c>
      <c r="F59" s="1698" t="s">
        <v>475</v>
      </c>
      <c r="G59" s="1701">
        <v>406.4</v>
      </c>
      <c r="H59" s="1702">
        <v>406.4</v>
      </c>
      <c r="I59" s="1703">
        <v>406.4</v>
      </c>
      <c r="J59" s="195" t="s">
        <v>165</v>
      </c>
      <c r="K59" s="1627">
        <v>2190</v>
      </c>
      <c r="L59" s="1693">
        <v>2190</v>
      </c>
      <c r="M59" s="1621">
        <v>2190</v>
      </c>
      <c r="N59" s="342"/>
      <c r="O59" s="13"/>
    </row>
    <row r="60" spans="1:15" ht="28.5" customHeight="1" x14ac:dyDescent="0.2">
      <c r="A60" s="124"/>
      <c r="B60" s="117"/>
      <c r="C60" s="116"/>
      <c r="D60" s="1681"/>
      <c r="E60" s="262"/>
      <c r="F60" s="1698" t="s">
        <v>477</v>
      </c>
      <c r="G60" s="1701">
        <v>30</v>
      </c>
      <c r="H60" s="1702">
        <v>30</v>
      </c>
      <c r="I60" s="1703">
        <v>30</v>
      </c>
      <c r="J60" s="68" t="s">
        <v>235</v>
      </c>
      <c r="K60" s="651">
        <v>90</v>
      </c>
      <c r="L60" s="73">
        <v>90</v>
      </c>
      <c r="M60" s="89">
        <v>90</v>
      </c>
      <c r="N60" s="342"/>
      <c r="O60" s="13"/>
    </row>
    <row r="61" spans="1:15" ht="25.5" customHeight="1" x14ac:dyDescent="0.2">
      <c r="A61" s="124"/>
      <c r="B61" s="117"/>
      <c r="C61" s="116"/>
      <c r="D61" s="1681"/>
      <c r="E61" s="492"/>
      <c r="F61" s="1698"/>
      <c r="G61" s="1451"/>
      <c r="H61" s="1702"/>
      <c r="I61" s="1459"/>
      <c r="J61" s="68" t="s">
        <v>69</v>
      </c>
      <c r="K61" s="651">
        <v>12000</v>
      </c>
      <c r="L61" s="73">
        <v>12000</v>
      </c>
      <c r="M61" s="89">
        <v>12000</v>
      </c>
      <c r="N61" s="342"/>
      <c r="O61" s="13"/>
    </row>
    <row r="62" spans="1:15" ht="29.25" customHeight="1" x14ac:dyDescent="0.2">
      <c r="A62" s="108"/>
      <c r="B62" s="117"/>
      <c r="C62" s="116"/>
      <c r="D62" s="1820" t="s">
        <v>97</v>
      </c>
      <c r="E62" s="1668" t="s">
        <v>229</v>
      </c>
      <c r="F62" s="1698" t="s">
        <v>475</v>
      </c>
      <c r="G62" s="1701">
        <v>10</v>
      </c>
      <c r="H62" s="1702">
        <v>10</v>
      </c>
      <c r="I62" s="1703">
        <v>10</v>
      </c>
      <c r="J62" s="195" t="s">
        <v>236</v>
      </c>
      <c r="K62" s="6">
        <v>50</v>
      </c>
      <c r="L62" s="73">
        <v>50</v>
      </c>
      <c r="M62" s="89">
        <v>50</v>
      </c>
      <c r="N62" s="342"/>
      <c r="O62" s="13"/>
    </row>
    <row r="63" spans="1:15" ht="26.25" customHeight="1" x14ac:dyDescent="0.2">
      <c r="A63" s="108"/>
      <c r="B63" s="117"/>
      <c r="C63" s="116"/>
      <c r="D63" s="1822"/>
      <c r="E63" s="1645" t="s">
        <v>213</v>
      </c>
      <c r="F63" s="1698"/>
      <c r="G63" s="1701"/>
      <c r="H63" s="1702"/>
      <c r="I63" s="1459"/>
      <c r="J63" s="9" t="s">
        <v>137</v>
      </c>
      <c r="K63" s="651">
        <v>34</v>
      </c>
      <c r="L63" s="73">
        <v>34</v>
      </c>
      <c r="M63" s="1649">
        <v>34</v>
      </c>
      <c r="N63" s="342"/>
      <c r="O63" s="13"/>
    </row>
    <row r="64" spans="1:15" ht="42" customHeight="1" x14ac:dyDescent="0.2">
      <c r="A64" s="108"/>
      <c r="B64" s="117"/>
      <c r="C64" s="116"/>
      <c r="D64" s="1682" t="s">
        <v>414</v>
      </c>
      <c r="E64" s="415" t="s">
        <v>213</v>
      </c>
      <c r="F64" s="1698"/>
      <c r="G64" s="1701"/>
      <c r="H64" s="1702"/>
      <c r="I64" s="1703"/>
      <c r="J64" s="327"/>
      <c r="K64" s="1672"/>
      <c r="L64" s="1630"/>
      <c r="M64" s="89"/>
      <c r="N64" s="342"/>
      <c r="O64" s="13"/>
    </row>
    <row r="65" spans="1:15" ht="18.75" customHeight="1" x14ac:dyDescent="0.2">
      <c r="A65" s="108"/>
      <c r="B65" s="117"/>
      <c r="C65" s="116"/>
      <c r="D65" s="1641" t="s">
        <v>128</v>
      </c>
      <c r="E65" s="1973" t="s">
        <v>250</v>
      </c>
      <c r="F65" s="1698" t="s">
        <v>475</v>
      </c>
      <c r="G65" s="1451">
        <v>138.4</v>
      </c>
      <c r="H65" s="1702">
        <v>157.19999999999999</v>
      </c>
      <c r="I65" s="1459">
        <v>176</v>
      </c>
      <c r="J65" s="1321" t="s">
        <v>66</v>
      </c>
      <c r="K65" s="1193">
        <v>2</v>
      </c>
      <c r="L65" s="73">
        <v>1</v>
      </c>
      <c r="M65" s="1649">
        <v>1</v>
      </c>
      <c r="N65" s="342"/>
      <c r="O65" s="13"/>
    </row>
    <row r="66" spans="1:15" ht="17.25" customHeight="1" x14ac:dyDescent="0.2">
      <c r="A66" s="108"/>
      <c r="B66" s="117"/>
      <c r="C66" s="116"/>
      <c r="D66" s="1642"/>
      <c r="E66" s="1974"/>
      <c r="F66" s="1698"/>
      <c r="G66" s="1701"/>
      <c r="H66" s="1702"/>
      <c r="I66" s="1703"/>
      <c r="J66" s="1653" t="s">
        <v>68</v>
      </c>
      <c r="K66" s="651">
        <v>187</v>
      </c>
      <c r="L66" s="1630">
        <v>210</v>
      </c>
      <c r="M66" s="89">
        <v>210</v>
      </c>
      <c r="N66" s="342"/>
      <c r="O66" s="13"/>
    </row>
    <row r="67" spans="1:15" ht="27.75" customHeight="1" x14ac:dyDescent="0.2">
      <c r="A67" s="108"/>
      <c r="B67" s="117"/>
      <c r="C67" s="125"/>
      <c r="D67" s="418" t="s">
        <v>134</v>
      </c>
      <c r="E67" s="414" t="s">
        <v>212</v>
      </c>
      <c r="F67" s="1698" t="s">
        <v>475</v>
      </c>
      <c r="G67" s="1701">
        <v>131</v>
      </c>
      <c r="H67" s="1702">
        <v>155.1</v>
      </c>
      <c r="I67" s="1703">
        <v>172.1</v>
      </c>
      <c r="J67" s="1321" t="s">
        <v>68</v>
      </c>
      <c r="K67" s="901">
        <v>211</v>
      </c>
      <c r="L67" s="902">
        <v>260</v>
      </c>
      <c r="M67" s="903">
        <v>310</v>
      </c>
      <c r="N67" s="342"/>
      <c r="O67" s="13"/>
    </row>
    <row r="68" spans="1:15" ht="28.5" customHeight="1" x14ac:dyDescent="0.2">
      <c r="A68" s="108"/>
      <c r="B68" s="117"/>
      <c r="C68" s="116"/>
      <c r="D68" s="1642" t="s">
        <v>145</v>
      </c>
      <c r="E68" s="419"/>
      <c r="F68" s="1698"/>
      <c r="G68" s="1451"/>
      <c r="H68" s="1702"/>
      <c r="I68" s="1459"/>
      <c r="J68" s="1653" t="s">
        <v>114</v>
      </c>
      <c r="K68" s="901">
        <v>12</v>
      </c>
      <c r="L68" s="902">
        <v>14</v>
      </c>
      <c r="M68" s="904">
        <v>15</v>
      </c>
      <c r="N68" s="342"/>
      <c r="O68" s="13"/>
    </row>
    <row r="69" spans="1:15" ht="26.25" customHeight="1" x14ac:dyDescent="0.2">
      <c r="A69" s="108"/>
      <c r="B69" s="117"/>
      <c r="C69" s="116"/>
      <c r="D69" s="1716" t="s">
        <v>431</v>
      </c>
      <c r="E69" s="1644" t="s">
        <v>228</v>
      </c>
      <c r="F69" s="1698" t="s">
        <v>475</v>
      </c>
      <c r="G69" s="1701">
        <v>339</v>
      </c>
      <c r="H69" s="1702">
        <v>350</v>
      </c>
      <c r="I69" s="1703">
        <v>350</v>
      </c>
      <c r="J69" s="195" t="s">
        <v>98</v>
      </c>
      <c r="K69" s="295">
        <v>12.1</v>
      </c>
      <c r="L69" s="722">
        <v>13.39</v>
      </c>
      <c r="M69" s="100">
        <v>13.39</v>
      </c>
      <c r="N69" s="342"/>
      <c r="O69" s="13"/>
    </row>
    <row r="70" spans="1:15" ht="27.75" customHeight="1" x14ac:dyDescent="0.2">
      <c r="A70" s="108"/>
      <c r="B70" s="117"/>
      <c r="C70" s="116"/>
      <c r="D70" s="1717"/>
      <c r="E70" s="1644" t="s">
        <v>213</v>
      </c>
      <c r="F70" s="1698"/>
      <c r="G70" s="1451"/>
      <c r="H70" s="1702"/>
      <c r="I70" s="1459"/>
      <c r="J70" s="68" t="s">
        <v>241</v>
      </c>
      <c r="K70" s="6">
        <v>3</v>
      </c>
      <c r="L70" s="73">
        <v>1</v>
      </c>
      <c r="M70" s="89"/>
      <c r="N70" s="342"/>
      <c r="O70" s="13"/>
    </row>
    <row r="71" spans="1:15" ht="27" customHeight="1" x14ac:dyDescent="0.2">
      <c r="A71" s="108"/>
      <c r="B71" s="117"/>
      <c r="C71" s="116"/>
      <c r="D71" s="1718"/>
      <c r="E71" s="1645" t="s">
        <v>138</v>
      </c>
      <c r="F71" s="1698"/>
      <c r="G71" s="1451"/>
      <c r="H71" s="1702"/>
      <c r="I71" s="1703"/>
      <c r="J71" s="195" t="s">
        <v>417</v>
      </c>
      <c r="K71" s="927">
        <v>720</v>
      </c>
      <c r="L71" s="928">
        <v>720</v>
      </c>
      <c r="M71" s="926">
        <v>720</v>
      </c>
      <c r="N71" s="342"/>
      <c r="O71" s="13"/>
    </row>
    <row r="72" spans="1:15" ht="51.75" customHeight="1" x14ac:dyDescent="0.2">
      <c r="A72" s="122"/>
      <c r="B72" s="115"/>
      <c r="C72" s="121"/>
      <c r="D72" s="1635" t="s">
        <v>52</v>
      </c>
      <c r="E72" s="271" t="s">
        <v>212</v>
      </c>
      <c r="F72" s="1698" t="s">
        <v>475</v>
      </c>
      <c r="G72" s="1701">
        <v>299.89999999999998</v>
      </c>
      <c r="H72" s="1702">
        <v>623</v>
      </c>
      <c r="I72" s="1703">
        <v>623</v>
      </c>
      <c r="J72" s="63" t="s">
        <v>82</v>
      </c>
      <c r="K72" s="651">
        <v>111</v>
      </c>
      <c r="L72" s="73">
        <v>180</v>
      </c>
      <c r="M72" s="1622">
        <v>180</v>
      </c>
      <c r="N72" s="342"/>
      <c r="O72" s="13"/>
    </row>
    <row r="73" spans="1:15" ht="18.75" customHeight="1" x14ac:dyDescent="0.2">
      <c r="A73" s="122"/>
      <c r="B73" s="115"/>
      <c r="C73" s="121"/>
      <c r="D73" s="1642"/>
      <c r="E73" s="419"/>
      <c r="F73" s="1698" t="s">
        <v>476</v>
      </c>
      <c r="G73" s="1701">
        <v>227.9</v>
      </c>
      <c r="H73" s="1702">
        <v>227.9</v>
      </c>
      <c r="I73" s="1459">
        <v>227.9</v>
      </c>
      <c r="J73" s="68" t="s">
        <v>133</v>
      </c>
      <c r="K73" s="1685">
        <v>13.5</v>
      </c>
      <c r="L73" s="1689">
        <v>13.5</v>
      </c>
      <c r="M73" s="324">
        <v>13.5</v>
      </c>
      <c r="N73" s="342"/>
      <c r="O73" s="13"/>
    </row>
    <row r="74" spans="1:15" ht="39.75" customHeight="1" x14ac:dyDescent="0.2">
      <c r="A74" s="122"/>
      <c r="B74" s="115"/>
      <c r="C74" s="121"/>
      <c r="D74" s="1642" t="s">
        <v>466</v>
      </c>
      <c r="E74" s="419" t="s">
        <v>217</v>
      </c>
      <c r="F74" s="1698" t="s">
        <v>475</v>
      </c>
      <c r="G74" s="1701">
        <v>96</v>
      </c>
      <c r="H74" s="1702">
        <v>96</v>
      </c>
      <c r="I74" s="1703">
        <v>96</v>
      </c>
      <c r="J74" s="195" t="s">
        <v>67</v>
      </c>
      <c r="K74" s="6">
        <v>500</v>
      </c>
      <c r="L74" s="73">
        <v>500</v>
      </c>
      <c r="M74" s="191">
        <v>500</v>
      </c>
      <c r="N74" s="342"/>
      <c r="O74" s="13"/>
    </row>
    <row r="75" spans="1:15" ht="27.75" customHeight="1" x14ac:dyDescent="0.2">
      <c r="A75" s="122"/>
      <c r="B75" s="115"/>
      <c r="C75" s="121"/>
      <c r="D75" s="1642" t="s">
        <v>41</v>
      </c>
      <c r="E75" s="1645" t="s">
        <v>250</v>
      </c>
      <c r="F75" s="1698" t="s">
        <v>476</v>
      </c>
      <c r="G75" s="1701">
        <v>60</v>
      </c>
      <c r="H75" s="1702">
        <v>60</v>
      </c>
      <c r="I75" s="1703">
        <v>60</v>
      </c>
      <c r="J75" s="1653" t="s">
        <v>71</v>
      </c>
      <c r="K75" s="1628">
        <v>17</v>
      </c>
      <c r="L75" s="1693">
        <v>17</v>
      </c>
      <c r="M75" s="155">
        <v>17</v>
      </c>
      <c r="N75" s="342"/>
      <c r="O75" s="13"/>
    </row>
    <row r="76" spans="1:15" ht="19.5" customHeight="1" x14ac:dyDescent="0.2">
      <c r="A76" s="122"/>
      <c r="B76" s="115"/>
      <c r="C76" s="116"/>
      <c r="D76" s="1641" t="s">
        <v>63</v>
      </c>
      <c r="E76" s="94" t="s">
        <v>212</v>
      </c>
      <c r="F76" s="1698" t="s">
        <v>475</v>
      </c>
      <c r="G76" s="1701">
        <f>728.8-200</f>
        <v>528.79999999999995</v>
      </c>
      <c r="H76" s="1702">
        <f>700-170</f>
        <v>530</v>
      </c>
      <c r="I76" s="1703">
        <f>700-170</f>
        <v>530</v>
      </c>
      <c r="J76" s="68" t="s">
        <v>67</v>
      </c>
      <c r="K76" s="651">
        <v>1364</v>
      </c>
      <c r="L76" s="73">
        <v>1400</v>
      </c>
      <c r="M76" s="89">
        <v>1400</v>
      </c>
      <c r="N76" s="342"/>
      <c r="O76" s="13"/>
    </row>
    <row r="77" spans="1:15" ht="66.75" customHeight="1" x14ac:dyDescent="0.2">
      <c r="A77" s="122"/>
      <c r="B77" s="115"/>
      <c r="C77" s="116"/>
      <c r="D77" s="38" t="s">
        <v>73</v>
      </c>
      <c r="E77" s="256" t="s">
        <v>212</v>
      </c>
      <c r="F77" s="1698" t="s">
        <v>475</v>
      </c>
      <c r="G77" s="1701">
        <v>44.7</v>
      </c>
      <c r="H77" s="1702">
        <v>44.7</v>
      </c>
      <c r="I77" s="1703">
        <v>44.7</v>
      </c>
      <c r="J77" s="68" t="s">
        <v>237</v>
      </c>
      <c r="K77" s="651">
        <v>6000</v>
      </c>
      <c r="L77" s="73">
        <v>6000</v>
      </c>
      <c r="M77" s="89">
        <v>6000</v>
      </c>
      <c r="N77" s="342"/>
    </row>
    <row r="78" spans="1:15" ht="43.5" customHeight="1" x14ac:dyDescent="0.2">
      <c r="A78" s="122"/>
      <c r="B78" s="115"/>
      <c r="C78" s="116"/>
      <c r="D78" s="1716" t="s">
        <v>195</v>
      </c>
      <c r="E78" s="1638" t="s">
        <v>212</v>
      </c>
      <c r="F78" s="1698" t="s">
        <v>475</v>
      </c>
      <c r="G78" s="1451">
        <f>376.8-100</f>
        <v>276.8</v>
      </c>
      <c r="H78" s="1702">
        <v>401.9</v>
      </c>
      <c r="I78" s="1703"/>
      <c r="J78" s="195" t="s">
        <v>166</v>
      </c>
      <c r="K78" s="651">
        <v>68</v>
      </c>
      <c r="L78" s="73">
        <v>65</v>
      </c>
      <c r="M78" s="1622"/>
      <c r="N78" s="342"/>
    </row>
    <row r="79" spans="1:15" ht="40.5" customHeight="1" x14ac:dyDescent="0.2">
      <c r="A79" s="122"/>
      <c r="B79" s="115"/>
      <c r="C79" s="116"/>
      <c r="D79" s="1717"/>
      <c r="E79" s="1638" t="s">
        <v>213</v>
      </c>
      <c r="F79" s="1978" t="s">
        <v>476</v>
      </c>
      <c r="G79" s="1701">
        <v>6.5</v>
      </c>
      <c r="H79" s="1702">
        <v>2.4</v>
      </c>
      <c r="I79" s="1703"/>
      <c r="J79" s="63" t="s">
        <v>450</v>
      </c>
      <c r="K79" s="1671">
        <v>162</v>
      </c>
      <c r="L79" s="1629">
        <v>162</v>
      </c>
      <c r="M79" s="1622"/>
      <c r="N79" s="342"/>
    </row>
    <row r="80" spans="1:15" ht="39" customHeight="1" x14ac:dyDescent="0.2">
      <c r="A80" s="122"/>
      <c r="B80" s="115"/>
      <c r="C80" s="116"/>
      <c r="D80" s="1718"/>
      <c r="E80" s="1663"/>
      <c r="F80" s="1978"/>
      <c r="G80" s="1460"/>
      <c r="H80" s="1461"/>
      <c r="I80" s="1588"/>
      <c r="J80" s="9" t="s">
        <v>167</v>
      </c>
      <c r="K80" s="1671"/>
      <c r="L80" s="1629">
        <v>10</v>
      </c>
      <c r="M80" s="244"/>
      <c r="N80" s="342"/>
    </row>
    <row r="81" spans="1:17" ht="31.5" customHeight="1" x14ac:dyDescent="0.2">
      <c r="A81" s="122"/>
      <c r="B81" s="115"/>
      <c r="C81" s="116"/>
      <c r="D81" s="1716" t="s">
        <v>222</v>
      </c>
      <c r="E81" s="118" t="s">
        <v>212</v>
      </c>
      <c r="F81" s="1450" t="s">
        <v>475</v>
      </c>
      <c r="G81" s="1452">
        <f>144.9-92.2</f>
        <v>52.7</v>
      </c>
      <c r="H81" s="1454">
        <f>144.9-92.2</f>
        <v>52.7</v>
      </c>
      <c r="I81" s="815">
        <f>144.9-92.2</f>
        <v>52.7</v>
      </c>
      <c r="J81" s="9" t="s">
        <v>66</v>
      </c>
      <c r="K81" s="1627">
        <v>44</v>
      </c>
      <c r="L81" s="1629">
        <v>44</v>
      </c>
      <c r="M81" s="1649">
        <v>44</v>
      </c>
      <c r="N81" s="342"/>
      <c r="O81" s="1816"/>
      <c r="P81" s="1816"/>
    </row>
    <row r="82" spans="1:17" ht="15.6" customHeight="1" thickBot="1" x14ac:dyDescent="0.25">
      <c r="A82" s="128"/>
      <c r="B82" s="129"/>
      <c r="C82" s="130"/>
      <c r="D82" s="1775"/>
      <c r="E82" s="1817" t="s">
        <v>37</v>
      </c>
      <c r="F82" s="1990"/>
      <c r="G82" s="34">
        <f>SUM(G16:G22)</f>
        <v>145263.20000000001</v>
      </c>
      <c r="H82" s="80">
        <f>SUM(H16:H22)</f>
        <v>146721</v>
      </c>
      <c r="I82" s="653">
        <f>SUM(I16:I22)</f>
        <v>143139.5</v>
      </c>
      <c r="J82" s="1675"/>
      <c r="K82" s="842"/>
      <c r="L82" s="268"/>
      <c r="M82" s="988"/>
      <c r="N82" s="342"/>
    </row>
    <row r="83" spans="1:17" ht="14.25" customHeight="1" x14ac:dyDescent="0.2">
      <c r="A83" s="131" t="s">
        <v>10</v>
      </c>
      <c r="B83" s="132" t="s">
        <v>10</v>
      </c>
      <c r="C83" s="113" t="s">
        <v>13</v>
      </c>
      <c r="D83" s="1970" t="s">
        <v>53</v>
      </c>
      <c r="E83" s="1637"/>
      <c r="F83" s="215" t="s">
        <v>11</v>
      </c>
      <c r="G83" s="1685">
        <v>200</v>
      </c>
      <c r="H83" s="1689">
        <v>200</v>
      </c>
      <c r="I83" s="223">
        <v>220</v>
      </c>
      <c r="J83" s="62"/>
      <c r="K83" s="849"/>
      <c r="L83" s="850"/>
      <c r="M83" s="1649"/>
      <c r="N83" s="342"/>
    </row>
    <row r="84" spans="1:17" ht="15" customHeight="1" x14ac:dyDescent="0.2">
      <c r="A84" s="122"/>
      <c r="B84" s="115"/>
      <c r="C84" s="121"/>
      <c r="D84" s="1822"/>
      <c r="E84" s="1695"/>
      <c r="F84" s="1193" t="s">
        <v>14</v>
      </c>
      <c r="G84" s="1684">
        <v>1490.6</v>
      </c>
      <c r="H84" s="1688">
        <v>1490.6</v>
      </c>
      <c r="I84" s="1419">
        <v>1490.6</v>
      </c>
      <c r="J84" s="63"/>
      <c r="K84" s="339"/>
      <c r="L84" s="843"/>
      <c r="M84" s="1622"/>
      <c r="N84" s="342"/>
      <c r="P84" s="200"/>
    </row>
    <row r="85" spans="1:17" ht="27.75" customHeight="1" x14ac:dyDescent="0.2">
      <c r="A85" s="122"/>
      <c r="B85" s="115"/>
      <c r="C85" s="121"/>
      <c r="D85" s="64" t="s">
        <v>257</v>
      </c>
      <c r="E85" s="94" t="s">
        <v>212</v>
      </c>
      <c r="F85" s="1698" t="s">
        <v>476</v>
      </c>
      <c r="G85" s="1701">
        <v>333.1</v>
      </c>
      <c r="H85" s="1702">
        <v>333.1</v>
      </c>
      <c r="I85" s="1703">
        <v>333.1</v>
      </c>
      <c r="J85" s="68" t="s">
        <v>67</v>
      </c>
      <c r="K85" s="1672">
        <v>3100</v>
      </c>
      <c r="L85" s="1630">
        <v>3100</v>
      </c>
      <c r="M85" s="1622">
        <v>3100</v>
      </c>
      <c r="N85" s="342"/>
      <c r="O85" s="1782"/>
      <c r="P85" s="1782"/>
      <c r="Q85" s="1782"/>
    </row>
    <row r="86" spans="1:17" ht="16.149999999999999" customHeight="1" x14ac:dyDescent="0.2">
      <c r="A86" s="122"/>
      <c r="B86" s="115"/>
      <c r="C86" s="121"/>
      <c r="D86" s="1716" t="s">
        <v>40</v>
      </c>
      <c r="E86" s="1973" t="s">
        <v>228</v>
      </c>
      <c r="F86" s="1698" t="s">
        <v>475</v>
      </c>
      <c r="G86" s="1451">
        <v>200</v>
      </c>
      <c r="H86" s="1702">
        <v>200</v>
      </c>
      <c r="I86" s="1703">
        <v>220</v>
      </c>
      <c r="J86" s="1856" t="s">
        <v>83</v>
      </c>
      <c r="K86" s="1671">
        <v>90</v>
      </c>
      <c r="L86" s="1629">
        <v>100</v>
      </c>
      <c r="M86" s="1621">
        <v>110</v>
      </c>
      <c r="N86" s="342"/>
      <c r="O86" s="1782"/>
      <c r="P86" s="1782"/>
      <c r="Q86" s="1782"/>
    </row>
    <row r="87" spans="1:17" ht="7.5" customHeight="1" x14ac:dyDescent="0.2">
      <c r="A87" s="122"/>
      <c r="B87" s="115"/>
      <c r="C87" s="121"/>
      <c r="D87" s="1717"/>
      <c r="E87" s="1981"/>
      <c r="F87" s="1698"/>
      <c r="G87" s="1451"/>
      <c r="H87" s="1702"/>
      <c r="I87" s="1459"/>
      <c r="J87" s="1971"/>
      <c r="K87" s="1692"/>
      <c r="L87" s="1693"/>
      <c r="M87" s="1649"/>
      <c r="N87" s="342"/>
    </row>
    <row r="88" spans="1:17" ht="13.5" customHeight="1" x14ac:dyDescent="0.2">
      <c r="A88" s="122"/>
      <c r="B88" s="115"/>
      <c r="C88" s="121"/>
      <c r="D88" s="1635"/>
      <c r="E88" s="1638" t="s">
        <v>213</v>
      </c>
      <c r="F88" s="1698"/>
      <c r="G88" s="1701"/>
      <c r="H88" s="1702"/>
      <c r="I88" s="1459"/>
      <c r="J88" s="1658"/>
      <c r="K88" s="1628"/>
      <c r="L88" s="1693"/>
      <c r="M88" s="1649"/>
      <c r="N88" s="342"/>
    </row>
    <row r="89" spans="1:17" ht="15.75" customHeight="1" x14ac:dyDescent="0.2">
      <c r="A89" s="122"/>
      <c r="B89" s="115"/>
      <c r="C89" s="121"/>
      <c r="D89" s="1716" t="s">
        <v>50</v>
      </c>
      <c r="E89" s="1662" t="s">
        <v>212</v>
      </c>
      <c r="F89" s="1462" t="s">
        <v>476</v>
      </c>
      <c r="G89" s="1451">
        <v>1157.5</v>
      </c>
      <c r="H89" s="1702">
        <v>1157.5</v>
      </c>
      <c r="I89" s="1703">
        <v>1157.5</v>
      </c>
      <c r="J89" s="1646" t="s">
        <v>83</v>
      </c>
      <c r="K89" s="1193">
        <v>115</v>
      </c>
      <c r="L89" s="73">
        <v>115</v>
      </c>
      <c r="M89" s="89">
        <v>115</v>
      </c>
      <c r="N89" s="342"/>
    </row>
    <row r="90" spans="1:17" ht="21" customHeight="1" x14ac:dyDescent="0.2">
      <c r="A90" s="122"/>
      <c r="B90" s="115"/>
      <c r="C90" s="121"/>
      <c r="D90" s="1717"/>
      <c r="E90" s="94" t="s">
        <v>213</v>
      </c>
      <c r="F90" s="1462"/>
      <c r="G90" s="1451"/>
      <c r="H90" s="1702"/>
      <c r="I90" s="1459"/>
      <c r="J90" s="1856" t="s">
        <v>242</v>
      </c>
      <c r="K90" s="1671">
        <v>7000</v>
      </c>
      <c r="L90" s="1629">
        <v>7000</v>
      </c>
      <c r="M90" s="1621">
        <v>7000</v>
      </c>
      <c r="N90" s="342"/>
    </row>
    <row r="91" spans="1:17" ht="15.75" customHeight="1" thickBot="1" x14ac:dyDescent="0.25">
      <c r="A91" s="133"/>
      <c r="B91" s="134"/>
      <c r="C91" s="135"/>
      <c r="D91" s="1775"/>
      <c r="E91" s="334"/>
      <c r="F91" s="7" t="s">
        <v>12</v>
      </c>
      <c r="G91" s="34">
        <f>SUM(G83:G84)</f>
        <v>1690.6</v>
      </c>
      <c r="H91" s="80">
        <f>SUM(H83:H84)</f>
        <v>1690.6</v>
      </c>
      <c r="I91" s="1420">
        <f>SUM(I83:I84)</f>
        <v>1710.6</v>
      </c>
      <c r="J91" s="1713"/>
      <c r="K91" s="842"/>
      <c r="L91" s="268"/>
      <c r="M91" s="1649"/>
      <c r="N91" s="342"/>
    </row>
    <row r="92" spans="1:17" ht="26.25" customHeight="1" x14ac:dyDescent="0.2">
      <c r="A92" s="131" t="s">
        <v>10</v>
      </c>
      <c r="B92" s="132" t="s">
        <v>10</v>
      </c>
      <c r="C92" s="113" t="s">
        <v>15</v>
      </c>
      <c r="D92" s="1774" t="s">
        <v>44</v>
      </c>
      <c r="E92" s="94" t="s">
        <v>212</v>
      </c>
      <c r="F92" s="5" t="s">
        <v>11</v>
      </c>
      <c r="G92" s="1683">
        <v>3.9</v>
      </c>
      <c r="H92" s="1304">
        <v>3.9</v>
      </c>
      <c r="I92" s="1417">
        <v>3.9</v>
      </c>
      <c r="J92" s="62" t="s">
        <v>72</v>
      </c>
      <c r="K92" s="1008">
        <v>10</v>
      </c>
      <c r="L92" s="87">
        <v>10</v>
      </c>
      <c r="M92" s="99">
        <v>10</v>
      </c>
      <c r="N92" s="342"/>
    </row>
    <row r="93" spans="1:17" ht="16.5" customHeight="1" x14ac:dyDescent="0.2">
      <c r="A93" s="122"/>
      <c r="B93" s="115"/>
      <c r="C93" s="121"/>
      <c r="D93" s="1717"/>
      <c r="E93" s="94"/>
      <c r="F93" s="1193"/>
      <c r="G93" s="1684"/>
      <c r="H93" s="1305"/>
      <c r="I93" s="1419"/>
      <c r="J93" s="9" t="s">
        <v>68</v>
      </c>
      <c r="K93" s="1671">
        <v>860</v>
      </c>
      <c r="L93" s="1629">
        <v>860</v>
      </c>
      <c r="M93" s="1621">
        <v>860</v>
      </c>
      <c r="N93" s="342"/>
    </row>
    <row r="94" spans="1:17" ht="28.5" customHeight="1" x14ac:dyDescent="0.2">
      <c r="A94" s="122"/>
      <c r="B94" s="115"/>
      <c r="C94" s="121"/>
      <c r="D94" s="1717"/>
      <c r="E94" s="94"/>
      <c r="F94" s="1193"/>
      <c r="G94" s="1684"/>
      <c r="H94" s="1305"/>
      <c r="I94" s="1419"/>
      <c r="J94" s="1856" t="s">
        <v>247</v>
      </c>
      <c r="K94" s="1671">
        <v>3</v>
      </c>
      <c r="L94" s="1629">
        <v>3</v>
      </c>
      <c r="M94" s="1621">
        <v>3</v>
      </c>
      <c r="N94" s="342"/>
    </row>
    <row r="95" spans="1:17" ht="13.5" thickBot="1" x14ac:dyDescent="0.25">
      <c r="A95" s="133"/>
      <c r="B95" s="129"/>
      <c r="C95" s="135"/>
      <c r="D95" s="1775"/>
      <c r="E95" s="334"/>
      <c r="F95" s="7" t="s">
        <v>12</v>
      </c>
      <c r="G95" s="652">
        <f t="shared" ref="G95:I95" si="0">G92</f>
        <v>3.9</v>
      </c>
      <c r="H95" s="80">
        <f t="shared" si="0"/>
        <v>3.9</v>
      </c>
      <c r="I95" s="653">
        <f t="shared" si="0"/>
        <v>3.9</v>
      </c>
      <c r="J95" s="1713"/>
      <c r="K95" s="847"/>
      <c r="L95" s="848"/>
      <c r="M95" s="1650"/>
      <c r="N95" s="342"/>
    </row>
    <row r="96" spans="1:17" ht="20.25" customHeight="1" x14ac:dyDescent="0.2">
      <c r="A96" s="131" t="s">
        <v>10</v>
      </c>
      <c r="B96" s="132" t="s">
        <v>10</v>
      </c>
      <c r="C96" s="113" t="s">
        <v>17</v>
      </c>
      <c r="D96" s="1774" t="s">
        <v>74</v>
      </c>
      <c r="E96" s="97" t="s">
        <v>212</v>
      </c>
      <c r="F96" s="5" t="s">
        <v>11</v>
      </c>
      <c r="G96" s="1683">
        <v>57.3</v>
      </c>
      <c r="H96" s="1304">
        <v>61.3</v>
      </c>
      <c r="I96" s="1417">
        <v>65.5</v>
      </c>
      <c r="J96" s="1712" t="s">
        <v>84</v>
      </c>
      <c r="K96" s="1324">
        <v>39</v>
      </c>
      <c r="L96" s="1326">
        <v>39</v>
      </c>
      <c r="M96" s="1648">
        <v>39</v>
      </c>
      <c r="N96" s="342"/>
    </row>
    <row r="97" spans="1:16" ht="14.25" customHeight="1" thickBot="1" x14ac:dyDescent="0.25">
      <c r="A97" s="133"/>
      <c r="B97" s="134"/>
      <c r="C97" s="135"/>
      <c r="D97" s="1775"/>
      <c r="E97" s="334"/>
      <c r="F97" s="7" t="s">
        <v>12</v>
      </c>
      <c r="G97" s="652">
        <f t="shared" ref="G97:I97" si="1">SUM(G96)</f>
        <v>57.3</v>
      </c>
      <c r="H97" s="78">
        <f t="shared" si="1"/>
        <v>61.3</v>
      </c>
      <c r="I97" s="653">
        <f t="shared" si="1"/>
        <v>65.5</v>
      </c>
      <c r="J97" s="1713"/>
      <c r="K97" s="851"/>
      <c r="L97" s="848"/>
      <c r="M97" s="1650"/>
      <c r="N97" s="342"/>
    </row>
    <row r="98" spans="1:16" ht="28.15" customHeight="1" x14ac:dyDescent="0.2">
      <c r="A98" s="131" t="s">
        <v>10</v>
      </c>
      <c r="B98" s="132" t="s">
        <v>10</v>
      </c>
      <c r="C98" s="113" t="s">
        <v>18</v>
      </c>
      <c r="D98" s="1774" t="s">
        <v>159</v>
      </c>
      <c r="E98" s="97" t="s">
        <v>212</v>
      </c>
      <c r="F98" s="5" t="s">
        <v>11</v>
      </c>
      <c r="G98" s="1683">
        <v>4.4000000000000004</v>
      </c>
      <c r="H98" s="1304">
        <v>4.4000000000000004</v>
      </c>
      <c r="I98" s="1417">
        <v>4.4000000000000004</v>
      </c>
      <c r="J98" s="1712" t="s">
        <v>158</v>
      </c>
      <c r="K98" s="1324">
        <v>1</v>
      </c>
      <c r="L98" s="1326">
        <v>1</v>
      </c>
      <c r="M98" s="1648">
        <v>1</v>
      </c>
      <c r="N98" s="342"/>
    </row>
    <row r="99" spans="1:16" ht="15.75" customHeight="1" thickBot="1" x14ac:dyDescent="0.25">
      <c r="A99" s="133"/>
      <c r="B99" s="134"/>
      <c r="C99" s="135"/>
      <c r="D99" s="1775"/>
      <c r="E99" s="334"/>
      <c r="F99" s="7" t="s">
        <v>12</v>
      </c>
      <c r="G99" s="34">
        <f t="shared" ref="G99:I99" si="2">SUM(G98:G98)</f>
        <v>4.4000000000000004</v>
      </c>
      <c r="H99" s="724">
        <f t="shared" si="2"/>
        <v>4.4000000000000004</v>
      </c>
      <c r="I99" s="653">
        <f t="shared" si="2"/>
        <v>4.4000000000000004</v>
      </c>
      <c r="J99" s="1713"/>
      <c r="K99" s="851"/>
      <c r="L99" s="848"/>
      <c r="M99" s="1650"/>
      <c r="N99" s="342"/>
    </row>
    <row r="100" spans="1:16" ht="16.149999999999999" customHeight="1" x14ac:dyDescent="0.2">
      <c r="A100" s="131" t="s">
        <v>10</v>
      </c>
      <c r="B100" s="132" t="s">
        <v>10</v>
      </c>
      <c r="C100" s="113" t="s">
        <v>58</v>
      </c>
      <c r="D100" s="1774" t="s">
        <v>79</v>
      </c>
      <c r="E100" s="335" t="s">
        <v>212</v>
      </c>
      <c r="F100" s="3" t="s">
        <v>11</v>
      </c>
      <c r="G100" s="382">
        <v>5</v>
      </c>
      <c r="H100" s="103">
        <v>8</v>
      </c>
      <c r="I100" s="1421">
        <v>5</v>
      </c>
      <c r="J100" s="1664" t="s">
        <v>66</v>
      </c>
      <c r="K100" s="3">
        <v>86</v>
      </c>
      <c r="L100" s="616">
        <v>87</v>
      </c>
      <c r="M100" s="1661">
        <v>87</v>
      </c>
      <c r="N100" s="342"/>
    </row>
    <row r="101" spans="1:16" ht="13.5" customHeight="1" thickBot="1" x14ac:dyDescent="0.25">
      <c r="A101" s="133"/>
      <c r="B101" s="134"/>
      <c r="C101" s="135"/>
      <c r="D101" s="1775"/>
      <c r="E101" s="336"/>
      <c r="F101" s="7" t="s">
        <v>12</v>
      </c>
      <c r="G101" s="34">
        <f t="shared" ref="G101:I101" si="3">SUM(G100)</f>
        <v>5</v>
      </c>
      <c r="H101" s="80">
        <f t="shared" si="3"/>
        <v>8</v>
      </c>
      <c r="I101" s="1420">
        <f t="shared" si="3"/>
        <v>5</v>
      </c>
      <c r="J101" s="1647"/>
      <c r="K101" s="851"/>
      <c r="L101" s="848"/>
      <c r="M101" s="1650"/>
      <c r="N101" s="342"/>
    </row>
    <row r="102" spans="1:16" ht="30.75" customHeight="1" x14ac:dyDescent="0.2">
      <c r="A102" s="131" t="s">
        <v>10</v>
      </c>
      <c r="B102" s="132" t="s">
        <v>10</v>
      </c>
      <c r="C102" s="113" t="s">
        <v>59</v>
      </c>
      <c r="D102" s="1774" t="s">
        <v>488</v>
      </c>
      <c r="E102" s="232" t="s">
        <v>217</v>
      </c>
      <c r="F102" s="1615"/>
      <c r="G102" s="1610"/>
      <c r="H102" s="1611"/>
      <c r="I102" s="1612"/>
      <c r="J102" s="1712" t="s">
        <v>490</v>
      </c>
      <c r="K102" s="1678">
        <v>12</v>
      </c>
      <c r="L102" s="1326">
        <v>24</v>
      </c>
      <c r="M102" s="416">
        <v>36</v>
      </c>
      <c r="N102" s="342"/>
    </row>
    <row r="103" spans="1:16" ht="13.5" customHeight="1" thickBot="1" x14ac:dyDescent="0.25">
      <c r="A103" s="133"/>
      <c r="B103" s="134"/>
      <c r="C103" s="135"/>
      <c r="D103" s="1775"/>
      <c r="E103" s="336"/>
      <c r="F103" s="1613" t="s">
        <v>12</v>
      </c>
      <c r="G103" s="187">
        <f>G102</f>
        <v>0</v>
      </c>
      <c r="H103" s="1602">
        <f>H102</f>
        <v>0</v>
      </c>
      <c r="I103" s="1614">
        <f>I102</f>
        <v>0</v>
      </c>
      <c r="J103" s="1713"/>
      <c r="K103" s="1603"/>
      <c r="L103" s="848"/>
      <c r="M103" s="1606"/>
      <c r="N103" s="342"/>
    </row>
    <row r="104" spans="1:16" ht="13.5" customHeight="1" thickBot="1" x14ac:dyDescent="0.25">
      <c r="A104" s="138" t="s">
        <v>10</v>
      </c>
      <c r="B104" s="139" t="s">
        <v>10</v>
      </c>
      <c r="C104" s="1789" t="s">
        <v>16</v>
      </c>
      <c r="D104" s="1790"/>
      <c r="E104" s="1790"/>
      <c r="F104" s="1863"/>
      <c r="G104" s="140">
        <f>G82+G91+G97+G99+G101+G95+G103</f>
        <v>147024.4</v>
      </c>
      <c r="H104" s="141">
        <f>H82+H91+H97+H99+H101+H95+H103</f>
        <v>148489.19999999998</v>
      </c>
      <c r="I104" s="576">
        <f>I82+I91+I97+I99+I101+I95+I103</f>
        <v>144928.9</v>
      </c>
      <c r="J104" s="328"/>
      <c r="K104" s="852"/>
      <c r="L104" s="852"/>
      <c r="M104" s="330"/>
      <c r="N104" s="1098"/>
    </row>
    <row r="105" spans="1:16" ht="15.75" customHeight="1" thickBot="1" x14ac:dyDescent="0.25">
      <c r="A105" s="138" t="s">
        <v>10</v>
      </c>
      <c r="B105" s="1772" t="s">
        <v>5</v>
      </c>
      <c r="C105" s="1773"/>
      <c r="D105" s="1773"/>
      <c r="E105" s="1773"/>
      <c r="F105" s="1969"/>
      <c r="G105" s="726">
        <f t="shared" ref="G105:I105" si="4">G104</f>
        <v>147024.4</v>
      </c>
      <c r="H105" s="143">
        <f t="shared" si="4"/>
        <v>148489.19999999998</v>
      </c>
      <c r="I105" s="577">
        <f t="shared" si="4"/>
        <v>144928.9</v>
      </c>
      <c r="J105" s="331"/>
      <c r="K105" s="853"/>
      <c r="L105" s="853"/>
      <c r="M105" s="333"/>
      <c r="N105" s="1098"/>
    </row>
    <row r="106" spans="1:16" ht="15.75" customHeight="1" thickBot="1" x14ac:dyDescent="0.25">
      <c r="A106" s="131" t="s">
        <v>13</v>
      </c>
      <c r="B106" s="1764" t="s">
        <v>28</v>
      </c>
      <c r="C106" s="1765"/>
      <c r="D106" s="1765"/>
      <c r="E106" s="1765"/>
      <c r="F106" s="1765"/>
      <c r="G106" s="1765"/>
      <c r="H106" s="1765"/>
      <c r="I106" s="1765"/>
      <c r="J106" s="1765"/>
      <c r="K106" s="854"/>
      <c r="L106" s="854"/>
      <c r="M106" s="700"/>
      <c r="N106" s="1095"/>
    </row>
    <row r="107" spans="1:16" ht="15.75" customHeight="1" thickBot="1" x14ac:dyDescent="0.25">
      <c r="A107" s="138" t="s">
        <v>13</v>
      </c>
      <c r="B107" s="145" t="s">
        <v>10</v>
      </c>
      <c r="C107" s="1766" t="s">
        <v>24</v>
      </c>
      <c r="D107" s="1767"/>
      <c r="E107" s="1767"/>
      <c r="F107" s="1767"/>
      <c r="G107" s="1767"/>
      <c r="H107" s="1767"/>
      <c r="I107" s="1767"/>
      <c r="J107" s="1767"/>
      <c r="K107" s="855"/>
      <c r="L107" s="855"/>
      <c r="M107" s="699"/>
      <c r="N107" s="1097"/>
    </row>
    <row r="108" spans="1:16" s="146" customFormat="1" ht="15" customHeight="1" x14ac:dyDescent="0.2">
      <c r="A108" s="1956" t="s">
        <v>13</v>
      </c>
      <c r="B108" s="1741" t="s">
        <v>10</v>
      </c>
      <c r="C108" s="1985" t="s">
        <v>10</v>
      </c>
      <c r="D108" s="1774" t="s">
        <v>99</v>
      </c>
      <c r="E108" s="1988" t="s">
        <v>460</v>
      </c>
      <c r="F108" s="1335" t="s">
        <v>11</v>
      </c>
      <c r="G108" s="1441">
        <v>71.8</v>
      </c>
      <c r="H108" s="1443">
        <v>71.8</v>
      </c>
      <c r="I108" s="342">
        <v>71.8</v>
      </c>
      <c r="J108" s="1712" t="s">
        <v>255</v>
      </c>
      <c r="K108" s="1193">
        <v>4</v>
      </c>
      <c r="L108" s="1693">
        <v>4</v>
      </c>
      <c r="M108" s="571">
        <v>4</v>
      </c>
      <c r="N108" s="1099"/>
    </row>
    <row r="109" spans="1:16" s="146" customFormat="1" ht="8.25" customHeight="1" x14ac:dyDescent="0.2">
      <c r="A109" s="1984"/>
      <c r="B109" s="1742"/>
      <c r="C109" s="1986"/>
      <c r="D109" s="1717"/>
      <c r="E109" s="1981"/>
      <c r="F109" s="1440"/>
      <c r="G109" s="1442"/>
      <c r="H109" s="1444"/>
      <c r="I109" s="1445"/>
      <c r="J109" s="1971"/>
      <c r="K109" s="842"/>
      <c r="L109" s="268"/>
      <c r="M109" s="1649"/>
      <c r="N109" s="1099"/>
    </row>
    <row r="110" spans="1:16" s="146" customFormat="1" ht="14.65" customHeight="1" thickBot="1" x14ac:dyDescent="0.25">
      <c r="A110" s="1957"/>
      <c r="B110" s="1743"/>
      <c r="C110" s="1987"/>
      <c r="D110" s="1775"/>
      <c r="E110" s="1989"/>
      <c r="F110" s="7" t="s">
        <v>12</v>
      </c>
      <c r="G110" s="34">
        <f>SUM(G108:G109)</f>
        <v>71.8</v>
      </c>
      <c r="H110" s="724">
        <f>SUM(H108:H109)</f>
        <v>71.8</v>
      </c>
      <c r="I110" s="653">
        <f>SUM(I108:I109)</f>
        <v>71.8</v>
      </c>
      <c r="J110" s="1713"/>
      <c r="K110" s="851"/>
      <c r="L110" s="839"/>
      <c r="M110" s="1679"/>
      <c r="N110" s="1099"/>
    </row>
    <row r="111" spans="1:16" ht="18" customHeight="1" x14ac:dyDescent="0.2">
      <c r="A111" s="131" t="s">
        <v>13</v>
      </c>
      <c r="B111" s="132" t="s">
        <v>10</v>
      </c>
      <c r="C111" s="113" t="s">
        <v>13</v>
      </c>
      <c r="D111" s="1970" t="s">
        <v>141</v>
      </c>
      <c r="E111" s="97"/>
      <c r="F111" s="92" t="s">
        <v>11</v>
      </c>
      <c r="G111" s="405">
        <v>6738.5</v>
      </c>
      <c r="H111" s="96">
        <f>3698.8+50</f>
        <v>3748.8</v>
      </c>
      <c r="I111" s="1449">
        <v>4800.3</v>
      </c>
      <c r="J111" s="1335"/>
      <c r="K111" s="1471"/>
      <c r="L111" s="850"/>
      <c r="M111" s="1648"/>
      <c r="N111" s="342"/>
    </row>
    <row r="112" spans="1:16" ht="21" customHeight="1" x14ac:dyDescent="0.2">
      <c r="A112" s="122"/>
      <c r="B112" s="115"/>
      <c r="C112" s="121"/>
      <c r="D112" s="1821"/>
      <c r="E112" s="94"/>
      <c r="F112" s="1672" t="s">
        <v>60</v>
      </c>
      <c r="G112" s="8">
        <v>344.1</v>
      </c>
      <c r="H112" s="76"/>
      <c r="I112" s="910"/>
      <c r="J112" s="1193"/>
      <c r="K112" s="842"/>
      <c r="L112" s="268"/>
      <c r="M112" s="1649"/>
      <c r="N112" s="342"/>
      <c r="P112" s="200"/>
    </row>
    <row r="113" spans="1:16" ht="17.25" customHeight="1" x14ac:dyDescent="0.2">
      <c r="A113" s="122"/>
      <c r="B113" s="115"/>
      <c r="C113" s="121"/>
      <c r="D113" s="1681"/>
      <c r="E113" s="94"/>
      <c r="F113" s="1672" t="s">
        <v>14</v>
      </c>
      <c r="G113" s="8">
        <v>26.2</v>
      </c>
      <c r="H113" s="76"/>
      <c r="I113" s="910"/>
      <c r="J113" s="1193"/>
      <c r="K113" s="842"/>
      <c r="L113" s="268"/>
      <c r="M113" s="1649"/>
      <c r="N113" s="342"/>
      <c r="P113" s="200"/>
    </row>
    <row r="114" spans="1:16" ht="16.5" customHeight="1" x14ac:dyDescent="0.2">
      <c r="A114" s="122"/>
      <c r="B114" s="115"/>
      <c r="C114" s="121"/>
      <c r="D114" s="1470"/>
      <c r="E114" s="94"/>
      <c r="F114" s="1672" t="s">
        <v>62</v>
      </c>
      <c r="G114" s="8">
        <v>296.7</v>
      </c>
      <c r="H114" s="76"/>
      <c r="I114" s="910"/>
      <c r="J114" s="1193"/>
      <c r="K114" s="681"/>
      <c r="L114" s="268"/>
      <c r="M114" s="1649"/>
      <c r="N114" s="342"/>
    </row>
    <row r="115" spans="1:16" ht="16.5" customHeight="1" x14ac:dyDescent="0.2">
      <c r="A115" s="122"/>
      <c r="B115" s="115"/>
      <c r="C115" s="121"/>
      <c r="D115" s="1470"/>
      <c r="E115" s="94"/>
      <c r="F115" s="1672" t="s">
        <v>174</v>
      </c>
      <c r="G115" s="8">
        <v>3719.5</v>
      </c>
      <c r="H115" s="76"/>
      <c r="I115" s="910"/>
      <c r="J115" s="1193"/>
      <c r="K115" s="842"/>
      <c r="L115" s="268"/>
      <c r="M115" s="1649"/>
      <c r="N115" s="342"/>
      <c r="P115" s="200"/>
    </row>
    <row r="116" spans="1:16" ht="16.5" customHeight="1" x14ac:dyDescent="0.2">
      <c r="A116" s="122"/>
      <c r="B116" s="115"/>
      <c r="C116" s="121"/>
      <c r="D116" s="1470"/>
      <c r="E116" s="94"/>
      <c r="F116" s="1672" t="s">
        <v>470</v>
      </c>
      <c r="G116" s="8">
        <v>230</v>
      </c>
      <c r="H116" s="76"/>
      <c r="I116" s="910"/>
      <c r="J116" s="1193"/>
      <c r="K116" s="842"/>
      <c r="L116" s="268"/>
      <c r="M116" s="1649"/>
      <c r="N116" s="342"/>
    </row>
    <row r="117" spans="1:16" ht="16.5" customHeight="1" x14ac:dyDescent="0.2">
      <c r="A117" s="122"/>
      <c r="B117" s="115"/>
      <c r="C117" s="121"/>
      <c r="D117" s="1470"/>
      <c r="E117" s="94"/>
      <c r="F117" s="1672" t="s">
        <v>214</v>
      </c>
      <c r="G117" s="8"/>
      <c r="H117" s="76">
        <v>3235</v>
      </c>
      <c r="I117" s="910">
        <v>6115</v>
      </c>
      <c r="J117" s="1193"/>
      <c r="K117" s="842"/>
      <c r="L117" s="268"/>
      <c r="M117" s="1649"/>
      <c r="N117" s="342"/>
    </row>
    <row r="118" spans="1:16" ht="16.5" customHeight="1" x14ac:dyDescent="0.2">
      <c r="A118" s="122"/>
      <c r="B118" s="115"/>
      <c r="C118" s="121"/>
      <c r="D118" s="1470"/>
      <c r="E118" s="94"/>
      <c r="F118" s="1193" t="s">
        <v>3</v>
      </c>
      <c r="G118" s="75"/>
      <c r="H118" s="1688">
        <v>843</v>
      </c>
      <c r="I118" s="1418">
        <v>976.1</v>
      </c>
      <c r="J118" s="1193"/>
      <c r="K118" s="842"/>
      <c r="L118" s="268"/>
      <c r="M118" s="1649"/>
      <c r="N118" s="342"/>
    </row>
    <row r="119" spans="1:16" s="55" customFormat="1" ht="43.5" customHeight="1" x14ac:dyDescent="0.2">
      <c r="A119" s="147"/>
      <c r="B119" s="148"/>
      <c r="C119" s="149"/>
      <c r="D119" s="57" t="s">
        <v>85</v>
      </c>
      <c r="E119" s="150"/>
      <c r="F119" s="1494"/>
      <c r="G119" s="1495"/>
      <c r="H119" s="198"/>
      <c r="I119" s="1496"/>
      <c r="J119" s="197"/>
      <c r="K119" s="339"/>
      <c r="L119" s="843"/>
      <c r="M119" s="1622"/>
      <c r="N119" s="1100"/>
    </row>
    <row r="120" spans="1:16" ht="12" customHeight="1" x14ac:dyDescent="0.2">
      <c r="A120" s="122"/>
      <c r="B120" s="115"/>
      <c r="C120" s="121"/>
      <c r="D120" s="1716" t="s">
        <v>182</v>
      </c>
      <c r="E120" s="1662" t="s">
        <v>135</v>
      </c>
      <c r="F120" s="1497" t="s">
        <v>481</v>
      </c>
      <c r="G120" s="1500">
        <v>48</v>
      </c>
      <c r="H120" s="1499"/>
      <c r="I120" s="1498"/>
      <c r="J120" s="2005" t="s">
        <v>176</v>
      </c>
      <c r="K120" s="1193">
        <v>100</v>
      </c>
      <c r="L120" s="856"/>
      <c r="M120" s="655"/>
      <c r="N120" s="1101"/>
    </row>
    <row r="121" spans="1:16" ht="14.25" customHeight="1" x14ac:dyDescent="0.2">
      <c r="A121" s="122"/>
      <c r="B121" s="115"/>
      <c r="C121" s="121"/>
      <c r="D121" s="1717"/>
      <c r="E121" s="1638" t="s">
        <v>2</v>
      </c>
      <c r="F121" s="1497" t="s">
        <v>482</v>
      </c>
      <c r="G121" s="1500">
        <v>3719.5</v>
      </c>
      <c r="H121" s="1499"/>
      <c r="I121" s="1498"/>
      <c r="J121" s="2006"/>
      <c r="K121" s="857"/>
      <c r="L121" s="858"/>
      <c r="M121" s="338"/>
      <c r="N121" s="1101"/>
    </row>
    <row r="122" spans="1:16" ht="9.75" customHeight="1" x14ac:dyDescent="0.2">
      <c r="A122" s="122"/>
      <c r="B122" s="115"/>
      <c r="C122" s="121"/>
      <c r="D122" s="1717"/>
      <c r="E122" s="1638" t="s">
        <v>251</v>
      </c>
      <c r="F122" s="1497" t="s">
        <v>475</v>
      </c>
      <c r="G122" s="1500">
        <v>3072.7</v>
      </c>
      <c r="H122" s="1499"/>
      <c r="I122" s="1498"/>
      <c r="J122" s="236"/>
      <c r="K122" s="1202"/>
      <c r="L122" s="858"/>
      <c r="M122" s="338"/>
      <c r="N122" s="1101"/>
    </row>
    <row r="123" spans="1:16" ht="6.75" customHeight="1" x14ac:dyDescent="0.2">
      <c r="A123" s="122"/>
      <c r="B123" s="115"/>
      <c r="C123" s="121"/>
      <c r="D123" s="1635"/>
      <c r="E123" s="1638"/>
      <c r="F123" s="1497" t="s">
        <v>483</v>
      </c>
      <c r="G123" s="1500">
        <v>230</v>
      </c>
      <c r="H123" s="1499"/>
      <c r="I123" s="1498"/>
      <c r="J123" s="236"/>
      <c r="K123" s="1202"/>
      <c r="L123" s="858"/>
      <c r="M123" s="1267"/>
      <c r="N123" s="1101"/>
    </row>
    <row r="124" spans="1:16" ht="18" customHeight="1" x14ac:dyDescent="0.2">
      <c r="A124" s="122"/>
      <c r="B124" s="115"/>
      <c r="C124" s="116"/>
      <c r="D124" s="1716" t="s">
        <v>502</v>
      </c>
      <c r="E124" s="1662" t="s">
        <v>213</v>
      </c>
      <c r="F124" s="1698" t="s">
        <v>475</v>
      </c>
      <c r="G124" s="1701">
        <f>975-650</f>
        <v>325</v>
      </c>
      <c r="H124" s="1702">
        <f>1110+350</f>
        <v>1460</v>
      </c>
      <c r="I124" s="1703">
        <v>1405</v>
      </c>
      <c r="J124" s="68" t="s">
        <v>90</v>
      </c>
      <c r="K124" s="651">
        <v>1</v>
      </c>
      <c r="L124" s="73">
        <v>2</v>
      </c>
      <c r="M124" s="623">
        <v>1</v>
      </c>
      <c r="N124" s="2010"/>
      <c r="O124" s="1831"/>
    </row>
    <row r="125" spans="1:16" ht="17.25" customHeight="1" x14ac:dyDescent="0.2">
      <c r="A125" s="122"/>
      <c r="B125" s="115"/>
      <c r="C125" s="116"/>
      <c r="D125" s="1717"/>
      <c r="E125" s="94" t="s">
        <v>212</v>
      </c>
      <c r="F125" s="1698" t="s">
        <v>481</v>
      </c>
      <c r="G125" s="1701">
        <v>146.1</v>
      </c>
      <c r="H125" s="1702"/>
      <c r="I125" s="1703"/>
      <c r="J125" s="9" t="s">
        <v>169</v>
      </c>
      <c r="K125" s="1627">
        <v>2</v>
      </c>
      <c r="L125" s="924">
        <v>3</v>
      </c>
      <c r="M125" s="235">
        <v>3</v>
      </c>
      <c r="N125" s="342"/>
      <c r="O125" s="13"/>
    </row>
    <row r="126" spans="1:16" ht="20.45" customHeight="1" x14ac:dyDescent="0.2">
      <c r="A126" s="122"/>
      <c r="B126" s="115"/>
      <c r="C126" s="116"/>
      <c r="D126" s="1717"/>
      <c r="E126" s="94" t="s">
        <v>2</v>
      </c>
      <c r="F126" s="1698"/>
      <c r="G126" s="1701"/>
      <c r="H126" s="1702"/>
      <c r="I126" s="1703"/>
      <c r="J126" s="63"/>
      <c r="K126" s="1203"/>
      <c r="L126" s="860"/>
      <c r="M126" s="237"/>
      <c r="N126" s="342"/>
    </row>
    <row r="127" spans="1:16" ht="62.25" customHeight="1" x14ac:dyDescent="0.2">
      <c r="A127" s="122"/>
      <c r="B127" s="115"/>
      <c r="C127" s="116"/>
      <c r="D127" s="1718"/>
      <c r="E127" s="94"/>
      <c r="F127" s="1698"/>
      <c r="G127" s="1451"/>
      <c r="H127" s="1702"/>
      <c r="I127" s="1459"/>
      <c r="J127" s="63"/>
      <c r="K127" s="1203"/>
      <c r="L127" s="860"/>
      <c r="M127" s="237"/>
      <c r="N127" s="342"/>
    </row>
    <row r="128" spans="1:16" ht="18" customHeight="1" x14ac:dyDescent="0.2">
      <c r="A128" s="122"/>
      <c r="B128" s="115"/>
      <c r="C128" s="121"/>
      <c r="D128" s="1716" t="s">
        <v>423</v>
      </c>
      <c r="E128" s="1662" t="s">
        <v>135</v>
      </c>
      <c r="F128" s="1700" t="s">
        <v>475</v>
      </c>
      <c r="G128" s="1501">
        <v>37.4</v>
      </c>
      <c r="H128" s="1502"/>
      <c r="I128" s="1503"/>
      <c r="J128" s="1827" t="s">
        <v>243</v>
      </c>
      <c r="K128" s="1013">
        <v>4</v>
      </c>
      <c r="L128" s="861"/>
      <c r="M128" s="235"/>
      <c r="N128" s="1101"/>
    </row>
    <row r="129" spans="1:17" ht="16.5" customHeight="1" x14ac:dyDescent="0.2">
      <c r="A129" s="122"/>
      <c r="B129" s="115"/>
      <c r="C129" s="121"/>
      <c r="D129" s="1717"/>
      <c r="E129" s="1638" t="s">
        <v>212</v>
      </c>
      <c r="F129" s="1700" t="s">
        <v>479</v>
      </c>
      <c r="G129" s="1501">
        <v>128.9</v>
      </c>
      <c r="H129" s="1502"/>
      <c r="I129" s="1503"/>
      <c r="J129" s="1855"/>
      <c r="K129" s="1011"/>
      <c r="L129" s="860"/>
      <c r="M129" s="237"/>
      <c r="N129" s="1101"/>
    </row>
    <row r="130" spans="1:17" ht="61.9" customHeight="1" x14ac:dyDescent="0.2">
      <c r="A130" s="122"/>
      <c r="B130" s="115"/>
      <c r="C130" s="121"/>
      <c r="D130" s="1718"/>
      <c r="E130" s="1638" t="s">
        <v>473</v>
      </c>
      <c r="F130" s="1700" t="s">
        <v>476</v>
      </c>
      <c r="G130" s="1504">
        <v>11.4</v>
      </c>
      <c r="H130" s="1502"/>
      <c r="I130" s="1503"/>
      <c r="J130" s="245"/>
      <c r="K130" s="862"/>
      <c r="L130" s="279"/>
      <c r="M130" s="1322"/>
      <c r="N130" s="1101"/>
    </row>
    <row r="131" spans="1:17" ht="15.75" customHeight="1" x14ac:dyDescent="0.2">
      <c r="A131" s="122"/>
      <c r="B131" s="115"/>
      <c r="C131" s="121"/>
      <c r="D131" s="1716" t="s">
        <v>509</v>
      </c>
      <c r="E131" s="1662" t="s">
        <v>135</v>
      </c>
      <c r="F131" s="1709" t="s">
        <v>475</v>
      </c>
      <c r="G131" s="1504">
        <v>300</v>
      </c>
      <c r="H131" s="1474"/>
      <c r="I131" s="1505"/>
      <c r="J131" s="1827" t="s">
        <v>206</v>
      </c>
      <c r="K131" s="1623" t="s">
        <v>507</v>
      </c>
      <c r="L131" s="1707">
        <v>3</v>
      </c>
      <c r="M131" s="1621"/>
      <c r="N131" s="1101"/>
    </row>
    <row r="132" spans="1:17" ht="8.25" customHeight="1" x14ac:dyDescent="0.2">
      <c r="A132" s="122"/>
      <c r="B132" s="115"/>
      <c r="C132" s="121"/>
      <c r="D132" s="1717"/>
      <c r="E132" s="1981" t="s">
        <v>212</v>
      </c>
      <c r="F132" s="1709"/>
      <c r="G132" s="1504"/>
      <c r="H132" s="1474"/>
      <c r="I132" s="1505"/>
      <c r="J132" s="1855"/>
      <c r="K132" s="681"/>
      <c r="L132" s="268"/>
      <c r="M132" s="1649"/>
      <c r="N132" s="1101"/>
    </row>
    <row r="133" spans="1:17" ht="15" customHeight="1" x14ac:dyDescent="0.2">
      <c r="A133" s="122"/>
      <c r="B133" s="115"/>
      <c r="C133" s="121"/>
      <c r="D133" s="1717"/>
      <c r="E133" s="1981"/>
      <c r="F133" s="1709" t="s">
        <v>475</v>
      </c>
      <c r="G133" s="1504">
        <v>30</v>
      </c>
      <c r="H133" s="1474"/>
      <c r="I133" s="1505"/>
      <c r="J133" s="1855"/>
      <c r="K133" s="1692"/>
      <c r="L133" s="268"/>
      <c r="M133" s="1649"/>
      <c r="N133" s="1101"/>
    </row>
    <row r="134" spans="1:17" ht="17.45" customHeight="1" x14ac:dyDescent="0.2">
      <c r="A134" s="122"/>
      <c r="B134" s="115"/>
      <c r="C134" s="121"/>
      <c r="D134" s="1718"/>
      <c r="E134" s="1638"/>
      <c r="F134" s="1709" t="s">
        <v>481</v>
      </c>
      <c r="G134" s="1504">
        <v>150</v>
      </c>
      <c r="H134" s="1474"/>
      <c r="I134" s="1505"/>
      <c r="J134" s="1828"/>
      <c r="K134" s="1174"/>
      <c r="L134" s="843"/>
      <c r="M134" s="1622"/>
      <c r="N134" s="1101"/>
    </row>
    <row r="135" spans="1:17" ht="18" customHeight="1" x14ac:dyDescent="0.2">
      <c r="A135" s="122"/>
      <c r="B135" s="115"/>
      <c r="C135" s="121"/>
      <c r="D135" s="1716" t="s">
        <v>425</v>
      </c>
      <c r="E135" s="1662" t="s">
        <v>2</v>
      </c>
      <c r="F135" s="1700" t="s">
        <v>475</v>
      </c>
      <c r="G135" s="1504">
        <f>400-100</f>
        <v>300</v>
      </c>
      <c r="H135" s="1474">
        <v>100</v>
      </c>
      <c r="I135" s="1505"/>
      <c r="J135" s="1634" t="s">
        <v>176</v>
      </c>
      <c r="K135" s="1623">
        <v>70</v>
      </c>
      <c r="L135" s="1624">
        <v>100</v>
      </c>
      <c r="M135" s="1621"/>
      <c r="N135" s="1101"/>
    </row>
    <row r="136" spans="1:17" ht="35.25" customHeight="1" x14ac:dyDescent="0.2">
      <c r="A136" s="122"/>
      <c r="B136" s="115"/>
      <c r="C136" s="121"/>
      <c r="D136" s="1718"/>
      <c r="E136" s="1663" t="s">
        <v>212</v>
      </c>
      <c r="F136" s="1700"/>
      <c r="G136" s="1473"/>
      <c r="H136" s="1474"/>
      <c r="I136" s="1509"/>
      <c r="J136" s="1633"/>
      <c r="K136" s="1303"/>
      <c r="L136" s="1625"/>
      <c r="M136" s="1622"/>
      <c r="N136" s="1101"/>
    </row>
    <row r="137" spans="1:17" s="52" customFormat="1" ht="27" customHeight="1" x14ac:dyDescent="0.2">
      <c r="A137" s="122"/>
      <c r="B137" s="115"/>
      <c r="C137" s="121"/>
      <c r="D137" s="1716" t="s">
        <v>171</v>
      </c>
      <c r="E137" s="1662" t="s">
        <v>172</v>
      </c>
      <c r="F137" s="1983" t="s">
        <v>484</v>
      </c>
      <c r="G137" s="1491"/>
      <c r="H137" s="1508">
        <v>843</v>
      </c>
      <c r="I137" s="1479"/>
      <c r="J137" s="337" t="s">
        <v>173</v>
      </c>
      <c r="K137" s="865"/>
      <c r="L137" s="1015">
        <v>1</v>
      </c>
      <c r="M137" s="731"/>
      <c r="N137" s="344"/>
    </row>
    <row r="138" spans="1:17" s="52" customFormat="1" ht="24.75" customHeight="1" x14ac:dyDescent="0.2">
      <c r="A138" s="122"/>
      <c r="B138" s="115"/>
      <c r="C138" s="121"/>
      <c r="D138" s="1718"/>
      <c r="E138" s="1663" t="s">
        <v>248</v>
      </c>
      <c r="F138" s="1983"/>
      <c r="G138" s="1491"/>
      <c r="H138" s="1461"/>
      <c r="I138" s="1479"/>
      <c r="J138" s="337" t="s">
        <v>176</v>
      </c>
      <c r="K138" s="865"/>
      <c r="L138" s="1015">
        <v>100</v>
      </c>
      <c r="M138" s="731"/>
      <c r="N138" s="344"/>
    </row>
    <row r="139" spans="1:17" ht="26.25" customHeight="1" x14ac:dyDescent="0.2">
      <c r="A139" s="122"/>
      <c r="B139" s="115"/>
      <c r="C139" s="121"/>
      <c r="D139" s="1716" t="s">
        <v>175</v>
      </c>
      <c r="E139" s="1662" t="s">
        <v>209</v>
      </c>
      <c r="F139" s="1472" t="s">
        <v>475</v>
      </c>
      <c r="G139" s="1507">
        <v>186.9</v>
      </c>
      <c r="H139" s="1510">
        <v>119.1</v>
      </c>
      <c r="I139" s="1511">
        <v>119.1</v>
      </c>
      <c r="J139" s="475" t="s">
        <v>173</v>
      </c>
      <c r="K139" s="1205">
        <v>1</v>
      </c>
      <c r="L139" s="864"/>
      <c r="M139" s="89"/>
      <c r="N139" s="1102"/>
      <c r="O139" s="1782"/>
      <c r="P139" s="1782"/>
      <c r="Q139" s="1782"/>
    </row>
    <row r="140" spans="1:17" ht="14.25" customHeight="1" x14ac:dyDescent="0.2">
      <c r="A140" s="122"/>
      <c r="B140" s="115"/>
      <c r="C140" s="121"/>
      <c r="D140" s="1717"/>
      <c r="E140" s="1638" t="s">
        <v>213</v>
      </c>
      <c r="F140" s="1700" t="s">
        <v>480</v>
      </c>
      <c r="G140" s="1506"/>
      <c r="H140" s="1510">
        <v>1275</v>
      </c>
      <c r="I140" s="1511">
        <v>1275</v>
      </c>
      <c r="J140" s="1021" t="s">
        <v>176</v>
      </c>
      <c r="K140" s="1676"/>
      <c r="L140" s="1023">
        <v>50</v>
      </c>
      <c r="M140" s="1621">
        <v>100</v>
      </c>
      <c r="N140" s="1102"/>
      <c r="O140" s="1782"/>
      <c r="P140" s="1782"/>
      <c r="Q140" s="1782"/>
    </row>
    <row r="141" spans="1:17" ht="13.5" customHeight="1" x14ac:dyDescent="0.2">
      <c r="A141" s="122"/>
      <c r="B141" s="115"/>
      <c r="C141" s="121"/>
      <c r="D141" s="1718"/>
      <c r="E141" s="1663" t="s">
        <v>2</v>
      </c>
      <c r="F141" s="1700"/>
      <c r="G141" s="1472"/>
      <c r="H141" s="1480"/>
      <c r="I141" s="1514"/>
      <c r="J141" s="245"/>
      <c r="K141" s="1677"/>
      <c r="L141" s="252"/>
      <c r="M141" s="1622"/>
      <c r="N141" s="1102"/>
    </row>
    <row r="142" spans="1:17" s="52" customFormat="1" ht="15" customHeight="1" x14ac:dyDescent="0.2">
      <c r="A142" s="122"/>
      <c r="B142" s="115"/>
      <c r="C142" s="121"/>
      <c r="D142" s="1716" t="s">
        <v>196</v>
      </c>
      <c r="E142" s="1662" t="s">
        <v>209</v>
      </c>
      <c r="F142" s="1699" t="s">
        <v>475</v>
      </c>
      <c r="G142" s="1513"/>
      <c r="H142" s="1461"/>
      <c r="I142" s="1703">
        <v>58.6</v>
      </c>
      <c r="J142" s="1827" t="s">
        <v>176</v>
      </c>
      <c r="K142" s="1844"/>
      <c r="L142" s="844"/>
      <c r="M142" s="1206">
        <v>100</v>
      </c>
      <c r="N142" s="344"/>
    </row>
    <row r="143" spans="1:17" s="52" customFormat="1" ht="24.75" customHeight="1" x14ac:dyDescent="0.2">
      <c r="A143" s="122"/>
      <c r="B143" s="115"/>
      <c r="C143" s="121"/>
      <c r="D143" s="1718"/>
      <c r="E143" s="1663" t="s">
        <v>248</v>
      </c>
      <c r="F143" s="1699" t="s">
        <v>484</v>
      </c>
      <c r="G143" s="1513"/>
      <c r="H143" s="1461"/>
      <c r="I143" s="1703">
        <v>300</v>
      </c>
      <c r="J143" s="1828"/>
      <c r="K143" s="1845"/>
      <c r="L143" s="345"/>
      <c r="M143" s="1040"/>
      <c r="N143" s="344"/>
    </row>
    <row r="144" spans="1:17" ht="27" customHeight="1" x14ac:dyDescent="0.2">
      <c r="A144" s="122"/>
      <c r="B144" s="115"/>
      <c r="C144" s="121"/>
      <c r="D144" s="1716" t="s">
        <v>497</v>
      </c>
      <c r="E144" s="1638" t="s">
        <v>448</v>
      </c>
      <c r="F144" s="1982" t="s">
        <v>475</v>
      </c>
      <c r="G144" s="1512">
        <v>13.5</v>
      </c>
      <c r="H144" s="1486"/>
      <c r="I144" s="1515">
        <v>707.5</v>
      </c>
      <c r="J144" s="820" t="s">
        <v>173</v>
      </c>
      <c r="K144" s="1205">
        <v>1</v>
      </c>
      <c r="L144" s="242"/>
      <c r="M144" s="89"/>
      <c r="N144" s="1101"/>
      <c r="O144" s="1782"/>
      <c r="P144" s="1782"/>
      <c r="Q144" s="1782"/>
    </row>
    <row r="145" spans="1:18" ht="36" customHeight="1" x14ac:dyDescent="0.2">
      <c r="A145" s="122"/>
      <c r="B145" s="115"/>
      <c r="C145" s="121"/>
      <c r="D145" s="1718"/>
      <c r="E145" s="1663" t="s">
        <v>459</v>
      </c>
      <c r="F145" s="1982"/>
      <c r="G145" s="1482"/>
      <c r="H145" s="1486"/>
      <c r="I145" s="1487"/>
      <c r="J145" s="337" t="s">
        <v>176</v>
      </c>
      <c r="K145" s="666"/>
      <c r="L145" s="73"/>
      <c r="M145" s="1622">
        <v>25</v>
      </c>
      <c r="N145" s="1101"/>
      <c r="O145" s="1782"/>
      <c r="P145" s="1782"/>
      <c r="Q145" s="1782"/>
    </row>
    <row r="146" spans="1:18" ht="40.5" customHeight="1" x14ac:dyDescent="0.2">
      <c r="A146" s="122"/>
      <c r="B146" s="115"/>
      <c r="C146" s="121"/>
      <c r="D146" s="1635" t="s">
        <v>498</v>
      </c>
      <c r="E146" s="1638" t="s">
        <v>217</v>
      </c>
      <c r="F146" s="1472" t="s">
        <v>475</v>
      </c>
      <c r="G146" s="1482"/>
      <c r="H146" s="1486">
        <v>50</v>
      </c>
      <c r="I146" s="1600"/>
      <c r="J146" s="1673" t="s">
        <v>39</v>
      </c>
      <c r="K146" s="1303"/>
      <c r="L146" s="571">
        <v>1</v>
      </c>
      <c r="M146" s="1649"/>
      <c r="N146" s="1101"/>
      <c r="O146" s="1670"/>
      <c r="P146" s="1670"/>
      <c r="Q146" s="1670"/>
    </row>
    <row r="147" spans="1:18" ht="17.25" customHeight="1" x14ac:dyDescent="0.2">
      <c r="A147" s="122"/>
      <c r="B147" s="115"/>
      <c r="C147" s="121"/>
      <c r="D147" s="1716" t="s">
        <v>461</v>
      </c>
      <c r="E147" s="1694" t="s">
        <v>212</v>
      </c>
      <c r="F147" s="1472" t="s">
        <v>475</v>
      </c>
      <c r="G147" s="1512"/>
      <c r="H147" s="1486">
        <v>81</v>
      </c>
      <c r="I147" s="1515">
        <v>83</v>
      </c>
      <c r="J147" s="1827" t="s">
        <v>258</v>
      </c>
      <c r="K147" s="1942"/>
      <c r="L147" s="1944">
        <v>81</v>
      </c>
      <c r="M147" s="1722">
        <v>83</v>
      </c>
      <c r="N147" s="1101"/>
    </row>
    <row r="148" spans="1:18" ht="21" customHeight="1" x14ac:dyDescent="0.2">
      <c r="A148" s="122"/>
      <c r="B148" s="115"/>
      <c r="C148" s="121"/>
      <c r="D148" s="1718"/>
      <c r="E148" s="1695"/>
      <c r="F148" s="1700"/>
      <c r="G148" s="1512"/>
      <c r="H148" s="1486"/>
      <c r="I148" s="1515"/>
      <c r="J148" s="1828"/>
      <c r="K148" s="1943"/>
      <c r="L148" s="1945"/>
      <c r="M148" s="1723"/>
      <c r="N148" s="1101"/>
    </row>
    <row r="149" spans="1:18" ht="14.65" customHeight="1" x14ac:dyDescent="0.2">
      <c r="A149" s="119"/>
      <c r="B149" s="115"/>
      <c r="C149" s="121"/>
      <c r="D149" s="1979" t="s">
        <v>86</v>
      </c>
      <c r="E149" s="1638"/>
      <c r="F149" s="1698"/>
      <c r="G149" s="1477"/>
      <c r="H149" s="1478"/>
      <c r="I149" s="1479"/>
      <c r="J149" s="1193"/>
      <c r="K149" s="857"/>
      <c r="L149" s="858"/>
      <c r="M149" s="1649"/>
      <c r="N149" s="342"/>
    </row>
    <row r="150" spans="1:18" ht="14.65" customHeight="1" x14ac:dyDescent="0.2">
      <c r="A150" s="122"/>
      <c r="B150" s="115"/>
      <c r="C150" s="121"/>
      <c r="D150" s="1843"/>
      <c r="E150" s="1638"/>
      <c r="F150" s="1472"/>
      <c r="G150" s="1472"/>
      <c r="H150" s="1480"/>
      <c r="I150" s="1481"/>
      <c r="J150" s="1672"/>
      <c r="K150" s="1207"/>
      <c r="L150" s="252"/>
      <c r="M150" s="1622"/>
      <c r="N150" s="342"/>
    </row>
    <row r="151" spans="1:18" ht="17.45" customHeight="1" x14ac:dyDescent="0.2">
      <c r="A151" s="122"/>
      <c r="B151" s="115"/>
      <c r="C151" s="121"/>
      <c r="D151" s="1716" t="s">
        <v>118</v>
      </c>
      <c r="E151" s="1662" t="s">
        <v>135</v>
      </c>
      <c r="F151" s="1700" t="s">
        <v>475</v>
      </c>
      <c r="G151" s="1512">
        <v>1911.9</v>
      </c>
      <c r="H151" s="1486"/>
      <c r="I151" s="1515"/>
      <c r="J151" s="247" t="s">
        <v>65</v>
      </c>
      <c r="K151" s="1208">
        <v>100</v>
      </c>
      <c r="L151" s="858"/>
      <c r="M151" s="1649"/>
      <c r="N151" s="1104"/>
    </row>
    <row r="152" spans="1:18" ht="14.65" customHeight="1" x14ac:dyDescent="0.2">
      <c r="A152" s="122"/>
      <c r="B152" s="115"/>
      <c r="C152" s="121"/>
      <c r="D152" s="1717"/>
      <c r="E152" s="1638" t="s">
        <v>213</v>
      </c>
      <c r="F152" s="1700" t="s">
        <v>479</v>
      </c>
      <c r="G152" s="1512">
        <v>167.8</v>
      </c>
      <c r="H152" s="1486"/>
      <c r="I152" s="1515"/>
      <c r="J152" s="248"/>
      <c r="K152" s="1202"/>
      <c r="L152" s="858"/>
      <c r="M152" s="338"/>
      <c r="N152" s="1104"/>
    </row>
    <row r="153" spans="1:18" ht="13.5" customHeight="1" x14ac:dyDescent="0.2">
      <c r="A153" s="122"/>
      <c r="B153" s="115"/>
      <c r="C153" s="121"/>
      <c r="D153" s="1717"/>
      <c r="E153" s="1638" t="s">
        <v>192</v>
      </c>
      <c r="F153" s="1700" t="s">
        <v>476</v>
      </c>
      <c r="G153" s="1512">
        <v>14.8</v>
      </c>
      <c r="H153" s="1486"/>
      <c r="I153" s="1515"/>
      <c r="J153" s="248"/>
      <c r="K153" s="842"/>
      <c r="L153" s="268"/>
      <c r="M153" s="1649"/>
      <c r="N153" s="1104"/>
    </row>
    <row r="154" spans="1:18" ht="13.5" customHeight="1" x14ac:dyDescent="0.2">
      <c r="A154" s="122"/>
      <c r="B154" s="115"/>
      <c r="C154" s="121"/>
      <c r="D154" s="1718"/>
      <c r="E154" s="1663" t="s">
        <v>215</v>
      </c>
      <c r="F154" s="1700"/>
      <c r="G154" s="1512"/>
      <c r="H154" s="1486"/>
      <c r="I154" s="1515"/>
      <c r="J154" s="251"/>
      <c r="K154" s="681"/>
      <c r="L154" s="268"/>
      <c r="M154" s="1649"/>
      <c r="N154" s="1104"/>
    </row>
    <row r="155" spans="1:18" ht="13.9" customHeight="1" x14ac:dyDescent="0.2">
      <c r="A155" s="122"/>
      <c r="B155" s="115"/>
      <c r="C155" s="121"/>
      <c r="D155" s="1759" t="s">
        <v>160</v>
      </c>
      <c r="E155" s="1638" t="s">
        <v>135</v>
      </c>
      <c r="F155" s="1980"/>
      <c r="G155" s="1483"/>
      <c r="H155" s="1484"/>
      <c r="I155" s="1516"/>
      <c r="J155" s="1634"/>
      <c r="K155" s="1209"/>
      <c r="L155" s="866"/>
      <c r="M155" s="622"/>
      <c r="N155" s="1101"/>
    </row>
    <row r="156" spans="1:18" ht="13.9" customHeight="1" x14ac:dyDescent="0.2">
      <c r="A156" s="122"/>
      <c r="B156" s="115"/>
      <c r="C156" s="121"/>
      <c r="D156" s="1761"/>
      <c r="E156" s="1663"/>
      <c r="F156" s="1980"/>
      <c r="G156" s="1483"/>
      <c r="H156" s="1484"/>
      <c r="I156" s="1485"/>
      <c r="J156" s="1634"/>
      <c r="K156" s="1210"/>
      <c r="L156" s="867"/>
      <c r="M156" s="250"/>
      <c r="N156" s="1101"/>
    </row>
    <row r="157" spans="1:18" ht="18" customHeight="1" x14ac:dyDescent="0.2">
      <c r="A157" s="122"/>
      <c r="B157" s="115"/>
      <c r="C157" s="121"/>
      <c r="D157" s="1759" t="s">
        <v>499</v>
      </c>
      <c r="E157" s="1638" t="s">
        <v>2</v>
      </c>
      <c r="F157" s="1700" t="s">
        <v>475</v>
      </c>
      <c r="G157" s="1512">
        <v>170.4</v>
      </c>
      <c r="H157" s="1486">
        <v>690.3</v>
      </c>
      <c r="I157" s="1515">
        <v>1324.2</v>
      </c>
      <c r="J157" s="475" t="s">
        <v>90</v>
      </c>
      <c r="K157" s="1029"/>
      <c r="L157" s="1200">
        <v>2</v>
      </c>
      <c r="M157" s="1211">
        <v>2</v>
      </c>
      <c r="N157" s="1105"/>
      <c r="O157" s="1782"/>
      <c r="P157" s="1782"/>
      <c r="Q157" s="1782"/>
      <c r="R157" s="1782"/>
    </row>
    <row r="158" spans="1:18" ht="17.25" customHeight="1" x14ac:dyDescent="0.2">
      <c r="A158" s="122"/>
      <c r="B158" s="115"/>
      <c r="C158" s="121"/>
      <c r="D158" s="1760"/>
      <c r="E158" s="1981" t="s">
        <v>251</v>
      </c>
      <c r="F158" s="1472"/>
      <c r="G158" s="1482"/>
      <c r="H158" s="1486"/>
      <c r="I158" s="1487"/>
      <c r="J158" s="217" t="s">
        <v>176</v>
      </c>
      <c r="K158" s="1212">
        <v>25</v>
      </c>
      <c r="L158" s="249">
        <v>55</v>
      </c>
      <c r="M158" s="622">
        <v>70</v>
      </c>
      <c r="N158" s="1101"/>
      <c r="O158" s="1782"/>
      <c r="P158" s="1782"/>
      <c r="Q158" s="1782"/>
      <c r="R158" s="1782"/>
    </row>
    <row r="159" spans="1:18" ht="30" customHeight="1" x14ac:dyDescent="0.2">
      <c r="A159" s="122"/>
      <c r="B159" s="115"/>
      <c r="C159" s="121"/>
      <c r="D159" s="1761"/>
      <c r="E159" s="1974"/>
      <c r="F159" s="1488"/>
      <c r="G159" s="1483"/>
      <c r="H159" s="1484"/>
      <c r="I159" s="1485"/>
      <c r="J159" s="1633"/>
      <c r="K159" s="857"/>
      <c r="L159" s="858"/>
      <c r="M159" s="237"/>
      <c r="N159" s="1101"/>
      <c r="O159" s="1782"/>
      <c r="P159" s="1782"/>
      <c r="Q159" s="1782"/>
      <c r="R159" s="1782"/>
    </row>
    <row r="160" spans="1:18" s="52" customFormat="1" ht="29.25" customHeight="1" x14ac:dyDescent="0.2">
      <c r="A160" s="122"/>
      <c r="B160" s="115"/>
      <c r="C160" s="166"/>
      <c r="D160" s="102" t="s">
        <v>177</v>
      </c>
      <c r="E160" s="256" t="s">
        <v>239</v>
      </c>
      <c r="F160" s="1517" t="s">
        <v>475</v>
      </c>
      <c r="G160" s="1537">
        <f>546.4-200</f>
        <v>346.4</v>
      </c>
      <c r="H160" s="1529">
        <f>569.6+200</f>
        <v>769.6</v>
      </c>
      <c r="I160" s="1489"/>
      <c r="J160" s="1633" t="s">
        <v>176</v>
      </c>
      <c r="K160" s="666">
        <v>30</v>
      </c>
      <c r="L160" s="1032">
        <v>100</v>
      </c>
      <c r="M160" s="743"/>
      <c r="N160" s="344"/>
    </row>
    <row r="161" spans="1:19" s="52" customFormat="1" ht="24" customHeight="1" x14ac:dyDescent="0.2">
      <c r="A161" s="122"/>
      <c r="B161" s="115"/>
      <c r="C161" s="121"/>
      <c r="D161" s="1759" t="s">
        <v>207</v>
      </c>
      <c r="E161" s="1662" t="s">
        <v>208</v>
      </c>
      <c r="F161" s="1517" t="s">
        <v>475</v>
      </c>
      <c r="G161" s="1537"/>
      <c r="H161" s="1529">
        <v>478.8</v>
      </c>
      <c r="I161" s="1530">
        <v>392.3</v>
      </c>
      <c r="J161" s="1827" t="s">
        <v>176</v>
      </c>
      <c r="K161" s="1623"/>
      <c r="L161" s="1037">
        <v>50</v>
      </c>
      <c r="M161" s="1656">
        <v>100</v>
      </c>
      <c r="N161" s="344"/>
    </row>
    <row r="162" spans="1:19" s="52" customFormat="1" ht="13.5" customHeight="1" x14ac:dyDescent="0.2">
      <c r="A162" s="122"/>
      <c r="B162" s="115"/>
      <c r="C162" s="166"/>
      <c r="D162" s="1760"/>
      <c r="E162" s="1638" t="s">
        <v>213</v>
      </c>
      <c r="F162" s="1490" t="s">
        <v>480</v>
      </c>
      <c r="G162" s="1491"/>
      <c r="H162" s="1492">
        <v>1960</v>
      </c>
      <c r="I162" s="1493">
        <v>1960</v>
      </c>
      <c r="J162" s="1855"/>
      <c r="K162" s="869"/>
      <c r="L162" s="870"/>
      <c r="M162" s="742"/>
      <c r="N162" s="344"/>
    </row>
    <row r="163" spans="1:19" s="52" customFormat="1" ht="17.25" customHeight="1" x14ac:dyDescent="0.2">
      <c r="A163" s="122"/>
      <c r="B163" s="115"/>
      <c r="C163" s="121"/>
      <c r="D163" s="1761"/>
      <c r="E163" s="1663" t="s">
        <v>2</v>
      </c>
      <c r="F163" s="1518"/>
      <c r="G163" s="1491"/>
      <c r="H163" s="1528"/>
      <c r="I163" s="1531"/>
      <c r="J163" s="1828"/>
      <c r="K163" s="1214"/>
      <c r="L163" s="1039"/>
      <c r="M163" s="1040"/>
      <c r="N163" s="1106"/>
    </row>
    <row r="164" spans="1:19" s="52" customFormat="1" ht="27" customHeight="1" x14ac:dyDescent="0.2">
      <c r="A164" s="122"/>
      <c r="B164" s="115"/>
      <c r="C164" s="121"/>
      <c r="D164" s="1759" t="s">
        <v>472</v>
      </c>
      <c r="E164" s="1638" t="s">
        <v>2</v>
      </c>
      <c r="F164" s="1519" t="s">
        <v>475</v>
      </c>
      <c r="G164" s="1536">
        <v>44.3</v>
      </c>
      <c r="H164" s="1492"/>
      <c r="I164" s="1493">
        <v>710.6</v>
      </c>
      <c r="J164" s="337" t="s">
        <v>39</v>
      </c>
      <c r="K164" s="1215">
        <v>1</v>
      </c>
      <c r="L164" s="1014"/>
      <c r="M164" s="731"/>
      <c r="N164" s="2011"/>
      <c r="O164" s="1782"/>
      <c r="P164" s="1782"/>
    </row>
    <row r="165" spans="1:19" s="52" customFormat="1" ht="16.5" customHeight="1" x14ac:dyDescent="0.2">
      <c r="A165" s="122"/>
      <c r="B165" s="115"/>
      <c r="C165" s="121"/>
      <c r="D165" s="1760"/>
      <c r="E165" s="1638" t="s">
        <v>213</v>
      </c>
      <c r="F165" s="1519" t="s">
        <v>480</v>
      </c>
      <c r="G165" s="1491"/>
      <c r="H165" s="1492"/>
      <c r="I165" s="1493">
        <v>2880</v>
      </c>
      <c r="J165" s="1673" t="s">
        <v>176</v>
      </c>
      <c r="K165" s="869"/>
      <c r="L165" s="1051"/>
      <c r="M165" s="1657">
        <v>50</v>
      </c>
      <c r="N165" s="1106"/>
    </row>
    <row r="166" spans="1:19" ht="15.75" customHeight="1" x14ac:dyDescent="0.2">
      <c r="A166" s="122"/>
      <c r="B166" s="115"/>
      <c r="C166" s="121"/>
      <c r="D166" s="1761"/>
      <c r="E166" s="1663" t="s">
        <v>217</v>
      </c>
      <c r="F166" s="1521"/>
      <c r="G166" s="1535"/>
      <c r="H166" s="1527"/>
      <c r="I166" s="1532"/>
      <c r="J166" s="1633"/>
      <c r="K166" s="1677"/>
      <c r="L166" s="252"/>
      <c r="M166" s="255"/>
      <c r="N166" s="1101"/>
      <c r="O166" s="1782"/>
      <c r="P166" s="1782"/>
    </row>
    <row r="167" spans="1:19" ht="15" customHeight="1" x14ac:dyDescent="0.2">
      <c r="A167" s="122"/>
      <c r="B167" s="115"/>
      <c r="C167" s="121"/>
      <c r="D167" s="1979" t="s">
        <v>87</v>
      </c>
      <c r="E167" s="1638"/>
      <c r="F167" s="1698"/>
      <c r="G167" s="1477"/>
      <c r="H167" s="1478"/>
      <c r="I167" s="1479"/>
      <c r="J167" s="1674"/>
      <c r="K167" s="1216"/>
      <c r="L167" s="863"/>
      <c r="M167" s="237"/>
      <c r="N167" s="342"/>
      <c r="O167" s="13"/>
      <c r="P167" s="13"/>
      <c r="Q167" s="13"/>
      <c r="R167" s="13"/>
      <c r="S167" s="13"/>
    </row>
    <row r="168" spans="1:19" ht="13.5" customHeight="1" x14ac:dyDescent="0.2">
      <c r="A168" s="122"/>
      <c r="B168" s="115"/>
      <c r="C168" s="121"/>
      <c r="D168" s="1843"/>
      <c r="E168" s="1663"/>
      <c r="F168" s="1698"/>
      <c r="G168" s="1477"/>
      <c r="H168" s="1478"/>
      <c r="I168" s="1479"/>
      <c r="J168" s="1653"/>
      <c r="K168" s="1677"/>
      <c r="L168" s="252"/>
      <c r="M168" s="255"/>
      <c r="N168" s="342"/>
      <c r="O168" s="1813"/>
      <c r="P168" s="1813"/>
      <c r="Q168" s="1813"/>
      <c r="R168" s="1813"/>
      <c r="S168" s="1813"/>
    </row>
    <row r="169" spans="1:19" ht="20.25" customHeight="1" x14ac:dyDescent="0.2">
      <c r="A169" s="122"/>
      <c r="B169" s="115"/>
      <c r="C169" s="120"/>
      <c r="D169" s="1716" t="s">
        <v>500</v>
      </c>
      <c r="E169" s="1638" t="s">
        <v>2</v>
      </c>
      <c r="F169" s="1522" t="s">
        <v>484</v>
      </c>
      <c r="G169" s="1534"/>
      <c r="H169" s="1526"/>
      <c r="I169" s="1533">
        <v>676.1</v>
      </c>
      <c r="J169" s="217" t="s">
        <v>176</v>
      </c>
      <c r="K169" s="857"/>
      <c r="L169" s="858"/>
      <c r="M169" s="237">
        <v>30</v>
      </c>
      <c r="N169" s="1101"/>
      <c r="O169" s="13"/>
      <c r="P169" s="13"/>
      <c r="Q169" s="13"/>
      <c r="R169" s="13"/>
      <c r="S169" s="13"/>
    </row>
    <row r="170" spans="1:19" ht="15" customHeight="1" x14ac:dyDescent="0.2">
      <c r="A170" s="122"/>
      <c r="B170" s="115"/>
      <c r="C170" s="120"/>
      <c r="D170" s="1717"/>
      <c r="E170" s="1663" t="s">
        <v>217</v>
      </c>
      <c r="F170" s="1520"/>
      <c r="G170" s="1523"/>
      <c r="H170" s="1525"/>
      <c r="I170" s="1524"/>
      <c r="J170" s="217"/>
      <c r="K170" s="857"/>
      <c r="L170" s="858"/>
      <c r="M170" s="237"/>
      <c r="N170" s="1101"/>
    </row>
    <row r="171" spans="1:19" ht="14.25" customHeight="1" thickBot="1" x14ac:dyDescent="0.25">
      <c r="A171" s="122"/>
      <c r="B171" s="115"/>
      <c r="C171" s="121"/>
      <c r="D171" s="1775"/>
      <c r="E171" s="1860" t="s">
        <v>37</v>
      </c>
      <c r="F171" s="1862"/>
      <c r="G171" s="998">
        <f>SUM(G111:G118)</f>
        <v>11355</v>
      </c>
      <c r="H171" s="1422">
        <f>SUM(H111:H118)</f>
        <v>7826.8</v>
      </c>
      <c r="I171" s="999">
        <f>SUM(I111:I118)</f>
        <v>11891.4</v>
      </c>
      <c r="J171" s="217"/>
      <c r="K171" s="1159"/>
      <c r="L171" s="871"/>
      <c r="M171" s="1160"/>
      <c r="N171" s="1102"/>
    </row>
    <row r="172" spans="1:19" ht="27" customHeight="1" x14ac:dyDescent="0.2">
      <c r="A172" s="131" t="s">
        <v>13</v>
      </c>
      <c r="B172" s="132" t="s">
        <v>10</v>
      </c>
      <c r="C172" s="113" t="s">
        <v>15</v>
      </c>
      <c r="D172" s="1696" t="s">
        <v>57</v>
      </c>
      <c r="E172" s="807"/>
      <c r="F172" s="5" t="s">
        <v>11</v>
      </c>
      <c r="G172" s="1683">
        <v>721.3</v>
      </c>
      <c r="H172" s="1304">
        <v>622.20000000000005</v>
      </c>
      <c r="I172" s="1417">
        <v>645</v>
      </c>
      <c r="J172" s="1664"/>
      <c r="K172" s="845"/>
      <c r="L172" s="846"/>
      <c r="M172" s="99"/>
      <c r="N172" s="65"/>
      <c r="P172" s="200"/>
    </row>
    <row r="173" spans="1:19" ht="38.25" customHeight="1" x14ac:dyDescent="0.2">
      <c r="A173" s="122"/>
      <c r="B173" s="115"/>
      <c r="C173" s="116"/>
      <c r="D173" s="1666" t="s">
        <v>119</v>
      </c>
      <c r="E173" s="1663" t="s">
        <v>212</v>
      </c>
      <c r="F173" s="1698" t="s">
        <v>475</v>
      </c>
      <c r="G173" s="1701">
        <v>176.8</v>
      </c>
      <c r="H173" s="1702">
        <v>150</v>
      </c>
      <c r="I173" s="1703">
        <v>150</v>
      </c>
      <c r="J173" s="1321" t="s">
        <v>66</v>
      </c>
      <c r="K173" s="912">
        <v>16</v>
      </c>
      <c r="L173" s="1693">
        <v>14</v>
      </c>
      <c r="M173" s="1649">
        <v>15</v>
      </c>
      <c r="N173" s="342"/>
      <c r="P173" s="200"/>
    </row>
    <row r="174" spans="1:19" ht="16.5" customHeight="1" x14ac:dyDescent="0.2">
      <c r="A174" s="122"/>
      <c r="B174" s="115"/>
      <c r="C174" s="151"/>
      <c r="D174" s="1716" t="s">
        <v>120</v>
      </c>
      <c r="E174" s="1662" t="s">
        <v>212</v>
      </c>
      <c r="F174" s="1978" t="s">
        <v>475</v>
      </c>
      <c r="G174" s="1701">
        <v>264.60000000000002</v>
      </c>
      <c r="H174" s="1702">
        <v>265</v>
      </c>
      <c r="I174" s="1703">
        <v>265</v>
      </c>
      <c r="J174" s="1658" t="s">
        <v>66</v>
      </c>
      <c r="K174" s="1424">
        <v>24</v>
      </c>
      <c r="L174" s="922">
        <v>23</v>
      </c>
      <c r="M174" s="400">
        <v>23</v>
      </c>
      <c r="N174" s="342"/>
    </row>
    <row r="175" spans="1:19" ht="12" customHeight="1" x14ac:dyDescent="0.2">
      <c r="A175" s="122"/>
      <c r="B175" s="115"/>
      <c r="C175" s="220"/>
      <c r="D175" s="1718"/>
      <c r="E175" s="1663" t="s">
        <v>213</v>
      </c>
      <c r="F175" s="1978"/>
      <c r="G175" s="1451"/>
      <c r="H175" s="1702"/>
      <c r="I175" s="1459"/>
      <c r="J175" s="1653"/>
      <c r="K175" s="1303"/>
      <c r="L175" s="1625"/>
      <c r="M175" s="255"/>
      <c r="N175" s="342"/>
    </row>
    <row r="176" spans="1:19" ht="27.75" customHeight="1" x14ac:dyDescent="0.2">
      <c r="A176" s="122"/>
      <c r="B176" s="115"/>
      <c r="C176" s="220"/>
      <c r="D176" s="38" t="s">
        <v>127</v>
      </c>
      <c r="E176" s="1663" t="s">
        <v>251</v>
      </c>
      <c r="F176" s="1698" t="s">
        <v>475</v>
      </c>
      <c r="G176" s="1701">
        <v>18.600000000000001</v>
      </c>
      <c r="H176" s="1702">
        <v>19</v>
      </c>
      <c r="I176" s="1703">
        <v>70</v>
      </c>
      <c r="J176" s="1321" t="s">
        <v>66</v>
      </c>
      <c r="K176" s="666">
        <v>3</v>
      </c>
      <c r="L176" s="1625">
        <v>4</v>
      </c>
      <c r="M176" s="1622">
        <v>11</v>
      </c>
      <c r="N176" s="342"/>
    </row>
    <row r="177" spans="1:16" ht="18.75" customHeight="1" x14ac:dyDescent="0.2">
      <c r="A177" s="122"/>
      <c r="B177" s="115"/>
      <c r="C177" s="220"/>
      <c r="D177" s="1716" t="s">
        <v>426</v>
      </c>
      <c r="E177" s="1973" t="s">
        <v>212</v>
      </c>
      <c r="F177" s="1978" t="s">
        <v>475</v>
      </c>
      <c r="G177" s="1975">
        <v>93.3</v>
      </c>
      <c r="H177" s="1976"/>
      <c r="I177" s="1977"/>
      <c r="J177" s="1646" t="s">
        <v>487</v>
      </c>
      <c r="K177" s="1426">
        <v>5</v>
      </c>
      <c r="L177" s="908"/>
      <c r="M177" s="909"/>
      <c r="N177" s="342"/>
    </row>
    <row r="178" spans="1:16" ht="24" customHeight="1" x14ac:dyDescent="0.2">
      <c r="A178" s="122"/>
      <c r="B178" s="115"/>
      <c r="C178" s="220"/>
      <c r="D178" s="1718"/>
      <c r="E178" s="1974"/>
      <c r="F178" s="1978"/>
      <c r="G178" s="1975"/>
      <c r="H178" s="1976"/>
      <c r="I178" s="1977"/>
      <c r="J178" s="1697"/>
      <c r="K178" s="1427"/>
      <c r="L178" s="1428"/>
      <c r="M178" s="1429"/>
      <c r="N178" s="342"/>
    </row>
    <row r="179" spans="1:16" ht="54" customHeight="1" x14ac:dyDescent="0.2">
      <c r="A179" s="122"/>
      <c r="B179" s="115"/>
      <c r="C179" s="220"/>
      <c r="D179" s="1641" t="s">
        <v>223</v>
      </c>
      <c r="E179" s="256" t="s">
        <v>212</v>
      </c>
      <c r="F179" s="1698" t="s">
        <v>475</v>
      </c>
      <c r="G179" s="1701">
        <v>120</v>
      </c>
      <c r="H179" s="1702">
        <v>188.2</v>
      </c>
      <c r="I179" s="1703">
        <v>160</v>
      </c>
      <c r="J179" s="1321" t="s">
        <v>224</v>
      </c>
      <c r="K179" s="1423">
        <v>2</v>
      </c>
      <c r="L179" s="242">
        <v>2</v>
      </c>
      <c r="M179" s="1084">
        <v>1</v>
      </c>
      <c r="N179" s="342"/>
    </row>
    <row r="180" spans="1:16" s="52" customFormat="1" ht="31.5" customHeight="1" x14ac:dyDescent="0.2">
      <c r="A180" s="122"/>
      <c r="B180" s="115"/>
      <c r="C180" s="751"/>
      <c r="D180" s="1716" t="s">
        <v>429</v>
      </c>
      <c r="E180" s="256" t="s">
        <v>212</v>
      </c>
      <c r="F180" s="1463" t="s">
        <v>475</v>
      </c>
      <c r="G180" s="1452">
        <v>48</v>
      </c>
      <c r="H180" s="1456"/>
      <c r="I180" s="1464"/>
      <c r="J180" s="1856" t="s">
        <v>240</v>
      </c>
      <c r="K180" s="1193">
        <v>1</v>
      </c>
      <c r="L180" s="844"/>
      <c r="M180" s="743"/>
      <c r="N180" s="1103"/>
    </row>
    <row r="181" spans="1:16" ht="14.25" customHeight="1" thickBot="1" x14ac:dyDescent="0.25">
      <c r="A181" s="133"/>
      <c r="B181" s="134"/>
      <c r="C181" s="448"/>
      <c r="D181" s="1775"/>
      <c r="E181" s="1860" t="s">
        <v>37</v>
      </c>
      <c r="F181" s="1862"/>
      <c r="G181" s="998">
        <f>G172</f>
        <v>721.3</v>
      </c>
      <c r="H181" s="204">
        <f>H172</f>
        <v>622.20000000000005</v>
      </c>
      <c r="I181" s="999">
        <f>I172</f>
        <v>645</v>
      </c>
      <c r="J181" s="1713"/>
      <c r="K181" s="1425"/>
      <c r="L181" s="871"/>
      <c r="M181" s="1650"/>
      <c r="N181" s="65"/>
    </row>
    <row r="182" spans="1:16" ht="16.5" customHeight="1" thickBot="1" x14ac:dyDescent="0.25">
      <c r="A182" s="138" t="s">
        <v>13</v>
      </c>
      <c r="B182" s="139" t="s">
        <v>10</v>
      </c>
      <c r="C182" s="1789" t="s">
        <v>16</v>
      </c>
      <c r="D182" s="1790"/>
      <c r="E182" s="1790"/>
      <c r="F182" s="1863"/>
      <c r="G182" s="140">
        <f>+G181+G171+G110</f>
        <v>12148.099999999999</v>
      </c>
      <c r="H182" s="141">
        <f>+H181+H171+H110</f>
        <v>8520.7999999999993</v>
      </c>
      <c r="I182" s="576">
        <f>+I181+I171+I110</f>
        <v>12608.199999999999</v>
      </c>
      <c r="J182" s="313"/>
      <c r="K182" s="872"/>
      <c r="L182" s="873"/>
      <c r="M182" s="684"/>
      <c r="N182" s="53"/>
    </row>
    <row r="183" spans="1:16" ht="15" customHeight="1" thickBot="1" x14ac:dyDescent="0.25">
      <c r="A183" s="138" t="s">
        <v>13</v>
      </c>
      <c r="B183" s="139" t="s">
        <v>13</v>
      </c>
      <c r="C183" s="1766" t="s">
        <v>47</v>
      </c>
      <c r="D183" s="1767"/>
      <c r="E183" s="1767"/>
      <c r="F183" s="1767"/>
      <c r="G183" s="1767"/>
      <c r="H183" s="1767"/>
      <c r="I183" s="1767"/>
      <c r="J183" s="1767"/>
      <c r="K183" s="874"/>
      <c r="L183" s="875"/>
      <c r="M183" s="683"/>
      <c r="N183" s="1095"/>
    </row>
    <row r="184" spans="1:16" ht="16.149999999999999" customHeight="1" x14ac:dyDescent="0.2">
      <c r="A184" s="131" t="s">
        <v>13</v>
      </c>
      <c r="B184" s="132" t="s">
        <v>13</v>
      </c>
      <c r="C184" s="157" t="s">
        <v>10</v>
      </c>
      <c r="D184" s="1696" t="s">
        <v>54</v>
      </c>
      <c r="E184" s="1655"/>
      <c r="F184" s="754" t="s">
        <v>11</v>
      </c>
      <c r="G184" s="1538">
        <v>55.6</v>
      </c>
      <c r="H184" s="1539">
        <v>57</v>
      </c>
      <c r="I184" s="1540">
        <v>45</v>
      </c>
      <c r="J184" s="1664"/>
      <c r="K184" s="1469"/>
      <c r="L184" s="877"/>
      <c r="M184" s="1648"/>
      <c r="N184" s="342"/>
    </row>
    <row r="185" spans="1:16" ht="16.149999999999999" customHeight="1" x14ac:dyDescent="0.2">
      <c r="A185" s="122"/>
      <c r="B185" s="115"/>
      <c r="C185" s="116"/>
      <c r="D185" s="1681"/>
      <c r="E185" s="1468"/>
      <c r="F185" s="1465" t="s">
        <v>60</v>
      </c>
      <c r="G185" s="1541">
        <v>1862.6</v>
      </c>
      <c r="H185" s="1542"/>
      <c r="I185" s="1543"/>
      <c r="J185" s="1658"/>
      <c r="K185" s="1466"/>
      <c r="L185" s="1467"/>
      <c r="M185" s="1649"/>
      <c r="N185" s="342"/>
      <c r="P185" s="200"/>
    </row>
    <row r="186" spans="1:16" ht="18.75" customHeight="1" x14ac:dyDescent="0.2">
      <c r="A186" s="122"/>
      <c r="B186" s="115"/>
      <c r="C186" s="116"/>
      <c r="D186" s="1716" t="s">
        <v>427</v>
      </c>
      <c r="E186" s="232" t="s">
        <v>212</v>
      </c>
      <c r="F186" s="1548" t="s">
        <v>475</v>
      </c>
      <c r="G186" s="1549">
        <v>13.2</v>
      </c>
      <c r="H186" s="1706">
        <v>15</v>
      </c>
      <c r="I186" s="1550">
        <v>15</v>
      </c>
      <c r="J186" s="1321" t="s">
        <v>66</v>
      </c>
      <c r="K186" s="651">
        <v>4</v>
      </c>
      <c r="L186" s="73">
        <v>3</v>
      </c>
      <c r="M186" s="191">
        <v>5</v>
      </c>
      <c r="N186" s="342"/>
    </row>
    <row r="187" spans="1:16" ht="21.75" customHeight="1" x14ac:dyDescent="0.2">
      <c r="A187" s="122"/>
      <c r="B187" s="115"/>
      <c r="C187" s="116"/>
      <c r="D187" s="1718"/>
      <c r="E187" s="1430"/>
      <c r="F187" s="1548"/>
      <c r="G187" s="1549"/>
      <c r="H187" s="1706"/>
      <c r="I187" s="1550"/>
      <c r="J187" s="9" t="s">
        <v>162</v>
      </c>
      <c r="K187" s="1672">
        <v>93</v>
      </c>
      <c r="L187" s="1630">
        <v>100</v>
      </c>
      <c r="M187" s="1622">
        <v>120</v>
      </c>
      <c r="N187" s="342"/>
    </row>
    <row r="188" spans="1:16" s="146" customFormat="1" ht="15.6" customHeight="1" x14ac:dyDescent="0.2">
      <c r="A188" s="1659"/>
      <c r="B188" s="156"/>
      <c r="C188" s="158"/>
      <c r="D188" s="1864" t="s">
        <v>428</v>
      </c>
      <c r="E188" s="94" t="s">
        <v>212</v>
      </c>
      <c r="F188" s="1548" t="s">
        <v>475</v>
      </c>
      <c r="G188" s="1544">
        <v>42.4</v>
      </c>
      <c r="H188" s="1706">
        <v>42</v>
      </c>
      <c r="I188" s="1550">
        <v>30</v>
      </c>
      <c r="J188" s="68" t="s">
        <v>66</v>
      </c>
      <c r="K188" s="6">
        <v>8</v>
      </c>
      <c r="L188" s="73">
        <v>7</v>
      </c>
      <c r="M188" s="89">
        <v>5</v>
      </c>
      <c r="N188" s="342"/>
    </row>
    <row r="189" spans="1:16" s="146" customFormat="1" ht="17.25" customHeight="1" x14ac:dyDescent="0.2">
      <c r="A189" s="1659"/>
      <c r="B189" s="156"/>
      <c r="C189" s="158"/>
      <c r="D189" s="1865"/>
      <c r="E189" s="118"/>
      <c r="F189" s="1551"/>
      <c r="G189" s="1544"/>
      <c r="H189" s="1706"/>
      <c r="I189" s="1546"/>
      <c r="J189" s="68" t="s">
        <v>418</v>
      </c>
      <c r="K189" s="651">
        <v>25</v>
      </c>
      <c r="L189" s="73">
        <v>14</v>
      </c>
      <c r="M189" s="191">
        <v>15</v>
      </c>
      <c r="N189" s="342"/>
    </row>
    <row r="190" spans="1:16" s="146" customFormat="1" ht="28.5" customHeight="1" x14ac:dyDescent="0.2">
      <c r="A190" s="1659"/>
      <c r="B190" s="156"/>
      <c r="C190" s="158"/>
      <c r="D190" s="1716" t="s">
        <v>433</v>
      </c>
      <c r="E190" s="94" t="s">
        <v>212</v>
      </c>
      <c r="F190" s="1553" t="s">
        <v>481</v>
      </c>
      <c r="G190" s="1555">
        <v>18</v>
      </c>
      <c r="H190" s="1547"/>
      <c r="I190" s="1558"/>
      <c r="J190" s="1646" t="s">
        <v>434</v>
      </c>
      <c r="K190" s="1431">
        <v>1</v>
      </c>
      <c r="L190" s="1629"/>
      <c r="M190" s="1330"/>
      <c r="N190" s="342"/>
    </row>
    <row r="191" spans="1:16" s="146" customFormat="1" ht="15.75" customHeight="1" x14ac:dyDescent="0.2">
      <c r="A191" s="1659"/>
      <c r="B191" s="156"/>
      <c r="C191" s="158"/>
      <c r="D191" s="1717"/>
      <c r="E191" s="94"/>
      <c r="F191" s="1552" t="s">
        <v>481</v>
      </c>
      <c r="G191" s="1554">
        <f>2344.6-500</f>
        <v>1844.6</v>
      </c>
      <c r="H191" s="1556"/>
      <c r="I191" s="1557"/>
      <c r="J191" s="1646" t="s">
        <v>225</v>
      </c>
      <c r="K191" s="1431">
        <v>5170</v>
      </c>
      <c r="L191" s="844"/>
      <c r="M191" s="993"/>
      <c r="N191" s="342"/>
    </row>
    <row r="192" spans="1:16" s="146" customFormat="1" ht="15.6" customHeight="1" thickBot="1" x14ac:dyDescent="0.25">
      <c r="A192" s="1659"/>
      <c r="B192" s="156"/>
      <c r="C192" s="158"/>
      <c r="D192" s="1775"/>
      <c r="E192" s="94"/>
      <c r="F192" s="7" t="s">
        <v>12</v>
      </c>
      <c r="G192" s="34">
        <f>SUM(G184:G185)</f>
        <v>1918.1999999999998</v>
      </c>
      <c r="H192" s="80">
        <f>SUM(H184:H185)</f>
        <v>57</v>
      </c>
      <c r="I192" s="1420">
        <f>SUM(I184:I185)</f>
        <v>45</v>
      </c>
      <c r="J192" s="69"/>
      <c r="K192" s="851"/>
      <c r="L192" s="848"/>
      <c r="M192" s="1331"/>
      <c r="N192" s="342"/>
    </row>
    <row r="193" spans="1:16" s="146" customFormat="1" ht="30" customHeight="1" x14ac:dyDescent="0.2">
      <c r="A193" s="1690" t="s">
        <v>13</v>
      </c>
      <c r="B193" s="1704" t="s">
        <v>13</v>
      </c>
      <c r="C193" s="160" t="s">
        <v>13</v>
      </c>
      <c r="D193" s="311" t="s">
        <v>191</v>
      </c>
      <c r="E193" s="807"/>
      <c r="F193" s="1335" t="s">
        <v>11</v>
      </c>
      <c r="G193" s="1561">
        <v>167</v>
      </c>
      <c r="H193" s="1304">
        <v>136</v>
      </c>
      <c r="I193" s="1563"/>
      <c r="J193" s="210"/>
      <c r="K193" s="1433"/>
      <c r="L193" s="878"/>
      <c r="M193" s="678"/>
      <c r="N193" s="1107"/>
    </row>
    <row r="194" spans="1:16" s="761" customFormat="1" ht="16.899999999999999" customHeight="1" x14ac:dyDescent="0.2">
      <c r="A194" s="1659"/>
      <c r="B194" s="156"/>
      <c r="C194" s="793"/>
      <c r="D194" s="1716" t="s">
        <v>101</v>
      </c>
      <c r="E194" s="1638" t="s">
        <v>212</v>
      </c>
      <c r="F194" s="1967" t="s">
        <v>475</v>
      </c>
      <c r="G194" s="1701">
        <v>52</v>
      </c>
      <c r="H194" s="1968">
        <v>36</v>
      </c>
      <c r="I194" s="1564"/>
      <c r="J194" s="9" t="s">
        <v>70</v>
      </c>
      <c r="K194" s="651">
        <v>15</v>
      </c>
      <c r="L194" s="915">
        <v>11</v>
      </c>
      <c r="M194" s="766"/>
      <c r="N194" s="1108"/>
    </row>
    <row r="195" spans="1:16" s="761" customFormat="1" ht="16.899999999999999" customHeight="1" x14ac:dyDescent="0.2">
      <c r="A195" s="1659"/>
      <c r="B195" s="156"/>
      <c r="C195" s="793"/>
      <c r="D195" s="1718"/>
      <c r="E195" s="1432"/>
      <c r="F195" s="1967"/>
      <c r="G195" s="1701"/>
      <c r="H195" s="1968"/>
      <c r="I195" s="1562"/>
      <c r="J195" s="68" t="s">
        <v>132</v>
      </c>
      <c r="K195" s="651">
        <v>52</v>
      </c>
      <c r="L195" s="916">
        <v>36</v>
      </c>
      <c r="M195" s="791"/>
      <c r="N195" s="1109"/>
    </row>
    <row r="196" spans="1:16" s="146" customFormat="1" ht="17.25" customHeight="1" x14ac:dyDescent="0.2">
      <c r="A196" s="1659"/>
      <c r="B196" s="156"/>
      <c r="C196" s="793"/>
      <c r="D196" s="1716" t="s">
        <v>226</v>
      </c>
      <c r="E196" s="1662" t="s">
        <v>212</v>
      </c>
      <c r="F196" s="1462" t="s">
        <v>475</v>
      </c>
      <c r="G196" s="1701">
        <v>100</v>
      </c>
      <c r="H196" s="1702">
        <v>100</v>
      </c>
      <c r="I196" s="1703"/>
      <c r="J196" s="9" t="s">
        <v>132</v>
      </c>
      <c r="K196" s="651">
        <v>100</v>
      </c>
      <c r="L196" s="73">
        <v>100</v>
      </c>
      <c r="M196" s="191"/>
      <c r="N196" s="342"/>
    </row>
    <row r="197" spans="1:16" s="146" customFormat="1" ht="24.75" customHeight="1" x14ac:dyDescent="0.2">
      <c r="A197" s="1659"/>
      <c r="B197" s="156"/>
      <c r="C197" s="158"/>
      <c r="D197" s="1718"/>
      <c r="E197" s="1638"/>
      <c r="F197" s="1462"/>
      <c r="G197" s="1560"/>
      <c r="H197" s="1702"/>
      <c r="I197" s="1703"/>
      <c r="J197" s="68" t="s">
        <v>66</v>
      </c>
      <c r="K197" s="1672">
        <v>50</v>
      </c>
      <c r="L197" s="1630">
        <v>50</v>
      </c>
      <c r="M197" s="89"/>
      <c r="N197" s="342"/>
    </row>
    <row r="198" spans="1:16" s="146" customFormat="1" ht="16.5" customHeight="1" x14ac:dyDescent="0.2">
      <c r="A198" s="1659"/>
      <c r="B198" s="156"/>
      <c r="C198" s="158"/>
      <c r="D198" s="1716" t="s">
        <v>163</v>
      </c>
      <c r="E198" s="94" t="s">
        <v>212</v>
      </c>
      <c r="F198" s="1698" t="s">
        <v>475</v>
      </c>
      <c r="G198" s="1559">
        <v>15</v>
      </c>
      <c r="H198" s="1702"/>
      <c r="I198" s="1459"/>
      <c r="J198" s="195" t="s">
        <v>66</v>
      </c>
      <c r="K198" s="1193">
        <v>5</v>
      </c>
      <c r="L198" s="1630"/>
      <c r="M198" s="1649"/>
      <c r="N198" s="342"/>
    </row>
    <row r="199" spans="1:16" s="146" customFormat="1" ht="15.75" customHeight="1" x14ac:dyDescent="0.2">
      <c r="A199" s="1659"/>
      <c r="B199" s="156"/>
      <c r="C199" s="158"/>
      <c r="D199" s="1717"/>
      <c r="E199" s="94"/>
      <c r="F199" s="1462"/>
      <c r="G199" s="1560"/>
      <c r="H199" s="1702"/>
      <c r="I199" s="1459"/>
      <c r="J199" s="68" t="s">
        <v>132</v>
      </c>
      <c r="K199" s="1671">
        <v>5</v>
      </c>
      <c r="L199" s="1629"/>
      <c r="M199" s="1621"/>
      <c r="N199" s="342"/>
    </row>
    <row r="200" spans="1:16" s="146" customFormat="1" ht="12.75" customHeight="1" x14ac:dyDescent="0.2">
      <c r="A200" s="1659"/>
      <c r="B200" s="156"/>
      <c r="C200" s="158"/>
      <c r="D200" s="1717"/>
      <c r="E200" s="94"/>
      <c r="F200" s="1462"/>
      <c r="G200" s="1453"/>
      <c r="H200" s="1454"/>
      <c r="I200" s="815"/>
      <c r="J200" s="9" t="s">
        <v>464</v>
      </c>
      <c r="K200" s="1671">
        <v>5</v>
      </c>
      <c r="L200" s="1629"/>
      <c r="M200" s="1621"/>
      <c r="N200" s="342"/>
    </row>
    <row r="201" spans="1:16" s="146" customFormat="1" ht="14.25" customHeight="1" thickBot="1" x14ac:dyDescent="0.25">
      <c r="A201" s="1660"/>
      <c r="B201" s="1705"/>
      <c r="C201" s="163"/>
      <c r="D201" s="294"/>
      <c r="E201" s="1639"/>
      <c r="F201" s="7" t="s">
        <v>12</v>
      </c>
      <c r="G201" s="669">
        <f>G193</f>
        <v>167</v>
      </c>
      <c r="H201" s="83">
        <f>H193</f>
        <v>136</v>
      </c>
      <c r="I201" s="670">
        <f>SUM(I194:I200)</f>
        <v>0</v>
      </c>
      <c r="J201" s="301"/>
      <c r="K201" s="851"/>
      <c r="L201" s="848"/>
      <c r="M201" s="1650"/>
      <c r="N201" s="342"/>
    </row>
    <row r="202" spans="1:16" ht="15.75" customHeight="1" thickBot="1" x14ac:dyDescent="0.25">
      <c r="A202" s="138" t="s">
        <v>13</v>
      </c>
      <c r="B202" s="134" t="s">
        <v>13</v>
      </c>
      <c r="C202" s="1789" t="s">
        <v>16</v>
      </c>
      <c r="D202" s="1790"/>
      <c r="E202" s="1790"/>
      <c r="F202" s="1863"/>
      <c r="G202" s="164">
        <f>G192+G201</f>
        <v>2085.1999999999998</v>
      </c>
      <c r="H202" s="770">
        <f>H192+H201</f>
        <v>193</v>
      </c>
      <c r="I202" s="725">
        <f>I192+I201</f>
        <v>45</v>
      </c>
      <c r="J202" s="718"/>
      <c r="K202" s="881"/>
      <c r="L202" s="882"/>
      <c r="M202" s="720"/>
      <c r="N202" s="53"/>
      <c r="P202" s="13"/>
    </row>
    <row r="203" spans="1:16" ht="15.75" customHeight="1" thickBot="1" x14ac:dyDescent="0.25">
      <c r="A203" s="138" t="s">
        <v>13</v>
      </c>
      <c r="B203" s="165" t="s">
        <v>15</v>
      </c>
      <c r="C203" s="1875" t="s">
        <v>25</v>
      </c>
      <c r="D203" s="1876"/>
      <c r="E203" s="1876"/>
      <c r="F203" s="1876"/>
      <c r="G203" s="1876"/>
      <c r="H203" s="1876"/>
      <c r="I203" s="1876"/>
      <c r="J203" s="1876"/>
      <c r="K203" s="883"/>
      <c r="L203" s="882"/>
      <c r="M203" s="720"/>
      <c r="N203" s="1095"/>
    </row>
    <row r="204" spans="1:16" ht="16.5" customHeight="1" x14ac:dyDescent="0.2">
      <c r="A204" s="131" t="s">
        <v>13</v>
      </c>
      <c r="B204" s="132" t="s">
        <v>15</v>
      </c>
      <c r="C204" s="113" t="s">
        <v>10</v>
      </c>
      <c r="D204" s="1902" t="s">
        <v>26</v>
      </c>
      <c r="E204" s="373"/>
      <c r="F204" s="1566" t="s">
        <v>11</v>
      </c>
      <c r="G204" s="1569">
        <v>1673.3</v>
      </c>
      <c r="H204" s="1570">
        <v>2026.1</v>
      </c>
      <c r="I204" s="1571">
        <v>1715.6</v>
      </c>
      <c r="J204" s="208"/>
      <c r="K204" s="849"/>
      <c r="L204" s="850"/>
      <c r="M204" s="211"/>
      <c r="N204" s="342"/>
    </row>
    <row r="205" spans="1:16" ht="15" customHeight="1" x14ac:dyDescent="0.2">
      <c r="A205" s="122"/>
      <c r="B205" s="115"/>
      <c r="C205" s="121"/>
      <c r="D205" s="1903"/>
      <c r="E205" s="1565"/>
      <c r="F205" s="1567" t="s">
        <v>60</v>
      </c>
      <c r="G205" s="4">
        <v>58.9</v>
      </c>
      <c r="H205" s="79"/>
      <c r="I205" s="1572"/>
      <c r="J205" s="209"/>
      <c r="K205" s="842"/>
      <c r="L205" s="268"/>
      <c r="M205" s="155"/>
      <c r="N205" s="342"/>
    </row>
    <row r="206" spans="1:16" ht="16.5" customHeight="1" x14ac:dyDescent="0.2">
      <c r="A206" s="122"/>
      <c r="B206" s="115"/>
      <c r="C206" s="121"/>
      <c r="D206" s="1966"/>
      <c r="E206" s="451"/>
      <c r="F206" s="44" t="s">
        <v>14</v>
      </c>
      <c r="G206" s="917">
        <v>2.9</v>
      </c>
      <c r="H206" s="1002">
        <v>2.9</v>
      </c>
      <c r="I206" s="10">
        <v>2.9</v>
      </c>
      <c r="J206" s="209"/>
      <c r="K206" s="884"/>
      <c r="L206" s="885"/>
      <c r="M206" s="192"/>
      <c r="N206" s="1110"/>
    </row>
    <row r="207" spans="1:16" ht="28.5" customHeight="1" x14ac:dyDescent="0.2">
      <c r="A207" s="122"/>
      <c r="B207" s="115"/>
      <c r="C207" s="166"/>
      <c r="D207" s="1666" t="s">
        <v>260</v>
      </c>
      <c r="E207" s="1446" t="s">
        <v>212</v>
      </c>
      <c r="F207" s="1698" t="s">
        <v>475</v>
      </c>
      <c r="G207" s="1701">
        <f>899-200-199</f>
        <v>500</v>
      </c>
      <c r="H207" s="1702">
        <f>729-199</f>
        <v>530</v>
      </c>
      <c r="I207" s="1703">
        <f>729-199</f>
        <v>530</v>
      </c>
      <c r="J207" s="68" t="s">
        <v>244</v>
      </c>
      <c r="K207" s="1672">
        <v>18</v>
      </c>
      <c r="L207" s="1630">
        <v>18</v>
      </c>
      <c r="M207" s="192">
        <v>18</v>
      </c>
      <c r="N207" s="342"/>
      <c r="O207" s="200"/>
    </row>
    <row r="208" spans="1:16" s="167" customFormat="1" ht="16.5" customHeight="1" x14ac:dyDescent="0.2">
      <c r="A208" s="122"/>
      <c r="B208" s="115"/>
      <c r="C208" s="166"/>
      <c r="D208" s="1716" t="s">
        <v>55</v>
      </c>
      <c r="E208" s="1644" t="s">
        <v>212</v>
      </c>
      <c r="F208" s="1698" t="s">
        <v>475</v>
      </c>
      <c r="G208" s="1701">
        <v>31.8</v>
      </c>
      <c r="H208" s="1702">
        <v>34.6</v>
      </c>
      <c r="I208" s="1703">
        <v>34.6</v>
      </c>
      <c r="J208" s="1646" t="s">
        <v>66</v>
      </c>
      <c r="K208" s="1627">
        <v>93</v>
      </c>
      <c r="L208" s="1009">
        <v>93</v>
      </c>
      <c r="M208" s="1330">
        <v>93</v>
      </c>
      <c r="N208" s="342"/>
      <c r="P208" s="1568"/>
    </row>
    <row r="209" spans="1:14" s="167" customFormat="1" ht="12" customHeight="1" x14ac:dyDescent="0.2">
      <c r="A209" s="122"/>
      <c r="B209" s="115"/>
      <c r="C209" s="166"/>
      <c r="D209" s="1718"/>
      <c r="E209" s="1645"/>
      <c r="F209" s="1698" t="s">
        <v>481</v>
      </c>
      <c r="G209" s="1701">
        <v>2.8</v>
      </c>
      <c r="H209" s="1702"/>
      <c r="I209" s="1703"/>
      <c r="J209" s="1653"/>
      <c r="K209" s="339"/>
      <c r="L209" s="885"/>
      <c r="M209" s="192"/>
      <c r="N209" s="342"/>
    </row>
    <row r="210" spans="1:14" ht="27" customHeight="1" x14ac:dyDescent="0.2">
      <c r="A210" s="122"/>
      <c r="B210" s="115"/>
      <c r="C210" s="166"/>
      <c r="D210" s="64" t="s">
        <v>30</v>
      </c>
      <c r="E210" s="256" t="s">
        <v>212</v>
      </c>
      <c r="F210" s="1698" t="s">
        <v>475</v>
      </c>
      <c r="G210" s="1701">
        <v>120</v>
      </c>
      <c r="H210" s="1702">
        <v>120</v>
      </c>
      <c r="I210" s="1703">
        <v>120</v>
      </c>
      <c r="J210" s="1321" t="s">
        <v>419</v>
      </c>
      <c r="K210" s="651">
        <v>31</v>
      </c>
      <c r="L210" s="73">
        <v>31</v>
      </c>
      <c r="M210" s="155">
        <v>31</v>
      </c>
      <c r="N210" s="342"/>
    </row>
    <row r="211" spans="1:14" ht="29.25" customHeight="1" x14ac:dyDescent="0.2">
      <c r="A211" s="122"/>
      <c r="B211" s="115"/>
      <c r="C211" s="166"/>
      <c r="D211" s="326" t="s">
        <v>32</v>
      </c>
      <c r="E211" s="1644" t="s">
        <v>212</v>
      </c>
      <c r="F211" s="1698" t="s">
        <v>475</v>
      </c>
      <c r="G211" s="1701">
        <v>56</v>
      </c>
      <c r="H211" s="1702">
        <f>56-20</f>
        <v>36</v>
      </c>
      <c r="I211" s="1703">
        <f>56-20</f>
        <v>36</v>
      </c>
      <c r="J211" s="1653" t="s">
        <v>245</v>
      </c>
      <c r="K211" s="1628">
        <v>4</v>
      </c>
      <c r="L211" s="1630">
        <v>3</v>
      </c>
      <c r="M211" s="89">
        <v>3</v>
      </c>
      <c r="N211" s="342"/>
    </row>
    <row r="212" spans="1:14" ht="17.25" customHeight="1" x14ac:dyDescent="0.2">
      <c r="A212" s="122"/>
      <c r="B212" s="115"/>
      <c r="C212" s="166"/>
      <c r="D212" s="326"/>
      <c r="E212" s="1644"/>
      <c r="F212" s="1462" t="s">
        <v>475</v>
      </c>
      <c r="G212" s="1701">
        <v>20</v>
      </c>
      <c r="H212" s="1702"/>
      <c r="I212" s="1703"/>
      <c r="J212" s="1653" t="s">
        <v>454</v>
      </c>
      <c r="K212" s="651">
        <v>1</v>
      </c>
      <c r="L212" s="73"/>
      <c r="M212" s="89"/>
      <c r="N212" s="342"/>
    </row>
    <row r="213" spans="1:14" ht="27.75" customHeight="1" x14ac:dyDescent="0.2">
      <c r="A213" s="122"/>
      <c r="B213" s="115"/>
      <c r="C213" s="166"/>
      <c r="D213" s="1667"/>
      <c r="E213" s="1645"/>
      <c r="F213" s="1698" t="s">
        <v>475</v>
      </c>
      <c r="G213" s="1701"/>
      <c r="H213" s="1702">
        <v>100</v>
      </c>
      <c r="I213" s="1703"/>
      <c r="J213" s="1653" t="s">
        <v>244</v>
      </c>
      <c r="K213" s="1692"/>
      <c r="L213" s="1693">
        <v>1</v>
      </c>
      <c r="M213" s="89"/>
      <c r="N213" s="342"/>
    </row>
    <row r="214" spans="1:14" ht="18" customHeight="1" x14ac:dyDescent="0.2">
      <c r="A214" s="122"/>
      <c r="B214" s="115"/>
      <c r="C214" s="166"/>
      <c r="D214" s="38" t="s">
        <v>29</v>
      </c>
      <c r="E214" s="415" t="s">
        <v>212</v>
      </c>
      <c r="F214" s="1698" t="s">
        <v>475</v>
      </c>
      <c r="G214" s="1701">
        <v>18</v>
      </c>
      <c r="H214" s="1702">
        <v>18</v>
      </c>
      <c r="I214" s="1703">
        <v>18</v>
      </c>
      <c r="J214" s="1321" t="s">
        <v>33</v>
      </c>
      <c r="K214" s="1686">
        <v>39.4</v>
      </c>
      <c r="L214" s="1688">
        <v>39.4</v>
      </c>
      <c r="M214" s="212">
        <v>39.4</v>
      </c>
      <c r="N214" s="342"/>
    </row>
    <row r="215" spans="1:14" ht="14.25" customHeight="1" x14ac:dyDescent="0.2">
      <c r="A215" s="122"/>
      <c r="B215" s="115"/>
      <c r="C215" s="121"/>
      <c r="D215" s="1641" t="s">
        <v>31</v>
      </c>
      <c r="E215" s="1638" t="s">
        <v>212</v>
      </c>
      <c r="F215" s="1698" t="s">
        <v>475</v>
      </c>
      <c r="G215" s="1555">
        <v>248</v>
      </c>
      <c r="H215" s="1547">
        <v>270</v>
      </c>
      <c r="I215" s="1558">
        <v>270</v>
      </c>
      <c r="J215" s="1856" t="s">
        <v>89</v>
      </c>
      <c r="K215" s="1671">
        <v>103</v>
      </c>
      <c r="L215" s="1629">
        <v>103</v>
      </c>
      <c r="M215" s="1330">
        <v>104</v>
      </c>
      <c r="N215" s="342"/>
    </row>
    <row r="216" spans="1:14" ht="7.5" customHeight="1" x14ac:dyDescent="0.2">
      <c r="A216" s="122"/>
      <c r="B216" s="115"/>
      <c r="C216" s="121"/>
      <c r="D216" s="1635"/>
      <c r="E216" s="1638"/>
      <c r="F216" s="1698" t="s">
        <v>481</v>
      </c>
      <c r="G216" s="1555">
        <v>22</v>
      </c>
      <c r="H216" s="1547"/>
      <c r="I216" s="1558"/>
      <c r="J216" s="1971"/>
      <c r="K216" s="681"/>
      <c r="L216" s="268"/>
      <c r="M216" s="155"/>
      <c r="N216" s="342"/>
    </row>
    <row r="217" spans="1:14" ht="4.5" customHeight="1" x14ac:dyDescent="0.2">
      <c r="A217" s="122"/>
      <c r="B217" s="115"/>
      <c r="C217" s="121"/>
      <c r="D217" s="1642"/>
      <c r="E217" s="452"/>
      <c r="F217" s="1553" t="s">
        <v>476</v>
      </c>
      <c r="G217" s="1555">
        <v>2.9</v>
      </c>
      <c r="H217" s="1547">
        <v>2.9</v>
      </c>
      <c r="I217" s="1558">
        <v>2.9</v>
      </c>
      <c r="J217" s="1972"/>
      <c r="K217" s="842"/>
      <c r="L217" s="268"/>
      <c r="M217" s="155"/>
      <c r="N217" s="342"/>
    </row>
    <row r="218" spans="1:14" ht="28.5" customHeight="1" x14ac:dyDescent="0.2">
      <c r="A218" s="122"/>
      <c r="B218" s="115"/>
      <c r="C218" s="166"/>
      <c r="D218" s="326" t="s">
        <v>36</v>
      </c>
      <c r="E218" s="415" t="s">
        <v>212</v>
      </c>
      <c r="F218" s="1553" t="s">
        <v>475</v>
      </c>
      <c r="G218" s="1555">
        <f>180-30</f>
        <v>150</v>
      </c>
      <c r="H218" s="1547">
        <f>180-30</f>
        <v>150</v>
      </c>
      <c r="I218" s="1558">
        <f>180-30</f>
        <v>150</v>
      </c>
      <c r="J218" s="68" t="s">
        <v>66</v>
      </c>
      <c r="K218" s="651">
        <v>5</v>
      </c>
      <c r="L218" s="73">
        <v>5</v>
      </c>
      <c r="M218" s="191">
        <v>5</v>
      </c>
      <c r="N218" s="342"/>
    </row>
    <row r="219" spans="1:14" ht="29.25" customHeight="1" x14ac:dyDescent="0.2">
      <c r="A219" s="122"/>
      <c r="B219" s="115"/>
      <c r="C219" s="166"/>
      <c r="D219" s="64" t="s">
        <v>144</v>
      </c>
      <c r="E219" s="1663" t="s">
        <v>212</v>
      </c>
      <c r="F219" s="1553" t="s">
        <v>475</v>
      </c>
      <c r="G219" s="1555">
        <f>370-109.7-60.3</f>
        <v>200</v>
      </c>
      <c r="H219" s="1547">
        <f>370-109.7-60.3</f>
        <v>200</v>
      </c>
      <c r="I219" s="1558">
        <f>370-109.7-60.3</f>
        <v>200</v>
      </c>
      <c r="J219" s="68" t="s">
        <v>66</v>
      </c>
      <c r="K219" s="6">
        <v>7</v>
      </c>
      <c r="L219" s="73">
        <v>7</v>
      </c>
      <c r="M219" s="191">
        <v>7</v>
      </c>
      <c r="N219" s="342"/>
    </row>
    <row r="220" spans="1:14" ht="18" customHeight="1" x14ac:dyDescent="0.2">
      <c r="A220" s="122"/>
      <c r="B220" s="115"/>
      <c r="C220" s="166"/>
      <c r="D220" s="1642" t="s">
        <v>51</v>
      </c>
      <c r="E220" s="1663" t="s">
        <v>212</v>
      </c>
      <c r="F220" s="1553" t="s">
        <v>475</v>
      </c>
      <c r="G220" s="1555">
        <f>300-99.5</f>
        <v>200.5</v>
      </c>
      <c r="H220" s="1547">
        <f>300-99.5</f>
        <v>200.5</v>
      </c>
      <c r="I220" s="1558">
        <f>300-99.5</f>
        <v>200.5</v>
      </c>
      <c r="J220" s="68" t="s">
        <v>66</v>
      </c>
      <c r="K220" s="1671">
        <v>7</v>
      </c>
      <c r="L220" s="1629">
        <v>7</v>
      </c>
      <c r="M220" s="1330">
        <v>7</v>
      </c>
      <c r="N220" s="342"/>
    </row>
    <row r="221" spans="1:14" ht="16.5" customHeight="1" x14ac:dyDescent="0.2">
      <c r="A221" s="122"/>
      <c r="B221" s="115"/>
      <c r="C221" s="121"/>
      <c r="D221" s="1716" t="s">
        <v>261</v>
      </c>
      <c r="E221" s="1973" t="s">
        <v>212</v>
      </c>
      <c r="F221" s="1698" t="s">
        <v>475</v>
      </c>
      <c r="G221" s="1555">
        <v>24</v>
      </c>
      <c r="H221" s="1547">
        <v>262</v>
      </c>
      <c r="I221" s="1558">
        <v>51.5</v>
      </c>
      <c r="J221" s="1658" t="s">
        <v>91</v>
      </c>
      <c r="K221" s="6">
        <v>2</v>
      </c>
      <c r="L221" s="73">
        <v>1</v>
      </c>
      <c r="M221" s="191"/>
      <c r="N221" s="342"/>
    </row>
    <row r="222" spans="1:14" ht="27" customHeight="1" x14ac:dyDescent="0.2">
      <c r="A222" s="122"/>
      <c r="B222" s="115"/>
      <c r="C222" s="121"/>
      <c r="D222" s="1718"/>
      <c r="E222" s="1974"/>
      <c r="F222" s="1698" t="s">
        <v>481</v>
      </c>
      <c r="G222" s="1701">
        <v>34.1</v>
      </c>
      <c r="H222" s="1702"/>
      <c r="I222" s="1703"/>
      <c r="J222" s="1321" t="s">
        <v>94</v>
      </c>
      <c r="K222" s="1672">
        <v>2</v>
      </c>
      <c r="L222" s="1630">
        <v>2</v>
      </c>
      <c r="M222" s="192">
        <v>1</v>
      </c>
      <c r="N222" s="342"/>
    </row>
    <row r="223" spans="1:14" ht="27" customHeight="1" x14ac:dyDescent="0.2">
      <c r="A223" s="122"/>
      <c r="B223" s="115"/>
      <c r="C223" s="121"/>
      <c r="D223" s="38" t="s">
        <v>78</v>
      </c>
      <c r="E223" s="256" t="s">
        <v>212</v>
      </c>
      <c r="F223" s="1698" t="s">
        <v>475</v>
      </c>
      <c r="G223" s="1555">
        <v>40</v>
      </c>
      <c r="H223" s="1547">
        <v>40</v>
      </c>
      <c r="I223" s="1558">
        <v>40</v>
      </c>
      <c r="J223" s="1646" t="s">
        <v>66</v>
      </c>
      <c r="K223" s="6">
        <v>33</v>
      </c>
      <c r="L223" s="73">
        <v>33</v>
      </c>
      <c r="M223" s="624">
        <v>33</v>
      </c>
      <c r="N223" s="342"/>
    </row>
    <row r="224" spans="1:14" ht="18" customHeight="1" x14ac:dyDescent="0.2">
      <c r="A224" s="122"/>
      <c r="B224" s="115"/>
      <c r="C224" s="121"/>
      <c r="D224" s="38" t="s">
        <v>262</v>
      </c>
      <c r="E224" s="1638" t="s">
        <v>212</v>
      </c>
      <c r="F224" s="1698" t="s">
        <v>475</v>
      </c>
      <c r="G224" s="1555">
        <f>110-60</f>
        <v>50</v>
      </c>
      <c r="H224" s="1547">
        <f>110-60</f>
        <v>50</v>
      </c>
      <c r="I224" s="1558">
        <f>110-60</f>
        <v>50</v>
      </c>
      <c r="J224" s="68" t="s">
        <v>66</v>
      </c>
      <c r="K224" s="1193">
        <v>1</v>
      </c>
      <c r="L224" s="1693">
        <v>1</v>
      </c>
      <c r="M224" s="155">
        <v>1</v>
      </c>
      <c r="N224" s="342"/>
    </row>
    <row r="225" spans="1:16" ht="15" customHeight="1" x14ac:dyDescent="0.2">
      <c r="A225" s="122"/>
      <c r="B225" s="115"/>
      <c r="C225" s="121"/>
      <c r="D225" s="326" t="s">
        <v>256</v>
      </c>
      <c r="E225" s="1668" t="s">
        <v>212</v>
      </c>
      <c r="F225" s="1450" t="s">
        <v>475</v>
      </c>
      <c r="G225" s="1452">
        <v>15</v>
      </c>
      <c r="H225" s="1454">
        <v>15</v>
      </c>
      <c r="I225" s="815">
        <v>15</v>
      </c>
      <c r="J225" s="63" t="s">
        <v>66</v>
      </c>
      <c r="K225" s="1627">
        <v>90</v>
      </c>
      <c r="L225" s="1629">
        <v>90</v>
      </c>
      <c r="M225" s="1330">
        <v>90</v>
      </c>
      <c r="N225" s="342"/>
    </row>
    <row r="226" spans="1:16" ht="16.899999999999999" customHeight="1" thickBot="1" x14ac:dyDescent="0.25">
      <c r="A226" s="133"/>
      <c r="B226" s="134"/>
      <c r="C226" s="135"/>
      <c r="D226" s="206"/>
      <c r="E226" s="1437"/>
      <c r="F226" s="7" t="s">
        <v>12</v>
      </c>
      <c r="G226" s="34">
        <f>SUM(G204:G206)</f>
        <v>1735.1000000000001</v>
      </c>
      <c r="H226" s="80">
        <f>SUM(H204:H206)</f>
        <v>2029</v>
      </c>
      <c r="I226" s="78">
        <f>SUM(I204:I206)</f>
        <v>1718.5</v>
      </c>
      <c r="J226" s="69"/>
      <c r="K226" s="851"/>
      <c r="L226" s="848"/>
      <c r="M226" s="1331"/>
      <c r="N226" s="342"/>
    </row>
    <row r="227" spans="1:16" s="146" customFormat="1" ht="21" customHeight="1" x14ac:dyDescent="0.2">
      <c r="A227" s="1956" t="s">
        <v>13</v>
      </c>
      <c r="B227" s="1958" t="s">
        <v>15</v>
      </c>
      <c r="C227" s="158" t="s">
        <v>13</v>
      </c>
      <c r="D227" s="1774" t="s">
        <v>131</v>
      </c>
      <c r="E227" s="1960" t="s">
        <v>212</v>
      </c>
      <c r="F227" s="47" t="s">
        <v>11</v>
      </c>
      <c r="G227" s="671">
        <v>31.8</v>
      </c>
      <c r="H227" s="274">
        <v>32</v>
      </c>
      <c r="I227" s="273">
        <v>32</v>
      </c>
      <c r="J227" s="1712" t="s">
        <v>116</v>
      </c>
      <c r="K227" s="5">
        <v>300</v>
      </c>
      <c r="L227" s="1326">
        <v>300</v>
      </c>
      <c r="M227" s="679">
        <v>300</v>
      </c>
      <c r="N227" s="342"/>
    </row>
    <row r="228" spans="1:16" s="146" customFormat="1" ht="14.25" customHeight="1" thickBot="1" x14ac:dyDescent="0.25">
      <c r="A228" s="1957"/>
      <c r="B228" s="1959"/>
      <c r="C228" s="168"/>
      <c r="D228" s="1775"/>
      <c r="E228" s="1961"/>
      <c r="F228" s="7" t="s">
        <v>12</v>
      </c>
      <c r="G228" s="669">
        <f t="shared" ref="G228:I228" si="5">SUM(G227:G227)</f>
        <v>31.8</v>
      </c>
      <c r="H228" s="81">
        <f t="shared" si="5"/>
        <v>32</v>
      </c>
      <c r="I228" s="670">
        <f t="shared" si="5"/>
        <v>32</v>
      </c>
      <c r="J228" s="1713"/>
      <c r="K228" s="851"/>
      <c r="L228" s="268"/>
      <c r="M228" s="155"/>
      <c r="N228" s="342"/>
    </row>
    <row r="229" spans="1:16" ht="16.5" customHeight="1" x14ac:dyDescent="0.2">
      <c r="A229" s="131" t="s">
        <v>13</v>
      </c>
      <c r="B229" s="132" t="s">
        <v>15</v>
      </c>
      <c r="C229" s="157" t="s">
        <v>15</v>
      </c>
      <c r="D229" s="1774" t="s">
        <v>77</v>
      </c>
      <c r="E229" s="1960" t="s">
        <v>212</v>
      </c>
      <c r="F229" s="5" t="s">
        <v>11</v>
      </c>
      <c r="G229" s="1683">
        <v>50</v>
      </c>
      <c r="H229" s="1304">
        <v>40</v>
      </c>
      <c r="I229" s="82">
        <v>40</v>
      </c>
      <c r="J229" s="62" t="s">
        <v>92</v>
      </c>
      <c r="K229" s="1193">
        <v>8</v>
      </c>
      <c r="L229" s="1326">
        <v>6</v>
      </c>
      <c r="M229" s="211">
        <v>6</v>
      </c>
      <c r="N229" s="342"/>
    </row>
    <row r="230" spans="1:16" ht="15" customHeight="1" thickBot="1" x14ac:dyDescent="0.25">
      <c r="A230" s="133"/>
      <c r="B230" s="134"/>
      <c r="C230" s="169"/>
      <c r="D230" s="1775"/>
      <c r="E230" s="1961"/>
      <c r="F230" s="7" t="s">
        <v>12</v>
      </c>
      <c r="G230" s="34">
        <f t="shared" ref="G230:I230" si="6">SUM(G229:G229)</f>
        <v>50</v>
      </c>
      <c r="H230" s="724">
        <f t="shared" si="6"/>
        <v>40</v>
      </c>
      <c r="I230" s="653">
        <f t="shared" si="6"/>
        <v>40</v>
      </c>
      <c r="J230" s="69"/>
      <c r="K230" s="842"/>
      <c r="L230" s="268"/>
      <c r="M230" s="155"/>
      <c r="N230" s="1111"/>
    </row>
    <row r="231" spans="1:16" ht="14.25" customHeight="1" x14ac:dyDescent="0.2">
      <c r="A231" s="131" t="s">
        <v>13</v>
      </c>
      <c r="B231" s="132" t="s">
        <v>15</v>
      </c>
      <c r="C231" s="70" t="s">
        <v>17</v>
      </c>
      <c r="D231" s="1970" t="s">
        <v>56</v>
      </c>
      <c r="E231" s="170"/>
      <c r="F231" s="92" t="s">
        <v>11</v>
      </c>
      <c r="G231" s="405">
        <v>111</v>
      </c>
      <c r="H231" s="96">
        <v>24.8</v>
      </c>
      <c r="I231" s="1449">
        <v>24.8</v>
      </c>
      <c r="J231" s="1664"/>
      <c r="K231" s="849"/>
      <c r="L231" s="850"/>
      <c r="M231" s="211"/>
      <c r="N231" s="65"/>
    </row>
    <row r="232" spans="1:16" ht="13.5" customHeight="1" x14ac:dyDescent="0.2">
      <c r="A232" s="122"/>
      <c r="B232" s="115"/>
      <c r="C232" s="166"/>
      <c r="D232" s="1822"/>
      <c r="E232" s="1573"/>
      <c r="F232" s="1193" t="s">
        <v>60</v>
      </c>
      <c r="G232" s="1684">
        <v>60.5</v>
      </c>
      <c r="H232" s="1305"/>
      <c r="I232" s="1640"/>
      <c r="J232" s="1658"/>
      <c r="K232" s="339"/>
      <c r="L232" s="268"/>
      <c r="M232" s="192"/>
      <c r="N232" s="65"/>
    </row>
    <row r="233" spans="1:16" s="18" customFormat="1" ht="16.5" customHeight="1" x14ac:dyDescent="0.2">
      <c r="A233" s="122"/>
      <c r="B233" s="115"/>
      <c r="C233" s="153"/>
      <c r="D233" s="1759" t="s">
        <v>465</v>
      </c>
      <c r="E233" s="228" t="s">
        <v>212</v>
      </c>
      <c r="F233" s="1575" t="s">
        <v>475</v>
      </c>
      <c r="G233" s="1555">
        <v>16.8</v>
      </c>
      <c r="H233" s="1547">
        <v>17.8</v>
      </c>
      <c r="I233" s="1558">
        <v>17.8</v>
      </c>
      <c r="J233" s="2007" t="s">
        <v>93</v>
      </c>
      <c r="K233" s="1671">
        <v>90</v>
      </c>
      <c r="L233" s="1629">
        <v>90</v>
      </c>
      <c r="M233" s="1330">
        <v>90</v>
      </c>
      <c r="N233" s="342"/>
      <c r="P233" s="200"/>
    </row>
    <row r="234" spans="1:16" s="18" customFormat="1" ht="16.5" customHeight="1" x14ac:dyDescent="0.2">
      <c r="A234" s="122"/>
      <c r="B234" s="115"/>
      <c r="C234" s="153"/>
      <c r="D234" s="1760"/>
      <c r="E234" s="232"/>
      <c r="F234" s="1575" t="s">
        <v>481</v>
      </c>
      <c r="G234" s="1555">
        <v>1</v>
      </c>
      <c r="H234" s="1547"/>
      <c r="I234" s="1558"/>
      <c r="J234" s="2009"/>
      <c r="K234" s="1628"/>
      <c r="L234" s="1630"/>
      <c r="M234" s="192"/>
      <c r="N234" s="342"/>
    </row>
    <row r="235" spans="1:16" s="18" customFormat="1" ht="40.5" customHeight="1" x14ac:dyDescent="0.2">
      <c r="A235" s="122"/>
      <c r="B235" s="115"/>
      <c r="C235" s="153"/>
      <c r="D235" s="1761"/>
      <c r="E235" s="171"/>
      <c r="F235" s="1576" t="s">
        <v>475</v>
      </c>
      <c r="G235" s="1555">
        <v>88</v>
      </c>
      <c r="H235" s="1547"/>
      <c r="I235" s="1558"/>
      <c r="J235" s="269" t="s">
        <v>246</v>
      </c>
      <c r="K235" s="6">
        <v>10</v>
      </c>
      <c r="L235" s="73"/>
      <c r="M235" s="191"/>
      <c r="N235" s="342"/>
    </row>
    <row r="236" spans="1:16" s="18" customFormat="1" ht="28.5" customHeight="1" x14ac:dyDescent="0.2">
      <c r="A236" s="122"/>
      <c r="B236" s="117"/>
      <c r="C236" s="153"/>
      <c r="D236" s="1293" t="s">
        <v>469</v>
      </c>
      <c r="E236" s="1662" t="s">
        <v>213</v>
      </c>
      <c r="F236" s="1575" t="s">
        <v>481</v>
      </c>
      <c r="G236" s="1578">
        <v>59.5</v>
      </c>
      <c r="H236" s="1702"/>
      <c r="I236" s="1703"/>
      <c r="J236" s="376" t="s">
        <v>117</v>
      </c>
      <c r="K236" s="651">
        <v>5</v>
      </c>
      <c r="L236" s="834"/>
      <c r="M236" s="191"/>
      <c r="N236" s="342"/>
      <c r="O236" s="200"/>
    </row>
    <row r="237" spans="1:16" ht="23.25" customHeight="1" x14ac:dyDescent="0.2">
      <c r="A237" s="122"/>
      <c r="B237" s="117"/>
      <c r="C237" s="153"/>
      <c r="D237" s="1265"/>
      <c r="E237" s="1638" t="s">
        <v>212</v>
      </c>
      <c r="F237" s="1574" t="s">
        <v>475</v>
      </c>
      <c r="G237" s="1577">
        <v>6.2</v>
      </c>
      <c r="H237" s="1579">
        <v>7</v>
      </c>
      <c r="I237" s="1580">
        <v>7</v>
      </c>
      <c r="J237" s="2007" t="s">
        <v>231</v>
      </c>
      <c r="K237" s="1692">
        <v>7</v>
      </c>
      <c r="L237" s="1693">
        <v>8</v>
      </c>
      <c r="M237" s="155">
        <v>8</v>
      </c>
      <c r="N237" s="342"/>
      <c r="O237" s="200"/>
    </row>
    <row r="238" spans="1:16" ht="14.25" customHeight="1" thickBot="1" x14ac:dyDescent="0.25">
      <c r="A238" s="122"/>
      <c r="B238" s="115"/>
      <c r="C238" s="152"/>
      <c r="D238" s="1266"/>
      <c r="E238" s="95"/>
      <c r="F238" s="997" t="s">
        <v>12</v>
      </c>
      <c r="G238" s="998">
        <f>SUM(G231:G232)</f>
        <v>171.5</v>
      </c>
      <c r="H238" s="204">
        <f>SUM(H231:H232)</f>
        <v>24.8</v>
      </c>
      <c r="I238" s="999">
        <f>SUM(I231:I232)</f>
        <v>24.8</v>
      </c>
      <c r="J238" s="2008"/>
      <c r="K238" s="851"/>
      <c r="L238" s="848"/>
      <c r="M238" s="1649"/>
      <c r="N238" s="65"/>
      <c r="O238" s="200"/>
    </row>
    <row r="239" spans="1:16" ht="16.149999999999999" customHeight="1" x14ac:dyDescent="0.2">
      <c r="A239" s="131" t="s">
        <v>13</v>
      </c>
      <c r="B239" s="132" t="s">
        <v>15</v>
      </c>
      <c r="C239" s="172" t="s">
        <v>18</v>
      </c>
      <c r="D239" s="190" t="s">
        <v>485</v>
      </c>
      <c r="E239" s="97" t="s">
        <v>212</v>
      </c>
      <c r="F239" s="92" t="s">
        <v>11</v>
      </c>
      <c r="G239" s="405">
        <f>5380-1000</f>
        <v>4380</v>
      </c>
      <c r="H239" s="96">
        <v>6100</v>
      </c>
      <c r="I239" s="126">
        <v>6100</v>
      </c>
      <c r="J239" s="216" t="s">
        <v>463</v>
      </c>
      <c r="K239" s="1008">
        <v>90</v>
      </c>
      <c r="L239" s="87">
        <v>90</v>
      </c>
      <c r="M239" s="99">
        <v>90</v>
      </c>
      <c r="N239" s="1111"/>
    </row>
    <row r="240" spans="1:16" ht="29.25" customHeight="1" x14ac:dyDescent="0.2">
      <c r="A240" s="122"/>
      <c r="B240" s="115"/>
      <c r="C240" s="116"/>
      <c r="D240" s="326"/>
      <c r="E240" s="94"/>
      <c r="F240" s="36" t="s">
        <v>60</v>
      </c>
      <c r="G240" s="8">
        <v>721.8</v>
      </c>
      <c r="H240" s="76"/>
      <c r="I240" s="910"/>
      <c r="J240" s="68" t="s">
        <v>452</v>
      </c>
      <c r="K240" s="1692">
        <v>90</v>
      </c>
      <c r="L240" s="1693">
        <v>90</v>
      </c>
      <c r="M240" s="89">
        <v>90</v>
      </c>
      <c r="N240" s="1111"/>
    </row>
    <row r="241" spans="1:15" ht="41.25" customHeight="1" x14ac:dyDescent="0.2">
      <c r="A241" s="122"/>
      <c r="B241" s="115"/>
      <c r="C241" s="121"/>
      <c r="D241" s="326"/>
      <c r="E241" s="94"/>
      <c r="F241" s="1631" t="s">
        <v>14</v>
      </c>
      <c r="G241" s="355">
        <v>15</v>
      </c>
      <c r="H241" s="620">
        <v>15</v>
      </c>
      <c r="I241" s="674">
        <v>15</v>
      </c>
      <c r="J241" s="63" t="s">
        <v>453</v>
      </c>
      <c r="K241" s="1627">
        <v>90</v>
      </c>
      <c r="L241" s="1629">
        <v>90</v>
      </c>
      <c r="M241" s="1649">
        <v>90</v>
      </c>
      <c r="N241" s="342"/>
    </row>
    <row r="242" spans="1:15" ht="21.75" customHeight="1" x14ac:dyDescent="0.2">
      <c r="A242" s="122"/>
      <c r="B242" s="115"/>
      <c r="C242" s="121"/>
      <c r="D242" s="326"/>
      <c r="E242" s="94"/>
      <c r="F242" s="1193"/>
      <c r="G242" s="1435"/>
      <c r="H242" s="615"/>
      <c r="I242" s="1436"/>
      <c r="J242" s="1856" t="s">
        <v>249</v>
      </c>
      <c r="K242" s="1627">
        <v>90</v>
      </c>
      <c r="L242" s="1629">
        <v>90</v>
      </c>
      <c r="M242" s="1621">
        <v>90</v>
      </c>
      <c r="N242" s="342"/>
    </row>
    <row r="243" spans="1:15" ht="15" customHeight="1" thickBot="1" x14ac:dyDescent="0.25">
      <c r="A243" s="122"/>
      <c r="B243" s="115"/>
      <c r="C243" s="152"/>
      <c r="D243" s="1636"/>
      <c r="E243" s="95"/>
      <c r="F243" s="49" t="s">
        <v>12</v>
      </c>
      <c r="G243" s="652">
        <f>SUM(G239:G242)</f>
        <v>5116.8</v>
      </c>
      <c r="H243" s="78">
        <f>SUM(H239:H242)</f>
        <v>6115</v>
      </c>
      <c r="I243" s="653">
        <f>SUM(I239:I242)</f>
        <v>6115</v>
      </c>
      <c r="J243" s="1713"/>
      <c r="K243" s="676"/>
      <c r="L243" s="1434"/>
      <c r="M243" s="1650"/>
      <c r="N243" s="65"/>
    </row>
    <row r="244" spans="1:15" ht="14.25" customHeight="1" thickBot="1" x14ac:dyDescent="0.25">
      <c r="A244" s="173" t="s">
        <v>13</v>
      </c>
      <c r="B244" s="174" t="s">
        <v>15</v>
      </c>
      <c r="C244" s="1789" t="s">
        <v>16</v>
      </c>
      <c r="D244" s="1790"/>
      <c r="E244" s="1790"/>
      <c r="F244" s="1863"/>
      <c r="G244" s="140">
        <f>G228+G230+G238+G226+G243</f>
        <v>7105.2000000000007</v>
      </c>
      <c r="H244" s="770">
        <f>H228+H230+H238+H226+H243</f>
        <v>8240.7999999999993</v>
      </c>
      <c r="I244" s="725">
        <f>I228+I230+I238+I226+I243</f>
        <v>7930.3</v>
      </c>
      <c r="J244" s="313"/>
      <c r="K244" s="690"/>
      <c r="L244" s="691"/>
      <c r="M244" s="692"/>
      <c r="N244" s="53"/>
    </row>
    <row r="245" spans="1:15" s="52" customFormat="1" ht="14.25" customHeight="1" thickBot="1" x14ac:dyDescent="0.25">
      <c r="A245" s="173" t="s">
        <v>13</v>
      </c>
      <c r="B245" s="1772" t="s">
        <v>5</v>
      </c>
      <c r="C245" s="1773"/>
      <c r="D245" s="1773"/>
      <c r="E245" s="1773"/>
      <c r="F245" s="1969"/>
      <c r="G245" s="726">
        <f>G244+G202+G182</f>
        <v>21338.5</v>
      </c>
      <c r="H245" s="599">
        <f>H244+H202+H182</f>
        <v>16954.599999999999</v>
      </c>
      <c r="I245" s="773">
        <f>I244+I202+I182</f>
        <v>20583.5</v>
      </c>
      <c r="J245" s="314"/>
      <c r="K245" s="694"/>
      <c r="L245" s="695"/>
      <c r="M245" s="697"/>
      <c r="N245" s="1112"/>
    </row>
    <row r="246" spans="1:15" s="52" customFormat="1" ht="14.25" customHeight="1" thickBot="1" x14ac:dyDescent="0.25">
      <c r="A246" s="176" t="s">
        <v>4</v>
      </c>
      <c r="B246" s="1895" t="s">
        <v>6</v>
      </c>
      <c r="C246" s="1896"/>
      <c r="D246" s="1896"/>
      <c r="E246" s="1896"/>
      <c r="F246" s="1965"/>
      <c r="G246" s="772">
        <f>G245+G105</f>
        <v>168362.9</v>
      </c>
      <c r="H246" s="600">
        <f>H245+H105</f>
        <v>165443.79999999999</v>
      </c>
      <c r="I246" s="774">
        <f>I245+I105</f>
        <v>165512.4</v>
      </c>
      <c r="J246" s="178"/>
      <c r="K246" s="693"/>
      <c r="L246" s="696"/>
      <c r="M246" s="698"/>
      <c r="N246" s="1112"/>
    </row>
    <row r="247" spans="1:15" s="52" customFormat="1" ht="24.75" customHeight="1" x14ac:dyDescent="0.2">
      <c r="A247" s="1897" t="s">
        <v>503</v>
      </c>
      <c r="B247" s="1897"/>
      <c r="C247" s="1897"/>
      <c r="D247" s="1897"/>
      <c r="E247" s="1897"/>
      <c r="F247" s="1897"/>
      <c r="G247" s="1897"/>
      <c r="H247" s="1897"/>
      <c r="I247" s="1897"/>
      <c r="J247" s="1897"/>
      <c r="K247" s="677"/>
      <c r="L247" s="677"/>
      <c r="M247" s="468"/>
      <c r="N247" s="65"/>
    </row>
    <row r="248" spans="1:15" s="52" customFormat="1" ht="19.5" customHeight="1" thickBot="1" x14ac:dyDescent="0.25">
      <c r="A248" s="1898" t="s">
        <v>0</v>
      </c>
      <c r="B248" s="1898"/>
      <c r="C248" s="1898"/>
      <c r="D248" s="1898"/>
      <c r="E248" s="1898"/>
      <c r="F248" s="1898"/>
      <c r="G248" s="783"/>
      <c r="H248" s="650"/>
      <c r="I248" s="650"/>
      <c r="J248" s="180"/>
      <c r="K248" s="625"/>
      <c r="L248" s="13"/>
      <c r="M248" s="1678"/>
      <c r="N248" s="1113"/>
    </row>
    <row r="249" spans="1:15" s="52" customFormat="1" ht="102" customHeight="1" thickBot="1" x14ac:dyDescent="0.25">
      <c r="A249" s="1908" t="s">
        <v>1</v>
      </c>
      <c r="B249" s="1909"/>
      <c r="C249" s="1909"/>
      <c r="D249" s="1909"/>
      <c r="E249" s="1909"/>
      <c r="F249" s="1910"/>
      <c r="G249" s="776" t="s">
        <v>495</v>
      </c>
      <c r="H249" s="224" t="s">
        <v>205</v>
      </c>
      <c r="I249" s="785" t="s">
        <v>443</v>
      </c>
      <c r="J249" s="41"/>
      <c r="K249" s="13"/>
      <c r="L249" s="13"/>
      <c r="M249" s="1678"/>
      <c r="N249" s="1114"/>
    </row>
    <row r="250" spans="1:15" s="52" customFormat="1" ht="15" customHeight="1" x14ac:dyDescent="0.2">
      <c r="A250" s="1916" t="s">
        <v>416</v>
      </c>
      <c r="B250" s="1917"/>
      <c r="C250" s="1917"/>
      <c r="D250" s="1917"/>
      <c r="E250" s="1917"/>
      <c r="F250" s="1963"/>
      <c r="G250" s="777">
        <f>+G251+G257+G258+G259+G260</f>
        <v>164982.90000000002</v>
      </c>
      <c r="H250" s="182">
        <f>+H251+H257+H258+H259+H260</f>
        <v>156225.79999999999</v>
      </c>
      <c r="I250" s="786">
        <f>+I251+I257+I258+I259+I260</f>
        <v>156441.30000000002</v>
      </c>
      <c r="J250" s="41"/>
      <c r="K250" s="1669"/>
      <c r="L250" s="1669"/>
      <c r="M250" s="1678"/>
      <c r="N250" s="1114"/>
    </row>
    <row r="251" spans="1:15" s="52" customFormat="1" ht="15.75" customHeight="1" x14ac:dyDescent="0.2">
      <c r="A251" s="1893" t="s">
        <v>123</v>
      </c>
      <c r="B251" s="1894"/>
      <c r="C251" s="1894"/>
      <c r="D251" s="1894"/>
      <c r="E251" s="1894"/>
      <c r="F251" s="1964"/>
      <c r="G251" s="778">
        <f>SUM(G252:G256)</f>
        <v>161599.40000000002</v>
      </c>
      <c r="H251" s="184">
        <f t="shared" ref="H251:I251" si="7">SUM(H252:H256)</f>
        <v>156225.79999999999</v>
      </c>
      <c r="I251" s="787">
        <f t="shared" si="7"/>
        <v>156441.30000000002</v>
      </c>
      <c r="J251" s="41"/>
      <c r="K251" s="626"/>
      <c r="L251" s="1669"/>
      <c r="M251" s="1678"/>
      <c r="N251" s="1114"/>
      <c r="O251" s="16"/>
    </row>
    <row r="252" spans="1:15" s="52" customFormat="1" ht="14.25" customHeight="1" x14ac:dyDescent="0.2">
      <c r="A252" s="1882" t="s">
        <v>183</v>
      </c>
      <c r="B252" s="1883"/>
      <c r="C252" s="1883"/>
      <c r="D252" s="1883"/>
      <c r="E252" s="1883"/>
      <c r="F252" s="1884"/>
      <c r="G252" s="779">
        <f>SUMIF(F16:F243,"sb",G16:G243)</f>
        <v>69768.900000000023</v>
      </c>
      <c r="H252" s="79">
        <f>SUMIF(F16:F243,"sb",H16:H243)</f>
        <v>68875.900000000009</v>
      </c>
      <c r="I252" s="788">
        <f>SUMIF(F16:F243,"sb",I16:I243)</f>
        <v>69093.800000000017</v>
      </c>
      <c r="J252" s="10"/>
      <c r="K252" s="1669"/>
      <c r="L252" s="1669"/>
      <c r="M252" s="1678"/>
      <c r="N252" s="343"/>
      <c r="O252" s="16"/>
    </row>
    <row r="253" spans="1:15" s="52" customFormat="1" ht="15.75" customHeight="1" x14ac:dyDescent="0.2">
      <c r="A253" s="1882" t="s">
        <v>184</v>
      </c>
      <c r="B253" s="1883"/>
      <c r="C253" s="1883"/>
      <c r="D253" s="1883"/>
      <c r="E253" s="1883"/>
      <c r="F253" s="1884"/>
      <c r="G253" s="779">
        <f>SUMIF(F16:F243,"sb(sp)",G16:G243)</f>
        <v>7111.5</v>
      </c>
      <c r="H253" s="79">
        <f>SUMIF(F16:F243,"sb(sp)",H16:H243)</f>
        <v>7179.5</v>
      </c>
      <c r="I253" s="788">
        <f>SUMIF(F16:F243,"sb(sp)",I16:I243)</f>
        <v>7179.5</v>
      </c>
      <c r="J253" s="17"/>
      <c r="K253" s="43"/>
      <c r="L253" s="43"/>
      <c r="M253" s="43"/>
      <c r="N253" s="343"/>
    </row>
    <row r="254" spans="1:15" s="52" customFormat="1" ht="15.75" customHeight="1" x14ac:dyDescent="0.2">
      <c r="A254" s="1882" t="s">
        <v>178</v>
      </c>
      <c r="B254" s="1883"/>
      <c r="C254" s="1883"/>
      <c r="D254" s="1883"/>
      <c r="E254" s="1883"/>
      <c r="F254" s="1884"/>
      <c r="G254" s="779">
        <f>SUMIF(F16:F243,"sb(p)",G16:G243)</f>
        <v>3719.5</v>
      </c>
      <c r="H254" s="79">
        <f>SUMIF(F16:F243,"sb(p)",H16:H243)</f>
        <v>0</v>
      </c>
      <c r="I254" s="788">
        <f>SUMIF(F16:F243,"sb(p)",I16:I243)</f>
        <v>0</v>
      </c>
      <c r="J254" s="17"/>
      <c r="K254" s="43"/>
      <c r="L254" s="43"/>
      <c r="M254" s="43"/>
      <c r="N254" s="343"/>
    </row>
    <row r="255" spans="1:15" s="52" customFormat="1" ht="15.75" customHeight="1" x14ac:dyDescent="0.2">
      <c r="A255" s="1886" t="s">
        <v>185</v>
      </c>
      <c r="B255" s="1887"/>
      <c r="C255" s="1887"/>
      <c r="D255" s="1887"/>
      <c r="E255" s="1887"/>
      <c r="F255" s="1955"/>
      <c r="G255" s="779">
        <f>SUMIF(F16:F242,"sb(vb)",G16:G242)</f>
        <v>80200.7</v>
      </c>
      <c r="H255" s="79">
        <f>SUMIF(F16:F242,"sb(vb)",H16:H242)</f>
        <v>80170.399999999994</v>
      </c>
      <c r="I255" s="788">
        <f>SUMIF(F16:F242,"sb(vb)",I16:I242)</f>
        <v>80168</v>
      </c>
      <c r="J255" s="17"/>
      <c r="K255" s="43"/>
      <c r="L255" s="43"/>
      <c r="M255" s="43"/>
      <c r="N255" s="343"/>
    </row>
    <row r="256" spans="1:15" ht="27" customHeight="1" x14ac:dyDescent="0.2">
      <c r="A256" s="1882" t="s">
        <v>121</v>
      </c>
      <c r="B256" s="1883"/>
      <c r="C256" s="1883"/>
      <c r="D256" s="1883"/>
      <c r="E256" s="1883"/>
      <c r="F256" s="1884"/>
      <c r="G256" s="779">
        <f>SUMIF(F16:F243,"sb(es)",G16:G243)</f>
        <v>798.8</v>
      </c>
      <c r="H256" s="79">
        <f>SUMIF(F16:F243,"sb(es)",H16:H243)</f>
        <v>0</v>
      </c>
      <c r="I256" s="788">
        <f>SUMIF(F16:F243,"sb(es)",I16:I243)</f>
        <v>0</v>
      </c>
      <c r="J256" s="17"/>
      <c r="K256" s="1678"/>
      <c r="L256" s="1678"/>
      <c r="M256" s="1678"/>
      <c r="N256" s="343"/>
    </row>
    <row r="257" spans="1:14" ht="15.75" customHeight="1" x14ac:dyDescent="0.2">
      <c r="A257" s="1879" t="s">
        <v>61</v>
      </c>
      <c r="B257" s="1714"/>
      <c r="C257" s="1714"/>
      <c r="D257" s="1714"/>
      <c r="E257" s="1714"/>
      <c r="F257" s="1715"/>
      <c r="G257" s="780">
        <f>SUMIF(F16:F242,"sb(l)",G16:G242)</f>
        <v>3047.8999999999996</v>
      </c>
      <c r="H257" s="86">
        <f>SUMIF(F16:F242,"sb(l)",H16:H242)</f>
        <v>0</v>
      </c>
      <c r="I257" s="789">
        <f>SUMIF(F16:F242,"sb(l)",I16:I242)</f>
        <v>0</v>
      </c>
      <c r="J257" s="17"/>
      <c r="K257" s="630"/>
      <c r="L257" s="630"/>
      <c r="M257" s="630"/>
      <c r="N257" s="343"/>
    </row>
    <row r="258" spans="1:14" ht="26.25" customHeight="1" x14ac:dyDescent="0.2">
      <c r="A258" s="1879" t="s">
        <v>122</v>
      </c>
      <c r="B258" s="1714"/>
      <c r="C258" s="1714"/>
      <c r="D258" s="1714"/>
      <c r="E258" s="1714"/>
      <c r="F258" s="1715"/>
      <c r="G258" s="780">
        <f>SUMIF(F21:F243,"sb(esl)",G21:G243)</f>
        <v>91.9</v>
      </c>
      <c r="H258" s="86">
        <f>SUMIF(F23:F243,"sb(esl)",H23:H243)</f>
        <v>0</v>
      </c>
      <c r="I258" s="789">
        <f>SUMIF(F23:F243,"sb(esl)",I23:I243)</f>
        <v>0</v>
      </c>
      <c r="J258" s="17"/>
      <c r="K258" s="630"/>
      <c r="L258" s="630"/>
      <c r="M258" s="630"/>
      <c r="N258" s="343"/>
    </row>
    <row r="259" spans="1:14" ht="16.5" customHeight="1" x14ac:dyDescent="0.2">
      <c r="A259" s="1879" t="s">
        <v>45</v>
      </c>
      <c r="B259" s="1714"/>
      <c r="C259" s="1714"/>
      <c r="D259" s="1714"/>
      <c r="E259" s="1714"/>
      <c r="F259" s="1715"/>
      <c r="G259" s="780">
        <f>SUMIF(F16:F243,"sb(spl)",G16:G243)</f>
        <v>13.7</v>
      </c>
      <c r="H259" s="86">
        <f>SUMIF(F16:F243,"sb(spl)",H16:H243)</f>
        <v>0</v>
      </c>
      <c r="I259" s="789">
        <f>SUMIF(F16:F243,"sb(spl)",I16:I243)</f>
        <v>0</v>
      </c>
      <c r="J259" s="17"/>
      <c r="K259" s="631"/>
      <c r="L259" s="631"/>
      <c r="M259" s="631"/>
      <c r="N259" s="343"/>
    </row>
    <row r="260" spans="1:14" ht="15.75" customHeight="1" x14ac:dyDescent="0.2">
      <c r="A260" s="1714" t="s">
        <v>471</v>
      </c>
      <c r="B260" s="1714"/>
      <c r="C260" s="1714"/>
      <c r="D260" s="1714"/>
      <c r="E260" s="1714"/>
      <c r="F260" s="1715"/>
      <c r="G260" s="780">
        <f>SUMIF(F24:F244,"sb(spil)",G24:G244)</f>
        <v>230</v>
      </c>
      <c r="H260" s="86">
        <f>SUMIF(F24:F244,"sb(spil)",H24:H244)</f>
        <v>0</v>
      </c>
      <c r="I260" s="789">
        <f>SUMIF(F24:F244,"sb(spil)",I24:I244)</f>
        <v>0</v>
      </c>
      <c r="J260" s="17"/>
      <c r="K260" s="627"/>
      <c r="L260" s="627"/>
      <c r="N260" s="343"/>
    </row>
    <row r="261" spans="1:14" ht="15" customHeight="1" x14ac:dyDescent="0.2">
      <c r="A261" s="1880" t="s">
        <v>20</v>
      </c>
      <c r="B261" s="1881"/>
      <c r="C261" s="1881"/>
      <c r="D261" s="1881"/>
      <c r="E261" s="1881"/>
      <c r="F261" s="1954"/>
      <c r="G261" s="781">
        <f>SUM(G263:G263)</f>
        <v>3380</v>
      </c>
      <c r="H261" s="189">
        <f>SUM(H262:H263)</f>
        <v>9218</v>
      </c>
      <c r="I261" s="790">
        <f>SUM(I262:I263)</f>
        <v>9071.1</v>
      </c>
      <c r="J261" s="41"/>
      <c r="K261" s="627"/>
      <c r="L261" s="627"/>
      <c r="N261" s="1114"/>
    </row>
    <row r="262" spans="1:14" ht="15" customHeight="1" x14ac:dyDescent="0.2">
      <c r="A262" s="1890" t="s">
        <v>455</v>
      </c>
      <c r="B262" s="1891"/>
      <c r="C262" s="1891"/>
      <c r="D262" s="1891"/>
      <c r="E262" s="1891"/>
      <c r="F262" s="1892"/>
      <c r="G262" s="8">
        <f>SUMIF(F24:F243,"lrvb",G24:G243)</f>
        <v>0</v>
      </c>
      <c r="H262" s="76">
        <f>SUMIF(F24:F243,"lrvb",H24:H243)</f>
        <v>843</v>
      </c>
      <c r="I262" s="910">
        <f>SUMIF(F24:F243,"lrvb",I24:I243)</f>
        <v>976.1</v>
      </c>
      <c r="J262" s="41"/>
      <c r="K262" s="627"/>
      <c r="L262" s="627"/>
      <c r="N262" s="1114"/>
    </row>
    <row r="263" spans="1:14" ht="15" customHeight="1" x14ac:dyDescent="0.2">
      <c r="A263" s="1882" t="s">
        <v>227</v>
      </c>
      <c r="B263" s="1883"/>
      <c r="C263" s="1883"/>
      <c r="D263" s="1883"/>
      <c r="E263" s="1883"/>
      <c r="F263" s="1884"/>
      <c r="G263" s="782">
        <f>SUMIF(F21:F244,"es",G21:G244)</f>
        <v>3380</v>
      </c>
      <c r="H263" s="225">
        <f>SUMIF(F21:F244,"es",H21:H244)</f>
        <v>8375</v>
      </c>
      <c r="I263" s="755">
        <f>SUMIF(F21:F244,"es",I21:I244)</f>
        <v>8095</v>
      </c>
      <c r="J263" s="17"/>
      <c r="K263" s="627"/>
      <c r="L263" s="627"/>
      <c r="N263" s="343"/>
    </row>
    <row r="264" spans="1:14" ht="16.5" customHeight="1" thickBot="1" x14ac:dyDescent="0.25">
      <c r="A264" s="1885" t="s">
        <v>21</v>
      </c>
      <c r="B264" s="1861"/>
      <c r="C264" s="1861"/>
      <c r="D264" s="1861"/>
      <c r="E264" s="1861"/>
      <c r="F264" s="1862"/>
      <c r="G264" s="652">
        <f>G261+G250</f>
        <v>168362.90000000002</v>
      </c>
      <c r="H264" s="80">
        <f>H261+H250</f>
        <v>165443.79999999999</v>
      </c>
      <c r="I264" s="653">
        <f>I261+I250</f>
        <v>165512.40000000002</v>
      </c>
      <c r="J264" s="41"/>
      <c r="K264" s="628"/>
      <c r="L264" s="628"/>
      <c r="N264" s="1114"/>
    </row>
    <row r="265" spans="1:14" ht="22.5" customHeight="1" x14ac:dyDescent="0.2">
      <c r="A265" s="1877" t="s">
        <v>95</v>
      </c>
      <c r="B265" s="1877"/>
      <c r="C265" s="1877"/>
      <c r="D265" s="1877"/>
      <c r="E265" s="1877"/>
      <c r="F265" s="1877"/>
      <c r="G265" s="1877"/>
      <c r="H265" s="1877"/>
      <c r="I265" s="1877"/>
      <c r="J265" s="1877"/>
      <c r="K265" s="628"/>
      <c r="L265" s="628"/>
      <c r="N265" s="51"/>
    </row>
    <row r="266" spans="1:14" x14ac:dyDescent="0.2">
      <c r="D266" s="16"/>
      <c r="E266" s="185"/>
      <c r="F266" s="1678"/>
      <c r="G266" s="1678"/>
      <c r="H266" s="1678"/>
      <c r="I266" s="1678"/>
      <c r="J266" s="13"/>
      <c r="K266" s="14"/>
      <c r="L266" s="14"/>
      <c r="N266" s="1111"/>
    </row>
    <row r="267" spans="1:14" x14ac:dyDescent="0.2">
      <c r="D267" s="16"/>
      <c r="E267" s="185"/>
      <c r="F267" s="43"/>
      <c r="G267" s="43"/>
      <c r="H267" s="43"/>
      <c r="I267" s="43"/>
      <c r="J267" s="65"/>
      <c r="K267" s="14"/>
      <c r="L267" s="14"/>
      <c r="N267" s="65"/>
    </row>
    <row r="268" spans="1:14" x14ac:dyDescent="0.2">
      <c r="D268" s="16"/>
      <c r="E268" s="185"/>
      <c r="F268" s="1665"/>
      <c r="G268" s="1665"/>
      <c r="H268" s="1665"/>
      <c r="K268" s="14"/>
      <c r="L268" s="14"/>
    </row>
    <row r="269" spans="1:14" x14ac:dyDescent="0.2">
      <c r="D269" s="16"/>
      <c r="E269" s="185"/>
      <c r="F269" s="1665"/>
      <c r="G269" s="1665"/>
      <c r="H269" s="1665"/>
      <c r="K269" s="14"/>
      <c r="L269" s="14"/>
    </row>
    <row r="270" spans="1:14" x14ac:dyDescent="0.2">
      <c r="D270" s="16"/>
      <c r="E270" s="185"/>
      <c r="F270" s="1665"/>
      <c r="G270" s="1665"/>
      <c r="H270" s="1665"/>
      <c r="K270" s="14"/>
      <c r="L270" s="14"/>
    </row>
    <row r="271" spans="1:14" x14ac:dyDescent="0.2">
      <c r="D271" s="16"/>
      <c r="E271" s="185"/>
      <c r="F271" s="1665"/>
      <c r="G271" s="1665"/>
      <c r="H271" s="1665"/>
      <c r="K271" s="14"/>
      <c r="L271" s="14"/>
    </row>
    <row r="272" spans="1:14" x14ac:dyDescent="0.2">
      <c r="D272" s="16"/>
      <c r="E272" s="185"/>
      <c r="F272" s="1665"/>
      <c r="G272" s="1665"/>
      <c r="H272" s="1665"/>
      <c r="K272" s="14"/>
      <c r="L272" s="14"/>
    </row>
    <row r="273" spans="1:14" x14ac:dyDescent="0.2">
      <c r="D273" s="16"/>
      <c r="E273" s="185"/>
      <c r="F273" s="1665"/>
      <c r="G273" s="1665"/>
      <c r="H273" s="1665"/>
      <c r="K273" s="14"/>
      <c r="L273" s="14"/>
    </row>
    <row r="274" spans="1:14" x14ac:dyDescent="0.2">
      <c r="A274" s="186"/>
      <c r="B274" s="186"/>
      <c r="C274" s="186"/>
      <c r="D274" s="16"/>
      <c r="E274" s="185"/>
      <c r="F274" s="1665"/>
      <c r="G274" s="1665"/>
      <c r="H274" s="1665"/>
      <c r="J274" s="16"/>
      <c r="K274" s="627"/>
      <c r="L274" s="627"/>
      <c r="N274" s="344"/>
    </row>
    <row r="275" spans="1:14" x14ac:dyDescent="0.2">
      <c r="A275" s="186"/>
      <c r="B275" s="186"/>
      <c r="C275" s="186"/>
      <c r="D275" s="16"/>
      <c r="E275" s="185"/>
      <c r="F275" s="1665"/>
      <c r="G275" s="1665"/>
      <c r="H275" s="1665"/>
      <c r="J275" s="16"/>
      <c r="K275" s="14"/>
      <c r="L275" s="14"/>
      <c r="N275" s="344"/>
    </row>
    <row r="276" spans="1:14" x14ac:dyDescent="0.2">
      <c r="A276" s="186"/>
      <c r="B276" s="186"/>
      <c r="C276" s="186"/>
      <c r="D276" s="16"/>
      <c r="E276" s="185"/>
      <c r="F276" s="1665"/>
      <c r="G276" s="1665"/>
      <c r="H276" s="1665"/>
      <c r="J276" s="16"/>
      <c r="K276" s="14"/>
      <c r="L276" s="14"/>
      <c r="N276" s="344"/>
    </row>
    <row r="277" spans="1:14" x14ac:dyDescent="0.2">
      <c r="A277" s="186"/>
      <c r="B277" s="186"/>
      <c r="C277" s="186"/>
      <c r="D277" s="16"/>
      <c r="E277" s="185"/>
      <c r="F277" s="1665"/>
      <c r="G277" s="1665"/>
      <c r="H277" s="1665"/>
      <c r="J277" s="16"/>
      <c r="K277" s="627"/>
      <c r="L277" s="627"/>
      <c r="N277" s="344"/>
    </row>
    <row r="278" spans="1:14" x14ac:dyDescent="0.2">
      <c r="A278" s="186"/>
      <c r="B278" s="186"/>
      <c r="C278" s="186"/>
      <c r="D278" s="16"/>
      <c r="E278" s="185"/>
      <c r="F278" s="1665"/>
      <c r="G278" s="1665"/>
      <c r="H278" s="1665"/>
      <c r="J278" s="16"/>
      <c r="K278" s="16"/>
      <c r="L278" s="16"/>
      <c r="M278" s="16"/>
      <c r="N278" s="344"/>
    </row>
    <row r="279" spans="1:14" x14ac:dyDescent="0.2">
      <c r="A279" s="186"/>
      <c r="B279" s="186"/>
      <c r="C279" s="186"/>
      <c r="D279" s="16"/>
      <c r="E279" s="185"/>
      <c r="F279" s="1665"/>
      <c r="G279" s="1665"/>
      <c r="H279" s="1665"/>
      <c r="J279" s="16"/>
      <c r="K279" s="625"/>
      <c r="L279" s="625"/>
      <c r="N279" s="344"/>
    </row>
    <row r="280" spans="1:14" x14ac:dyDescent="0.2">
      <c r="A280" s="186"/>
      <c r="B280" s="186"/>
      <c r="C280" s="186"/>
      <c r="D280" s="16"/>
      <c r="E280" s="185"/>
      <c r="F280" s="1665"/>
      <c r="G280" s="1665"/>
      <c r="H280" s="1665"/>
      <c r="J280" s="16"/>
      <c r="K280" s="629"/>
      <c r="L280" s="629"/>
      <c r="N280" s="344"/>
    </row>
    <row r="281" spans="1:14" x14ac:dyDescent="0.2">
      <c r="A281" s="186"/>
      <c r="B281" s="186"/>
      <c r="C281" s="186"/>
      <c r="D281" s="16"/>
      <c r="E281" s="185"/>
      <c r="F281" s="1665"/>
      <c r="G281" s="1665"/>
      <c r="H281" s="1665"/>
      <c r="J281" s="16"/>
      <c r="N281" s="344"/>
    </row>
    <row r="282" spans="1:14" x14ac:dyDescent="0.2">
      <c r="A282" s="186"/>
      <c r="B282" s="186"/>
      <c r="C282" s="186"/>
      <c r="D282" s="16"/>
      <c r="E282" s="185"/>
      <c r="F282" s="1665"/>
      <c r="G282" s="1665"/>
      <c r="H282" s="1665"/>
      <c r="J282" s="16"/>
      <c r="M282" s="52"/>
      <c r="N282" s="344"/>
    </row>
    <row r="283" spans="1:14" x14ac:dyDescent="0.2">
      <c r="A283" s="186"/>
      <c r="B283" s="186"/>
      <c r="C283" s="186"/>
      <c r="D283" s="16"/>
      <c r="E283" s="185"/>
      <c r="F283" s="1665"/>
      <c r="G283" s="1665"/>
      <c r="H283" s="1665"/>
      <c r="J283" s="16"/>
      <c r="M283" s="52"/>
      <c r="N283" s="344"/>
    </row>
    <row r="284" spans="1:14" x14ac:dyDescent="0.2">
      <c r="A284" s="186"/>
      <c r="B284" s="186"/>
      <c r="C284" s="186"/>
      <c r="D284" s="16"/>
      <c r="E284" s="185"/>
      <c r="F284" s="1665"/>
      <c r="G284" s="1665"/>
      <c r="H284" s="1665"/>
      <c r="J284" s="16"/>
      <c r="M284" s="52"/>
      <c r="N284" s="344"/>
    </row>
    <row r="285" spans="1:14" x14ac:dyDescent="0.2">
      <c r="A285" s="186"/>
      <c r="B285" s="186"/>
      <c r="C285" s="186"/>
      <c r="D285" s="16"/>
      <c r="E285" s="185"/>
      <c r="F285" s="1665"/>
      <c r="G285" s="1665"/>
      <c r="H285" s="1665"/>
      <c r="J285" s="16"/>
      <c r="M285" s="52"/>
      <c r="N285" s="344"/>
    </row>
    <row r="286" spans="1:14" x14ac:dyDescent="0.2">
      <c r="A286" s="186"/>
      <c r="B286" s="186"/>
      <c r="C286" s="186"/>
      <c r="D286" s="16"/>
      <c r="E286" s="185"/>
      <c r="F286" s="1665"/>
      <c r="G286" s="1665"/>
      <c r="H286" s="1665"/>
      <c r="J286" s="16"/>
      <c r="M286" s="52"/>
      <c r="N286" s="344"/>
    </row>
    <row r="287" spans="1:14" x14ac:dyDescent="0.2">
      <c r="G287" s="1665"/>
      <c r="H287" s="1665"/>
      <c r="M287" s="52"/>
    </row>
    <row r="288" spans="1:14" x14ac:dyDescent="0.2">
      <c r="G288" s="1665"/>
      <c r="H288" s="1665"/>
      <c r="M288" s="52"/>
    </row>
    <row r="289" spans="7:13" x14ac:dyDescent="0.2">
      <c r="G289" s="1665"/>
      <c r="H289" s="1665"/>
      <c r="M289" s="52"/>
    </row>
    <row r="290" spans="7:13" x14ac:dyDescent="0.2">
      <c r="G290" s="1665"/>
      <c r="H290" s="1665"/>
      <c r="M290" s="52"/>
    </row>
    <row r="291" spans="7:13" x14ac:dyDescent="0.2">
      <c r="G291" s="1665"/>
      <c r="H291" s="1665"/>
      <c r="M291" s="52"/>
    </row>
    <row r="292" spans="7:13" x14ac:dyDescent="0.2">
      <c r="G292" s="1665"/>
      <c r="H292" s="1665"/>
      <c r="M292" s="52"/>
    </row>
    <row r="293" spans="7:13" x14ac:dyDescent="0.2">
      <c r="G293" s="1665"/>
      <c r="H293" s="1665"/>
      <c r="M293" s="52"/>
    </row>
    <row r="294" spans="7:13" x14ac:dyDescent="0.2">
      <c r="G294" s="1665"/>
      <c r="H294" s="1665"/>
      <c r="M294" s="52"/>
    </row>
    <row r="295" spans="7:13" x14ac:dyDescent="0.2">
      <c r="G295" s="1665"/>
      <c r="H295" s="1665"/>
      <c r="M295" s="52"/>
    </row>
    <row r="296" spans="7:13" x14ac:dyDescent="0.2">
      <c r="G296" s="1665"/>
      <c r="H296" s="1665"/>
      <c r="M296" s="52"/>
    </row>
    <row r="297" spans="7:13" x14ac:dyDescent="0.2">
      <c r="G297" s="1665"/>
      <c r="H297" s="1665"/>
      <c r="M297" s="52"/>
    </row>
    <row r="298" spans="7:13" x14ac:dyDescent="0.2">
      <c r="G298" s="1665"/>
      <c r="H298" s="1665"/>
      <c r="M298" s="52"/>
    </row>
    <row r="299" spans="7:13" x14ac:dyDescent="0.2">
      <c r="G299" s="1665"/>
      <c r="H299" s="1665"/>
      <c r="M299" s="52"/>
    </row>
    <row r="300" spans="7:13" x14ac:dyDescent="0.2">
      <c r="G300" s="1665"/>
      <c r="H300" s="1665"/>
    </row>
    <row r="301" spans="7:13" x14ac:dyDescent="0.2">
      <c r="G301" s="1665"/>
      <c r="H301" s="1665"/>
    </row>
    <row r="302" spans="7:13" x14ac:dyDescent="0.2">
      <c r="G302" s="1665"/>
      <c r="H302" s="1665"/>
    </row>
    <row r="303" spans="7:13" x14ac:dyDescent="0.2">
      <c r="G303" s="1665"/>
      <c r="H303" s="1665"/>
    </row>
    <row r="304" spans="7:13" x14ac:dyDescent="0.2">
      <c r="G304" s="1665"/>
      <c r="H304" s="1665"/>
    </row>
    <row r="305" spans="7:8" x14ac:dyDescent="0.2">
      <c r="G305" s="1665"/>
      <c r="H305" s="1665"/>
    </row>
    <row r="306" spans="7:8" x14ac:dyDescent="0.2">
      <c r="G306" s="1665"/>
      <c r="H306" s="1665"/>
    </row>
    <row r="307" spans="7:8" x14ac:dyDescent="0.2">
      <c r="G307" s="1665"/>
      <c r="H307" s="1665"/>
    </row>
    <row r="308" spans="7:8" x14ac:dyDescent="0.2">
      <c r="G308" s="1665"/>
      <c r="H308" s="1665"/>
    </row>
    <row r="309" spans="7:8" x14ac:dyDescent="0.2">
      <c r="G309" s="1665"/>
      <c r="H309" s="1665"/>
    </row>
    <row r="310" spans="7:8" x14ac:dyDescent="0.2">
      <c r="G310" s="1665"/>
      <c r="H310" s="1665"/>
    </row>
    <row r="311" spans="7:8" x14ac:dyDescent="0.2">
      <c r="G311" s="1665"/>
      <c r="H311" s="1665"/>
    </row>
    <row r="312" spans="7:8" x14ac:dyDescent="0.2">
      <c r="G312" s="1665"/>
      <c r="H312" s="1665"/>
    </row>
    <row r="313" spans="7:8" x14ac:dyDescent="0.2">
      <c r="G313" s="1665"/>
      <c r="H313" s="1665"/>
    </row>
    <row r="314" spans="7:8" x14ac:dyDescent="0.2">
      <c r="G314" s="1665"/>
      <c r="H314" s="1665"/>
    </row>
    <row r="315" spans="7:8" x14ac:dyDescent="0.2">
      <c r="G315" s="1665"/>
      <c r="H315" s="1665"/>
    </row>
    <row r="316" spans="7:8" x14ac:dyDescent="0.2">
      <c r="G316" s="1665"/>
      <c r="H316" s="1665"/>
    </row>
    <row r="317" spans="7:8" x14ac:dyDescent="0.2">
      <c r="G317" s="1665"/>
      <c r="H317" s="1665"/>
    </row>
    <row r="318" spans="7:8" x14ac:dyDescent="0.2">
      <c r="G318" s="1665"/>
      <c r="H318" s="1665"/>
    </row>
    <row r="319" spans="7:8" x14ac:dyDescent="0.2">
      <c r="G319" s="1665"/>
      <c r="H319" s="1665"/>
    </row>
    <row r="320" spans="7:8" x14ac:dyDescent="0.2">
      <c r="G320" s="1665"/>
      <c r="H320" s="1665"/>
    </row>
    <row r="321" spans="7:8" x14ac:dyDescent="0.2">
      <c r="G321" s="1665"/>
      <c r="H321" s="1665"/>
    </row>
    <row r="322" spans="7:8" x14ac:dyDescent="0.2">
      <c r="G322" s="1665"/>
      <c r="H322" s="1665"/>
    </row>
    <row r="323" spans="7:8" x14ac:dyDescent="0.2">
      <c r="G323" s="1665"/>
      <c r="H323" s="1665"/>
    </row>
    <row r="324" spans="7:8" x14ac:dyDescent="0.2">
      <c r="G324" s="1665"/>
      <c r="H324" s="1665"/>
    </row>
    <row r="325" spans="7:8" x14ac:dyDescent="0.2">
      <c r="G325" s="1665"/>
      <c r="H325" s="1665"/>
    </row>
    <row r="326" spans="7:8" x14ac:dyDescent="0.2">
      <c r="G326" s="1665"/>
      <c r="H326" s="1665"/>
    </row>
    <row r="327" spans="7:8" x14ac:dyDescent="0.2">
      <c r="G327" s="1665"/>
      <c r="H327" s="1665"/>
    </row>
    <row r="328" spans="7:8" x14ac:dyDescent="0.2">
      <c r="G328" s="1665"/>
      <c r="H328" s="1665"/>
    </row>
    <row r="329" spans="7:8" x14ac:dyDescent="0.2">
      <c r="G329" s="1665"/>
      <c r="H329" s="1665"/>
    </row>
    <row r="330" spans="7:8" x14ac:dyDescent="0.2">
      <c r="G330" s="1665"/>
      <c r="H330" s="1665"/>
    </row>
    <row r="331" spans="7:8" x14ac:dyDescent="0.2">
      <c r="G331" s="1665"/>
      <c r="H331" s="1665"/>
    </row>
    <row r="332" spans="7:8" x14ac:dyDescent="0.2">
      <c r="G332" s="1665"/>
      <c r="H332" s="1665"/>
    </row>
    <row r="333" spans="7:8" x14ac:dyDescent="0.2">
      <c r="G333" s="1665"/>
      <c r="H333" s="1665"/>
    </row>
    <row r="334" spans="7:8" x14ac:dyDescent="0.2">
      <c r="G334" s="1665"/>
      <c r="H334" s="1665"/>
    </row>
    <row r="335" spans="7:8" x14ac:dyDescent="0.2">
      <c r="G335" s="1665"/>
      <c r="H335" s="1665"/>
    </row>
    <row r="336" spans="7:8" x14ac:dyDescent="0.2">
      <c r="G336" s="1665"/>
      <c r="H336" s="1665"/>
    </row>
    <row r="337" spans="7:8" x14ac:dyDescent="0.2">
      <c r="G337" s="1665"/>
      <c r="H337" s="1665"/>
    </row>
    <row r="338" spans="7:8" x14ac:dyDescent="0.2">
      <c r="G338" s="1665"/>
      <c r="H338" s="1665"/>
    </row>
    <row r="339" spans="7:8" x14ac:dyDescent="0.2">
      <c r="G339" s="1665"/>
      <c r="H339" s="1665"/>
    </row>
    <row r="340" spans="7:8" x14ac:dyDescent="0.2">
      <c r="G340" s="1665"/>
      <c r="H340" s="1665"/>
    </row>
    <row r="341" spans="7:8" x14ac:dyDescent="0.2">
      <c r="G341" s="1665"/>
      <c r="H341" s="1665"/>
    </row>
    <row r="342" spans="7:8" x14ac:dyDescent="0.2">
      <c r="G342" s="1665"/>
      <c r="H342" s="1665"/>
    </row>
    <row r="343" spans="7:8" x14ac:dyDescent="0.2">
      <c r="G343" s="1665"/>
      <c r="H343" s="1665"/>
    </row>
    <row r="344" spans="7:8" x14ac:dyDescent="0.2">
      <c r="G344" s="1665"/>
      <c r="H344" s="1665"/>
    </row>
    <row r="345" spans="7:8" x14ac:dyDescent="0.2">
      <c r="G345" s="1665"/>
      <c r="H345" s="1665"/>
    </row>
    <row r="346" spans="7:8" x14ac:dyDescent="0.2">
      <c r="G346" s="1665"/>
      <c r="H346" s="1665"/>
    </row>
    <row r="347" spans="7:8" x14ac:dyDescent="0.2">
      <c r="G347" s="1665"/>
      <c r="H347" s="1665"/>
    </row>
    <row r="348" spans="7:8" x14ac:dyDescent="0.2">
      <c r="G348" s="1665"/>
      <c r="H348" s="1665"/>
    </row>
    <row r="349" spans="7:8" x14ac:dyDescent="0.2">
      <c r="G349" s="1665"/>
      <c r="H349" s="1665"/>
    </row>
    <row r="350" spans="7:8" x14ac:dyDescent="0.2">
      <c r="G350" s="1665"/>
      <c r="H350" s="1665"/>
    </row>
    <row r="351" spans="7:8" x14ac:dyDescent="0.2">
      <c r="G351" s="1665"/>
      <c r="H351" s="1665"/>
    </row>
    <row r="352" spans="7:8" x14ac:dyDescent="0.2">
      <c r="G352" s="1665"/>
      <c r="H352" s="1665"/>
    </row>
    <row r="353" spans="7:8" x14ac:dyDescent="0.2">
      <c r="G353" s="1665"/>
      <c r="H353" s="1665"/>
    </row>
    <row r="354" spans="7:8" x14ac:dyDescent="0.2">
      <c r="G354" s="1665"/>
      <c r="H354" s="1665"/>
    </row>
    <row r="355" spans="7:8" x14ac:dyDescent="0.2">
      <c r="G355" s="1665"/>
      <c r="H355" s="1665"/>
    </row>
    <row r="356" spans="7:8" x14ac:dyDescent="0.2">
      <c r="G356" s="1665"/>
      <c r="H356" s="1665"/>
    </row>
    <row r="357" spans="7:8" x14ac:dyDescent="0.2">
      <c r="G357" s="1665"/>
      <c r="H357" s="1665"/>
    </row>
    <row r="358" spans="7:8" x14ac:dyDescent="0.2">
      <c r="G358" s="1665"/>
      <c r="H358" s="1665"/>
    </row>
    <row r="359" spans="7:8" x14ac:dyDescent="0.2">
      <c r="G359" s="1665"/>
      <c r="H359" s="1665"/>
    </row>
    <row r="360" spans="7:8" x14ac:dyDescent="0.2">
      <c r="G360" s="1665"/>
      <c r="H360" s="1665"/>
    </row>
    <row r="361" spans="7:8" x14ac:dyDescent="0.2">
      <c r="G361" s="1665"/>
      <c r="H361" s="1665"/>
    </row>
    <row r="362" spans="7:8" x14ac:dyDescent="0.2">
      <c r="G362" s="1665"/>
      <c r="H362" s="1665"/>
    </row>
    <row r="363" spans="7:8" x14ac:dyDescent="0.2">
      <c r="G363" s="1665"/>
      <c r="H363" s="1665"/>
    </row>
    <row r="364" spans="7:8" x14ac:dyDescent="0.2">
      <c r="G364" s="1665"/>
      <c r="H364" s="1665"/>
    </row>
    <row r="365" spans="7:8" x14ac:dyDescent="0.2">
      <c r="G365" s="1665"/>
      <c r="H365" s="1665"/>
    </row>
    <row r="366" spans="7:8" x14ac:dyDescent="0.2">
      <c r="G366" s="1665"/>
      <c r="H366" s="1665"/>
    </row>
    <row r="367" spans="7:8" x14ac:dyDescent="0.2">
      <c r="G367" s="1665"/>
      <c r="H367" s="1665"/>
    </row>
    <row r="368" spans="7:8" x14ac:dyDescent="0.2">
      <c r="G368" s="1665"/>
      <c r="H368" s="1665"/>
    </row>
    <row r="369" spans="7:8" x14ac:dyDescent="0.2">
      <c r="G369" s="1665"/>
      <c r="H369" s="1665"/>
    </row>
    <row r="370" spans="7:8" x14ac:dyDescent="0.2">
      <c r="G370" s="1665"/>
      <c r="H370" s="1665"/>
    </row>
    <row r="371" spans="7:8" x14ac:dyDescent="0.2">
      <c r="G371" s="1665"/>
      <c r="H371" s="1665"/>
    </row>
    <row r="372" spans="7:8" x14ac:dyDescent="0.2">
      <c r="G372" s="1665"/>
      <c r="H372" s="1665"/>
    </row>
    <row r="373" spans="7:8" x14ac:dyDescent="0.2">
      <c r="G373" s="1665"/>
      <c r="H373" s="1665"/>
    </row>
    <row r="374" spans="7:8" x14ac:dyDescent="0.2">
      <c r="G374" s="1665"/>
      <c r="H374" s="1665"/>
    </row>
    <row r="375" spans="7:8" x14ac:dyDescent="0.2">
      <c r="G375" s="1665"/>
      <c r="H375" s="1665"/>
    </row>
    <row r="376" spans="7:8" x14ac:dyDescent="0.2">
      <c r="G376" s="1665"/>
      <c r="H376" s="1665"/>
    </row>
    <row r="377" spans="7:8" x14ac:dyDescent="0.2">
      <c r="G377" s="1665"/>
      <c r="H377" s="1665"/>
    </row>
    <row r="378" spans="7:8" x14ac:dyDescent="0.2">
      <c r="G378" s="1665"/>
      <c r="H378" s="1665"/>
    </row>
    <row r="379" spans="7:8" x14ac:dyDescent="0.2">
      <c r="G379" s="1665"/>
      <c r="H379" s="1665"/>
    </row>
    <row r="380" spans="7:8" x14ac:dyDescent="0.2">
      <c r="G380" s="1665"/>
      <c r="H380" s="1665"/>
    </row>
    <row r="381" spans="7:8" x14ac:dyDescent="0.2">
      <c r="G381" s="1665"/>
      <c r="H381" s="1665"/>
    </row>
    <row r="382" spans="7:8" x14ac:dyDescent="0.2">
      <c r="G382" s="1665"/>
      <c r="H382" s="1665"/>
    </row>
    <row r="383" spans="7:8" x14ac:dyDescent="0.2">
      <c r="G383" s="1665"/>
      <c r="H383" s="1665"/>
    </row>
    <row r="384" spans="7:8" x14ac:dyDescent="0.2">
      <c r="G384" s="1665"/>
      <c r="H384" s="1665"/>
    </row>
    <row r="385" spans="7:8" x14ac:dyDescent="0.2">
      <c r="G385" s="1665"/>
      <c r="H385" s="1665"/>
    </row>
    <row r="386" spans="7:8" x14ac:dyDescent="0.2">
      <c r="G386" s="1665"/>
      <c r="H386" s="1665"/>
    </row>
    <row r="387" spans="7:8" x14ac:dyDescent="0.2">
      <c r="G387" s="1665"/>
      <c r="H387" s="1665"/>
    </row>
    <row r="388" spans="7:8" x14ac:dyDescent="0.2">
      <c r="G388" s="1665"/>
      <c r="H388" s="1665"/>
    </row>
    <row r="389" spans="7:8" x14ac:dyDescent="0.2">
      <c r="G389" s="1665"/>
      <c r="H389" s="1665"/>
    </row>
    <row r="390" spans="7:8" x14ac:dyDescent="0.2">
      <c r="G390" s="1665"/>
      <c r="H390" s="1665"/>
    </row>
    <row r="391" spans="7:8" x14ac:dyDescent="0.2">
      <c r="G391" s="1665"/>
      <c r="H391" s="1665"/>
    </row>
    <row r="392" spans="7:8" x14ac:dyDescent="0.2">
      <c r="G392" s="1665"/>
      <c r="H392" s="1665"/>
    </row>
    <row r="393" spans="7:8" x14ac:dyDescent="0.2">
      <c r="G393" s="1665"/>
      <c r="H393" s="1665"/>
    </row>
    <row r="394" spans="7:8" x14ac:dyDescent="0.2">
      <c r="G394" s="1665"/>
      <c r="H394" s="1665"/>
    </row>
    <row r="395" spans="7:8" x14ac:dyDescent="0.2">
      <c r="G395" s="1665"/>
      <c r="H395" s="1665"/>
    </row>
    <row r="396" spans="7:8" x14ac:dyDescent="0.2">
      <c r="G396" s="1665"/>
      <c r="H396" s="1665"/>
    </row>
    <row r="397" spans="7:8" x14ac:dyDescent="0.2">
      <c r="G397" s="1665"/>
      <c r="H397" s="1665"/>
    </row>
    <row r="398" spans="7:8" x14ac:dyDescent="0.2">
      <c r="G398" s="1665"/>
      <c r="H398" s="1665"/>
    </row>
    <row r="399" spans="7:8" x14ac:dyDescent="0.2">
      <c r="G399" s="1665"/>
      <c r="H399" s="1665"/>
    </row>
    <row r="400" spans="7:8" x14ac:dyDescent="0.2">
      <c r="G400" s="1665"/>
      <c r="H400" s="1665"/>
    </row>
    <row r="401" spans="7:8" x14ac:dyDescent="0.2">
      <c r="G401" s="1665"/>
      <c r="H401" s="1665"/>
    </row>
    <row r="402" spans="7:8" x14ac:dyDescent="0.2">
      <c r="G402" s="1665"/>
      <c r="H402" s="1665"/>
    </row>
    <row r="403" spans="7:8" x14ac:dyDescent="0.2">
      <c r="G403" s="1665"/>
      <c r="H403" s="1665"/>
    </row>
    <row r="404" spans="7:8" x14ac:dyDescent="0.2">
      <c r="G404" s="1665"/>
      <c r="H404" s="1665"/>
    </row>
    <row r="405" spans="7:8" x14ac:dyDescent="0.2">
      <c r="G405" s="1665"/>
      <c r="H405" s="1665"/>
    </row>
    <row r="406" spans="7:8" x14ac:dyDescent="0.2">
      <c r="G406" s="1665"/>
      <c r="H406" s="1665"/>
    </row>
    <row r="407" spans="7:8" x14ac:dyDescent="0.2">
      <c r="G407" s="1665"/>
      <c r="H407" s="1665"/>
    </row>
    <row r="408" spans="7:8" x14ac:dyDescent="0.2">
      <c r="G408" s="1665"/>
      <c r="H408" s="1665"/>
    </row>
    <row r="409" spans="7:8" x14ac:dyDescent="0.2">
      <c r="G409" s="1665"/>
      <c r="H409" s="1665"/>
    </row>
    <row r="410" spans="7:8" x14ac:dyDescent="0.2">
      <c r="G410" s="1665"/>
      <c r="H410" s="1665"/>
    </row>
    <row r="411" spans="7:8" x14ac:dyDescent="0.2">
      <c r="G411" s="1665"/>
      <c r="H411" s="1665"/>
    </row>
    <row r="412" spans="7:8" x14ac:dyDescent="0.2">
      <c r="G412" s="1665"/>
      <c r="H412" s="1665"/>
    </row>
    <row r="413" spans="7:8" x14ac:dyDescent="0.2">
      <c r="G413" s="1665"/>
      <c r="H413" s="1665"/>
    </row>
    <row r="414" spans="7:8" x14ac:dyDescent="0.2">
      <c r="G414" s="1665"/>
      <c r="H414" s="1665"/>
    </row>
    <row r="415" spans="7:8" x14ac:dyDescent="0.2">
      <c r="G415" s="1665"/>
      <c r="H415" s="1665"/>
    </row>
    <row r="416" spans="7:8" x14ac:dyDescent="0.2">
      <c r="G416" s="1665"/>
      <c r="H416" s="1665"/>
    </row>
    <row r="417" spans="7:8" x14ac:dyDescent="0.2">
      <c r="G417" s="1665"/>
      <c r="H417" s="1665"/>
    </row>
    <row r="418" spans="7:8" x14ac:dyDescent="0.2">
      <c r="G418" s="1665"/>
      <c r="H418" s="1665"/>
    </row>
    <row r="419" spans="7:8" x14ac:dyDescent="0.2">
      <c r="G419" s="1665"/>
      <c r="H419" s="1665"/>
    </row>
    <row r="420" spans="7:8" x14ac:dyDescent="0.2">
      <c r="G420" s="1665"/>
      <c r="H420" s="1665"/>
    </row>
    <row r="421" spans="7:8" x14ac:dyDescent="0.2">
      <c r="G421" s="1665"/>
      <c r="H421" s="1665"/>
    </row>
    <row r="422" spans="7:8" x14ac:dyDescent="0.2">
      <c r="G422" s="1665"/>
      <c r="H422" s="1665"/>
    </row>
    <row r="423" spans="7:8" x14ac:dyDescent="0.2">
      <c r="G423" s="1665"/>
      <c r="H423" s="1665"/>
    </row>
    <row r="424" spans="7:8" x14ac:dyDescent="0.2">
      <c r="G424" s="1665"/>
      <c r="H424" s="1665"/>
    </row>
    <row r="425" spans="7:8" x14ac:dyDescent="0.2">
      <c r="G425" s="1665"/>
      <c r="H425" s="1665"/>
    </row>
    <row r="426" spans="7:8" x14ac:dyDescent="0.2">
      <c r="G426" s="1665"/>
      <c r="H426" s="1665"/>
    </row>
    <row r="427" spans="7:8" x14ac:dyDescent="0.2">
      <c r="G427" s="1665"/>
      <c r="H427" s="1665"/>
    </row>
    <row r="428" spans="7:8" x14ac:dyDescent="0.2">
      <c r="G428" s="1665"/>
      <c r="H428" s="1665"/>
    </row>
    <row r="429" spans="7:8" x14ac:dyDescent="0.2">
      <c r="G429" s="1665"/>
      <c r="H429" s="1665"/>
    </row>
    <row r="430" spans="7:8" x14ac:dyDescent="0.2">
      <c r="G430" s="1665"/>
      <c r="H430" s="1665"/>
    </row>
    <row r="431" spans="7:8" x14ac:dyDescent="0.2">
      <c r="G431" s="1665"/>
      <c r="H431" s="1665"/>
    </row>
    <row r="432" spans="7:8" x14ac:dyDescent="0.2">
      <c r="G432" s="1665"/>
      <c r="H432" s="1665"/>
    </row>
    <row r="433" spans="7:8" x14ac:dyDescent="0.2">
      <c r="G433" s="1665"/>
      <c r="H433" s="1665"/>
    </row>
    <row r="434" spans="7:8" x14ac:dyDescent="0.2">
      <c r="G434" s="1665"/>
      <c r="H434" s="1665"/>
    </row>
    <row r="435" spans="7:8" x14ac:dyDescent="0.2">
      <c r="G435" s="1665"/>
      <c r="H435" s="1665"/>
    </row>
    <row r="436" spans="7:8" x14ac:dyDescent="0.2">
      <c r="G436" s="1665"/>
      <c r="H436" s="1665"/>
    </row>
    <row r="437" spans="7:8" x14ac:dyDescent="0.2">
      <c r="G437" s="1665"/>
      <c r="H437" s="1665"/>
    </row>
    <row r="438" spans="7:8" x14ac:dyDescent="0.2">
      <c r="G438" s="1665"/>
      <c r="H438" s="1665"/>
    </row>
    <row r="439" spans="7:8" x14ac:dyDescent="0.2">
      <c r="G439" s="1665"/>
      <c r="H439" s="1665"/>
    </row>
    <row r="440" spans="7:8" x14ac:dyDescent="0.2">
      <c r="G440" s="1665"/>
      <c r="H440" s="1665"/>
    </row>
    <row r="441" spans="7:8" x14ac:dyDescent="0.2">
      <c r="G441" s="1665"/>
      <c r="H441" s="1665"/>
    </row>
    <row r="442" spans="7:8" x14ac:dyDescent="0.2">
      <c r="G442" s="1665"/>
      <c r="H442" s="1665"/>
    </row>
    <row r="443" spans="7:8" x14ac:dyDescent="0.2">
      <c r="G443" s="1665"/>
      <c r="H443" s="1665"/>
    </row>
    <row r="444" spans="7:8" x14ac:dyDescent="0.2">
      <c r="G444" s="1665"/>
      <c r="H444" s="1665"/>
    </row>
    <row r="445" spans="7:8" x14ac:dyDescent="0.2">
      <c r="G445" s="1665"/>
      <c r="H445" s="1665"/>
    </row>
    <row r="446" spans="7:8" x14ac:dyDescent="0.2">
      <c r="G446" s="1665"/>
      <c r="H446" s="1665"/>
    </row>
    <row r="447" spans="7:8" x14ac:dyDescent="0.2">
      <c r="G447" s="1665"/>
      <c r="H447" s="1665"/>
    </row>
    <row r="448" spans="7:8" x14ac:dyDescent="0.2">
      <c r="G448" s="1665"/>
      <c r="H448" s="1665"/>
    </row>
    <row r="449" spans="7:8" x14ac:dyDescent="0.2">
      <c r="G449" s="1665"/>
      <c r="H449" s="1665"/>
    </row>
    <row r="450" spans="7:8" x14ac:dyDescent="0.2">
      <c r="G450" s="1665"/>
      <c r="H450" s="1665"/>
    </row>
    <row r="451" spans="7:8" x14ac:dyDescent="0.2">
      <c r="G451" s="1665"/>
      <c r="H451" s="1665"/>
    </row>
    <row r="452" spans="7:8" x14ac:dyDescent="0.2">
      <c r="G452" s="1665"/>
      <c r="H452" s="1665"/>
    </row>
    <row r="453" spans="7:8" x14ac:dyDescent="0.2">
      <c r="G453" s="1665"/>
      <c r="H453" s="1665"/>
    </row>
    <row r="454" spans="7:8" x14ac:dyDescent="0.2">
      <c r="G454" s="1665"/>
      <c r="H454" s="1665"/>
    </row>
    <row r="455" spans="7:8" x14ac:dyDescent="0.2">
      <c r="G455" s="1665"/>
      <c r="H455" s="1665"/>
    </row>
    <row r="456" spans="7:8" x14ac:dyDescent="0.2">
      <c r="G456" s="1665"/>
      <c r="H456" s="1665"/>
    </row>
    <row r="457" spans="7:8" x14ac:dyDescent="0.2">
      <c r="G457" s="1665"/>
      <c r="H457" s="1665"/>
    </row>
    <row r="458" spans="7:8" x14ac:dyDescent="0.2">
      <c r="G458" s="1665"/>
      <c r="H458" s="1665"/>
    </row>
    <row r="459" spans="7:8" x14ac:dyDescent="0.2">
      <c r="G459" s="1665"/>
      <c r="H459" s="1665"/>
    </row>
    <row r="460" spans="7:8" x14ac:dyDescent="0.2">
      <c r="G460" s="1665"/>
      <c r="H460" s="1665"/>
    </row>
    <row r="461" spans="7:8" x14ac:dyDescent="0.2">
      <c r="G461" s="1665"/>
      <c r="H461" s="1665"/>
    </row>
    <row r="462" spans="7:8" x14ac:dyDescent="0.2">
      <c r="G462" s="1665"/>
      <c r="H462" s="1665"/>
    </row>
    <row r="463" spans="7:8" x14ac:dyDescent="0.2">
      <c r="G463" s="1665"/>
      <c r="H463" s="1665"/>
    </row>
    <row r="464" spans="7:8" x14ac:dyDescent="0.2">
      <c r="G464" s="1665"/>
      <c r="H464" s="1665"/>
    </row>
    <row r="465" spans="7:8" x14ac:dyDescent="0.2">
      <c r="G465" s="1665"/>
      <c r="H465" s="1665"/>
    </row>
    <row r="466" spans="7:8" x14ac:dyDescent="0.2">
      <c r="G466" s="1665"/>
      <c r="H466" s="1665"/>
    </row>
    <row r="467" spans="7:8" x14ac:dyDescent="0.2">
      <c r="G467" s="1665"/>
      <c r="H467" s="1665"/>
    </row>
    <row r="468" spans="7:8" x14ac:dyDescent="0.2">
      <c r="G468" s="1665"/>
      <c r="H468" s="1665"/>
    </row>
    <row r="469" spans="7:8" x14ac:dyDescent="0.2">
      <c r="G469" s="1665"/>
      <c r="H469" s="1665"/>
    </row>
    <row r="470" spans="7:8" x14ac:dyDescent="0.2">
      <c r="G470" s="1665"/>
      <c r="H470" s="1665"/>
    </row>
    <row r="471" spans="7:8" x14ac:dyDescent="0.2">
      <c r="G471" s="1665"/>
      <c r="H471" s="1665"/>
    </row>
    <row r="472" spans="7:8" x14ac:dyDescent="0.2">
      <c r="G472" s="1665"/>
      <c r="H472" s="1665"/>
    </row>
    <row r="473" spans="7:8" x14ac:dyDescent="0.2">
      <c r="G473" s="1665"/>
      <c r="H473" s="1665"/>
    </row>
    <row r="474" spans="7:8" x14ac:dyDescent="0.2">
      <c r="G474" s="1665"/>
      <c r="H474" s="1665"/>
    </row>
    <row r="475" spans="7:8" x14ac:dyDescent="0.2">
      <c r="G475" s="1665"/>
      <c r="H475" s="1665"/>
    </row>
    <row r="476" spans="7:8" x14ac:dyDescent="0.2">
      <c r="G476" s="1665"/>
      <c r="H476" s="1665"/>
    </row>
    <row r="477" spans="7:8" x14ac:dyDescent="0.2">
      <c r="G477" s="1665"/>
      <c r="H477" s="1665"/>
    </row>
    <row r="478" spans="7:8" x14ac:dyDescent="0.2">
      <c r="G478" s="1665"/>
      <c r="H478" s="1665"/>
    </row>
    <row r="479" spans="7:8" x14ac:dyDescent="0.2">
      <c r="G479" s="1665"/>
      <c r="H479" s="1665"/>
    </row>
    <row r="480" spans="7:8" x14ac:dyDescent="0.2">
      <c r="G480" s="1665"/>
      <c r="H480" s="1665"/>
    </row>
    <row r="481" spans="7:8" x14ac:dyDescent="0.2">
      <c r="G481" s="1665"/>
      <c r="H481" s="1665"/>
    </row>
    <row r="482" spans="7:8" x14ac:dyDescent="0.2">
      <c r="G482" s="1665"/>
      <c r="H482" s="1665"/>
    </row>
    <row r="483" spans="7:8" x14ac:dyDescent="0.2">
      <c r="G483" s="1665"/>
      <c r="H483" s="1665"/>
    </row>
    <row r="484" spans="7:8" x14ac:dyDescent="0.2">
      <c r="G484" s="1665"/>
      <c r="H484" s="1665"/>
    </row>
    <row r="485" spans="7:8" x14ac:dyDescent="0.2">
      <c r="G485" s="1665"/>
      <c r="H485" s="1665"/>
    </row>
    <row r="486" spans="7:8" x14ac:dyDescent="0.2">
      <c r="G486" s="1665"/>
      <c r="H486" s="1665"/>
    </row>
    <row r="487" spans="7:8" x14ac:dyDescent="0.2">
      <c r="G487" s="1665"/>
      <c r="H487" s="1665"/>
    </row>
    <row r="488" spans="7:8" x14ac:dyDescent="0.2">
      <c r="G488" s="1665"/>
      <c r="H488" s="1665"/>
    </row>
    <row r="489" spans="7:8" x14ac:dyDescent="0.2">
      <c r="G489" s="1665"/>
      <c r="H489" s="1665"/>
    </row>
    <row r="490" spans="7:8" x14ac:dyDescent="0.2">
      <c r="G490" s="1665"/>
      <c r="H490" s="1665"/>
    </row>
    <row r="491" spans="7:8" x14ac:dyDescent="0.2">
      <c r="G491" s="1665"/>
      <c r="H491" s="1665"/>
    </row>
    <row r="492" spans="7:8" x14ac:dyDescent="0.2">
      <c r="G492" s="1665"/>
      <c r="H492" s="1665"/>
    </row>
    <row r="493" spans="7:8" x14ac:dyDescent="0.2">
      <c r="G493" s="1665"/>
      <c r="H493" s="1665"/>
    </row>
    <row r="494" spans="7:8" x14ac:dyDescent="0.2">
      <c r="G494" s="1665"/>
      <c r="H494" s="1665"/>
    </row>
    <row r="495" spans="7:8" x14ac:dyDescent="0.2">
      <c r="G495" s="1665"/>
      <c r="H495" s="1665"/>
    </row>
    <row r="496" spans="7:8" x14ac:dyDescent="0.2">
      <c r="G496" s="1665"/>
      <c r="H496" s="1665"/>
    </row>
    <row r="497" spans="7:8" x14ac:dyDescent="0.2">
      <c r="G497" s="1665"/>
      <c r="H497" s="1665"/>
    </row>
    <row r="498" spans="7:8" x14ac:dyDescent="0.2">
      <c r="G498" s="1665"/>
      <c r="H498" s="784"/>
    </row>
    <row r="499" spans="7:8" x14ac:dyDescent="0.2">
      <c r="G499" s="1665"/>
      <c r="H499" s="784"/>
    </row>
  </sheetData>
  <mergeCells count="186">
    <mergeCell ref="A261:F261"/>
    <mergeCell ref="A262:F262"/>
    <mergeCell ref="A263:F263"/>
    <mergeCell ref="A264:F264"/>
    <mergeCell ref="A265:J265"/>
    <mergeCell ref="A255:F255"/>
    <mergeCell ref="A256:F256"/>
    <mergeCell ref="A257:F257"/>
    <mergeCell ref="A258:F258"/>
    <mergeCell ref="A259:F259"/>
    <mergeCell ref="A260:F260"/>
    <mergeCell ref="A249:F249"/>
    <mergeCell ref="A250:F250"/>
    <mergeCell ref="A251:F251"/>
    <mergeCell ref="A252:F252"/>
    <mergeCell ref="A253:F253"/>
    <mergeCell ref="A254:F254"/>
    <mergeCell ref="J242:J243"/>
    <mergeCell ref="C244:F244"/>
    <mergeCell ref="B245:F245"/>
    <mergeCell ref="B246:F246"/>
    <mergeCell ref="A247:J247"/>
    <mergeCell ref="A248:F248"/>
    <mergeCell ref="D229:D230"/>
    <mergeCell ref="E229:E230"/>
    <mergeCell ref="D231:D232"/>
    <mergeCell ref="D233:D235"/>
    <mergeCell ref="J233:J234"/>
    <mergeCell ref="J237:J238"/>
    <mergeCell ref="J215:J217"/>
    <mergeCell ref="D221:D222"/>
    <mergeCell ref="E221:E222"/>
    <mergeCell ref="A227:A228"/>
    <mergeCell ref="B227:B228"/>
    <mergeCell ref="D227:D228"/>
    <mergeCell ref="E227:E228"/>
    <mergeCell ref="J227:J228"/>
    <mergeCell ref="D196:D197"/>
    <mergeCell ref="D198:D200"/>
    <mergeCell ref="C202:F202"/>
    <mergeCell ref="C203:J203"/>
    <mergeCell ref="D204:D206"/>
    <mergeCell ref="D208:D209"/>
    <mergeCell ref="C182:F182"/>
    <mergeCell ref="C183:J183"/>
    <mergeCell ref="D186:D187"/>
    <mergeCell ref="D188:D189"/>
    <mergeCell ref="D190:D192"/>
    <mergeCell ref="D194:D195"/>
    <mergeCell ref="F194:F195"/>
    <mergeCell ref="H194:H195"/>
    <mergeCell ref="G177:G178"/>
    <mergeCell ref="H177:H178"/>
    <mergeCell ref="I177:I178"/>
    <mergeCell ref="D180:D181"/>
    <mergeCell ref="J180:J181"/>
    <mergeCell ref="E181:F181"/>
    <mergeCell ref="D169:D171"/>
    <mergeCell ref="E171:F171"/>
    <mergeCell ref="D174:D175"/>
    <mergeCell ref="F174:F175"/>
    <mergeCell ref="D177:D178"/>
    <mergeCell ref="E177:E178"/>
    <mergeCell ref="F177:F178"/>
    <mergeCell ref="D161:D163"/>
    <mergeCell ref="J161:J163"/>
    <mergeCell ref="D164:D166"/>
    <mergeCell ref="N164:P164"/>
    <mergeCell ref="O166:P166"/>
    <mergeCell ref="D167:D168"/>
    <mergeCell ref="O168:S168"/>
    <mergeCell ref="D151:D154"/>
    <mergeCell ref="D155:D156"/>
    <mergeCell ref="F155:F156"/>
    <mergeCell ref="D157:D159"/>
    <mergeCell ref="O157:R159"/>
    <mergeCell ref="E158:E159"/>
    <mergeCell ref="D147:D148"/>
    <mergeCell ref="J147:J148"/>
    <mergeCell ref="K147:K148"/>
    <mergeCell ref="L147:L148"/>
    <mergeCell ref="M147:M148"/>
    <mergeCell ref="D149:D150"/>
    <mergeCell ref="D139:D141"/>
    <mergeCell ref="O139:Q140"/>
    <mergeCell ref="D142:D143"/>
    <mergeCell ref="J142:J143"/>
    <mergeCell ref="K142:K143"/>
    <mergeCell ref="D144:D145"/>
    <mergeCell ref="F144:F145"/>
    <mergeCell ref="O144:Q145"/>
    <mergeCell ref="D131:D134"/>
    <mergeCell ref="J131:J134"/>
    <mergeCell ref="E132:E133"/>
    <mergeCell ref="D135:D136"/>
    <mergeCell ref="D137:D138"/>
    <mergeCell ref="F137:F138"/>
    <mergeCell ref="D111:D112"/>
    <mergeCell ref="D120:D122"/>
    <mergeCell ref="J120:J121"/>
    <mergeCell ref="D124:D127"/>
    <mergeCell ref="N124:O124"/>
    <mergeCell ref="D128:D130"/>
    <mergeCell ref="J128:J129"/>
    <mergeCell ref="B105:F105"/>
    <mergeCell ref="B106:J106"/>
    <mergeCell ref="C107:J107"/>
    <mergeCell ref="A108:A110"/>
    <mergeCell ref="B108:B110"/>
    <mergeCell ref="C108:C110"/>
    <mergeCell ref="D108:D110"/>
    <mergeCell ref="E108:E110"/>
    <mergeCell ref="J108:J110"/>
    <mergeCell ref="D98:D99"/>
    <mergeCell ref="J98:J99"/>
    <mergeCell ref="D100:D101"/>
    <mergeCell ref="D102:D103"/>
    <mergeCell ref="J102:J103"/>
    <mergeCell ref="C104:F104"/>
    <mergeCell ref="D89:D91"/>
    <mergeCell ref="J90:J91"/>
    <mergeCell ref="D92:D95"/>
    <mergeCell ref="J94:J95"/>
    <mergeCell ref="D96:D97"/>
    <mergeCell ref="J96:J97"/>
    <mergeCell ref="D81:D82"/>
    <mergeCell ref="O81:P81"/>
    <mergeCell ref="E82:F82"/>
    <mergeCell ref="D83:D84"/>
    <mergeCell ref="O85:Q86"/>
    <mergeCell ref="D86:D87"/>
    <mergeCell ref="E86:E87"/>
    <mergeCell ref="J86:J87"/>
    <mergeCell ref="L56:L57"/>
    <mergeCell ref="M56:M57"/>
    <mergeCell ref="D62:D63"/>
    <mergeCell ref="E65:E66"/>
    <mergeCell ref="D69:D71"/>
    <mergeCell ref="D78:D80"/>
    <mergeCell ref="F79:F80"/>
    <mergeCell ref="D52:D54"/>
    <mergeCell ref="D55:D58"/>
    <mergeCell ref="F55:F56"/>
    <mergeCell ref="E56:E57"/>
    <mergeCell ref="J56:J58"/>
    <mergeCell ref="K56:K57"/>
    <mergeCell ref="D43:D44"/>
    <mergeCell ref="D45:D46"/>
    <mergeCell ref="J45:J46"/>
    <mergeCell ref="L45:L46"/>
    <mergeCell ref="D47:D49"/>
    <mergeCell ref="J49:J50"/>
    <mergeCell ref="D30:D32"/>
    <mergeCell ref="D33:D34"/>
    <mergeCell ref="O33:O34"/>
    <mergeCell ref="D35:D38"/>
    <mergeCell ref="D39:D40"/>
    <mergeCell ref="O39:Q40"/>
    <mergeCell ref="C15:J15"/>
    <mergeCell ref="D16:D17"/>
    <mergeCell ref="D23:D25"/>
    <mergeCell ref="D26:D27"/>
    <mergeCell ref="D28:D29"/>
    <mergeCell ref="F28:F29"/>
    <mergeCell ref="J9:M9"/>
    <mergeCell ref="J10:J11"/>
    <mergeCell ref="K10:M10"/>
    <mergeCell ref="A12:J12"/>
    <mergeCell ref="A13:J13"/>
    <mergeCell ref="B14:J14"/>
    <mergeCell ref="I1:M1"/>
    <mergeCell ref="I2:J2"/>
    <mergeCell ref="A4:M4"/>
    <mergeCell ref="A5:M5"/>
    <mergeCell ref="A6:M6"/>
    <mergeCell ref="A7:J7"/>
    <mergeCell ref="J8:M8"/>
    <mergeCell ref="A9:A11"/>
    <mergeCell ref="B9:B11"/>
    <mergeCell ref="C9:C11"/>
    <mergeCell ref="D9:D11"/>
    <mergeCell ref="E9:E11"/>
    <mergeCell ref="F9:F11"/>
    <mergeCell ref="G9:G11"/>
    <mergeCell ref="H9:H11"/>
    <mergeCell ref="I9:I11"/>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zoomScaleNormal="100" workbookViewId="0">
      <selection activeCell="D8" sqref="D8"/>
    </sheetView>
  </sheetViews>
  <sheetFormatPr defaultRowHeight="12.75" x14ac:dyDescent="0.2"/>
  <cols>
    <col min="1" max="1" width="4.7109375" customWidth="1"/>
    <col min="2" max="3" width="19.7109375" customWidth="1"/>
    <col min="4" max="4" width="19.7109375" style="292" customWidth="1"/>
    <col min="5" max="5" width="19.7109375" customWidth="1"/>
  </cols>
  <sheetData>
    <row r="1" spans="1:5" ht="41.45" customHeight="1" x14ac:dyDescent="0.2">
      <c r="A1" s="2012" t="s">
        <v>412</v>
      </c>
      <c r="B1" s="2012"/>
      <c r="C1" s="2012"/>
      <c r="D1" s="2012"/>
      <c r="E1" s="2012"/>
    </row>
    <row r="2" spans="1:5" ht="15.75" x14ac:dyDescent="0.2">
      <c r="A2" s="282" t="s">
        <v>263</v>
      </c>
      <c r="B2" s="282" t="s">
        <v>19</v>
      </c>
      <c r="C2" s="282" t="s">
        <v>264</v>
      </c>
      <c r="D2" s="282" t="s">
        <v>265</v>
      </c>
      <c r="E2" s="282" t="s">
        <v>266</v>
      </c>
    </row>
    <row r="3" spans="1:5" ht="31.5" x14ac:dyDescent="0.2">
      <c r="A3" s="282" t="s">
        <v>267</v>
      </c>
      <c r="B3" s="283" t="s">
        <v>268</v>
      </c>
      <c r="C3" s="283" t="s">
        <v>269</v>
      </c>
      <c r="D3" s="282">
        <v>5372.91</v>
      </c>
      <c r="E3" s="282"/>
    </row>
    <row r="4" spans="1:5" ht="31.5" x14ac:dyDescent="0.2">
      <c r="A4" s="282" t="s">
        <v>270</v>
      </c>
      <c r="B4" s="283" t="s">
        <v>271</v>
      </c>
      <c r="C4" s="283" t="s">
        <v>272</v>
      </c>
      <c r="D4" s="282">
        <v>6250.48</v>
      </c>
      <c r="E4" s="282"/>
    </row>
    <row r="5" spans="1:5" ht="31.5" x14ac:dyDescent="0.2">
      <c r="A5" s="282" t="s">
        <v>273</v>
      </c>
      <c r="B5" s="283" t="s">
        <v>274</v>
      </c>
      <c r="C5" s="283" t="s">
        <v>275</v>
      </c>
      <c r="D5" s="282">
        <v>5607</v>
      </c>
      <c r="E5" s="282"/>
    </row>
    <row r="6" spans="1:5" ht="31.5" x14ac:dyDescent="0.2">
      <c r="A6" s="282" t="s">
        <v>276</v>
      </c>
      <c r="B6" s="283" t="s">
        <v>277</v>
      </c>
      <c r="C6" s="283" t="s">
        <v>278</v>
      </c>
      <c r="D6" s="282">
        <v>4848.7</v>
      </c>
      <c r="E6" s="282"/>
    </row>
    <row r="7" spans="1:5" ht="31.5" x14ac:dyDescent="0.2">
      <c r="A7" s="282" t="s">
        <v>279</v>
      </c>
      <c r="B7" s="283" t="s">
        <v>280</v>
      </c>
      <c r="C7" s="283" t="s">
        <v>281</v>
      </c>
      <c r="D7" s="282">
        <v>3605.67</v>
      </c>
      <c r="E7" s="282"/>
    </row>
    <row r="8" spans="1:5" ht="31.5" x14ac:dyDescent="0.2">
      <c r="A8" s="284" t="s">
        <v>282</v>
      </c>
      <c r="B8" s="285" t="s">
        <v>283</v>
      </c>
      <c r="C8" s="285" t="s">
        <v>284</v>
      </c>
      <c r="D8" s="284">
        <v>9534.0300000000007</v>
      </c>
      <c r="E8" s="284" t="s">
        <v>285</v>
      </c>
    </row>
    <row r="9" spans="1:5" ht="31.5" x14ac:dyDescent="0.2">
      <c r="A9" s="284" t="s">
        <v>286</v>
      </c>
      <c r="B9" s="285" t="s">
        <v>287</v>
      </c>
      <c r="C9" s="285" t="s">
        <v>288</v>
      </c>
      <c r="D9" s="284">
        <v>6331.55</v>
      </c>
      <c r="E9" s="284" t="s">
        <v>285</v>
      </c>
    </row>
    <row r="10" spans="1:5" ht="31.5" x14ac:dyDescent="0.2">
      <c r="A10" s="284" t="s">
        <v>289</v>
      </c>
      <c r="B10" s="285" t="s">
        <v>290</v>
      </c>
      <c r="C10" s="285" t="s">
        <v>291</v>
      </c>
      <c r="D10" s="284">
        <v>6727.55</v>
      </c>
      <c r="E10" s="284" t="s">
        <v>285</v>
      </c>
    </row>
    <row r="11" spans="1:5" ht="31.5" x14ac:dyDescent="0.2">
      <c r="A11" s="282" t="s">
        <v>292</v>
      </c>
      <c r="B11" s="283" t="s">
        <v>293</v>
      </c>
      <c r="C11" s="283" t="s">
        <v>294</v>
      </c>
      <c r="D11" s="282">
        <v>8932.52</v>
      </c>
      <c r="E11" s="282"/>
    </row>
    <row r="12" spans="1:5" ht="31.5" x14ac:dyDescent="0.2">
      <c r="A12" s="282" t="s">
        <v>295</v>
      </c>
      <c r="B12" s="283" t="s">
        <v>296</v>
      </c>
      <c r="C12" s="283" t="s">
        <v>297</v>
      </c>
      <c r="D12" s="282">
        <v>6201.1</v>
      </c>
      <c r="E12" s="282"/>
    </row>
    <row r="13" spans="1:5" ht="31.5" x14ac:dyDescent="0.2">
      <c r="A13" s="284" t="s">
        <v>298</v>
      </c>
      <c r="B13" s="285" t="s">
        <v>299</v>
      </c>
      <c r="C13" s="285" t="s">
        <v>300</v>
      </c>
      <c r="D13" s="284">
        <v>6973.99</v>
      </c>
      <c r="E13" s="284" t="s">
        <v>285</v>
      </c>
    </row>
    <row r="14" spans="1:5" ht="31.5" x14ac:dyDescent="0.2">
      <c r="A14" s="282" t="s">
        <v>301</v>
      </c>
      <c r="B14" s="283" t="s">
        <v>302</v>
      </c>
      <c r="C14" s="283" t="s">
        <v>303</v>
      </c>
      <c r="D14" s="282">
        <v>5040.8</v>
      </c>
      <c r="E14" s="282"/>
    </row>
    <row r="15" spans="1:5" ht="31.5" x14ac:dyDescent="0.2">
      <c r="A15" s="282" t="s">
        <v>304</v>
      </c>
      <c r="B15" s="283" t="s">
        <v>305</v>
      </c>
      <c r="C15" s="283" t="s">
        <v>306</v>
      </c>
      <c r="D15" s="282">
        <v>1435.48</v>
      </c>
      <c r="E15" s="283" t="s">
        <v>307</v>
      </c>
    </row>
    <row r="16" spans="1:5" ht="31.5" x14ac:dyDescent="0.2">
      <c r="A16" s="286">
        <v>44209</v>
      </c>
      <c r="B16" s="283" t="s">
        <v>308</v>
      </c>
      <c r="C16" s="283" t="s">
        <v>309</v>
      </c>
      <c r="D16" s="282">
        <v>7183.51</v>
      </c>
      <c r="E16" s="282"/>
    </row>
    <row r="17" spans="1:5" ht="31.5" x14ac:dyDescent="0.2">
      <c r="A17" s="282" t="s">
        <v>310</v>
      </c>
      <c r="B17" s="283" t="s">
        <v>311</v>
      </c>
      <c r="C17" s="283" t="s">
        <v>312</v>
      </c>
      <c r="D17" s="282">
        <v>6237.11</v>
      </c>
      <c r="E17" s="282" t="s">
        <v>313</v>
      </c>
    </row>
    <row r="18" spans="1:5" ht="31.5" x14ac:dyDescent="0.2">
      <c r="A18" s="282" t="s">
        <v>314</v>
      </c>
      <c r="B18" s="283" t="s">
        <v>315</v>
      </c>
      <c r="C18" s="283" t="s">
        <v>316</v>
      </c>
      <c r="D18" s="293">
        <v>3933.74</v>
      </c>
      <c r="E18" s="282"/>
    </row>
    <row r="19" spans="1:5" ht="31.5" x14ac:dyDescent="0.2">
      <c r="A19" s="282" t="s">
        <v>317</v>
      </c>
      <c r="B19" s="283" t="s">
        <v>318</v>
      </c>
      <c r="C19" s="283" t="s">
        <v>319</v>
      </c>
      <c r="D19" s="282">
        <v>6709.89</v>
      </c>
      <c r="E19" s="282"/>
    </row>
    <row r="20" spans="1:5" ht="31.5" x14ac:dyDescent="0.2">
      <c r="A20" s="282" t="s">
        <v>320</v>
      </c>
      <c r="B20" s="283" t="s">
        <v>321</v>
      </c>
      <c r="C20" s="283" t="s">
        <v>269</v>
      </c>
      <c r="D20" s="282">
        <v>2005.14</v>
      </c>
      <c r="E20" s="282"/>
    </row>
    <row r="21" spans="1:5" ht="31.5" x14ac:dyDescent="0.2">
      <c r="A21" s="284" t="s">
        <v>322</v>
      </c>
      <c r="B21" s="285" t="s">
        <v>323</v>
      </c>
      <c r="C21" s="285" t="s">
        <v>324</v>
      </c>
      <c r="D21" s="284">
        <v>6373.35</v>
      </c>
      <c r="E21" s="284" t="s">
        <v>285</v>
      </c>
    </row>
    <row r="22" spans="1:5" ht="31.5" x14ac:dyDescent="0.2">
      <c r="A22" s="284" t="s">
        <v>325</v>
      </c>
      <c r="B22" s="285" t="s">
        <v>326</v>
      </c>
      <c r="C22" s="285" t="s">
        <v>327</v>
      </c>
      <c r="D22" s="284">
        <v>6321.78</v>
      </c>
      <c r="E22" s="284" t="s">
        <v>285</v>
      </c>
    </row>
    <row r="23" spans="1:5" ht="31.5" x14ac:dyDescent="0.2">
      <c r="A23" s="284" t="s">
        <v>328</v>
      </c>
      <c r="B23" s="285" t="s">
        <v>329</v>
      </c>
      <c r="C23" s="285" t="s">
        <v>330</v>
      </c>
      <c r="D23" s="284">
        <v>9376.43</v>
      </c>
      <c r="E23" s="284" t="s">
        <v>285</v>
      </c>
    </row>
    <row r="24" spans="1:5" ht="31.5" x14ac:dyDescent="0.2">
      <c r="A24" s="282" t="s">
        <v>331</v>
      </c>
      <c r="B24" s="283" t="s">
        <v>332</v>
      </c>
      <c r="C24" s="283" t="s">
        <v>333</v>
      </c>
      <c r="D24" s="282">
        <v>5773.89</v>
      </c>
      <c r="E24" s="282"/>
    </row>
    <row r="25" spans="1:5" ht="31.5" x14ac:dyDescent="0.2">
      <c r="A25" s="282" t="s">
        <v>334</v>
      </c>
      <c r="B25" s="283" t="s">
        <v>335</v>
      </c>
      <c r="C25" s="283" t="s">
        <v>336</v>
      </c>
      <c r="D25" s="282">
        <v>7066.44</v>
      </c>
      <c r="E25" s="282"/>
    </row>
    <row r="26" spans="1:5" ht="31.5" x14ac:dyDescent="0.2">
      <c r="A26" s="284" t="s">
        <v>337</v>
      </c>
      <c r="B26" s="285" t="s">
        <v>338</v>
      </c>
      <c r="C26" s="285" t="s">
        <v>339</v>
      </c>
      <c r="D26" s="284">
        <v>6329.65</v>
      </c>
      <c r="E26" s="284" t="s">
        <v>285</v>
      </c>
    </row>
    <row r="27" spans="1:5" ht="31.5" x14ac:dyDescent="0.2">
      <c r="A27" s="282" t="s">
        <v>340</v>
      </c>
      <c r="B27" s="283" t="s">
        <v>341</v>
      </c>
      <c r="C27" s="283" t="s">
        <v>342</v>
      </c>
      <c r="D27" s="282">
        <v>4445.7700000000004</v>
      </c>
      <c r="E27" s="282"/>
    </row>
    <row r="28" spans="1:5" ht="31.5" x14ac:dyDescent="0.2">
      <c r="A28" s="284" t="s">
        <v>343</v>
      </c>
      <c r="B28" s="285" t="s">
        <v>344</v>
      </c>
      <c r="C28" s="285" t="s">
        <v>345</v>
      </c>
      <c r="D28" s="284">
        <v>4691.7700000000004</v>
      </c>
      <c r="E28" s="284" t="s">
        <v>285</v>
      </c>
    </row>
    <row r="29" spans="1:5" ht="31.5" x14ac:dyDescent="0.2">
      <c r="A29" s="284" t="s">
        <v>346</v>
      </c>
      <c r="B29" s="285" t="s">
        <v>347</v>
      </c>
      <c r="C29" s="285" t="s">
        <v>348</v>
      </c>
      <c r="D29" s="284">
        <v>6197.05</v>
      </c>
      <c r="E29" s="284" t="s">
        <v>285</v>
      </c>
    </row>
    <row r="30" spans="1:5" ht="31.5" x14ac:dyDescent="0.2">
      <c r="A30" s="284" t="s">
        <v>349</v>
      </c>
      <c r="B30" s="285" t="s">
        <v>350</v>
      </c>
      <c r="C30" s="285" t="s">
        <v>351</v>
      </c>
      <c r="D30" s="284">
        <v>12603.6</v>
      </c>
      <c r="E30" s="284" t="s">
        <v>285</v>
      </c>
    </row>
    <row r="31" spans="1:5" ht="31.5" x14ac:dyDescent="0.2">
      <c r="A31" s="282" t="s">
        <v>352</v>
      </c>
      <c r="B31" s="283" t="s">
        <v>353</v>
      </c>
      <c r="C31" s="283" t="s">
        <v>354</v>
      </c>
      <c r="D31" s="293">
        <v>1467.03</v>
      </c>
      <c r="E31" s="282"/>
    </row>
    <row r="32" spans="1:5" ht="31.5" x14ac:dyDescent="0.2">
      <c r="A32" s="284" t="s">
        <v>355</v>
      </c>
      <c r="B32" s="285" t="s">
        <v>356</v>
      </c>
      <c r="C32" s="285" t="s">
        <v>357</v>
      </c>
      <c r="D32" s="284">
        <v>5742.79</v>
      </c>
      <c r="E32" s="284" t="s">
        <v>285</v>
      </c>
    </row>
    <row r="33" spans="1:5" ht="31.5" x14ac:dyDescent="0.2">
      <c r="A33" s="282" t="s">
        <v>358</v>
      </c>
      <c r="B33" s="283" t="s">
        <v>359</v>
      </c>
      <c r="C33" s="283" t="s">
        <v>360</v>
      </c>
      <c r="D33" s="287">
        <v>6174.64</v>
      </c>
      <c r="E33" s="287"/>
    </row>
    <row r="34" spans="1:5" ht="31.5" x14ac:dyDescent="0.2">
      <c r="A34" s="284" t="s">
        <v>361</v>
      </c>
      <c r="B34" s="285" t="s">
        <v>362</v>
      </c>
      <c r="C34" s="285" t="s">
        <v>363</v>
      </c>
      <c r="D34" s="284">
        <v>4809.07</v>
      </c>
      <c r="E34" s="284" t="s">
        <v>285</v>
      </c>
    </row>
    <row r="35" spans="1:5" ht="31.5" x14ac:dyDescent="0.2">
      <c r="A35" s="282" t="s">
        <v>364</v>
      </c>
      <c r="B35" s="283" t="s">
        <v>365</v>
      </c>
      <c r="C35" s="283" t="s">
        <v>366</v>
      </c>
      <c r="D35" s="282">
        <v>7144.01</v>
      </c>
      <c r="E35" s="282"/>
    </row>
    <row r="36" spans="1:5" ht="31.5" x14ac:dyDescent="0.2">
      <c r="A36" s="282" t="s">
        <v>367</v>
      </c>
      <c r="B36" s="283" t="s">
        <v>368</v>
      </c>
      <c r="C36" s="283" t="s">
        <v>369</v>
      </c>
      <c r="D36" s="282">
        <v>3848.58</v>
      </c>
      <c r="E36" s="282"/>
    </row>
    <row r="37" spans="1:5" ht="31.5" x14ac:dyDescent="0.2">
      <c r="A37" s="282" t="s">
        <v>370</v>
      </c>
      <c r="B37" s="283" t="s">
        <v>371</v>
      </c>
      <c r="C37" s="283" t="s">
        <v>372</v>
      </c>
      <c r="D37" s="282">
        <v>1688.97</v>
      </c>
      <c r="E37" s="282"/>
    </row>
    <row r="38" spans="1:5" ht="31.5" x14ac:dyDescent="0.2">
      <c r="A38" s="282" t="s">
        <v>373</v>
      </c>
      <c r="B38" s="283" t="s">
        <v>374</v>
      </c>
      <c r="C38" s="283" t="s">
        <v>375</v>
      </c>
      <c r="D38" s="282">
        <v>1576.08</v>
      </c>
      <c r="E38" s="282"/>
    </row>
    <row r="39" spans="1:5" ht="31.5" x14ac:dyDescent="0.2">
      <c r="A39" s="284" t="s">
        <v>376</v>
      </c>
      <c r="B39" s="285" t="s">
        <v>377</v>
      </c>
      <c r="C39" s="285" t="s">
        <v>378</v>
      </c>
      <c r="D39" s="284">
        <v>2714.81</v>
      </c>
      <c r="E39" s="284" t="s">
        <v>285</v>
      </c>
    </row>
    <row r="40" spans="1:5" ht="31.5" x14ac:dyDescent="0.2">
      <c r="A40" s="282" t="s">
        <v>379</v>
      </c>
      <c r="B40" s="283" t="s">
        <v>380</v>
      </c>
      <c r="C40" s="283" t="s">
        <v>381</v>
      </c>
      <c r="D40" s="282">
        <v>2382.7600000000002</v>
      </c>
      <c r="E40" s="282"/>
    </row>
    <row r="41" spans="1:5" ht="31.5" x14ac:dyDescent="0.2">
      <c r="A41" s="282" t="s">
        <v>382</v>
      </c>
      <c r="B41" s="283" t="s">
        <v>383</v>
      </c>
      <c r="C41" s="283" t="s">
        <v>384</v>
      </c>
      <c r="D41" s="282">
        <v>2848.38</v>
      </c>
      <c r="E41" s="282"/>
    </row>
    <row r="42" spans="1:5" ht="31.5" x14ac:dyDescent="0.2">
      <c r="A42" s="282" t="s">
        <v>385</v>
      </c>
      <c r="B42" s="283" t="s">
        <v>386</v>
      </c>
      <c r="C42" s="283" t="s">
        <v>387</v>
      </c>
      <c r="D42" s="282">
        <v>1800.22</v>
      </c>
      <c r="E42" s="282"/>
    </row>
    <row r="43" spans="1:5" ht="31.5" x14ac:dyDescent="0.2">
      <c r="A43" s="282" t="s">
        <v>388</v>
      </c>
      <c r="B43" s="283" t="s">
        <v>389</v>
      </c>
      <c r="C43" s="283" t="s">
        <v>390</v>
      </c>
      <c r="D43" s="282">
        <v>2377.09</v>
      </c>
      <c r="E43" s="282"/>
    </row>
    <row r="44" spans="1:5" ht="31.5" x14ac:dyDescent="0.2">
      <c r="A44" s="288" t="s">
        <v>391</v>
      </c>
      <c r="B44" s="289" t="s">
        <v>392</v>
      </c>
      <c r="C44" s="289" t="s">
        <v>393</v>
      </c>
      <c r="D44" s="288" t="s">
        <v>394</v>
      </c>
      <c r="E44" s="288" t="s">
        <v>395</v>
      </c>
    </row>
    <row r="45" spans="1:5" ht="15.75" x14ac:dyDescent="0.2">
      <c r="A45" s="288" t="s">
        <v>396</v>
      </c>
      <c r="B45" s="289" t="s">
        <v>397</v>
      </c>
      <c r="C45" s="289" t="s">
        <v>398</v>
      </c>
      <c r="D45" s="288" t="s">
        <v>394</v>
      </c>
      <c r="E45" s="288" t="s">
        <v>395</v>
      </c>
    </row>
    <row r="46" spans="1:5" ht="15.75" x14ac:dyDescent="0.2">
      <c r="A46" s="282" t="s">
        <v>399</v>
      </c>
      <c r="B46" s="283" t="s">
        <v>400</v>
      </c>
      <c r="C46" s="283" t="s">
        <v>401</v>
      </c>
      <c r="D46" s="282">
        <v>289.83999999999997</v>
      </c>
      <c r="E46" s="282"/>
    </row>
    <row r="47" spans="1:5" ht="15.75" x14ac:dyDescent="0.2">
      <c r="A47" s="282" t="s">
        <v>402</v>
      </c>
      <c r="B47" s="283" t="s">
        <v>403</v>
      </c>
      <c r="C47" s="283" t="s">
        <v>404</v>
      </c>
      <c r="D47" s="282">
        <v>176.46</v>
      </c>
      <c r="E47" s="282"/>
    </row>
    <row r="48" spans="1:5" ht="15.75" x14ac:dyDescent="0.2">
      <c r="A48" s="288" t="s">
        <v>405</v>
      </c>
      <c r="B48" s="289" t="s">
        <v>406</v>
      </c>
      <c r="C48" s="289" t="s">
        <v>407</v>
      </c>
      <c r="D48" s="288" t="s">
        <v>394</v>
      </c>
      <c r="E48" s="288" t="s">
        <v>395</v>
      </c>
    </row>
    <row r="49" spans="1:5" ht="31.5" x14ac:dyDescent="0.2">
      <c r="A49" s="282" t="s">
        <v>408</v>
      </c>
      <c r="B49" s="283" t="s">
        <v>409</v>
      </c>
      <c r="C49" s="283" t="s">
        <v>410</v>
      </c>
      <c r="D49" s="282">
        <v>640.38</v>
      </c>
      <c r="E49" s="282"/>
    </row>
    <row r="50" spans="1:5" ht="15.75" x14ac:dyDescent="0.2">
      <c r="A50" s="291"/>
    </row>
    <row r="51" spans="1:5" ht="15" x14ac:dyDescent="0.2">
      <c r="A51" s="290" t="s">
        <v>411</v>
      </c>
    </row>
  </sheetData>
  <mergeCells count="1">
    <mergeCell ref="A1:E1"/>
  </mergeCells>
  <printOptions horizontalCentered="1"/>
  <pageMargins left="0.70866141732283472"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4</vt:i4>
      </vt:variant>
    </vt:vector>
  </HeadingPairs>
  <TitlesOfParts>
    <vt:vector size="8" baseType="lpstr">
      <vt:lpstr>Aiškinamoji lentelė</vt:lpstr>
      <vt:lpstr>10 programa</vt:lpstr>
      <vt:lpstr>Lyginamasis</vt:lpstr>
      <vt:lpstr>Renovuotos įstaigos</vt:lpstr>
      <vt:lpstr>'10 programa'!Print_Area</vt:lpstr>
      <vt:lpstr>'Aiškinamoji lentelė'!Print_Area</vt:lpstr>
      <vt:lpstr>'10 programa'!Print_Titles</vt:lpstr>
      <vt:lpstr>'Aiškinamoji lentelė'!Print_Titles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G.Uzkuriene</dc:creator>
  <cp:lastModifiedBy>Asta Česnauskienė</cp:lastModifiedBy>
  <cp:lastPrinted>2023-01-03T08:17:21Z</cp:lastPrinted>
  <dcterms:created xsi:type="dcterms:W3CDTF">2006-05-12T05:50:12Z</dcterms:created>
  <dcterms:modified xsi:type="dcterms:W3CDTF">2023-01-30T09:27:03Z</dcterms:modified>
</cp:coreProperties>
</file>